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14640" windowHeight="6105" firstSheet="1" activeTab="14"/>
  </bookViews>
  <sheets>
    <sheet name="Presupuesto" sheetId="1" r:id="rId1"/>
    <sheet name="Gráficos" sheetId="2" r:id="rId2"/>
    <sheet name="Ene" sheetId="4" r:id="rId3"/>
    <sheet name="feb" sheetId="5" r:id="rId4"/>
    <sheet name="house" sheetId="6" r:id="rId5"/>
    <sheet name="mar" sheetId="7" r:id="rId6"/>
    <sheet name="casa" sheetId="8" r:id="rId7"/>
    <sheet name="abril" sheetId="9" r:id="rId8"/>
    <sheet name="julio" sheetId="10" r:id="rId9"/>
    <sheet name="ago" sheetId="11" r:id="rId10"/>
    <sheet name="sep" sheetId="13" r:id="rId11"/>
    <sheet name="oct" sheetId="15" r:id="rId12"/>
    <sheet name="hoja" sheetId="12" r:id="rId13"/>
    <sheet name="travel" sheetId="14" r:id="rId14"/>
    <sheet name="u" sheetId="16" r:id="rId15"/>
  </sheets>
  <definedNames>
    <definedName name="_xlnm._FilterDatabase" localSheetId="12" hidden="1">hoja!$A$1:$H$49</definedName>
  </definedNames>
  <calcPr calcId="145621"/>
</workbook>
</file>

<file path=xl/calcChain.xml><?xml version="1.0" encoding="utf-8"?>
<calcChain xmlns="http://schemas.openxmlformats.org/spreadsheetml/2006/main">
  <c r="M23" i="16" l="1"/>
  <c r="M21" i="16"/>
  <c r="K20" i="16"/>
  <c r="K21" i="16"/>
  <c r="L20" i="16"/>
  <c r="E19" i="16"/>
  <c r="J22" i="16" l="1"/>
  <c r="O18" i="16"/>
  <c r="O14" i="16"/>
  <c r="O12" i="16"/>
  <c r="N12" i="16"/>
  <c r="M12" i="16"/>
  <c r="D9" i="16"/>
  <c r="D24" i="16" s="1"/>
  <c r="B24" i="16"/>
  <c r="C26" i="16" l="1"/>
  <c r="H10" i="14"/>
  <c r="H9" i="14"/>
  <c r="I7" i="14"/>
  <c r="I5" i="14"/>
  <c r="I4" i="14"/>
  <c r="H7" i="14"/>
  <c r="H5" i="14"/>
  <c r="H4" i="14"/>
  <c r="O22" i="15"/>
  <c r="O24" i="15" l="1"/>
  <c r="L17" i="15" s="1"/>
  <c r="E19" i="15" l="1"/>
  <c r="F15" i="15"/>
  <c r="E14" i="15"/>
  <c r="F8" i="15"/>
  <c r="F9" i="15"/>
  <c r="F11" i="15"/>
  <c r="E7" i="15"/>
  <c r="F3" i="15"/>
  <c r="F2" i="15"/>
  <c r="B24" i="15" l="1"/>
  <c r="L13" i="15"/>
  <c r="D10" i="15" s="1"/>
  <c r="F10" i="15" s="1"/>
  <c r="F19" i="15" s="1"/>
  <c r="E22" i="15" s="1"/>
  <c r="H20" i="15" l="1"/>
  <c r="D24" i="15" l="1"/>
  <c r="C26" i="15" s="1"/>
  <c r="M8" i="13" l="1"/>
  <c r="K21" i="13"/>
  <c r="D17" i="13"/>
  <c r="K32" i="13" l="1"/>
  <c r="D38" i="13"/>
  <c r="B33" i="13"/>
  <c r="G28" i="13"/>
  <c r="F28" i="13" s="1"/>
  <c r="G26" i="13"/>
  <c r="G30" i="13" s="1"/>
  <c r="F26" i="13" l="1"/>
  <c r="K33" i="13"/>
  <c r="D33" i="13"/>
  <c r="F33" i="13" s="1"/>
  <c r="D37" i="13"/>
  <c r="F38" i="13" s="1"/>
  <c r="D16" i="11"/>
  <c r="K37" i="11" l="1"/>
  <c r="G33" i="11" l="1"/>
  <c r="G31" i="11"/>
  <c r="D43" i="11"/>
  <c r="F31" i="11" l="1"/>
  <c r="G35" i="11"/>
  <c r="K38" i="11" s="1"/>
  <c r="F33" i="11"/>
  <c r="O9" i="11"/>
  <c r="O10" i="11"/>
  <c r="O11" i="11"/>
  <c r="O12" i="11"/>
  <c r="O13" i="11"/>
  <c r="O14" i="11"/>
  <c r="O4" i="11"/>
  <c r="B38" i="11"/>
  <c r="O16" i="11" l="1"/>
  <c r="P20" i="11" s="1"/>
  <c r="D28" i="11" s="1"/>
  <c r="I10" i="11" s="1"/>
  <c r="O12" i="10"/>
  <c r="N13" i="10" s="1"/>
  <c r="Q3" i="10"/>
  <c r="O3" i="10"/>
  <c r="K23" i="10"/>
  <c r="M18" i="10" s="1"/>
  <c r="D38" i="11" l="1"/>
  <c r="F38" i="11" s="1"/>
  <c r="D42" i="11"/>
  <c r="F43" i="11" s="1"/>
  <c r="E16" i="10"/>
  <c r="D5" i="10"/>
  <c r="G15" i="10" s="1"/>
  <c r="D7" i="10"/>
  <c r="B23" i="10"/>
  <c r="D23" i="10" l="1"/>
  <c r="B25" i="10" s="1"/>
  <c r="B49" i="9"/>
  <c r="B5" i="9"/>
  <c r="G3" i="8" l="1"/>
  <c r="F4" i="6" l="1"/>
  <c r="F15" i="6" s="1"/>
  <c r="E3" i="7" l="1"/>
  <c r="B20" i="7" s="1"/>
  <c r="E49" i="7"/>
  <c r="B24" i="7" s="1"/>
  <c r="E40" i="7"/>
  <c r="B23" i="7" s="1"/>
  <c r="E27" i="7"/>
  <c r="B22" i="7" s="1"/>
  <c r="E11" i="7"/>
  <c r="B21" i="7" s="1"/>
  <c r="B44" i="7"/>
  <c r="B19" i="7" s="1"/>
  <c r="B16" i="7"/>
  <c r="B3" i="7" s="1"/>
  <c r="B25" i="7" l="1"/>
  <c r="B4" i="7" s="1"/>
  <c r="G77" i="5"/>
  <c r="G13" i="5"/>
  <c r="G14" i="5" s="1"/>
  <c r="C44" i="5"/>
  <c r="C19" i="5" s="1"/>
  <c r="B24" i="5"/>
  <c r="B22" i="5"/>
  <c r="C99" i="5"/>
  <c r="C24" i="5" s="1"/>
  <c r="B99" i="5"/>
  <c r="C90" i="5"/>
  <c r="C23" i="5" s="1"/>
  <c r="B90" i="5"/>
  <c r="B23" i="5" s="1"/>
  <c r="C77" i="5"/>
  <c r="C22" i="5" s="1"/>
  <c r="B77" i="5"/>
  <c r="C61" i="5"/>
  <c r="C21" i="5" s="1"/>
  <c r="B61" i="5"/>
  <c r="B21" i="5" s="1"/>
  <c r="C53" i="5"/>
  <c r="C20" i="5" s="1"/>
  <c r="B53" i="5"/>
  <c r="B20" i="5" s="1"/>
  <c r="B44" i="5"/>
  <c r="B19" i="5" s="1"/>
  <c r="C16" i="5"/>
  <c r="C3" i="5" s="1"/>
  <c r="B16" i="5"/>
  <c r="B3" i="5" s="1"/>
  <c r="B5" i="7" l="1"/>
  <c r="B6" i="7"/>
  <c r="C25" i="5"/>
  <c r="C4" i="5" s="1"/>
  <c r="C5" i="5" s="1"/>
  <c r="B25" i="5"/>
  <c r="B4" i="5" s="1"/>
  <c r="B5" i="5" s="1"/>
  <c r="D3" i="5"/>
  <c r="D16" i="5"/>
  <c r="N90" i="1"/>
  <c r="O90" i="1" s="1"/>
  <c r="C6" i="5" l="1"/>
  <c r="D25" i="5"/>
  <c r="D9" i="5" s="1"/>
  <c r="B115" i="4"/>
  <c r="S25" i="4"/>
  <c r="S24" i="4"/>
  <c r="S23" i="4"/>
  <c r="S21" i="4"/>
  <c r="S20" i="4"/>
  <c r="S27" i="4" s="1"/>
  <c r="B77" i="1" s="1"/>
  <c r="D4" i="5" l="1"/>
  <c r="B6" i="5"/>
  <c r="C55" i="4"/>
  <c r="E44" i="4"/>
  <c r="C129" i="4"/>
  <c r="C62" i="4" s="1"/>
  <c r="C138" i="4"/>
  <c r="C63" i="4" s="1"/>
  <c r="B138" i="4"/>
  <c r="B63" i="4" s="1"/>
  <c r="B129" i="4"/>
  <c r="B62" i="4" s="1"/>
  <c r="C116" i="4"/>
  <c r="C61" i="4" s="1"/>
  <c r="C100" i="4"/>
  <c r="C60" i="4" s="1"/>
  <c r="B100" i="4"/>
  <c r="B60" i="4" s="1"/>
  <c r="C92" i="4"/>
  <c r="C59" i="4" s="1"/>
  <c r="B92" i="4"/>
  <c r="B59" i="4" s="1"/>
  <c r="C83" i="4"/>
  <c r="C58" i="4" s="1"/>
  <c r="B83" i="4"/>
  <c r="B58" i="4" s="1"/>
  <c r="B55" i="4"/>
  <c r="B42" i="4" s="1"/>
  <c r="D6" i="5" l="1"/>
  <c r="D5" i="5"/>
  <c r="D55" i="4"/>
  <c r="C42" i="4"/>
  <c r="D42" i="4" s="1"/>
  <c r="C64" i="4"/>
  <c r="C43" i="4" s="1"/>
  <c r="C44" i="4" s="1"/>
  <c r="S8" i="4"/>
  <c r="S9" i="4"/>
  <c r="S7" i="4"/>
  <c r="S5" i="4"/>
  <c r="S4" i="4"/>
  <c r="N13" i="4"/>
  <c r="N14" i="4"/>
  <c r="N15" i="4"/>
  <c r="N16" i="4"/>
  <c r="N17" i="4"/>
  <c r="N18" i="4"/>
  <c r="N19" i="4"/>
  <c r="N12" i="4"/>
  <c r="N9" i="4"/>
  <c r="N5" i="4"/>
  <c r="N6" i="4"/>
  <c r="N7" i="4"/>
  <c r="N8" i="4"/>
  <c r="N4" i="4"/>
  <c r="D4" i="4"/>
  <c r="D5" i="4"/>
  <c r="D6" i="4"/>
  <c r="D7" i="4"/>
  <c r="D8" i="4"/>
  <c r="D9" i="4"/>
  <c r="D3" i="4"/>
  <c r="I4" i="4"/>
  <c r="I5" i="4"/>
  <c r="I6" i="4"/>
  <c r="I7" i="4"/>
  <c r="I8" i="4"/>
  <c r="I9" i="4"/>
  <c r="I3" i="4"/>
  <c r="N44" i="1"/>
  <c r="O44" i="1" s="1"/>
  <c r="N42" i="1"/>
  <c r="O42" i="1" s="1"/>
  <c r="N35" i="1"/>
  <c r="O35" i="1" s="1"/>
  <c r="N36" i="1"/>
  <c r="O36" i="1" s="1"/>
  <c r="N15" i="1"/>
  <c r="O15" i="1" s="1"/>
  <c r="N12" i="1"/>
  <c r="O12" i="1" s="1"/>
  <c r="N13" i="1"/>
  <c r="O13" i="1" s="1"/>
  <c r="N14" i="1"/>
  <c r="O14" i="1" s="1"/>
  <c r="N16" i="1"/>
  <c r="O16" i="1" s="1"/>
  <c r="N11" i="1"/>
  <c r="O11" i="1" s="1"/>
  <c r="N30" i="1"/>
  <c r="O30" i="1" s="1"/>
  <c r="N31" i="1"/>
  <c r="O31" i="1" s="1"/>
  <c r="N32" i="1"/>
  <c r="O32" i="1" s="1"/>
  <c r="N33" i="1"/>
  <c r="O33" i="1" s="1"/>
  <c r="N34" i="1"/>
  <c r="O34" i="1" s="1"/>
  <c r="N37" i="1"/>
  <c r="O37" i="1" s="1"/>
  <c r="N38" i="1"/>
  <c r="O38" i="1" s="1"/>
  <c r="N39" i="1"/>
  <c r="O39" i="1" s="1"/>
  <c r="N40" i="1"/>
  <c r="O40" i="1" s="1"/>
  <c r="N41" i="1"/>
  <c r="O41" i="1" s="1"/>
  <c r="N43" i="1"/>
  <c r="O43" i="1" s="1"/>
  <c r="N76" i="1"/>
  <c r="O76" i="1" s="1"/>
  <c r="N71" i="1"/>
  <c r="O71" i="1" s="1"/>
  <c r="N72" i="1"/>
  <c r="O72" i="1" s="1"/>
  <c r="N88" i="1"/>
  <c r="N99" i="1"/>
  <c r="O99" i="1" s="1"/>
  <c r="N60" i="1"/>
  <c r="O60" i="1" s="1"/>
  <c r="N21" i="4" l="1"/>
  <c r="B66" i="1" s="1"/>
  <c r="N66" i="1" s="1"/>
  <c r="N10" i="4"/>
  <c r="B67" i="1" s="1"/>
  <c r="N67" i="1" s="1"/>
  <c r="O67" i="1" s="1"/>
  <c r="B44" i="4"/>
  <c r="D43" i="4"/>
  <c r="D44" i="4" s="1"/>
  <c r="C45" i="4"/>
  <c r="B45" i="4"/>
  <c r="D64" i="4"/>
  <c r="D11" i="4"/>
  <c r="B103" i="4" s="1"/>
  <c r="B116" i="4" s="1"/>
  <c r="B61" i="4" s="1"/>
  <c r="B64" i="4" s="1"/>
  <c r="B43" i="4" s="1"/>
  <c r="I11" i="4"/>
  <c r="S11" i="4"/>
  <c r="D45" i="4" l="1"/>
  <c r="N3" i="1"/>
  <c r="O3" i="1" s="1"/>
  <c r="C17" i="1"/>
  <c r="C4" i="1" s="1"/>
  <c r="D17" i="1"/>
  <c r="D4" i="1" s="1"/>
  <c r="E17" i="1"/>
  <c r="E4" i="1" s="1"/>
  <c r="F17" i="1"/>
  <c r="F4" i="1" s="1"/>
  <c r="G17" i="1"/>
  <c r="G4" i="1" s="1"/>
  <c r="H17" i="1"/>
  <c r="H4" i="1" s="1"/>
  <c r="I17" i="1"/>
  <c r="I4" i="1" s="1"/>
  <c r="J17" i="1"/>
  <c r="J4" i="1" s="1"/>
  <c r="K17" i="1"/>
  <c r="K4" i="1" s="1"/>
  <c r="L17" i="1"/>
  <c r="L4" i="1" s="1"/>
  <c r="M17" i="1"/>
  <c r="M4" i="1" s="1"/>
  <c r="B17" i="1"/>
  <c r="A20" i="1"/>
  <c r="A21" i="1"/>
  <c r="A22" i="1"/>
  <c r="A23" i="1"/>
  <c r="A24" i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O88" i="1"/>
  <c r="N89" i="1"/>
  <c r="O89" i="1" s="1"/>
  <c r="N91" i="1"/>
  <c r="O91" i="1" s="1"/>
  <c r="N81" i="1"/>
  <c r="O81" i="1" s="1"/>
  <c r="C92" i="1"/>
  <c r="C24" i="1" s="1"/>
  <c r="D92" i="1"/>
  <c r="D24" i="1" s="1"/>
  <c r="E92" i="1"/>
  <c r="E24" i="1" s="1"/>
  <c r="F92" i="1"/>
  <c r="F24" i="1" s="1"/>
  <c r="G92" i="1"/>
  <c r="G24" i="1" s="1"/>
  <c r="H92" i="1"/>
  <c r="H24" i="1" s="1"/>
  <c r="I92" i="1"/>
  <c r="I24" i="1" s="1"/>
  <c r="J92" i="1"/>
  <c r="J24" i="1" s="1"/>
  <c r="K92" i="1"/>
  <c r="K24" i="1" s="1"/>
  <c r="L92" i="1"/>
  <c r="L24" i="1" s="1"/>
  <c r="M92" i="1"/>
  <c r="M24" i="1" s="1"/>
  <c r="B92" i="1"/>
  <c r="B24" i="1" s="1"/>
  <c r="O66" i="1"/>
  <c r="N68" i="1"/>
  <c r="O68" i="1" s="1"/>
  <c r="N69" i="1"/>
  <c r="O69" i="1" s="1"/>
  <c r="N70" i="1"/>
  <c r="O70" i="1" s="1"/>
  <c r="N73" i="1"/>
  <c r="O73" i="1" s="1"/>
  <c r="N74" i="1"/>
  <c r="O74" i="1" s="1"/>
  <c r="N75" i="1"/>
  <c r="O75" i="1" s="1"/>
  <c r="N77" i="1"/>
  <c r="O77" i="1" s="1"/>
  <c r="N65" i="1"/>
  <c r="O65" i="1" s="1"/>
  <c r="C78" i="1"/>
  <c r="C23" i="1" s="1"/>
  <c r="D78" i="1"/>
  <c r="D23" i="1" s="1"/>
  <c r="E78" i="1"/>
  <c r="E23" i="1" s="1"/>
  <c r="F78" i="1"/>
  <c r="F23" i="1" s="1"/>
  <c r="G78" i="1"/>
  <c r="G23" i="1" s="1"/>
  <c r="H78" i="1"/>
  <c r="H23" i="1" s="1"/>
  <c r="I78" i="1"/>
  <c r="I23" i="1" s="1"/>
  <c r="J78" i="1"/>
  <c r="J23" i="1" s="1"/>
  <c r="K78" i="1"/>
  <c r="K23" i="1" s="1"/>
  <c r="L78" i="1"/>
  <c r="L23" i="1" s="1"/>
  <c r="M78" i="1"/>
  <c r="M23" i="1" s="1"/>
  <c r="B78" i="1"/>
  <c r="N58" i="1"/>
  <c r="O58" i="1" s="1"/>
  <c r="N59" i="1"/>
  <c r="O59" i="1" s="1"/>
  <c r="N61" i="1"/>
  <c r="O61" i="1" s="1"/>
  <c r="N57" i="1"/>
  <c r="O57" i="1" s="1"/>
  <c r="C62" i="1"/>
  <c r="C22" i="1" s="1"/>
  <c r="D62" i="1"/>
  <c r="D22" i="1" s="1"/>
  <c r="E62" i="1"/>
  <c r="E22" i="1" s="1"/>
  <c r="F62" i="1"/>
  <c r="F22" i="1" s="1"/>
  <c r="G62" i="1"/>
  <c r="G22" i="1" s="1"/>
  <c r="H62" i="1"/>
  <c r="H22" i="1" s="1"/>
  <c r="I62" i="1"/>
  <c r="I22" i="1" s="1"/>
  <c r="J62" i="1"/>
  <c r="J22" i="1" s="1"/>
  <c r="K62" i="1"/>
  <c r="K22" i="1" s="1"/>
  <c r="L62" i="1"/>
  <c r="L22" i="1" s="1"/>
  <c r="M62" i="1"/>
  <c r="M22" i="1" s="1"/>
  <c r="B62" i="1"/>
  <c r="B22" i="1" s="1"/>
  <c r="N49" i="1"/>
  <c r="O49" i="1" s="1"/>
  <c r="N50" i="1"/>
  <c r="O50" i="1" s="1"/>
  <c r="N51" i="1"/>
  <c r="O51" i="1" s="1"/>
  <c r="N52" i="1"/>
  <c r="O52" i="1" s="1"/>
  <c r="N53" i="1"/>
  <c r="O53" i="1" s="1"/>
  <c r="N48" i="1"/>
  <c r="O48" i="1" s="1"/>
  <c r="N29" i="1"/>
  <c r="O29" i="1" s="1"/>
  <c r="N96" i="1"/>
  <c r="O96" i="1" s="1"/>
  <c r="N97" i="1"/>
  <c r="O97" i="1" s="1"/>
  <c r="N98" i="1"/>
  <c r="O98" i="1" s="1"/>
  <c r="N100" i="1"/>
  <c r="O100" i="1" s="1"/>
  <c r="N95" i="1"/>
  <c r="O95" i="1" s="1"/>
  <c r="C101" i="1"/>
  <c r="C25" i="1" s="1"/>
  <c r="D101" i="1"/>
  <c r="D25" i="1" s="1"/>
  <c r="E101" i="1"/>
  <c r="E25" i="1" s="1"/>
  <c r="F101" i="1"/>
  <c r="F25" i="1" s="1"/>
  <c r="G101" i="1"/>
  <c r="G25" i="1" s="1"/>
  <c r="H101" i="1"/>
  <c r="H25" i="1" s="1"/>
  <c r="I101" i="1"/>
  <c r="I25" i="1" s="1"/>
  <c r="J101" i="1"/>
  <c r="J25" i="1" s="1"/>
  <c r="K101" i="1"/>
  <c r="K25" i="1" s="1"/>
  <c r="L101" i="1"/>
  <c r="L25" i="1" s="1"/>
  <c r="M101" i="1"/>
  <c r="M25" i="1" s="1"/>
  <c r="B101" i="1"/>
  <c r="B25" i="1" s="1"/>
  <c r="C54" i="1"/>
  <c r="C21" i="1" s="1"/>
  <c r="D54" i="1"/>
  <c r="D21" i="1" s="1"/>
  <c r="E54" i="1"/>
  <c r="E21" i="1" s="1"/>
  <c r="F54" i="1"/>
  <c r="F21" i="1" s="1"/>
  <c r="G54" i="1"/>
  <c r="G21" i="1" s="1"/>
  <c r="H54" i="1"/>
  <c r="H21" i="1" s="1"/>
  <c r="I54" i="1"/>
  <c r="I21" i="1" s="1"/>
  <c r="J54" i="1"/>
  <c r="J21" i="1" s="1"/>
  <c r="K54" i="1"/>
  <c r="K21" i="1" s="1"/>
  <c r="L54" i="1"/>
  <c r="L21" i="1" s="1"/>
  <c r="M54" i="1"/>
  <c r="M21" i="1" s="1"/>
  <c r="B54" i="1"/>
  <c r="C45" i="1"/>
  <c r="C20" i="1" s="1"/>
  <c r="D45" i="1"/>
  <c r="D20" i="1" s="1"/>
  <c r="E45" i="1"/>
  <c r="F45" i="1"/>
  <c r="F20" i="1" s="1"/>
  <c r="G45" i="1"/>
  <c r="H45" i="1"/>
  <c r="H20" i="1" s="1"/>
  <c r="I45" i="1"/>
  <c r="J45" i="1"/>
  <c r="J20" i="1" s="1"/>
  <c r="K45" i="1"/>
  <c r="L45" i="1"/>
  <c r="L20" i="1" s="1"/>
  <c r="M45" i="1"/>
  <c r="B45" i="1"/>
  <c r="B20" i="1" s="1"/>
  <c r="N22" i="1" l="1"/>
  <c r="O22" i="1" s="1"/>
  <c r="N24" i="1"/>
  <c r="O24" i="1" s="1"/>
  <c r="N78" i="1"/>
  <c r="O78" i="1" s="1"/>
  <c r="B21" i="1"/>
  <c r="N21" i="1" s="1"/>
  <c r="O21" i="1" s="1"/>
  <c r="M20" i="1"/>
  <c r="M26" i="1" s="1"/>
  <c r="M5" i="1" s="1"/>
  <c r="M6" i="1" s="1"/>
  <c r="M7" i="1" s="1"/>
  <c r="K20" i="1"/>
  <c r="K26" i="1" s="1"/>
  <c r="K5" i="1" s="1"/>
  <c r="K6" i="1" s="1"/>
  <c r="K7" i="1" s="1"/>
  <c r="I20" i="1"/>
  <c r="I26" i="1" s="1"/>
  <c r="I5" i="1" s="1"/>
  <c r="I6" i="1" s="1"/>
  <c r="I7" i="1" s="1"/>
  <c r="G20" i="1"/>
  <c r="G26" i="1" s="1"/>
  <c r="G5" i="1" s="1"/>
  <c r="G6" i="1" s="1"/>
  <c r="G7" i="1" s="1"/>
  <c r="E20" i="1"/>
  <c r="E26" i="1" s="1"/>
  <c r="E5" i="1" s="1"/>
  <c r="E6" i="1" s="1"/>
  <c r="E7" i="1" s="1"/>
  <c r="N17" i="1"/>
  <c r="O17" i="1" s="1"/>
  <c r="N25" i="1"/>
  <c r="O25" i="1" s="1"/>
  <c r="L26" i="1"/>
  <c r="L5" i="1" s="1"/>
  <c r="L6" i="1" s="1"/>
  <c r="L7" i="1" s="1"/>
  <c r="J26" i="1"/>
  <c r="J5" i="1" s="1"/>
  <c r="J6" i="1" s="1"/>
  <c r="J7" i="1" s="1"/>
  <c r="H26" i="1"/>
  <c r="H5" i="1" s="1"/>
  <c r="H6" i="1" s="1"/>
  <c r="H7" i="1" s="1"/>
  <c r="F26" i="1"/>
  <c r="F5" i="1" s="1"/>
  <c r="F6" i="1" s="1"/>
  <c r="F7" i="1" s="1"/>
  <c r="D26" i="1"/>
  <c r="D5" i="1" s="1"/>
  <c r="D6" i="1" s="1"/>
  <c r="D7" i="1" s="1"/>
  <c r="C26" i="1"/>
  <c r="C5" i="1" s="1"/>
  <c r="B23" i="1"/>
  <c r="N23" i="1" s="1"/>
  <c r="O23" i="1" s="1"/>
  <c r="B4" i="1"/>
  <c r="N4" i="1" s="1"/>
  <c r="O4" i="1" s="1"/>
  <c r="N54" i="1"/>
  <c r="O54" i="1" s="1"/>
  <c r="N101" i="1"/>
  <c r="O101" i="1" s="1"/>
  <c r="N62" i="1"/>
  <c r="O62" i="1" s="1"/>
  <c r="N92" i="1"/>
  <c r="O92" i="1" s="1"/>
  <c r="N45" i="1"/>
  <c r="N20" i="1" l="1"/>
  <c r="O20" i="1" s="1"/>
  <c r="C6" i="1"/>
  <c r="C7" i="1" s="1"/>
  <c r="B26" i="1"/>
  <c r="O45" i="1"/>
  <c r="N26" i="1" l="1"/>
  <c r="B5" i="1"/>
  <c r="B6" i="1" l="1"/>
  <c r="N6" i="1" s="1"/>
  <c r="O6" i="1" s="1"/>
  <c r="N5" i="1"/>
  <c r="O5" i="1" s="1"/>
  <c r="O26" i="1"/>
  <c r="B7" i="1" l="1"/>
  <c r="N7" i="1" s="1"/>
  <c r="O7" i="1" s="1"/>
</calcChain>
</file>

<file path=xl/comments1.xml><?xml version="1.0" encoding="utf-8"?>
<comments xmlns="http://schemas.openxmlformats.org/spreadsheetml/2006/main">
  <authors>
    <author>TRACID</author>
  </authors>
  <commentList>
    <comment ref="A11" authorId="0">
      <text>
        <r>
          <rPr>
            <sz val="8"/>
            <color indexed="81"/>
            <rFont val="Tahoma"/>
            <family val="2"/>
          </rPr>
          <t xml:space="preserve">Rendimiento del trabajo/prestación
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Intereses que percibimos por rendimiento de capital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3" authorId="0">
      <text>
        <r>
          <rPr>
            <b/>
            <sz val="8"/>
            <color indexed="81"/>
            <rFont val="Tahoma"/>
            <family val="2"/>
          </rPr>
          <t>Intereses que percibimos por rendimiento de capital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b/>
            <sz val="8"/>
            <color indexed="81"/>
            <rFont val="Tahoma"/>
            <family val="2"/>
          </rPr>
          <t>Dividendos recibidos si tenemos acciones</t>
        </r>
      </text>
    </comment>
    <comment ref="A15" authorId="0">
      <text>
        <r>
          <rPr>
            <b/>
            <sz val="8"/>
            <color indexed="81"/>
            <rFont val="Tahoma"/>
            <family val="2"/>
          </rPr>
          <t>Ingresos que recibimos por tener algo arrendado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6" authorId="0">
      <text>
        <r>
          <rPr>
            <b/>
            <sz val="8"/>
            <color indexed="81"/>
            <rFont val="Tahoma"/>
            <family val="2"/>
          </rPr>
          <t>Otro tipo de ingreso que no se contemple anteriormente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0" authorId="0">
      <text>
        <r>
          <rPr>
            <b/>
            <sz val="8"/>
            <color indexed="81"/>
            <rFont val="Tahoma"/>
            <family val="2"/>
          </rPr>
          <t>Gastos referidos al hogar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Gastos por transporte/desplazamiento o del vehículo propio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Gasto en sanidad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Gastos que realizamos en nuestro día a día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Gasto en entretenimiento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>
      <text>
        <r>
          <rPr>
            <b/>
            <sz val="8"/>
            <color indexed="81"/>
            <rFont val="Tahoma"/>
            <family val="2"/>
          </rPr>
          <t>No es un gasto,pero como consideramos que una parte de nuestros ingresos debe destinarse al ahorro, nada más recibir los ingresos apartaremos dicha cantidad.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excz010715</author>
  </authors>
  <commentList>
    <comment ref="B77" authorId="0">
      <text>
        <r>
          <rPr>
            <b/>
            <sz val="9"/>
            <color indexed="81"/>
            <rFont val="Tahoma"/>
            <family val="2"/>
          </rPr>
          <t>excz010715:</t>
        </r>
        <r>
          <rPr>
            <sz val="9"/>
            <color indexed="81"/>
            <rFont val="Tahoma"/>
            <family val="2"/>
          </rPr>
          <t xml:space="preserve">
pago de mueble lina. Pago tarjeta EDU</t>
        </r>
      </text>
    </comment>
  </commentList>
</comments>
</file>

<file path=xl/comments3.xml><?xml version="1.0" encoding="utf-8"?>
<comments xmlns="http://schemas.openxmlformats.org/spreadsheetml/2006/main">
  <authors>
    <author>excz010715</author>
  </authors>
  <commentList>
    <comment ref="B38" authorId="0">
      <text>
        <r>
          <rPr>
            <b/>
            <sz val="9"/>
            <color indexed="81"/>
            <rFont val="Tahoma"/>
            <family val="2"/>
          </rPr>
          <t>excz010715:</t>
        </r>
        <r>
          <rPr>
            <sz val="9"/>
            <color indexed="81"/>
            <rFont val="Tahoma"/>
            <family val="2"/>
          </rPr>
          <t xml:space="preserve">
pago de mueble lina. Pago tarjeta EDU</t>
        </r>
      </text>
    </comment>
  </commentList>
</comments>
</file>

<file path=xl/comments4.xml><?xml version="1.0" encoding="utf-8"?>
<comments xmlns="http://schemas.openxmlformats.org/spreadsheetml/2006/main">
  <authors>
    <author>Conrado Zapata, Eduardo Xavier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Conrado Zapata, Eduardo Xavier:</t>
        </r>
        <r>
          <rPr>
            <sz val="9"/>
            <color indexed="81"/>
            <rFont val="Tahoma"/>
            <family val="2"/>
          </rPr>
          <t xml:space="preserve">
Este valor se cononce cuando ingresan el formulario para el calculo del municipio. A medio trámite del crédito.</t>
        </r>
      </text>
    </comment>
  </commentList>
</comments>
</file>

<file path=xl/comments5.xml><?xml version="1.0" encoding="utf-8"?>
<comments xmlns="http://schemas.openxmlformats.org/spreadsheetml/2006/main">
  <authors>
    <author>excz010715</author>
  </authors>
  <commentList>
    <comment ref="B38" authorId="0">
      <text>
        <r>
          <rPr>
            <b/>
            <sz val="9"/>
            <color indexed="81"/>
            <rFont val="Tahoma"/>
            <family val="2"/>
          </rPr>
          <t>excz010715:</t>
        </r>
        <r>
          <rPr>
            <sz val="9"/>
            <color indexed="81"/>
            <rFont val="Tahoma"/>
            <family val="2"/>
          </rPr>
          <t xml:space="preserve">
pago de mueble lina. Pago tarjeta EDU</t>
        </r>
      </text>
    </comment>
  </commentList>
</comments>
</file>

<file path=xl/sharedStrings.xml><?xml version="1.0" encoding="utf-8"?>
<sst xmlns="http://schemas.openxmlformats.org/spreadsheetml/2006/main" count="1505" uniqueCount="558">
  <si>
    <t>Ingresos totales</t>
  </si>
  <si>
    <t>Gastos totales</t>
  </si>
  <si>
    <t>Resultado neto (Ingresos - Gastos)</t>
  </si>
  <si>
    <t>Resultado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</si>
  <si>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</si>
  <si>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</si>
  <si>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</si>
  <si>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</si>
  <si>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</si>
  <si>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</si>
  <si>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</si>
  <si>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</si>
  <si>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</si>
  <si>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</si>
  <si>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</si>
  <si>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</si>
  <si>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Internet</t>
  </si>
  <si>
    <t>Videos/DVDs</t>
  </si>
  <si>
    <t>Gastos del hogar</t>
  </si>
  <si>
    <t>Cuota hipoteca/Alquiler</t>
  </si>
  <si>
    <t>Seguro del hogar</t>
  </si>
  <si>
    <t>Electricidad</t>
  </si>
  <si>
    <t>Gas</t>
  </si>
  <si>
    <t>Agua</t>
  </si>
  <si>
    <t>Teléfono</t>
  </si>
  <si>
    <t>Televisión de pago</t>
  </si>
  <si>
    <t>Muebles/Aparatos</t>
  </si>
  <si>
    <t>Mantenimiento/Suministros</t>
  </si>
  <si>
    <t>Mejoras en el hogar</t>
  </si>
  <si>
    <t>Otros gastos</t>
  </si>
  <si>
    <t>Gastos totales del hogar</t>
  </si>
  <si>
    <t>Gastos de transporte</t>
  </si>
  <si>
    <t>Cuota del préstamo del vehículo</t>
  </si>
  <si>
    <t>Seguro del vehículo</t>
  </si>
  <si>
    <t>Combustible</t>
  </si>
  <si>
    <t>Autobús/Taxi/Tren/Avión</t>
  </si>
  <si>
    <t>Reparaciones</t>
  </si>
  <si>
    <t>Otros</t>
  </si>
  <si>
    <t>Total gastos de transporte</t>
  </si>
  <si>
    <t>Seguro de salud</t>
  </si>
  <si>
    <t>Dentista</t>
  </si>
  <si>
    <t>Gasto en medicinas</t>
  </si>
  <si>
    <t>Seguro de vida</t>
  </si>
  <si>
    <t>Total gasto sanitario</t>
  </si>
  <si>
    <t>Gastos vida diaria</t>
  </si>
  <si>
    <t>Comestibles</t>
  </si>
  <si>
    <t>Peluquería</t>
  </si>
  <si>
    <t>Educación</t>
  </si>
  <si>
    <t>Comer fuera de casa</t>
  </si>
  <si>
    <t>Ropa</t>
  </si>
  <si>
    <t>Total gastos vida diaria</t>
  </si>
  <si>
    <t>Gastos en entretenimiento</t>
  </si>
  <si>
    <t>Musica</t>
  </si>
  <si>
    <t>Juegos</t>
  </si>
  <si>
    <t>Cine/Teatro</t>
  </si>
  <si>
    <t>Conciertos</t>
  </si>
  <si>
    <t>Deporte</t>
  </si>
  <si>
    <t>Juguetes/Gadgets</t>
  </si>
  <si>
    <t>Vacaciones</t>
  </si>
  <si>
    <t>Total gastos en entretenimiento</t>
  </si>
  <si>
    <t>Libros/Revistas</t>
  </si>
  <si>
    <t>Ahorro</t>
  </si>
  <si>
    <t>Fondo de emergencia</t>
  </si>
  <si>
    <t>Cuantía de ahorro</t>
  </si>
  <si>
    <t>Inversiones</t>
  </si>
  <si>
    <t>Total ahorro</t>
  </si>
  <si>
    <t>Resumen de gastos</t>
  </si>
  <si>
    <t>Ingresos por intereses</t>
  </si>
  <si>
    <t>Alquileres</t>
  </si>
  <si>
    <t>Total ingresos</t>
  </si>
  <si>
    <t>Ingresos</t>
  </si>
  <si>
    <t>Destinado al ahorro</t>
  </si>
  <si>
    <t>TOTAL</t>
  </si>
  <si>
    <t>MEDIA</t>
  </si>
  <si>
    <t>Total gastos</t>
  </si>
  <si>
    <t>Cantidad de partida</t>
  </si>
  <si>
    <t>Resumen Presupuesto Doméstico</t>
  </si>
  <si>
    <t xml:space="preserve">Presupuesto </t>
  </si>
  <si>
    <t>Salario Edu</t>
  </si>
  <si>
    <t>Salario Pris</t>
  </si>
  <si>
    <t>Dividendos/Décimos</t>
  </si>
  <si>
    <t>Lola</t>
  </si>
  <si>
    <t>Gasto Salud</t>
  </si>
  <si>
    <t>Lavanderia</t>
  </si>
  <si>
    <t>Mascotas</t>
  </si>
  <si>
    <t>Tarjetas de Crédito</t>
  </si>
  <si>
    <t>Educación(Pensión)</t>
  </si>
  <si>
    <t>Educación(Recorrido)</t>
  </si>
  <si>
    <t>Educación Gastos General</t>
  </si>
  <si>
    <t>Gastos personales Pris</t>
  </si>
  <si>
    <t>Gastos personales Edu</t>
  </si>
  <si>
    <t>Gastos fijos Anuales(incluye vacaciones)</t>
  </si>
  <si>
    <t>Plan Celular Pris</t>
  </si>
  <si>
    <t>Plan Celular Edu</t>
  </si>
  <si>
    <t>Contribuciones Conjunto</t>
  </si>
  <si>
    <t>Transporte</t>
  </si>
  <si>
    <t>Ocio</t>
  </si>
  <si>
    <t>Descripcion</t>
  </si>
  <si>
    <t>Valor</t>
  </si>
  <si>
    <t>Dias</t>
  </si>
  <si>
    <t>Total</t>
  </si>
  <si>
    <t>Edu</t>
  </si>
  <si>
    <t>Bus</t>
  </si>
  <si>
    <t>Pris</t>
  </si>
  <si>
    <t>total</t>
  </si>
  <si>
    <t>Gastos Personales</t>
  </si>
  <si>
    <t>realizado</t>
  </si>
  <si>
    <t>pendiente</t>
  </si>
  <si>
    <t>realizado+pendiente</t>
  </si>
  <si>
    <t>PENDIENTE</t>
  </si>
  <si>
    <t>bus</t>
  </si>
  <si>
    <t>Imprevistos</t>
  </si>
  <si>
    <t>Devolución garantía</t>
  </si>
  <si>
    <t>Compras en Santi Tienda</t>
  </si>
  <si>
    <t>Otros/Imprevistos</t>
  </si>
  <si>
    <t>Regalos</t>
  </si>
  <si>
    <t>helados</t>
  </si>
  <si>
    <t>helados trabajo</t>
  </si>
  <si>
    <t>Mìnimo</t>
  </si>
  <si>
    <t>EDU</t>
  </si>
  <si>
    <t>PRIS</t>
  </si>
  <si>
    <t>FEBRERO</t>
  </si>
  <si>
    <t>Proyección</t>
  </si>
  <si>
    <t>Subtotal</t>
  </si>
  <si>
    <t>Sub+Ahorro</t>
  </si>
  <si>
    <t>Pacificard</t>
  </si>
  <si>
    <t>MARZO</t>
  </si>
  <si>
    <t>ma</t>
  </si>
  <si>
    <t>Vendedor</t>
  </si>
  <si>
    <t>Impuesto de Obras:</t>
  </si>
  <si>
    <t>Plusvalia:</t>
  </si>
  <si>
    <t>?</t>
  </si>
  <si>
    <t>+ - 140</t>
  </si>
  <si>
    <t>Comprador</t>
  </si>
  <si>
    <t>Compromiso de Compra y Venta:</t>
  </si>
  <si>
    <t>Costo</t>
  </si>
  <si>
    <t>Costo inmueble</t>
  </si>
  <si>
    <t>%</t>
  </si>
  <si>
    <t xml:space="preserve">Alcabalas </t>
  </si>
  <si>
    <t>Lugar</t>
  </si>
  <si>
    <t>Municipio</t>
  </si>
  <si>
    <t>Notaria</t>
  </si>
  <si>
    <t>Impuesto alcabala</t>
  </si>
  <si>
    <t>Consejo Provincial</t>
  </si>
  <si>
    <t>Impuesto registro</t>
  </si>
  <si>
    <t>Registro de la Propiedad</t>
  </si>
  <si>
    <t>Resgistro de la Propiedad</t>
  </si>
  <si>
    <t>Gastos Notariales</t>
  </si>
  <si>
    <t>Gastos Estudios Jurídicos</t>
  </si>
  <si>
    <t>Estudio Jurídico</t>
  </si>
  <si>
    <r>
      <t>Plazo Años:</t>
    </r>
    <r>
      <rPr>
        <b/>
        <sz val="9"/>
        <color rgb="FF000000"/>
        <rFont val="Arial"/>
        <family val="2"/>
      </rPr>
      <t> </t>
    </r>
    <r>
      <rPr>
        <b/>
        <sz val="12"/>
        <color rgb="FF641010"/>
        <rFont val="Arial"/>
        <family val="2"/>
      </rPr>
      <t>10 años y 0 meses</t>
    </r>
  </si>
  <si>
    <t>Plazo Máximo de Crédito:</t>
  </si>
  <si>
    <t>120 meses</t>
  </si>
  <si>
    <t>Tasa de Interés Nominal:</t>
  </si>
  <si>
    <t>7.90%</t>
  </si>
  <si>
    <t>Tasa de Interés Efectiva:</t>
  </si>
  <si>
    <t>8.19%</t>
  </si>
  <si>
    <t>Tasa Efectiva Anual del Costo de Financiamiento:</t>
  </si>
  <si>
    <t>8.97%</t>
  </si>
  <si>
    <t>Cuota Mensual Estimada:</t>
  </si>
  <si>
    <t>$785.20</t>
  </si>
  <si>
    <t>Cuota Mensual Seguro Desgravamen Estimada:</t>
  </si>
  <si>
    <t>$27.19</t>
  </si>
  <si>
    <t>Cuota Mensual Seguro Incendios Estimada:</t>
  </si>
  <si>
    <t>$10.06</t>
  </si>
  <si>
    <t>Cuota Mensual Incluido los Seguros Estimada:</t>
  </si>
  <si>
    <t>$822.45</t>
  </si>
  <si>
    <t>Avalúo de Realización Mínimo Estimado:</t>
  </si>
  <si>
    <t>$65,000.00</t>
  </si>
  <si>
    <t>(A) Monto del Crédito Estimado:</t>
  </si>
  <si>
    <t>(B) Gastos Terceros:</t>
  </si>
  <si>
    <t>$343.21</t>
  </si>
  <si>
    <t>(C) Total Interés Estimado:</t>
  </si>
  <si>
    <t>$29,223.81</t>
  </si>
  <si>
    <t>Total Crédito (A + B + C):</t>
  </si>
  <si>
    <t>$94,567.02</t>
  </si>
  <si>
    <t>Porcentaje Participación Solicitante :</t>
  </si>
  <si>
    <t>61.82%</t>
  </si>
  <si>
    <t>Cuota mensual Participación Solicitante :</t>
  </si>
  <si>
    <t>$485.41</t>
  </si>
  <si>
    <t>Seguro Desgravamen mensual Solicitante :</t>
  </si>
  <si>
    <t>$16.81</t>
  </si>
  <si>
    <t>Seguro Incendios mensual Solicitante :</t>
  </si>
  <si>
    <t>$6.22</t>
  </si>
  <si>
    <t>Cuota Total Participación Incluido Seguros Solicitante :</t>
  </si>
  <si>
    <t>$508.44</t>
  </si>
  <si>
    <t>Monto del crédito Participación Solicitante :</t>
  </si>
  <si>
    <t>$40,183.00</t>
  </si>
  <si>
    <t>Porcentaje Participación Cónyuge :</t>
  </si>
  <si>
    <t>38.18%</t>
  </si>
  <si>
    <t>Cuota mensual Participación Cónyuge :</t>
  </si>
  <si>
    <t>$299.79</t>
  </si>
  <si>
    <t>Seguro Desgravamen mensual Cónyuge :</t>
  </si>
  <si>
    <t>$10.38</t>
  </si>
  <si>
    <t>Seguro Incendios mensual Cónyuge :</t>
  </si>
  <si>
    <t>$3.84</t>
  </si>
  <si>
    <t>Cuota Total Participación Incluido Seguros Cónyuge :</t>
  </si>
  <si>
    <t>$314.01</t>
  </si>
  <si>
    <t>Monto del crédito Participación Cónyuge :</t>
  </si>
  <si>
    <t>$24,817.00</t>
  </si>
  <si>
    <t>edu</t>
  </si>
  <si>
    <t>pris</t>
  </si>
  <si>
    <r>
      <t>Plazo Años:</t>
    </r>
    <r>
      <rPr>
        <b/>
        <sz val="9"/>
        <color rgb="FF000000"/>
        <rFont val="Arial"/>
        <family val="2"/>
      </rPr>
      <t> </t>
    </r>
    <r>
      <rPr>
        <b/>
        <sz val="12"/>
        <color rgb="FF641010"/>
        <rFont val="Arial"/>
        <family val="2"/>
      </rPr>
      <t>11 años y 0 meses</t>
    </r>
  </si>
  <si>
    <t>132 meses</t>
  </si>
  <si>
    <t>8.20%</t>
  </si>
  <si>
    <t>8.52%</t>
  </si>
  <si>
    <t>9.27%</t>
  </si>
  <si>
    <t>$749.02</t>
  </si>
  <si>
    <t>$28.06</t>
  </si>
  <si>
    <t>$787.14</t>
  </si>
  <si>
    <t>$33,870.99</t>
  </si>
  <si>
    <t>$99,214.20</t>
  </si>
  <si>
    <t>$463.04</t>
  </si>
  <si>
    <t>$17.35</t>
  </si>
  <si>
    <t>$486.61</t>
  </si>
  <si>
    <t>$285.98</t>
  </si>
  <si>
    <t>$10.71</t>
  </si>
  <si>
    <t>$300.53</t>
  </si>
  <si>
    <t>Francesa</t>
  </si>
  <si>
    <t>Alemana</t>
  </si>
  <si>
    <r>
      <t>Plazo Años:</t>
    </r>
    <r>
      <rPr>
        <b/>
        <sz val="9"/>
        <color rgb="FF000000"/>
        <rFont val="Arial"/>
        <family val="2"/>
      </rPr>
      <t> </t>
    </r>
    <r>
      <rPr>
        <b/>
        <sz val="12"/>
        <color rgb="FF641010"/>
        <rFont val="Arial"/>
        <family val="2"/>
      </rPr>
      <t>20 años y 0 meses</t>
    </r>
  </si>
  <si>
    <t>240 meses</t>
  </si>
  <si>
    <t>8.69%</t>
  </si>
  <si>
    <t>9.04%</t>
  </si>
  <si>
    <t>10.03%</t>
  </si>
  <si>
    <t>1era Cuota Mensual Estimada:</t>
  </si>
  <si>
    <t>$741.54</t>
  </si>
  <si>
    <t>$37.91</t>
  </si>
  <si>
    <t>$789.51</t>
  </si>
  <si>
    <t>$56,719.66</t>
  </si>
  <si>
    <t>$122,062.87</t>
  </si>
  <si>
    <r>
      <t>Plazo Años:</t>
    </r>
    <r>
      <rPr>
        <b/>
        <sz val="9"/>
        <color rgb="FF000000"/>
        <rFont val="Arial"/>
        <family val="2"/>
      </rPr>
      <t> </t>
    </r>
    <r>
      <rPr>
        <b/>
        <sz val="12"/>
        <color rgb="FF641010"/>
        <rFont val="Arial"/>
        <family val="2"/>
      </rPr>
      <t>12 años y 6 meses</t>
    </r>
  </si>
  <si>
    <t>150 meses</t>
  </si>
  <si>
    <t>9.40%</t>
  </si>
  <si>
    <t>$877.50</t>
  </si>
  <si>
    <t>$28.96</t>
  </si>
  <si>
    <t>$916.52</t>
  </si>
  <si>
    <t>$33,534.34</t>
  </si>
  <si>
    <t>$98,877.55</t>
  </si>
  <si>
    <t>$542.47</t>
  </si>
  <si>
    <t>$17.90</t>
  </si>
  <si>
    <t>$566.59</t>
  </si>
  <si>
    <t>$335.03</t>
  </si>
  <si>
    <t>$11.06</t>
  </si>
  <si>
    <t>$349.93</t>
  </si>
  <si>
    <t>Gastos de Avalúo :</t>
  </si>
  <si>
    <t>$139.53</t>
  </si>
  <si>
    <t>Gastos Legales :</t>
  </si>
  <si>
    <t>$168.00</t>
  </si>
  <si>
    <t>Gastos Notariales :</t>
  </si>
  <si>
    <t>$35.68</t>
  </si>
  <si>
    <t>cortina de baño vidrio tempado</t>
  </si>
  <si>
    <t>0984427190</t>
  </si>
  <si>
    <t>0981822271</t>
  </si>
  <si>
    <t>Descripción</t>
  </si>
  <si>
    <t xml:space="preserve">casa valle </t>
  </si>
  <si>
    <t xml:space="preserve">play station </t>
  </si>
  <si>
    <t>puerta principal</t>
  </si>
  <si>
    <t>pisos</t>
  </si>
  <si>
    <t>fotos de referencia</t>
  </si>
  <si>
    <t>Tu casa es tu palacio, cuídalo y el cuidará de ti.</t>
  </si>
  <si>
    <t>200 kWh</t>
  </si>
  <si>
    <t xml:space="preserve">Consumo de casa en sector recidencial normal </t>
  </si>
  <si>
    <t>nventario de aparatos y consumo eléctrico</t>
  </si>
  <si>
    <t>Aparato</t>
  </si>
  <si>
    <t>watts/h</t>
  </si>
  <si>
    <t>Horas/dia</t>
  </si>
  <si>
    <t>Cantidad</t>
  </si>
  <si>
    <t>Total Watts/dia</t>
  </si>
  <si>
    <t>Foco</t>
  </si>
  <si>
    <t>60w/h</t>
  </si>
  <si>
    <t>6h</t>
  </si>
  <si>
    <t>1440w/dia</t>
  </si>
  <si>
    <t>TV</t>
  </si>
  <si>
    <t>65w/h</t>
  </si>
  <si>
    <t>780w/dia</t>
  </si>
  <si>
    <t>Video</t>
  </si>
  <si>
    <t>75w/h</t>
  </si>
  <si>
    <t>450w/dia</t>
  </si>
  <si>
    <t>Aire acondicionado</t>
  </si>
  <si>
    <t>1300w/h</t>
  </si>
  <si>
    <t>7800w/dia</t>
  </si>
  <si>
    <t>Micro-ondas</t>
  </si>
  <si>
    <t>1000w/h</t>
  </si>
  <si>
    <t>1h</t>
  </si>
  <si>
    <t>1000w/dia</t>
  </si>
  <si>
    <t>Plancha</t>
  </si>
  <si>
    <t>Refrigerador</t>
  </si>
  <si>
    <t>400w/h</t>
  </si>
  <si>
    <t>24h</t>
  </si>
  <si>
    <t>9600w/dia</t>
  </si>
  <si>
    <t>Añada otro componente</t>
  </si>
  <si>
    <t>###w/h</t>
  </si>
  <si>
    <t>#hrs</t>
  </si>
  <si>
    <t>###w/dia</t>
  </si>
  <si>
    <t>total/100=Kwh</t>
  </si>
  <si>
    <t xml:space="preserve">http://daprose.net/energia/?p=33 </t>
  </si>
  <si>
    <t>Puede ir escalando en la implementación</t>
  </si>
  <si>
    <t>Se requieren INVERSORES SOLARES  para conectar a la línea electrica existente. 1 por cada 4 paneles</t>
  </si>
  <si>
    <t>paneles solares</t>
  </si>
  <si>
    <t>cocina de induccion</t>
  </si>
  <si>
    <t>división madera</t>
  </si>
  <si>
    <t>extrator de olores</t>
  </si>
  <si>
    <t>meson de granito</t>
  </si>
  <si>
    <t>muebles altos y bajos</t>
  </si>
  <si>
    <t>desayunador</t>
  </si>
  <si>
    <t>mejorar gradas</t>
  </si>
  <si>
    <t>baño pequeño</t>
  </si>
  <si>
    <t>Ejemplos</t>
  </si>
  <si>
    <t>Tranquilo: Beige (60%), Verde (30%), Chocolate (10%)</t>
  </si>
  <si>
    <t>Náutico: Blanco (60%), Azul marino (30%), Amarillo (10%)</t>
  </si>
  <si>
    <t>Femenino: Rosa pastel (60%), Blanco (30%), Violeta (10%)</t>
  </si>
  <si>
    <t>Elegante: Blanco (60%), Negro (30%), Rojo (10%)</t>
  </si>
  <si>
    <t>Moderno: Gris (60%), Esmeralda (30%), Amarillo (10%)</t>
  </si>
  <si>
    <t>Tradicional: Blanco (60%), Beige (30%), Celeste (10%)</t>
  </si>
  <si>
    <t>Divertido: Verde manzana (60%), Anaranjado (30%), Blanco (10%)</t>
  </si>
  <si>
    <t>Colores</t>
  </si>
  <si>
    <t>http://www.construyehogar.com/casas/casa-dos-pisos-autosustentable/</t>
  </si>
  <si>
    <t>Movimientos</t>
  </si>
  <si>
    <t xml:space="preserve">Deposito en Cooperativa </t>
  </si>
  <si>
    <t>20345493-MOVISTAR -CB-21906749</t>
  </si>
  <si>
    <t>Saldo Edu</t>
  </si>
  <si>
    <t>Reposición Mami</t>
  </si>
  <si>
    <t>Gasolina</t>
  </si>
  <si>
    <t>Peajes</t>
  </si>
  <si>
    <t>Gastos Entretenimiento</t>
  </si>
  <si>
    <t>Zapatos</t>
  </si>
  <si>
    <t>Adelanto lentes</t>
  </si>
  <si>
    <t>Uniformes futbol</t>
  </si>
  <si>
    <t>Comida Cumpleañeros</t>
  </si>
  <si>
    <t>Sueldo Edu</t>
  </si>
  <si>
    <t>Plan Pris</t>
  </si>
  <si>
    <t>Lentes</t>
  </si>
  <si>
    <t>Depósito Cooperativa Ahorros</t>
  </si>
  <si>
    <t>Recorrido</t>
  </si>
  <si>
    <t>Pasajes</t>
  </si>
  <si>
    <t>Diferencia Decameron</t>
  </si>
  <si>
    <t>Tarjeta de Crédito</t>
  </si>
  <si>
    <t>Migue (Hornado Solidario)</t>
  </si>
  <si>
    <t>Alicuotas</t>
  </si>
  <si>
    <t>Cajun y Cadilac</t>
  </si>
  <si>
    <t>Lols</t>
  </si>
  <si>
    <t>ingresos</t>
  </si>
  <si>
    <t>descripción</t>
  </si>
  <si>
    <t>egresos</t>
  </si>
  <si>
    <t>gaby</t>
  </si>
  <si>
    <t>pacificard edu</t>
  </si>
  <si>
    <t>pacificard pris</t>
  </si>
  <si>
    <t>Contable</t>
  </si>
  <si>
    <t>lola</t>
  </si>
  <si>
    <t xml:space="preserve">carro </t>
  </si>
  <si>
    <t>arriendo</t>
  </si>
  <si>
    <t>luz</t>
  </si>
  <si>
    <t>agua</t>
  </si>
  <si>
    <t>telefono</t>
  </si>
  <si>
    <t>internet</t>
  </si>
  <si>
    <t>plan edu</t>
  </si>
  <si>
    <t>plan pris</t>
  </si>
  <si>
    <t>tv pagada</t>
  </si>
  <si>
    <t>servicios básicos</t>
  </si>
  <si>
    <t>lina</t>
  </si>
  <si>
    <t>alicuota</t>
  </si>
  <si>
    <t>cuota casa</t>
  </si>
  <si>
    <t xml:space="preserve">señora ninfa </t>
  </si>
  <si>
    <t>Comida</t>
  </si>
  <si>
    <t>Carro</t>
  </si>
  <si>
    <t>filtro gasolina</t>
  </si>
  <si>
    <t>tapa agua</t>
  </si>
  <si>
    <t>e</t>
  </si>
  <si>
    <t>Arreglo</t>
  </si>
  <si>
    <t>haber</t>
  </si>
  <si>
    <t>debe</t>
  </si>
  <si>
    <t>donacion</t>
  </si>
  <si>
    <t>ninfa</t>
  </si>
  <si>
    <t>matricula</t>
  </si>
  <si>
    <t>Trabajos</t>
  </si>
  <si>
    <t>Egresos</t>
  </si>
  <si>
    <t>Pacificard Edu</t>
  </si>
  <si>
    <t>Pacificard Pris</t>
  </si>
  <si>
    <t>Arriendo</t>
  </si>
  <si>
    <t>Luz</t>
  </si>
  <si>
    <t>Telefono</t>
  </si>
  <si>
    <t>Tv</t>
  </si>
  <si>
    <t>Plan Edu</t>
  </si>
  <si>
    <t>Matriculacion</t>
  </si>
  <si>
    <t>Alineacion</t>
  </si>
  <si>
    <t>Retenedores</t>
  </si>
  <si>
    <t xml:space="preserve">Lina </t>
  </si>
  <si>
    <t>Pris paseo</t>
  </si>
  <si>
    <t>Cuota Casa</t>
  </si>
  <si>
    <t>Radio</t>
  </si>
  <si>
    <t>d</t>
  </si>
  <si>
    <t>l</t>
  </si>
  <si>
    <t>m</t>
  </si>
  <si>
    <t>j</t>
  </si>
  <si>
    <t>v</t>
  </si>
  <si>
    <t>s</t>
  </si>
  <si>
    <t>nro. Comidas</t>
  </si>
  <si>
    <t>hotel</t>
  </si>
  <si>
    <t>Paseo</t>
  </si>
  <si>
    <t>Arreglo Gabeta</t>
  </si>
  <si>
    <t>RIG_CAE_OPERADOR</t>
  </si>
  <si>
    <t>RIG</t>
  </si>
  <si>
    <t>CAE_CARGA_DEFINITIVA_LOG</t>
  </si>
  <si>
    <t>SELECT</t>
  </si>
  <si>
    <t>NO</t>
  </si>
  <si>
    <t>INSERT</t>
  </si>
  <si>
    <t>CAE_TABLA_TEMPORAL_LOG</t>
  </si>
  <si>
    <t>RIG_CAE_USUARIO</t>
  </si>
  <si>
    <t>RIG_DUPLICADOS_CAE_SFN</t>
  </si>
  <si>
    <t>RIG_TABLA_TEMPORAL_CAE_SFN</t>
  </si>
  <si>
    <t>DELETE</t>
  </si>
  <si>
    <t>UPDATE</t>
  </si>
  <si>
    <t>SFN_CARGA_DEFINITIVA_LOG</t>
  </si>
  <si>
    <t>SFN_TABLA_TEMPORAL_LOG</t>
  </si>
  <si>
    <t>RIG_SFN_USUARIO</t>
  </si>
  <si>
    <t>ADM</t>
  </si>
  <si>
    <t>ADM_FUN_RAZON_SOCIAL</t>
  </si>
  <si>
    <t>EXECUTE</t>
  </si>
  <si>
    <t>ADM_FUN_ACTIVIDAD_ECONOMICA</t>
  </si>
  <si>
    <t>ADM_FUN_UBICACION_GEOGRAFICA</t>
  </si>
  <si>
    <t>RIG_PRO_GUARDA_RECAUDA_CAE</t>
  </si>
  <si>
    <t>RIG_PRO_GUARDA_RECAUDA_SFN</t>
  </si>
  <si>
    <t>RIG_PRO_GUARDA_DATOS_CAE_SFN</t>
  </si>
  <si>
    <t>PROB_SRI_VALIDA_DATOS</t>
  </si>
  <si>
    <t>RIG_PRO_VALIDA_DATOS_CAE_SFN</t>
  </si>
  <si>
    <t>VEC_FISCAL</t>
  </si>
  <si>
    <t>VFL_MATRICES_FISCALES</t>
  </si>
  <si>
    <t>VFL_SEQ_COD_INT_DET</t>
  </si>
  <si>
    <t>VFL_SEQ_COD_LOG_DET</t>
  </si>
  <si>
    <t>VFL_INTERFAZ_DETALLES</t>
  </si>
  <si>
    <t>"</t>
  </si>
  <si>
    <t>VFL_LOG_DETALLES</t>
  </si>
  <si>
    <t>VFL_OBLIGACIONES_TRIBUTARIAS</t>
  </si>
  <si>
    <t>pagado</t>
  </si>
  <si>
    <t>p</t>
  </si>
  <si>
    <t>Gastos Edu</t>
  </si>
  <si>
    <t>Boletos</t>
  </si>
  <si>
    <t>Santamaria</t>
  </si>
  <si>
    <t>Medicina</t>
  </si>
  <si>
    <t>Restante</t>
  </si>
  <si>
    <t xml:space="preserve">revoke EXECUTE on "RIG"."RIG_PRO_GUARDA_RECAUDA_CAE" from "RIG_CAE_OPERADOR" </t>
  </si>
  <si>
    <t xml:space="preserve">revoke EXECUTE on "RIG"."RIG_PRO_GUARDA_RECAUDA_SFN" from "RIG_CAE_OPERADOR" </t>
  </si>
  <si>
    <t xml:space="preserve">revoke EXECUTE on "RIG"."RIG_PRO_GUARDA_DATOS_CAE_SFN" from "RIG_CAE_OPERADOR" </t>
  </si>
  <si>
    <t xml:space="preserve">revoke EXECUTE on "RIG"."PROB_SRI_VALIDA_DATOS" from "RIG_CAE_USUARIO" </t>
  </si>
  <si>
    <t xml:space="preserve">revoke EXECUTE on "RIG"."RIG_PRO_VALIDA_DATOS_CAE_SFN" from "RIG_CAE_USUARIO" </t>
  </si>
  <si>
    <t xml:space="preserve">revoke INSERT, SELECT on "RIG"."CAE_CARGA_DEFINITIVA_LOG" from "RIG_CAE_OPERADOR" </t>
  </si>
  <si>
    <t xml:space="preserve">revoke INSERT, SELECT on "RIG"."SFN_TABLA_TEMPORAL_LOG" from "RIG_CAE_OPERADOR" </t>
  </si>
  <si>
    <t xml:space="preserve">revoke SELECT on "RIG"."RIG_DUPLICADOS_CAE_SFN" from "RIG_CAE_USUARIO" </t>
  </si>
  <si>
    <t xml:space="preserve">revoke INSERT, SELECT, DELETE, UPDATE on "RIG"."RIG_TABLA_TEMPORAL_CAE_SFN" from "RIG_CAE_USUARIO" </t>
  </si>
  <si>
    <t xml:space="preserve">revoke INSERT, SELECT on "RIG"."SFN_CARGA_DEFINITIVA_LOG" from "RIG_CAE_OPERADOR" </t>
  </si>
  <si>
    <t xml:space="preserve">revoke INSERT, SELECT on "RIG"."CAE_TABLA_TEMPORAL_LOG" from "RIG_CAE_OPERADOR" </t>
  </si>
  <si>
    <t xml:space="preserve">revoke EXECUTE on "ADM"."ADM_FUN_UBICACION_GEOGRAFICA" from "RIG_SFN_USUARIO" </t>
  </si>
  <si>
    <t xml:space="preserve">revoke EXECUTE on "ADM"."ADM_FUN_UBICACION_GEOGRAFICA" from "RIG_CAE_USUARIO" </t>
  </si>
  <si>
    <t xml:space="preserve">revoke EXECUTE on "ADM"."ADM_FUN_UBICACION_GEOGRAFICA" from "RIG_CAE_OPERADOR" </t>
  </si>
  <si>
    <t xml:space="preserve">revoke EXECUTE on "ADM"."ADM_FUN_ACTIVIDAD_ECONOMICA" from "RIG_CAE_OPERADOR" </t>
  </si>
  <si>
    <t xml:space="preserve">revoke EXECUTE on "ADM"."ADM_FUN_ACTIVIDAD_ECONOMICA" from "RIG_CAE_USUARIO" </t>
  </si>
  <si>
    <t xml:space="preserve">revoke EXECUTE on "ADM"."ADM_FUN_ACTIVIDAD_ECONOMICA" from "RIG_SFN_USUARIO" </t>
  </si>
  <si>
    <t>revoke EXECUTE on "ADM"."ADM_FUN_RAZON_SOCIAL" from "RIG_CAE_OPERADOR"</t>
  </si>
  <si>
    <t>revoke EXECUTE on "ADM"."ADM_FUN_RAZON_SOCIAL" from "RIG_CAE_USUARIO"</t>
  </si>
  <si>
    <t xml:space="preserve">revoke EXECUTE on "ADM"."ADM_FUN_RAZON_SOCIAL" from "RIG_SFN_USUARIO" </t>
  </si>
  <si>
    <t xml:space="preserve">revoke SELECT on "VEC_FISCAL"."VFL_MATRICES_FISCALES" from "RIG_SFN_USUARIO" </t>
  </si>
  <si>
    <t>revoke SELECT on "VEC_FISCAL"."VFL_MATRICES_FISCALES" from "RIG_CAE_USUARIO"</t>
  </si>
  <si>
    <t xml:space="preserve">revoke SELECT on "VEC_FISCAL"."VFL_MATRICES_FISCALES" from "RIG_CAE_OPERADOR" </t>
  </si>
  <si>
    <t xml:space="preserve">revoke INSERT, SELECT on "VEC_FISCAL"."VFL_INTERFAZ_DETALLES" from "RIG_SFN_USUARIO" </t>
  </si>
  <si>
    <t>revoke INSERT, SELECT on "VEC_FISCAL"."VFL_INTERFAZ_DETALLES" from "RIG_CAE_USUARIO"</t>
  </si>
  <si>
    <t xml:space="preserve">revoke INSERT, SELECT on "VEC_FISCAL"."VFL_INTERFAZ_DETALLES" from "RIG_CAE_OPERADOR" </t>
  </si>
  <si>
    <t xml:space="preserve">revoke INSERT on "VEC_FISCAL"."VFL_LOG_DETALLES" from "RIG_SFN_USUARIO" </t>
  </si>
  <si>
    <t xml:space="preserve">revoke INSERT on "VEC_FISCAL"."VFL_LOG_DETALLES" from "RIG_CAE_USUARIO" </t>
  </si>
  <si>
    <t>revoke INSERT on "VEC_FISCAL"."VFL_LOG_DETALLES" from "RIG_CAE_OPERADOR"</t>
  </si>
  <si>
    <t xml:space="preserve">revoke SELECT on "VEC_FISCAL"."VFL_OBLIGACIONES_TRIBUTARIAS" from "RIG_SFN_USUARIO" </t>
  </si>
  <si>
    <t>revoke SELECT on "VEC_FISCAL"."VFL_OBLIGACIONES_TRIBUTARIAS" from "RIG_CAE_USUARIO"</t>
  </si>
  <si>
    <t xml:space="preserve">revoke SELECT on "VEC_FISCAL"."VFL_OBLIGACIONES_TRIBUTARIAS" from "RIG_CAE_OPERADOR" </t>
  </si>
  <si>
    <t>ROL</t>
  </si>
  <si>
    <t>Gastado</t>
  </si>
  <si>
    <t>Banco</t>
  </si>
  <si>
    <t>Emergencias_Escritorio</t>
  </si>
  <si>
    <t>Pasajes 29/07</t>
  </si>
  <si>
    <t>Cambio de Aceite</t>
  </si>
  <si>
    <t>Comida 30/07</t>
  </si>
  <si>
    <t>Comida 31/07;01/08</t>
  </si>
  <si>
    <t>Bebida Pablo</t>
  </si>
  <si>
    <t>Donacion</t>
  </si>
  <si>
    <t>550.45</t>
  </si>
  <si>
    <t>Pago a Lorena Clavijo</t>
  </si>
  <si>
    <t>Lina</t>
  </si>
  <si>
    <t>Gsbriel</t>
  </si>
  <si>
    <t>Quito</t>
  </si>
  <si>
    <t>Pan</t>
  </si>
  <si>
    <t>ida</t>
  </si>
  <si>
    <t>vuelta</t>
  </si>
  <si>
    <t>pasajeros</t>
  </si>
  <si>
    <t>despegar</t>
  </si>
  <si>
    <t>Escalas</t>
  </si>
  <si>
    <t>copa</t>
  </si>
  <si>
    <t>Hotel</t>
  </si>
  <si>
    <t xml:space="preserve">3 Noches en Hard Rock </t>
  </si>
  <si>
    <t>Gastos Pris</t>
  </si>
  <si>
    <t>tarjetas</t>
  </si>
  <si>
    <t>alicuota0</t>
  </si>
  <si>
    <t>educacion</t>
  </si>
  <si>
    <t>casa</t>
  </si>
  <si>
    <t>comida</t>
  </si>
  <si>
    <t>P</t>
  </si>
  <si>
    <t>pac. Edu</t>
  </si>
  <si>
    <t>pac. Pris</t>
  </si>
  <si>
    <t>inyectores</t>
  </si>
  <si>
    <t>frenos</t>
  </si>
  <si>
    <t>gabeta</t>
  </si>
  <si>
    <t>aceite</t>
  </si>
  <si>
    <t>aceite de la caja</t>
  </si>
  <si>
    <t>filtro de aire</t>
  </si>
  <si>
    <t xml:space="preserve">pintura </t>
  </si>
  <si>
    <t>palanca</t>
  </si>
  <si>
    <t>tapa combustible</t>
  </si>
  <si>
    <t>revision de embrague</t>
  </si>
  <si>
    <t>tapizado</t>
  </si>
  <si>
    <t>moquetas</t>
  </si>
  <si>
    <t>pegatinas puertas</t>
  </si>
  <si>
    <t>gabriel</t>
  </si>
  <si>
    <t>servicios basicos</t>
  </si>
  <si>
    <t>tv</t>
  </si>
  <si>
    <t>pris deuda</t>
  </si>
  <si>
    <t>Pago Lola ind</t>
  </si>
  <si>
    <t>hasta</t>
  </si>
  <si>
    <t xml:space="preserve">    </t>
  </si>
  <si>
    <t>01-02-Octubre</t>
  </si>
  <si>
    <t>tarj</t>
  </si>
  <si>
    <t>servicios</t>
  </si>
  <si>
    <t>lola indeb.</t>
  </si>
  <si>
    <t>Impresiones</t>
  </si>
  <si>
    <t>Fundas x100</t>
  </si>
  <si>
    <t>Cinta 10m.</t>
  </si>
  <si>
    <t>sueldo</t>
  </si>
  <si>
    <t>Iess lola</t>
  </si>
  <si>
    <t>escuela lina</t>
  </si>
  <si>
    <t>pago casa</t>
  </si>
  <si>
    <t>auto</t>
  </si>
  <si>
    <t>cnt tv</t>
  </si>
  <si>
    <t>vestimenta</t>
  </si>
  <si>
    <t>salud</t>
  </si>
  <si>
    <t>serv. Basicos</t>
  </si>
  <si>
    <t>tarjeta pris</t>
  </si>
  <si>
    <t>tarjeta edu</t>
  </si>
  <si>
    <t>deuda pris</t>
  </si>
  <si>
    <t>Fundamentos Informáticos</t>
  </si>
  <si>
    <t>Lógica de la Programación</t>
  </si>
  <si>
    <t>Fundamentos Matemáticos</t>
  </si>
  <si>
    <t>Matemáticas Discretas</t>
  </si>
  <si>
    <t>Metodología de Estudio</t>
  </si>
  <si>
    <t>Realidad Nacional y Ambiental</t>
  </si>
  <si>
    <t>Expresión Oral y Escrita</t>
  </si>
  <si>
    <t>Fundamentos de la Programación</t>
  </si>
  <si>
    <t>oct</t>
  </si>
  <si>
    <t>nov</t>
  </si>
  <si>
    <t>dic</t>
  </si>
  <si>
    <t>ene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</si>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</sst>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[$$-300A]\ * #,##0.00_);_([$$-300A]\ * \(#,##0.00\);_([$$-300A]\ * &quot;-&quot;??_);_(@_)"/>
    <numFmt numFmtId="168" formatCode="_-[$$-300A]\ * #,##0.00_ ;_-[$$-300A]\ * \-#,##0.00\ ;_-[$$-300A]\ * &quot;-&quot;??_ ;_-@_ "/>
    <numFmt numFmtId="169" formatCode="_-[$$-240A]\ * #,##0.00_ ;_-[$$-240A]\ * \-#,##0.00\ ;_-[$$-240A]\ * &quot;-&quot;??_ ;_-@_ 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color theme="6" tint="-0.49998474074526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theme="0" tint="-4.9989318521683403E-2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4101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545454"/>
      <name val="Arial"/>
      <family val="2"/>
    </font>
    <font>
      <b/>
      <sz val="11"/>
      <color rgb="FF444444"/>
      <name val="Inherit"/>
    </font>
    <font>
      <sz val="11"/>
      <color rgb="FF444444"/>
      <name val="Inherit"/>
    </font>
    <font>
      <sz val="11"/>
      <color theme="1" tint="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rgb="FF5F524F"/>
      <name val="Arial"/>
      <family val="2"/>
    </font>
    <font>
      <sz val="11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5"/>
      </top>
      <bottom style="medium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 style="thin">
        <color indexed="55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0" tint="-0.499984740745262"/>
      </bottom>
      <diagonal/>
    </border>
    <border>
      <left style="thin">
        <color indexed="55"/>
      </left>
      <right/>
      <top style="thin">
        <color indexed="55"/>
      </top>
      <bottom style="medium">
        <color theme="0" tint="-0.499984740745262"/>
      </bottom>
      <diagonal/>
    </border>
    <border>
      <left style="thin">
        <color indexed="55"/>
      </left>
      <right style="thin">
        <color indexed="55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medium">
        <color theme="1" tint="0.49998474074526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rgb="FF000000"/>
      </bottom>
      <diagonal/>
    </border>
    <border>
      <left/>
      <right/>
      <top style="medium">
        <color theme="1" tint="0.499984740745262"/>
      </top>
      <bottom style="thin">
        <color rgb="FF000000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rgb="FF000000"/>
      </bottom>
      <diagonal/>
    </border>
    <border>
      <left style="medium">
        <color theme="1" tint="0.49998474074526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 tint="0.499984740745262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1" tint="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 tint="0.499984740745262"/>
      </bottom>
      <diagonal/>
    </border>
    <border>
      <left style="thin">
        <color rgb="FF000000"/>
      </left>
      <right style="medium">
        <color theme="1" tint="0.499984740745262"/>
      </right>
      <top style="thin">
        <color rgb="FF000000"/>
      </top>
      <bottom style="medium">
        <color theme="1" tint="0.499984740745262"/>
      </bottom>
      <diagonal/>
    </border>
    <border>
      <left style="thin">
        <color rgb="FF000000"/>
      </left>
      <right style="thin">
        <color rgb="FF000000"/>
      </right>
      <top/>
      <bottom style="medium">
        <color theme="1" tint="0.499984740745262"/>
      </bottom>
      <diagonal/>
    </border>
    <border>
      <left style="thin">
        <color rgb="FF000000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rgb="FF000000"/>
      </right>
      <top style="thin">
        <color rgb="FF000000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theme="1" tint="0.49998474074526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181">
    <xf numFmtId="0" fontId="0" fillId="0" borderId="0" xfId="0"/>
    <xf numFmtId="167" fontId="0" fillId="0" borderId="0" xfId="1" applyNumberFormat="1" applyFont="1" applyProtection="1">
      <protection hidden="1"/>
    </xf>
    <xf numFmtId="167" fontId="26" fillId="29" borderId="16" xfId="1" applyNumberFormat="1" applyFont="1" applyFill="1" applyBorder="1" applyProtection="1">
      <protection hidden="1"/>
    </xf>
    <xf numFmtId="167" fontId="26" fillId="29" borderId="13" xfId="1" applyNumberFormat="1" applyFont="1" applyFill="1" applyBorder="1" applyProtection="1">
      <protection hidden="1"/>
    </xf>
    <xf numFmtId="167" fontId="24" fillId="0" borderId="0" xfId="1" applyNumberFormat="1" applyFont="1" applyBorder="1" applyProtection="1">
      <protection hidden="1"/>
    </xf>
    <xf numFmtId="167" fontId="24" fillId="30" borderId="13" xfId="1" applyNumberFormat="1" applyFont="1" applyFill="1" applyBorder="1" applyProtection="1">
      <protection locked="0" hidden="1"/>
    </xf>
    <xf numFmtId="167" fontId="24" fillId="30" borderId="13" xfId="1" applyNumberFormat="1" applyFont="1" applyFill="1" applyBorder="1" applyProtection="1">
      <protection hidden="1"/>
    </xf>
    <xf numFmtId="167" fontId="28" fillId="25" borderId="14" xfId="1" applyNumberFormat="1" applyFont="1" applyFill="1" applyBorder="1" applyProtection="1">
      <protection hidden="1"/>
    </xf>
    <xf numFmtId="167" fontId="24" fillId="27" borderId="13" xfId="1" applyNumberFormat="1" applyFont="1" applyFill="1" applyBorder="1" applyAlignment="1" applyProtection="1">
      <alignment horizontal="center"/>
      <protection hidden="1"/>
    </xf>
    <xf numFmtId="167" fontId="24" fillId="0" borderId="23" xfId="1" applyNumberFormat="1" applyFont="1" applyBorder="1" applyProtection="1">
      <protection hidden="1"/>
    </xf>
    <xf numFmtId="167" fontId="24" fillId="0" borderId="22" xfId="1" applyNumberFormat="1" applyFont="1" applyBorder="1" applyProtection="1">
      <protection hidden="1"/>
    </xf>
    <xf numFmtId="167" fontId="23" fillId="0" borderId="29" xfId="1" applyNumberFormat="1" applyFont="1" applyBorder="1" applyAlignment="1" applyProtection="1">
      <alignment horizontal="right"/>
      <protection hidden="1"/>
    </xf>
    <xf numFmtId="167" fontId="24" fillId="0" borderId="28" xfId="1" applyNumberFormat="1" applyFont="1" applyBorder="1" applyProtection="1">
      <protection hidden="1"/>
    </xf>
    <xf numFmtId="167" fontId="0" fillId="0" borderId="0" xfId="1" applyNumberFormat="1" applyFont="1" applyBorder="1" applyProtection="1">
      <protection hidden="1"/>
    </xf>
    <xf numFmtId="167" fontId="0" fillId="0" borderId="30" xfId="1" applyNumberFormat="1" applyFont="1" applyBorder="1" applyProtection="1">
      <protection hidden="1"/>
    </xf>
    <xf numFmtId="167" fontId="2" fillId="31" borderId="30" xfId="1" applyNumberFormat="1" applyFont="1" applyFill="1" applyBorder="1" applyProtection="1">
      <protection hidden="1"/>
    </xf>
    <xf numFmtId="167" fontId="27" fillId="22" borderId="21" xfId="1" applyNumberFormat="1" applyFont="1" applyFill="1" applyBorder="1" applyProtection="1">
      <protection hidden="1"/>
    </xf>
    <xf numFmtId="167" fontId="28" fillId="0" borderId="0" xfId="1" applyNumberFormat="1" applyFont="1" applyProtection="1">
      <protection hidden="1"/>
    </xf>
    <xf numFmtId="167" fontId="28" fillId="25" borderId="14" xfId="1" applyNumberFormat="1" applyFont="1" applyFill="1" applyBorder="1" applyProtection="1">
      <protection locked="0" hidden="1"/>
    </xf>
    <xf numFmtId="167" fontId="28" fillId="25" borderId="18" xfId="1" applyNumberFormat="1" applyFont="1" applyFill="1" applyBorder="1" applyProtection="1">
      <protection hidden="1"/>
    </xf>
    <xf numFmtId="167" fontId="28" fillId="25" borderId="17" xfId="1" applyNumberFormat="1" applyFont="1" applyFill="1" applyBorder="1" applyProtection="1">
      <protection locked="0" hidden="1"/>
    </xf>
    <xf numFmtId="167" fontId="28" fillId="25" borderId="13" xfId="1" applyNumberFormat="1" applyFont="1" applyFill="1" applyBorder="1" applyProtection="1">
      <protection hidden="1"/>
    </xf>
    <xf numFmtId="167" fontId="28" fillId="0" borderId="23" xfId="1" applyNumberFormat="1" applyFont="1" applyBorder="1" applyProtection="1">
      <protection hidden="1"/>
    </xf>
    <xf numFmtId="167" fontId="28" fillId="25" borderId="24" xfId="1" applyNumberFormat="1" applyFont="1" applyFill="1" applyBorder="1" applyProtection="1">
      <protection locked="0" hidden="1"/>
    </xf>
    <xf numFmtId="167" fontId="28" fillId="25" borderId="24" xfId="1" applyNumberFormat="1" applyFont="1" applyFill="1" applyBorder="1" applyProtection="1">
      <protection hidden="1"/>
    </xf>
    <xf numFmtId="167" fontId="25" fillId="24" borderId="0" xfId="1" applyNumberFormat="1" applyFont="1" applyFill="1" applyBorder="1" applyAlignment="1" applyProtection="1">
      <alignment horizontal="right"/>
      <protection hidden="1"/>
    </xf>
    <xf numFmtId="167" fontId="26" fillId="26" borderId="21" xfId="1" applyNumberFormat="1" applyFont="1" applyFill="1" applyBorder="1" applyProtection="1">
      <protection hidden="1"/>
    </xf>
    <xf numFmtId="167" fontId="24" fillId="0" borderId="10" xfId="1" applyNumberFormat="1" applyFont="1" applyBorder="1" applyProtection="1">
      <protection hidden="1"/>
    </xf>
    <xf numFmtId="167" fontId="24" fillId="27" borderId="15" xfId="1" applyNumberFormat="1" applyFont="1" applyFill="1" applyBorder="1" applyAlignment="1" applyProtection="1">
      <alignment horizontal="center"/>
      <protection hidden="1"/>
    </xf>
    <xf numFmtId="167" fontId="24" fillId="27" borderId="22" xfId="1" applyNumberFormat="1" applyFont="1" applyFill="1" applyBorder="1" applyAlignment="1" applyProtection="1">
      <alignment horizontal="center"/>
      <protection hidden="1"/>
    </xf>
    <xf numFmtId="167" fontId="23" fillId="28" borderId="10" xfId="1" applyNumberFormat="1" applyFont="1" applyFill="1" applyBorder="1" applyAlignment="1" applyProtection="1">
      <alignment horizontal="right"/>
      <protection hidden="1"/>
    </xf>
    <xf numFmtId="167" fontId="23" fillId="28" borderId="0" xfId="1" applyNumberFormat="1" applyFont="1" applyFill="1" applyBorder="1" applyAlignment="1" applyProtection="1">
      <alignment horizontal="right"/>
      <protection hidden="1"/>
    </xf>
    <xf numFmtId="167" fontId="27" fillId="23" borderId="11" xfId="1" applyNumberFormat="1" applyFont="1" applyFill="1" applyBorder="1" applyProtection="1">
      <protection hidden="1"/>
    </xf>
    <xf numFmtId="167" fontId="27" fillId="23" borderId="20" xfId="1" applyNumberFormat="1" applyFont="1" applyFill="1" applyBorder="1" applyProtection="1">
      <protection hidden="1"/>
    </xf>
    <xf numFmtId="167" fontId="28" fillId="21" borderId="12" xfId="1" applyNumberFormat="1" applyFont="1" applyFill="1" applyBorder="1" applyProtection="1">
      <protection locked="0" hidden="1"/>
    </xf>
    <xf numFmtId="167" fontId="28" fillId="21" borderId="19" xfId="1" applyNumberFormat="1" applyFont="1" applyFill="1" applyBorder="1" applyProtection="1">
      <protection hidden="1"/>
    </xf>
    <xf numFmtId="167" fontId="28" fillId="21" borderId="19" xfId="1" applyNumberFormat="1" applyFont="1" applyFill="1" applyBorder="1" applyProtection="1">
      <protection locked="0" hidden="1"/>
    </xf>
    <xf numFmtId="167" fontId="28" fillId="0" borderId="0" xfId="1" applyNumberFormat="1" applyFont="1" applyFill="1" applyBorder="1" applyProtection="1">
      <protection hidden="1"/>
    </xf>
    <xf numFmtId="167" fontId="28" fillId="0" borderId="21" xfId="1" applyNumberFormat="1" applyFont="1" applyBorder="1" applyProtection="1">
      <protection hidden="1"/>
    </xf>
    <xf numFmtId="167" fontId="28" fillId="21" borderId="25" xfId="1" applyNumberFormat="1" applyFont="1" applyFill="1" applyBorder="1" applyProtection="1">
      <protection locked="0" hidden="1"/>
    </xf>
    <xf numFmtId="167" fontId="28" fillId="21" borderId="26" xfId="1" applyNumberFormat="1" applyFont="1" applyFill="1" applyBorder="1" applyProtection="1">
      <protection locked="0" hidden="1"/>
    </xf>
    <xf numFmtId="167" fontId="25" fillId="20" borderId="0" xfId="1" applyNumberFormat="1" applyFont="1" applyFill="1" applyBorder="1" applyAlignment="1" applyProtection="1">
      <alignment horizontal="right"/>
      <protection hidden="1"/>
    </xf>
    <xf numFmtId="167" fontId="28" fillId="20" borderId="0" xfId="1" applyNumberFormat="1" applyFont="1" applyFill="1" applyBorder="1" applyProtection="1">
      <protection hidden="1"/>
    </xf>
    <xf numFmtId="167" fontId="3" fillId="0" borderId="0" xfId="1" applyNumberFormat="1" applyFont="1" applyProtection="1">
      <protection hidden="1"/>
    </xf>
    <xf numFmtId="167" fontId="28" fillId="21" borderId="12" xfId="1" applyNumberFormat="1" applyFont="1" applyFill="1" applyBorder="1" applyProtection="1">
      <protection hidden="1"/>
    </xf>
    <xf numFmtId="167" fontId="28" fillId="21" borderId="27" xfId="1" applyNumberFormat="1" applyFont="1" applyFill="1" applyBorder="1" applyProtection="1">
      <protection locked="0" hidden="1"/>
    </xf>
    <xf numFmtId="167" fontId="28" fillId="21" borderId="27" xfId="1" applyNumberFormat="1" applyFont="1" applyFill="1" applyBorder="1" applyProtection="1">
      <protection hidden="1"/>
    </xf>
    <xf numFmtId="167" fontId="29" fillId="29" borderId="0" xfId="1" applyNumberFormat="1" applyFont="1" applyFill="1" applyAlignment="1" applyProtection="1">
      <alignment horizontal="left" vertical="center"/>
      <protection hidden="1"/>
    </xf>
    <xf numFmtId="167" fontId="28" fillId="21" borderId="32" xfId="1" applyNumberFormat="1" applyFont="1" applyFill="1" applyBorder="1" applyProtection="1">
      <protection locked="0" hidden="1"/>
    </xf>
    <xf numFmtId="167" fontId="28" fillId="21" borderId="33" xfId="1" applyNumberFormat="1" applyFont="1" applyFill="1" applyBorder="1" applyProtection="1">
      <protection locked="0" hidden="1"/>
    </xf>
    <xf numFmtId="167" fontId="28" fillId="21" borderId="34" xfId="1" applyNumberFormat="1" applyFont="1" applyFill="1" applyBorder="1" applyProtection="1">
      <protection hidden="1"/>
    </xf>
    <xf numFmtId="0" fontId="33" fillId="0" borderId="0" xfId="0" applyFont="1"/>
    <xf numFmtId="0" fontId="35" fillId="0" borderId="36" xfId="0" applyFont="1" applyBorder="1" applyAlignment="1">
      <alignment horizontal="center"/>
    </xf>
    <xf numFmtId="164" fontId="35" fillId="0" borderId="36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164" fontId="0" fillId="0" borderId="36" xfId="0" applyNumberFormat="1" applyFont="1" applyBorder="1"/>
    <xf numFmtId="0" fontId="0" fillId="0" borderId="36" xfId="0" applyFont="1" applyBorder="1" applyAlignment="1">
      <alignment horizontal="center"/>
    </xf>
    <xf numFmtId="164" fontId="0" fillId="0" borderId="0" xfId="0" applyNumberFormat="1" applyFont="1"/>
    <xf numFmtId="0" fontId="35" fillId="0" borderId="0" xfId="0" applyFont="1" applyAlignment="1">
      <alignment horizontal="center"/>
    </xf>
    <xf numFmtId="0" fontId="35" fillId="0" borderId="40" xfId="0" applyFont="1" applyBorder="1" applyAlignment="1">
      <alignment horizontal="center"/>
    </xf>
    <xf numFmtId="164" fontId="35" fillId="0" borderId="41" xfId="0" applyNumberFormat="1" applyFont="1" applyBorder="1" applyAlignment="1">
      <alignment horizontal="center"/>
    </xf>
    <xf numFmtId="164" fontId="0" fillId="0" borderId="40" xfId="0" applyNumberFormat="1" applyFont="1" applyBorder="1"/>
    <xf numFmtId="164" fontId="0" fillId="0" borderId="41" xfId="0" applyNumberFormat="1" applyFont="1" applyBorder="1"/>
    <xf numFmtId="0" fontId="0" fillId="0" borderId="40" xfId="0" applyFont="1" applyBorder="1"/>
    <xf numFmtId="0" fontId="0" fillId="0" borderId="42" xfId="0" applyBorder="1"/>
    <xf numFmtId="0" fontId="34" fillId="0" borderId="0" xfId="0" applyFont="1" applyBorder="1"/>
    <xf numFmtId="164" fontId="35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164" fontId="0" fillId="0" borderId="0" xfId="0" applyNumberFormat="1" applyFont="1" applyFill="1" applyBorder="1"/>
    <xf numFmtId="0" fontId="35" fillId="33" borderId="45" xfId="0" applyFont="1" applyFill="1" applyBorder="1" applyAlignment="1">
      <alignment horizontal="center"/>
    </xf>
    <xf numFmtId="164" fontId="0" fillId="33" borderId="46" xfId="0" applyNumberFormat="1" applyFont="1" applyFill="1" applyBorder="1"/>
    <xf numFmtId="164" fontId="0" fillId="0" borderId="47" xfId="0" applyNumberFormat="1" applyFont="1" applyBorder="1"/>
    <xf numFmtId="164" fontId="0" fillId="0" borderId="43" xfId="0" applyNumberFormat="1" applyFont="1" applyBorder="1"/>
    <xf numFmtId="164" fontId="0" fillId="0" borderId="44" xfId="0" applyNumberFormat="1" applyFont="1" applyBorder="1"/>
    <xf numFmtId="0" fontId="0" fillId="0" borderId="47" xfId="0" applyFont="1" applyBorder="1"/>
    <xf numFmtId="0" fontId="0" fillId="0" borderId="40" xfId="0" applyFont="1" applyBorder="1" applyAlignment="1">
      <alignment horizontal="left"/>
    </xf>
    <xf numFmtId="164" fontId="0" fillId="0" borderId="41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5" fillId="33" borderId="50" xfId="0" applyFont="1" applyFill="1" applyBorder="1" applyAlignment="1">
      <alignment horizontal="center"/>
    </xf>
    <xf numFmtId="164" fontId="0" fillId="33" borderId="50" xfId="0" applyNumberFormat="1" applyFont="1" applyFill="1" applyBorder="1"/>
    <xf numFmtId="0" fontId="35" fillId="0" borderId="36" xfId="49" applyNumberFormat="1" applyFont="1" applyBorder="1" applyAlignment="1">
      <alignment horizontal="center"/>
    </xf>
    <xf numFmtId="0" fontId="35" fillId="33" borderId="45" xfId="49" applyNumberFormat="1" applyFont="1" applyFill="1" applyBorder="1" applyAlignment="1">
      <alignment horizontal="center"/>
    </xf>
    <xf numFmtId="0" fontId="0" fillId="0" borderId="36" xfId="49" applyNumberFormat="1" applyFont="1" applyBorder="1" applyAlignment="1">
      <alignment horizontal="center"/>
    </xf>
    <xf numFmtId="0" fontId="0" fillId="0" borderId="43" xfId="49" applyNumberFormat="1" applyFont="1" applyBorder="1" applyAlignment="1">
      <alignment horizontal="center"/>
    </xf>
    <xf numFmtId="0" fontId="0" fillId="0" borderId="0" xfId="49" applyNumberFormat="1" applyFont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2" xfId="49" applyNumberFormat="1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0" xfId="0" applyBorder="1"/>
    <xf numFmtId="0" fontId="0" fillId="0" borderId="0" xfId="49" applyNumberFormat="1" applyFont="1" applyBorder="1" applyAlignment="1">
      <alignment horizontal="center"/>
    </xf>
    <xf numFmtId="0" fontId="0" fillId="0" borderId="55" xfId="0" applyBorder="1"/>
    <xf numFmtId="0" fontId="0" fillId="0" borderId="42" xfId="49" applyNumberFormat="1" applyFont="1" applyBorder="1" applyAlignment="1">
      <alignment horizontal="center"/>
    </xf>
    <xf numFmtId="0" fontId="0" fillId="0" borderId="56" xfId="0" applyBorder="1"/>
    <xf numFmtId="167" fontId="0" fillId="0" borderId="0" xfId="0" applyNumberFormat="1" applyBorder="1"/>
    <xf numFmtId="167" fontId="36" fillId="34" borderId="0" xfId="0" applyNumberFormat="1" applyFont="1" applyFill="1" applyBorder="1"/>
    <xf numFmtId="0" fontId="0" fillId="0" borderId="48" xfId="0" applyFont="1" applyBorder="1"/>
    <xf numFmtId="164" fontId="0" fillId="0" borderId="35" xfId="0" applyNumberFormat="1" applyFont="1" applyBorder="1"/>
    <xf numFmtId="168" fontId="0" fillId="0" borderId="0" xfId="0" applyNumberFormat="1" applyBorder="1"/>
    <xf numFmtId="168" fontId="0" fillId="0" borderId="0" xfId="0" applyNumberFormat="1"/>
    <xf numFmtId="167" fontId="26" fillId="29" borderId="0" xfId="1" applyNumberFormat="1" applyFont="1" applyFill="1" applyBorder="1" applyAlignment="1" applyProtection="1">
      <alignment horizontal="center"/>
      <protection hidden="1"/>
    </xf>
    <xf numFmtId="0" fontId="2" fillId="0" borderId="0" xfId="0" applyFont="1"/>
    <xf numFmtId="0" fontId="2" fillId="0" borderId="57" xfId="0" applyFont="1" applyBorder="1"/>
    <xf numFmtId="168" fontId="2" fillId="0" borderId="57" xfId="0" applyNumberFormat="1" applyFont="1" applyBorder="1"/>
    <xf numFmtId="0" fontId="0" fillId="0" borderId="57" xfId="0" applyBorder="1"/>
    <xf numFmtId="0" fontId="0" fillId="0" borderId="57" xfId="0" applyBorder="1" applyAlignment="1">
      <alignment horizontal="center"/>
    </xf>
    <xf numFmtId="0" fontId="0" fillId="34" borderId="57" xfId="0" applyFill="1" applyBorder="1"/>
    <xf numFmtId="0" fontId="0" fillId="34" borderId="57" xfId="0" applyFill="1" applyBorder="1" applyAlignment="1">
      <alignment horizontal="center"/>
    </xf>
    <xf numFmtId="0" fontId="0" fillId="0" borderId="57" xfId="0" quotePrefix="1" applyBorder="1"/>
    <xf numFmtId="0" fontId="2" fillId="0" borderId="0" xfId="0" applyFont="1" applyBorder="1"/>
    <xf numFmtId="0" fontId="0" fillId="0" borderId="0" xfId="0" quotePrefix="1" applyBorder="1"/>
    <xf numFmtId="168" fontId="0" fillId="0" borderId="57" xfId="0" applyNumberFormat="1" applyBorder="1"/>
    <xf numFmtId="9" fontId="0" fillId="0" borderId="57" xfId="0" applyNumberFormat="1" applyBorder="1"/>
    <xf numFmtId="168" fontId="36" fillId="0" borderId="57" xfId="0" applyNumberFormat="1" applyFont="1" applyBorder="1"/>
    <xf numFmtId="0" fontId="41" fillId="0" borderId="0" xfId="0" applyFont="1"/>
    <xf numFmtId="0" fontId="43" fillId="35" borderId="0" xfId="0" applyFont="1" applyFill="1" applyAlignment="1">
      <alignment vertical="center" wrapText="1"/>
    </xf>
    <xf numFmtId="0" fontId="40" fillId="35" borderId="0" xfId="0" applyFont="1" applyFill="1" applyAlignment="1">
      <alignment horizontal="right" vertical="center" wrapText="1"/>
    </xf>
    <xf numFmtId="0" fontId="39" fillId="35" borderId="0" xfId="50" applyFill="1" applyAlignment="1">
      <alignment horizontal="righ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wrapText="1"/>
    </xf>
    <xf numFmtId="0" fontId="44" fillId="0" borderId="0" xfId="0" applyFont="1" applyAlignment="1">
      <alignment vertical="center" wrapText="1"/>
    </xf>
    <xf numFmtId="0" fontId="44" fillId="34" borderId="0" xfId="0" applyFont="1" applyFill="1" applyAlignment="1">
      <alignment vertical="center" wrapText="1"/>
    </xf>
    <xf numFmtId="0" fontId="43" fillId="34" borderId="0" xfId="0" applyFont="1" applyFill="1" applyAlignment="1">
      <alignment vertical="center" wrapText="1"/>
    </xf>
    <xf numFmtId="0" fontId="2" fillId="36" borderId="58" xfId="0" applyFont="1" applyFill="1" applyBorder="1" applyAlignment="1">
      <alignment horizontal="center"/>
    </xf>
    <xf numFmtId="0" fontId="0" fillId="36" borderId="0" xfId="0" applyFill="1" applyAlignment="1">
      <alignment wrapText="1"/>
    </xf>
    <xf numFmtId="0" fontId="40" fillId="36" borderId="0" xfId="0" applyFont="1" applyFill="1" applyAlignment="1">
      <alignment horizontal="right" vertical="center" wrapText="1"/>
    </xf>
    <xf numFmtId="0" fontId="39" fillId="36" borderId="0" xfId="50" applyFill="1" applyAlignment="1">
      <alignment horizontal="right" vertical="center" wrapText="1"/>
    </xf>
    <xf numFmtId="0" fontId="0" fillId="36" borderId="0" xfId="0" applyFill="1"/>
    <xf numFmtId="0" fontId="44" fillId="36" borderId="0" xfId="0" applyFont="1" applyFill="1" applyAlignment="1">
      <alignment vertical="center" wrapText="1"/>
    </xf>
    <xf numFmtId="0" fontId="0" fillId="0" borderId="0" xfId="0" quotePrefix="1"/>
    <xf numFmtId="0" fontId="45" fillId="0" borderId="0" xfId="0" applyFont="1"/>
    <xf numFmtId="0" fontId="0" fillId="0" borderId="0" xfId="0" applyAlignment="1"/>
    <xf numFmtId="0" fontId="47" fillId="35" borderId="59" xfId="0" applyFont="1" applyFill="1" applyBorder="1" applyAlignment="1">
      <alignment horizontal="left" vertical="center"/>
    </xf>
    <xf numFmtId="0" fontId="47" fillId="35" borderId="60" xfId="0" applyFont="1" applyFill="1" applyBorder="1" applyAlignment="1">
      <alignment horizontal="left" vertical="center"/>
    </xf>
    <xf numFmtId="0" fontId="47" fillId="35" borderId="0" xfId="0" applyFont="1" applyFill="1" applyBorder="1" applyAlignment="1">
      <alignment horizontal="left" vertical="center"/>
    </xf>
    <xf numFmtId="0" fontId="39" fillId="0" borderId="0" xfId="50"/>
    <xf numFmtId="14" fontId="0" fillId="0" borderId="0" xfId="0" applyNumberFormat="1"/>
    <xf numFmtId="168" fontId="0" fillId="0" borderId="0" xfId="1" applyNumberFormat="1" applyFont="1"/>
    <xf numFmtId="16" fontId="0" fillId="0" borderId="0" xfId="0" applyNumberFormat="1"/>
    <xf numFmtId="168" fontId="0" fillId="0" borderId="61" xfId="0" applyNumberFormat="1" applyBorder="1"/>
    <xf numFmtId="168" fontId="2" fillId="0" borderId="0" xfId="0" applyNumberFormat="1" applyFont="1"/>
    <xf numFmtId="0" fontId="36" fillId="0" borderId="0" xfId="0" applyFont="1"/>
    <xf numFmtId="0" fontId="0" fillId="34" borderId="0" xfId="0" applyFill="1"/>
    <xf numFmtId="168" fontId="48" fillId="0" borderId="0" xfId="0" applyNumberFormat="1" applyFont="1"/>
    <xf numFmtId="0" fontId="0" fillId="0" borderId="0" xfId="0" applyFill="1"/>
    <xf numFmtId="168" fontId="48" fillId="0" borderId="10" xfId="0" applyNumberFormat="1" applyFont="1" applyBorder="1"/>
    <xf numFmtId="168" fontId="49" fillId="0" borderId="0" xfId="1" applyNumberFormat="1" applyFont="1"/>
    <xf numFmtId="168" fontId="49" fillId="37" borderId="0" xfId="0" applyNumberFormat="1" applyFont="1" applyFill="1"/>
    <xf numFmtId="168" fontId="48" fillId="0" borderId="0" xfId="1" applyNumberFormat="1" applyFont="1"/>
    <xf numFmtId="0" fontId="49" fillId="0" borderId="0" xfId="0" applyFont="1"/>
    <xf numFmtId="168" fontId="49" fillId="0" borderId="0" xfId="0" applyNumberFormat="1" applyFont="1"/>
    <xf numFmtId="168" fontId="0" fillId="0" borderId="0" xfId="0" applyNumberFormat="1" applyFont="1"/>
    <xf numFmtId="168" fontId="0" fillId="0" borderId="0" xfId="0" applyNumberFormat="1" applyFont="1" applyFill="1"/>
    <xf numFmtId="0" fontId="50" fillId="0" borderId="0" xfId="0" applyFont="1"/>
    <xf numFmtId="0" fontId="0" fillId="0" borderId="0" xfId="0" applyNumberFormat="1"/>
    <xf numFmtId="15" fontId="0" fillId="0" borderId="0" xfId="0" applyNumberFormat="1"/>
    <xf numFmtId="44" fontId="0" fillId="0" borderId="0" xfId="1" applyFont="1"/>
    <xf numFmtId="44" fontId="0" fillId="0" borderId="0" xfId="0" applyNumberFormat="1"/>
    <xf numFmtId="168" fontId="0" fillId="38" borderId="0" xfId="1" applyNumberFormat="1" applyFont="1" applyFill="1"/>
    <xf numFmtId="0" fontId="0" fillId="38" borderId="0" xfId="0" applyFont="1" applyFill="1"/>
    <xf numFmtId="0" fontId="2" fillId="0" borderId="0" xfId="0" applyFont="1" applyAlignment="1">
      <alignment horizontal="center"/>
    </xf>
    <xf numFmtId="0" fontId="0" fillId="38" borderId="0" xfId="0" applyFill="1"/>
    <xf numFmtId="0" fontId="51" fillId="0" borderId="0" xfId="0" applyFont="1"/>
    <xf numFmtId="169" fontId="0" fillId="0" borderId="0" xfId="1" applyNumberFormat="1" applyFont="1"/>
    <xf numFmtId="169" fontId="0" fillId="0" borderId="0" xfId="0" applyNumberFormat="1"/>
    <xf numFmtId="167" fontId="32" fillId="29" borderId="31" xfId="1" applyNumberFormat="1" applyFont="1" applyFill="1" applyBorder="1" applyAlignment="1" applyProtection="1">
      <alignment horizontal="center" vertical="center"/>
      <protection hidden="1"/>
    </xf>
    <xf numFmtId="0" fontId="33" fillId="0" borderId="37" xfId="0" applyFont="1" applyBorder="1" applyAlignment="1">
      <alignment horizontal="center"/>
    </xf>
    <xf numFmtId="0" fontId="34" fillId="0" borderId="38" xfId="0" applyFont="1" applyBorder="1"/>
    <xf numFmtId="0" fontId="34" fillId="0" borderId="39" xfId="0" applyFont="1" applyBorder="1"/>
    <xf numFmtId="0" fontId="34" fillId="32" borderId="48" xfId="0" applyFont="1" applyFill="1" applyBorder="1" applyAlignment="1">
      <alignment horizontal="center"/>
    </xf>
    <xf numFmtId="0" fontId="34" fillId="0" borderId="35" xfId="0" applyFont="1" applyBorder="1"/>
    <xf numFmtId="0" fontId="34" fillId="0" borderId="49" xfId="0" applyFont="1" applyBorder="1"/>
    <xf numFmtId="0" fontId="0" fillId="32" borderId="48" xfId="0" applyFont="1" applyFill="1" applyBorder="1" applyAlignment="1">
      <alignment horizontal="center"/>
    </xf>
    <xf numFmtId="0" fontId="34" fillId="32" borderId="35" xfId="0" applyFont="1" applyFill="1" applyBorder="1" applyAlignment="1">
      <alignment horizontal="center"/>
    </xf>
    <xf numFmtId="0" fontId="34" fillId="32" borderId="49" xfId="0" applyFont="1" applyFill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46" fillId="0" borderId="0" xfId="0" applyFont="1" applyAlignment="1">
      <alignment horizontal="center" vertical="center" wrapText="1"/>
    </xf>
  </cellXfs>
  <cellStyles count="51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Hipervínculo" xfId="50" builtinId="8"/>
    <cellStyle name="Hyperlink_blank" xfId="38"/>
    <cellStyle name="Input" xfId="39"/>
    <cellStyle name="Linked Cell" xfId="40"/>
    <cellStyle name="Millares 2" xfId="30"/>
    <cellStyle name="Moneda" xfId="1" builtinId="4"/>
    <cellStyle name="Moneda 2" xfId="31"/>
    <cellStyle name="Moneda 3" xfId="48"/>
    <cellStyle name="Neutral 2" xfId="41"/>
    <cellStyle name="Normal" xfId="0" builtinId="0"/>
    <cellStyle name="Normal 2" xfId="42"/>
    <cellStyle name="Normal 3" xfId="2"/>
    <cellStyle name="Note" xfId="43"/>
    <cellStyle name="Output" xfId="44"/>
    <cellStyle name="Porcentaje" xfId="49" builtinId="5"/>
    <cellStyle name="Title" xfId="45"/>
    <cellStyle name="Total 2" xfId="46"/>
    <cellStyle name="Warning Text" xfId="47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Gastos vs Ingresos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Gastos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Presupuesto!$B$5:$M$5</c:f>
              <c:numCache>
                <c:formatCode>_([$$-300A]\ * #,##0.00_);_([$$-300A]\ * \(#,##0.00\);_([$$-300A]\ * "-"??_);_(@_)</c:formatCode>
                <c:ptCount val="12"/>
                <c:pt idx="0">
                  <c:v>2849.23</c:v>
                </c:pt>
                <c:pt idx="1">
                  <c:v>2481.3199999999997</c:v>
                </c:pt>
                <c:pt idx="2">
                  <c:v>2307.98</c:v>
                </c:pt>
                <c:pt idx="3">
                  <c:v>1933.04</c:v>
                </c:pt>
                <c:pt idx="4">
                  <c:v>1375.98</c:v>
                </c:pt>
                <c:pt idx="5">
                  <c:v>1375.98</c:v>
                </c:pt>
                <c:pt idx="6">
                  <c:v>1375.98</c:v>
                </c:pt>
                <c:pt idx="7">
                  <c:v>1575.98</c:v>
                </c:pt>
                <c:pt idx="8">
                  <c:v>1375.98</c:v>
                </c:pt>
                <c:pt idx="9">
                  <c:v>1375.98</c:v>
                </c:pt>
                <c:pt idx="10">
                  <c:v>1305.98</c:v>
                </c:pt>
                <c:pt idx="11">
                  <c:v>1305.98</c:v>
                </c:pt>
              </c:numCache>
            </c:numRef>
          </c:val>
        </c:ser>
        <c:ser>
          <c:idx val="1"/>
          <c:order val="1"/>
          <c:tx>
            <c:v>Ingresos</c:v>
          </c:tx>
          <c:spPr>
            <a:solidFill>
              <a:srgbClr val="00B050"/>
            </a:solidFill>
          </c:spPr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Presupuesto!$B$4:$M$4</c:f>
              <c:numCache>
                <c:formatCode>_([$$-300A]\ * #,##0.00_);_([$$-300A]\ * \(#,##0.00\);_([$$-300A]\ * "-"??_);_(@_)</c:formatCode>
                <c:ptCount val="12"/>
                <c:pt idx="0">
                  <c:v>2084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1994</c:v>
                </c:pt>
                <c:pt idx="7">
                  <c:v>2356</c:v>
                </c:pt>
                <c:pt idx="8">
                  <c:v>1994</c:v>
                </c:pt>
                <c:pt idx="9">
                  <c:v>1994</c:v>
                </c:pt>
                <c:pt idx="10">
                  <c:v>1994</c:v>
                </c:pt>
                <c:pt idx="11">
                  <c:v>2954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93856"/>
        <c:axId val="84054400"/>
      </c:barChart>
      <c:catAx>
        <c:axId val="835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54400"/>
        <c:crosses val="autoZero"/>
        <c:auto val="1"/>
        <c:lblAlgn val="ctr"/>
        <c:lblOffset val="100"/>
        <c:noMultiLvlLbl val="0"/>
      </c:catAx>
      <c:valAx>
        <c:axId val="84054400"/>
        <c:scaling>
          <c:orientation val="minMax"/>
        </c:scaling>
        <c:delete val="0"/>
        <c:axPos val="l"/>
        <c:majorGridlines/>
        <c:numFmt formatCode="_([$$-300A]\ * #,##0.00_);_([$$-300A]\ * \(#,##0.00\);_([$$-300A]\ * &quot;-&quot;??_);_(@_)" sourceLinked="1"/>
        <c:majorTickMark val="out"/>
        <c:minorTickMark val="none"/>
        <c:tickLblPos val="nextTo"/>
        <c:crossAx val="835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Saldo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Presupuesto!$B$7:$M$7</c:f>
              <c:numCache>
                <c:formatCode>_([$$-300A]\ * #,##0.00_);_([$$-300A]\ * \(#,##0.00\);_([$$-300A]\ * "-"??_);_(@_)</c:formatCode>
                <c:ptCount val="12"/>
                <c:pt idx="0">
                  <c:v>-765.23</c:v>
                </c:pt>
                <c:pt idx="1">
                  <c:v>-487.31999999999971</c:v>
                </c:pt>
                <c:pt idx="2">
                  <c:v>-313.98</c:v>
                </c:pt>
                <c:pt idx="3">
                  <c:v>60.960000000000036</c:v>
                </c:pt>
                <c:pt idx="4">
                  <c:v>618.02</c:v>
                </c:pt>
                <c:pt idx="5">
                  <c:v>618.02</c:v>
                </c:pt>
                <c:pt idx="6">
                  <c:v>618.02</c:v>
                </c:pt>
                <c:pt idx="7">
                  <c:v>780.02</c:v>
                </c:pt>
                <c:pt idx="8">
                  <c:v>618.02</c:v>
                </c:pt>
                <c:pt idx="9">
                  <c:v>618.02</c:v>
                </c:pt>
                <c:pt idx="10">
                  <c:v>688.02</c:v>
                </c:pt>
                <c:pt idx="11">
                  <c:v>1648.02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70208"/>
        <c:axId val="85071744"/>
      </c:barChart>
      <c:catAx>
        <c:axId val="850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5071744"/>
        <c:crosses val="autoZero"/>
        <c:auto val="1"/>
        <c:lblAlgn val="ctr"/>
        <c:lblOffset val="100"/>
        <c:noMultiLvlLbl val="0"/>
      </c:catAx>
      <c:valAx>
        <c:axId val="85071744"/>
        <c:scaling>
          <c:orientation val="minMax"/>
        </c:scaling>
        <c:delete val="0"/>
        <c:axPos val="l"/>
        <c:majorGridlines/>
        <c:numFmt formatCode="_([$$-300A]\ * #,##0.00_);_([$$-300A]\ * \(#,##0.00\);_([$$-300A]\ * &quot;-&quot;??_);_(@_)" sourceLinked="1"/>
        <c:majorTickMark val="out"/>
        <c:minorTickMark val="none"/>
        <c:tickLblPos val="nextTo"/>
        <c:crossAx val="8507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Evolución distintos gastos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Presupuesto!$A$20</c:f>
              <c:strCache>
                <c:ptCount val="1"/>
                <c:pt idx="0">
                  <c:v> Gastos del hogar 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Presupuesto!$B$20:$M$20</c:f>
              <c:numCache>
                <c:formatCode>_([$$-300A]\ * #,##0.00_);_([$$-300A]\ * \(#,##0.00\);_([$$-300A]\ * "-"??_);_(@_)</c:formatCode>
                <c:ptCount val="12"/>
                <c:pt idx="0">
                  <c:v>685.02</c:v>
                </c:pt>
                <c:pt idx="1">
                  <c:v>661.02</c:v>
                </c:pt>
                <c:pt idx="2">
                  <c:v>727.68000000000006</c:v>
                </c:pt>
                <c:pt idx="3">
                  <c:v>647.55999999999995</c:v>
                </c:pt>
                <c:pt idx="4">
                  <c:v>385.68</c:v>
                </c:pt>
                <c:pt idx="5">
                  <c:v>385.68</c:v>
                </c:pt>
                <c:pt idx="6">
                  <c:v>385.68</c:v>
                </c:pt>
                <c:pt idx="7">
                  <c:v>385.68</c:v>
                </c:pt>
                <c:pt idx="8">
                  <c:v>385.68</c:v>
                </c:pt>
                <c:pt idx="9">
                  <c:v>385.68</c:v>
                </c:pt>
                <c:pt idx="10">
                  <c:v>315.68</c:v>
                </c:pt>
                <c:pt idx="11">
                  <c:v>315.68</c:v>
                </c:pt>
              </c:numCache>
            </c:numRef>
          </c:val>
        </c:ser>
        <c:ser>
          <c:idx val="1"/>
          <c:order val="1"/>
          <c:tx>
            <c:strRef>
              <c:f>Presupuesto!$A$21</c:f>
              <c:strCache>
                <c:ptCount val="1"/>
                <c:pt idx="0">
                  <c:v> Gastos de transporte 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Presupuesto!$B$21:$M$21</c:f>
              <c:numCache>
                <c:formatCode>_([$$-300A]\ * #,##0.00_);_([$$-300A]\ * \(#,##0.00\);_([$$-300A]\ * "-"??_);_(@_)</c:formatCode>
                <c:ptCount val="12"/>
                <c:pt idx="0">
                  <c:v>154</c:v>
                </c:pt>
                <c:pt idx="1">
                  <c:v>60</c:v>
                </c:pt>
                <c:pt idx="2">
                  <c:v>100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</c:ser>
        <c:ser>
          <c:idx val="2"/>
          <c:order val="2"/>
          <c:tx>
            <c:strRef>
              <c:f>Presupuesto!$A$22</c:f>
              <c:strCache>
                <c:ptCount val="1"/>
                <c:pt idx="0">
                  <c:v> Gasto Salud 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Presupuesto!$B$22:$M$22</c:f>
              <c:numCache>
                <c:formatCode>_([$$-300A]\ * #,##0.00_);_([$$-300A]\ * \(#,##0.00\);_([$$-300A]\ * "-"??_);_(@_)</c:formatCode>
                <c:ptCount val="12"/>
                <c:pt idx="0">
                  <c:v>70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Presupuesto!$A$23</c:f>
              <c:strCache>
                <c:ptCount val="1"/>
                <c:pt idx="0">
                  <c:v> Gastos vida diaria 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Presupuesto!$B$23:$M$23</c:f>
              <c:numCache>
                <c:formatCode>_([$$-300A]\ * #,##0.00_);_([$$-300A]\ * \(#,##0.00\);_([$$-300A]\ * "-"??_);_(@_)</c:formatCode>
                <c:ptCount val="12"/>
                <c:pt idx="0">
                  <c:v>1500.21</c:v>
                </c:pt>
                <c:pt idx="1">
                  <c:v>1360.3</c:v>
                </c:pt>
                <c:pt idx="2">
                  <c:v>600.29999999999995</c:v>
                </c:pt>
                <c:pt idx="3">
                  <c:v>298.48</c:v>
                </c:pt>
                <c:pt idx="4">
                  <c:v>160.30000000000001</c:v>
                </c:pt>
                <c:pt idx="5">
                  <c:v>160.30000000000001</c:v>
                </c:pt>
                <c:pt idx="6">
                  <c:v>160.30000000000001</c:v>
                </c:pt>
                <c:pt idx="7">
                  <c:v>360.3</c:v>
                </c:pt>
                <c:pt idx="8">
                  <c:v>160.30000000000001</c:v>
                </c:pt>
                <c:pt idx="9">
                  <c:v>160.30000000000001</c:v>
                </c:pt>
                <c:pt idx="10">
                  <c:v>160.30000000000001</c:v>
                </c:pt>
                <c:pt idx="11">
                  <c:v>160.30000000000001</c:v>
                </c:pt>
              </c:numCache>
            </c:numRef>
          </c:val>
        </c:ser>
        <c:ser>
          <c:idx val="4"/>
          <c:order val="4"/>
          <c:tx>
            <c:strRef>
              <c:f>Presupuesto!$A$24</c:f>
              <c:strCache>
                <c:ptCount val="1"/>
                <c:pt idx="0">
                  <c:v> Gastos en entretenimiento 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Presupuesto!$B$24:$M$24</c:f>
              <c:numCache>
                <c:formatCode>_([$$-300A]\ * #,##0.00_);_([$$-300A]\ * \(#,##0.00\);_([$$-300A]\ * "-"??_);_(@_)</c:formatCode>
                <c:ptCount val="12"/>
                <c:pt idx="0">
                  <c:v>40</c:v>
                </c:pt>
                <c:pt idx="1">
                  <c:v>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Presupuesto!$A$25</c:f>
              <c:strCache>
                <c:ptCount val="1"/>
                <c:pt idx="0">
                  <c:v>Destinado al ahorro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Presupuesto!$B$25:$M$25</c:f>
              <c:numCache>
                <c:formatCode>_([$$-300A]\ * #,##0.00_);_([$$-300A]\ * \(#,##0.00\);_([$$-300A]\ * "-"??_);_(@_)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12320"/>
        <c:axId val="85113856"/>
      </c:barChart>
      <c:catAx>
        <c:axId val="851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5113856"/>
        <c:crosses val="autoZero"/>
        <c:auto val="1"/>
        <c:lblAlgn val="ctr"/>
        <c:lblOffset val="100"/>
        <c:noMultiLvlLbl val="0"/>
      </c:catAx>
      <c:valAx>
        <c:axId val="85113856"/>
        <c:scaling>
          <c:orientation val="minMax"/>
        </c:scaling>
        <c:delete val="0"/>
        <c:axPos val="l"/>
        <c:majorGridlines/>
        <c:numFmt formatCode="_([$$-300A]\ * #,##0.00_);_([$$-300A]\ * \(#,##0.00\);_([$$-300A]\ * &quot;-&quot;??_);_(@_)" sourceLinked="1"/>
        <c:majorTickMark val="out"/>
        <c:minorTickMark val="none"/>
        <c:tickLblPos val="nextTo"/>
        <c:crossAx val="851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Evolución</a:t>
            </a:r>
            <a:r>
              <a:rPr lang="es-ES" baseline="0"/>
              <a:t> distintos ingresos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Presupuesto!$A$11</c:f>
              <c:strCache>
                <c:ptCount val="1"/>
                <c:pt idx="0">
                  <c:v>Salario Pris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Presupuesto!$B$11:$M$11</c:f>
              <c:numCache>
                <c:formatCode>_([$$-300A]\ * #,##0.00_);_([$$-300A]\ * \(#,##0.00\);_([$$-300A]\ * "-"??_);_(@_)</c:formatCode>
                <c:ptCount val="12"/>
                <c:pt idx="0">
                  <c:v>694</c:v>
                </c:pt>
                <c:pt idx="1">
                  <c:v>694</c:v>
                </c:pt>
                <c:pt idx="2">
                  <c:v>694</c:v>
                </c:pt>
                <c:pt idx="3">
                  <c:v>694</c:v>
                </c:pt>
                <c:pt idx="4">
                  <c:v>694</c:v>
                </c:pt>
                <c:pt idx="5">
                  <c:v>694</c:v>
                </c:pt>
                <c:pt idx="6">
                  <c:v>694</c:v>
                </c:pt>
                <c:pt idx="7">
                  <c:v>694</c:v>
                </c:pt>
                <c:pt idx="8">
                  <c:v>694</c:v>
                </c:pt>
                <c:pt idx="9">
                  <c:v>694</c:v>
                </c:pt>
                <c:pt idx="10">
                  <c:v>694</c:v>
                </c:pt>
                <c:pt idx="11">
                  <c:v>694</c:v>
                </c:pt>
              </c:numCache>
            </c:numRef>
          </c:val>
        </c:ser>
        <c:ser>
          <c:idx val="1"/>
          <c:order val="1"/>
          <c:tx>
            <c:strRef>
              <c:f>Presupuesto!$A$12</c:f>
              <c:strCache>
                <c:ptCount val="1"/>
                <c:pt idx="0">
                  <c:v>Salario Edu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Presupuesto!$B$12:$M$12</c:f>
              <c:numCache>
                <c:formatCode>_([$$-300A]\ * #,##0.00_);_([$$-300A]\ * \(#,##0.00\);_([$$-300A]\ * "-"??_);_(@_)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</c:numCache>
            </c:numRef>
          </c:val>
        </c:ser>
        <c:ser>
          <c:idx val="2"/>
          <c:order val="2"/>
          <c:tx>
            <c:strRef>
              <c:f>Presupuesto!$A$13</c:f>
              <c:strCache>
                <c:ptCount val="1"/>
                <c:pt idx="0">
                  <c:v>Ingresos por intereses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Presupuesto!$B$13:$M$13</c:f>
              <c:numCache>
                <c:formatCode>_([$$-300A]\ * #,##0.00_);_([$$-300A]\ * \(#,##0.00\);_([$$-300A]\ * "-"??_);_(@_)</c:formatCode>
                <c:ptCount val="12"/>
              </c:numCache>
            </c:numRef>
          </c:val>
        </c:ser>
        <c:ser>
          <c:idx val="3"/>
          <c:order val="3"/>
          <c:tx>
            <c:strRef>
              <c:f>Presupuesto!$A$14</c:f>
              <c:strCache>
                <c:ptCount val="1"/>
                <c:pt idx="0">
                  <c:v>Dividendos/Décimos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Presupuesto!$B$14:$M$14</c:f>
              <c:numCache>
                <c:formatCode>_([$$-300A]\ * #,##0.00_);_([$$-300A]\ * \(#,##0.00\);_([$$-300A]\ * "-"??_);_(@_)</c:formatCode>
                <c:ptCount val="12"/>
                <c:pt idx="7">
                  <c:v>362</c:v>
                </c:pt>
                <c:pt idx="11">
                  <c:v>960</c:v>
                </c:pt>
              </c:numCache>
            </c:numRef>
          </c:val>
        </c:ser>
        <c:ser>
          <c:idx val="4"/>
          <c:order val="4"/>
          <c:tx>
            <c:strRef>
              <c:f>Presupuesto!$A$16</c:f>
              <c:strCache>
                <c:ptCount val="1"/>
                <c:pt idx="0">
                  <c:v>Otros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Presupuesto!$B$16:$M$16</c:f>
              <c:numCache>
                <c:formatCode>_([$$-300A]\ * #,##0.00_);_([$$-300A]\ * \(#,##0.00\);_([$$-300A]\ * "-"??_);_(@_)</c:formatCode>
                <c:ptCount val="12"/>
              </c:numCache>
            </c:numRef>
          </c:val>
        </c:ser>
        <c:ser>
          <c:idx val="5"/>
          <c:order val="5"/>
          <c:tx>
            <c:strRef>
              <c:f>Presupuesto!$A$15</c:f>
              <c:strCache>
                <c:ptCount val="1"/>
                <c:pt idx="0">
                  <c:v>Alquileres</c:v>
                </c:pt>
              </c:strCache>
            </c:strRef>
          </c:tx>
          <c:invertIfNegative val="0"/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Presupuesto!$B$15:$M$15</c:f>
              <c:numCache>
                <c:formatCode>_([$$-300A]\ * #,##0.00_);_([$$-300A]\ * \(#,##0.00\);_([$$-300A]\ * "-"??_);_(@_)</c:formatCode>
                <c:ptCount val="12"/>
                <c:pt idx="0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58912"/>
        <c:axId val="85164800"/>
      </c:barChart>
      <c:catAx>
        <c:axId val="851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64800"/>
        <c:crosses val="autoZero"/>
        <c:auto val="1"/>
        <c:lblAlgn val="ctr"/>
        <c:lblOffset val="100"/>
        <c:noMultiLvlLbl val="0"/>
      </c:catAx>
      <c:valAx>
        <c:axId val="85164800"/>
        <c:scaling>
          <c:orientation val="minMax"/>
        </c:scaling>
        <c:delete val="0"/>
        <c:axPos val="l"/>
        <c:majorGridlines/>
        <c:numFmt formatCode="_([$$-300A]\ * #,##0.00_);_([$$-300A]\ * \(#,##0.00\);_([$$-300A]\ * &quot;-&quot;??_);_(@_)" sourceLinked="1"/>
        <c:majorTickMark val="out"/>
        <c:minorTickMark val="none"/>
        <c:tickLblPos val="nextTo"/>
        <c:crossAx val="851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Presupuesto!$A$66</c:f>
              <c:strCache>
                <c:ptCount val="1"/>
                <c:pt idx="0">
                  <c:v>Gastos personales Pris</c:v>
                </c:pt>
              </c:strCache>
            </c:strRef>
          </c:tx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Presupuesto!$B$66:$M$66</c:f>
              <c:numCache>
                <c:formatCode>_([$$-300A]\ * #,##0.00_);_([$$-300A]\ * \(#,##0.00\);_([$$-300A]\ * "-"??_);_(@_)</c:formatCode>
                <c:ptCount val="12"/>
                <c:pt idx="0">
                  <c:v>0</c:v>
                </c:pt>
                <c:pt idx="2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Presupuesto!$A$67</c:f>
              <c:strCache>
                <c:ptCount val="1"/>
                <c:pt idx="0">
                  <c:v>Gastos personales Edu</c:v>
                </c:pt>
              </c:strCache>
            </c:strRef>
          </c:tx>
          <c:cat>
            <c:strRef>
              <c:f>Presupuesto!$B$9:$M$9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Presupuesto!$B$67:$M$67</c:f>
              <c:numCache>
                <c:formatCode>_([$$-300A]\ * #,##0.00_);_([$$-300A]\ * \(#,##0.00\);_([$$-300A]\ * "-"??_);_(@_)</c:formatCode>
                <c:ptCount val="12"/>
                <c:pt idx="0">
                  <c:v>5.5</c:v>
                </c:pt>
                <c:pt idx="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5888"/>
        <c:axId val="94087424"/>
      </c:lineChart>
      <c:catAx>
        <c:axId val="940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4087424"/>
        <c:crosses val="autoZero"/>
        <c:auto val="1"/>
        <c:lblAlgn val="ctr"/>
        <c:lblOffset val="100"/>
        <c:noMultiLvlLbl val="0"/>
      </c:catAx>
      <c:valAx>
        <c:axId val="94087424"/>
        <c:scaling>
          <c:orientation val="minMax"/>
        </c:scaling>
        <c:delete val="0"/>
        <c:axPos val="l"/>
        <c:majorGridlines/>
        <c:numFmt formatCode="_([$$-300A]\ * #,##0.00_);_([$$-300A]\ * \(#,##0.00\);_([$$-300A]\ * &quot;-&quot;??_);_(@_)" sourceLinked="1"/>
        <c:majorTickMark val="out"/>
        <c:minorTickMark val="none"/>
        <c:tickLblPos val="nextTo"/>
        <c:crossAx val="940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274320</xdr:colOff>
      <xdr:row>15</xdr:row>
      <xdr:rowOff>22860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0</xdr:row>
      <xdr:rowOff>0</xdr:rowOff>
    </xdr:from>
    <xdr:to>
      <xdr:col>12</xdr:col>
      <xdr:colOff>586740</xdr:colOff>
      <xdr:row>15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148590</xdr:rowOff>
    </xdr:from>
    <xdr:to>
      <xdr:col>6</xdr:col>
      <xdr:colOff>274320</xdr:colOff>
      <xdr:row>30</xdr:row>
      <xdr:rowOff>106680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236220</xdr:colOff>
      <xdr:row>14</xdr:row>
      <xdr:rowOff>179070</xdr:rowOff>
    </xdr:from>
    <xdr:to>
      <xdr:col>12</xdr:col>
      <xdr:colOff>586740</xdr:colOff>
      <xdr:row>30</xdr:row>
      <xdr:rowOff>99060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20</xdr:row>
      <xdr:rowOff>91440</xdr:rowOff>
    </xdr:from>
    <xdr:to>
      <xdr:col>6</xdr:col>
      <xdr:colOff>609600</xdr:colOff>
      <xdr:row>35</xdr:row>
      <xdr:rowOff>91440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h.biess.fin.ec/ph-web/solicitud/simulacion.jsf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ph.biess.fin.ec/ph-web/solicitud/simulacion.jsf" TargetMode="External"/><Relationship Id="rId1" Type="http://schemas.openxmlformats.org/officeDocument/2006/relationships/hyperlink" Target="https://ph.biess.fin.ec/ph-web/solicitud/simulacion.jsf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ph.biess.fin.ec/ph-web/solicitud/simulacion.js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onstruyehogar.com/casas/casa-dos-pisos-autosustentable/" TargetMode="External"/><Relationship Id="rId1" Type="http://schemas.openxmlformats.org/officeDocument/2006/relationships/hyperlink" Target="http://daprose.net/energia/?p=3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O102"/>
  <sheetViews>
    <sheetView workbookViewId="0">
      <pane ySplit="9" topLeftCell="A10" activePane="bottomLeft" state="frozen"/>
      <selection pane="bottomLeft" activeCell="D20" sqref="D20"/>
    </sheetView>
  </sheetViews>
  <sheetFormatPr baseColWidth="10" defaultColWidth="11.5703125" defaultRowHeight="15"/>
  <cols>
    <col min="1" max="1" width="33.7109375" style="1" customWidth="1"/>
    <col min="2" max="7" width="11.5703125" style="1" customWidth="1"/>
    <col min="8" max="16384" width="11.5703125" style="1"/>
  </cols>
  <sheetData>
    <row r="1" spans="1:15" ht="22.9" customHeight="1">
      <c r="A1" s="47"/>
      <c r="B1" s="168" t="s">
        <v>77</v>
      </c>
      <c r="C1" s="168"/>
      <c r="D1" s="168"/>
      <c r="E1" s="168"/>
    </row>
    <row r="2" spans="1:15">
      <c r="A2" s="2" t="s">
        <v>76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72</v>
      </c>
      <c r="O2" s="3" t="s">
        <v>73</v>
      </c>
    </row>
    <row r="3" spans="1:15">
      <c r="A3" s="4" t="s">
        <v>75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>
        <f>SUM(B3:M3)</f>
        <v>0</v>
      </c>
      <c r="O3" s="6">
        <f>N3/COLUMNS(B3:M3)</f>
        <v>0</v>
      </c>
    </row>
    <row r="4" spans="1:15">
      <c r="A4" s="4" t="s">
        <v>0</v>
      </c>
      <c r="B4" s="7">
        <f>B17</f>
        <v>2084</v>
      </c>
      <c r="C4" s="7">
        <f t="shared" ref="C4:M4" si="0">C17</f>
        <v>1994</v>
      </c>
      <c r="D4" s="7">
        <f t="shared" si="0"/>
        <v>1994</v>
      </c>
      <c r="E4" s="7">
        <f t="shared" si="0"/>
        <v>1994</v>
      </c>
      <c r="F4" s="7">
        <f t="shared" si="0"/>
        <v>1994</v>
      </c>
      <c r="G4" s="7">
        <f t="shared" si="0"/>
        <v>1994</v>
      </c>
      <c r="H4" s="7">
        <f t="shared" si="0"/>
        <v>1994</v>
      </c>
      <c r="I4" s="7">
        <f t="shared" si="0"/>
        <v>2356</v>
      </c>
      <c r="J4" s="7">
        <f t="shared" si="0"/>
        <v>1994</v>
      </c>
      <c r="K4" s="7">
        <f t="shared" si="0"/>
        <v>1994</v>
      </c>
      <c r="L4" s="7">
        <f t="shared" si="0"/>
        <v>1994</v>
      </c>
      <c r="M4" s="7">
        <f t="shared" si="0"/>
        <v>2954</v>
      </c>
      <c r="N4" s="7">
        <f t="shared" ref="N4:N7" si="1">SUM(B4:M4)</f>
        <v>25340</v>
      </c>
      <c r="O4" s="7">
        <f t="shared" ref="O4:O7" si="2">N4/COLUMNS(B4:M4)</f>
        <v>2111.6666666666665</v>
      </c>
    </row>
    <row r="5" spans="1:15">
      <c r="A5" s="4" t="s">
        <v>1</v>
      </c>
      <c r="B5" s="8">
        <f>B26</f>
        <v>2849.23</v>
      </c>
      <c r="C5" s="8">
        <f t="shared" ref="C5:M5" si="3">C26</f>
        <v>2481.3199999999997</v>
      </c>
      <c r="D5" s="8">
        <f t="shared" si="3"/>
        <v>2307.98</v>
      </c>
      <c r="E5" s="8">
        <f t="shared" si="3"/>
        <v>1933.04</v>
      </c>
      <c r="F5" s="8">
        <f t="shared" si="3"/>
        <v>1375.98</v>
      </c>
      <c r="G5" s="8">
        <f t="shared" si="3"/>
        <v>1375.98</v>
      </c>
      <c r="H5" s="8">
        <f t="shared" si="3"/>
        <v>1375.98</v>
      </c>
      <c r="I5" s="8">
        <f t="shared" si="3"/>
        <v>1575.98</v>
      </c>
      <c r="J5" s="8">
        <f t="shared" si="3"/>
        <v>1375.98</v>
      </c>
      <c r="K5" s="8">
        <f t="shared" si="3"/>
        <v>1375.98</v>
      </c>
      <c r="L5" s="8">
        <f t="shared" si="3"/>
        <v>1305.98</v>
      </c>
      <c r="M5" s="8">
        <f t="shared" si="3"/>
        <v>1305.98</v>
      </c>
      <c r="N5" s="8">
        <f t="shared" si="1"/>
        <v>20639.409999999996</v>
      </c>
      <c r="O5" s="8">
        <f t="shared" si="2"/>
        <v>1719.9508333333331</v>
      </c>
    </row>
    <row r="6" spans="1:15" ht="15.75" thickBot="1">
      <c r="A6" s="9" t="s">
        <v>2</v>
      </c>
      <c r="B6" s="10">
        <f>B4-B5</f>
        <v>-765.23</v>
      </c>
      <c r="C6" s="10">
        <f t="shared" ref="C6:M6" si="4">C4-C5</f>
        <v>-487.31999999999971</v>
      </c>
      <c r="D6" s="10">
        <f t="shared" si="4"/>
        <v>-313.98</v>
      </c>
      <c r="E6" s="10">
        <f t="shared" si="4"/>
        <v>60.960000000000036</v>
      </c>
      <c r="F6" s="10">
        <f t="shared" si="4"/>
        <v>618.02</v>
      </c>
      <c r="G6" s="10">
        <f t="shared" si="4"/>
        <v>618.02</v>
      </c>
      <c r="H6" s="10">
        <f t="shared" si="4"/>
        <v>618.02</v>
      </c>
      <c r="I6" s="10">
        <f t="shared" si="4"/>
        <v>780.02</v>
      </c>
      <c r="J6" s="10">
        <f t="shared" si="4"/>
        <v>618.02</v>
      </c>
      <c r="K6" s="10">
        <f t="shared" si="4"/>
        <v>618.02</v>
      </c>
      <c r="L6" s="10">
        <f t="shared" si="4"/>
        <v>688.02</v>
      </c>
      <c r="M6" s="10">
        <f t="shared" si="4"/>
        <v>1648.02</v>
      </c>
      <c r="N6" s="10">
        <f t="shared" si="1"/>
        <v>4700.59</v>
      </c>
      <c r="O6" s="10">
        <f t="shared" si="2"/>
        <v>391.71583333333336</v>
      </c>
    </row>
    <row r="7" spans="1:15">
      <c r="A7" s="11" t="s">
        <v>3</v>
      </c>
      <c r="B7" s="12">
        <f>B3+B6</f>
        <v>-765.23</v>
      </c>
      <c r="C7" s="12">
        <f t="shared" ref="C7:M7" si="5">C3+C6</f>
        <v>-487.31999999999971</v>
      </c>
      <c r="D7" s="12">
        <f t="shared" si="5"/>
        <v>-313.98</v>
      </c>
      <c r="E7" s="12">
        <f t="shared" si="5"/>
        <v>60.960000000000036</v>
      </c>
      <c r="F7" s="12">
        <f t="shared" si="5"/>
        <v>618.02</v>
      </c>
      <c r="G7" s="12">
        <f t="shared" si="5"/>
        <v>618.02</v>
      </c>
      <c r="H7" s="12">
        <f t="shared" si="5"/>
        <v>618.02</v>
      </c>
      <c r="I7" s="12">
        <f t="shared" si="5"/>
        <v>780.02</v>
      </c>
      <c r="J7" s="12">
        <f t="shared" si="5"/>
        <v>618.02</v>
      </c>
      <c r="K7" s="12">
        <f t="shared" si="5"/>
        <v>618.02</v>
      </c>
      <c r="L7" s="12">
        <f t="shared" si="5"/>
        <v>688.02</v>
      </c>
      <c r="M7" s="12">
        <f t="shared" si="5"/>
        <v>1648.02</v>
      </c>
      <c r="N7" s="12">
        <f t="shared" si="1"/>
        <v>4700.59</v>
      </c>
      <c r="O7" s="12">
        <f t="shared" si="2"/>
        <v>391.71583333333336</v>
      </c>
    </row>
    <row r="8" spans="1:15" ht="9" customHeight="1">
      <c r="M8" s="13"/>
    </row>
    <row r="9" spans="1:15" ht="15.75" thickBot="1">
      <c r="A9" s="14"/>
      <c r="B9" s="15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5" t="s">
        <v>12</v>
      </c>
      <c r="K9" s="15" t="s">
        <v>13</v>
      </c>
      <c r="L9" s="15" t="s">
        <v>14</v>
      </c>
      <c r="M9" s="15" t="s">
        <v>15</v>
      </c>
      <c r="N9" s="15" t="s">
        <v>72</v>
      </c>
      <c r="O9" s="15" t="s">
        <v>73</v>
      </c>
    </row>
    <row r="10" spans="1:15" ht="16.5" thickTop="1" thickBot="1">
      <c r="A10" s="16" t="s">
        <v>70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>
      <c r="A11" s="17" t="s">
        <v>79</v>
      </c>
      <c r="B11" s="18">
        <v>694</v>
      </c>
      <c r="C11" s="18">
        <v>694</v>
      </c>
      <c r="D11" s="18">
        <v>694</v>
      </c>
      <c r="E11" s="18">
        <v>694</v>
      </c>
      <c r="F11" s="18">
        <v>694</v>
      </c>
      <c r="G11" s="18">
        <v>694</v>
      </c>
      <c r="H11" s="18">
        <v>694</v>
      </c>
      <c r="I11" s="18">
        <v>694</v>
      </c>
      <c r="J11" s="18">
        <v>694</v>
      </c>
      <c r="K11" s="18">
        <v>694</v>
      </c>
      <c r="L11" s="18">
        <v>694</v>
      </c>
      <c r="M11" s="18">
        <v>694</v>
      </c>
      <c r="N11" s="19">
        <f>SUM(B11:M11)</f>
        <v>8328</v>
      </c>
      <c r="O11" s="19">
        <f>N11/COLUMNS(B11:M11)</f>
        <v>694</v>
      </c>
    </row>
    <row r="12" spans="1:15">
      <c r="A12" s="17" t="s">
        <v>78</v>
      </c>
      <c r="B12" s="18">
        <v>1200</v>
      </c>
      <c r="C12" s="18">
        <v>1300</v>
      </c>
      <c r="D12" s="18">
        <v>1300</v>
      </c>
      <c r="E12" s="18">
        <v>1300</v>
      </c>
      <c r="F12" s="18">
        <v>1300</v>
      </c>
      <c r="G12" s="18">
        <v>1300</v>
      </c>
      <c r="H12" s="18">
        <v>1300</v>
      </c>
      <c r="I12" s="18">
        <v>1300</v>
      </c>
      <c r="J12" s="18">
        <v>1300</v>
      </c>
      <c r="K12" s="18">
        <v>1300</v>
      </c>
      <c r="L12" s="18">
        <v>1300</v>
      </c>
      <c r="M12" s="18">
        <v>1300</v>
      </c>
      <c r="N12" s="21">
        <f t="shared" ref="N12:N17" si="6">SUM(B12:M12)</f>
        <v>15500</v>
      </c>
      <c r="O12" s="21">
        <f t="shared" ref="O12:O17" si="7">N12/COLUMNS(B12:M12)</f>
        <v>1291.6666666666667</v>
      </c>
    </row>
    <row r="13" spans="1:15">
      <c r="A13" s="17" t="s">
        <v>67</v>
      </c>
      <c r="B13" s="18"/>
      <c r="C13" s="18"/>
      <c r="D13" s="18"/>
      <c r="E13" s="18"/>
      <c r="F13" s="18"/>
      <c r="G13" s="18"/>
      <c r="H13" s="18"/>
      <c r="I13" s="18"/>
      <c r="J13" s="20"/>
      <c r="K13" s="18"/>
      <c r="L13" s="18"/>
      <c r="M13" s="18"/>
      <c r="N13" s="21">
        <f t="shared" si="6"/>
        <v>0</v>
      </c>
      <c r="O13" s="21">
        <f t="shared" si="7"/>
        <v>0</v>
      </c>
    </row>
    <row r="14" spans="1:15">
      <c r="A14" s="17" t="s">
        <v>80</v>
      </c>
      <c r="B14" s="18"/>
      <c r="C14" s="18"/>
      <c r="D14" s="18"/>
      <c r="E14" s="18"/>
      <c r="F14" s="18"/>
      <c r="G14" s="18"/>
      <c r="H14" s="18"/>
      <c r="I14" s="18">
        <v>362</v>
      </c>
      <c r="J14" s="20"/>
      <c r="K14" s="18"/>
      <c r="L14" s="18"/>
      <c r="M14" s="18">
        <v>960</v>
      </c>
      <c r="N14" s="21">
        <f t="shared" si="6"/>
        <v>1322</v>
      </c>
      <c r="O14" s="21">
        <f t="shared" si="7"/>
        <v>110.16666666666667</v>
      </c>
    </row>
    <row r="15" spans="1:15">
      <c r="A15" s="17" t="s">
        <v>68</v>
      </c>
      <c r="B15" s="18">
        <v>190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21">
        <f t="shared" si="6"/>
        <v>190</v>
      </c>
      <c r="O15" s="21">
        <f t="shared" si="7"/>
        <v>15.833333333333334</v>
      </c>
    </row>
    <row r="16" spans="1:15" ht="15.75" thickBot="1">
      <c r="A16" s="22" t="s">
        <v>37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>
        <f t="shared" si="6"/>
        <v>0</v>
      </c>
      <c r="O16" s="24">
        <f t="shared" si="7"/>
        <v>0</v>
      </c>
    </row>
    <row r="17" spans="1:15">
      <c r="A17" s="25" t="s">
        <v>69</v>
      </c>
      <c r="B17" s="25">
        <f>SUM(B11:B16)</f>
        <v>2084</v>
      </c>
      <c r="C17" s="25">
        <f t="shared" ref="C17:M17" si="8">SUM(C11:C16)</f>
        <v>1994</v>
      </c>
      <c r="D17" s="25">
        <f t="shared" si="8"/>
        <v>1994</v>
      </c>
      <c r="E17" s="25">
        <f t="shared" si="8"/>
        <v>1994</v>
      </c>
      <c r="F17" s="25">
        <f t="shared" si="8"/>
        <v>1994</v>
      </c>
      <c r="G17" s="25">
        <f t="shared" si="8"/>
        <v>1994</v>
      </c>
      <c r="H17" s="25">
        <f t="shared" si="8"/>
        <v>1994</v>
      </c>
      <c r="I17" s="25">
        <f t="shared" si="8"/>
        <v>2356</v>
      </c>
      <c r="J17" s="25">
        <f t="shared" si="8"/>
        <v>1994</v>
      </c>
      <c r="K17" s="25">
        <f t="shared" si="8"/>
        <v>1994</v>
      </c>
      <c r="L17" s="25">
        <f t="shared" si="8"/>
        <v>1994</v>
      </c>
      <c r="M17" s="25">
        <f t="shared" si="8"/>
        <v>2954</v>
      </c>
      <c r="N17" s="25">
        <f t="shared" si="6"/>
        <v>25340</v>
      </c>
      <c r="O17" s="25">
        <f t="shared" si="7"/>
        <v>2111.6666666666665</v>
      </c>
    </row>
    <row r="19" spans="1:15" ht="15.75" thickBot="1">
      <c r="A19" s="26" t="s">
        <v>66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>
      <c r="A20" s="27" t="str">
        <f>A28</f>
        <v>Gastos del hogar</v>
      </c>
      <c r="B20" s="28">
        <f>B45</f>
        <v>685.02</v>
      </c>
      <c r="C20" s="28">
        <f t="shared" ref="C20:M20" si="9">C45</f>
        <v>661.02</v>
      </c>
      <c r="D20" s="28">
        <f t="shared" si="9"/>
        <v>727.68000000000006</v>
      </c>
      <c r="E20" s="28">
        <f t="shared" si="9"/>
        <v>647.55999999999995</v>
      </c>
      <c r="F20" s="28">
        <f t="shared" si="9"/>
        <v>385.68</v>
      </c>
      <c r="G20" s="28">
        <f t="shared" si="9"/>
        <v>385.68</v>
      </c>
      <c r="H20" s="28">
        <f t="shared" si="9"/>
        <v>385.68</v>
      </c>
      <c r="I20" s="28">
        <f t="shared" si="9"/>
        <v>385.68</v>
      </c>
      <c r="J20" s="28">
        <f t="shared" si="9"/>
        <v>385.68</v>
      </c>
      <c r="K20" s="28">
        <f t="shared" si="9"/>
        <v>385.68</v>
      </c>
      <c r="L20" s="28">
        <f t="shared" si="9"/>
        <v>315.68</v>
      </c>
      <c r="M20" s="28">
        <f t="shared" si="9"/>
        <v>315.68</v>
      </c>
      <c r="N20" s="28">
        <f>SUM(B20:M20)</f>
        <v>5666.7200000000012</v>
      </c>
      <c r="O20" s="28">
        <f>N20/COLUMNS(B20:M20)</f>
        <v>472.22666666666674</v>
      </c>
    </row>
    <row r="21" spans="1:15">
      <c r="A21" s="27" t="str">
        <f>A47</f>
        <v>Gastos de transporte</v>
      </c>
      <c r="B21" s="8">
        <f>B54</f>
        <v>154</v>
      </c>
      <c r="C21" s="8">
        <f t="shared" ref="C21:M21" si="10">C54</f>
        <v>60</v>
      </c>
      <c r="D21" s="8">
        <f t="shared" si="10"/>
        <v>100</v>
      </c>
      <c r="E21" s="8">
        <f t="shared" si="10"/>
        <v>17</v>
      </c>
      <c r="F21" s="8">
        <f t="shared" si="10"/>
        <v>30</v>
      </c>
      <c r="G21" s="8">
        <f t="shared" si="10"/>
        <v>30</v>
      </c>
      <c r="H21" s="8">
        <f t="shared" si="10"/>
        <v>30</v>
      </c>
      <c r="I21" s="8">
        <f t="shared" si="10"/>
        <v>30</v>
      </c>
      <c r="J21" s="8">
        <f t="shared" si="10"/>
        <v>30</v>
      </c>
      <c r="K21" s="8">
        <f t="shared" si="10"/>
        <v>30</v>
      </c>
      <c r="L21" s="8">
        <f t="shared" si="10"/>
        <v>30</v>
      </c>
      <c r="M21" s="8">
        <f t="shared" si="10"/>
        <v>30</v>
      </c>
      <c r="N21" s="8">
        <f t="shared" ref="N21:N26" si="11">SUM(B21:M21)</f>
        <v>571</v>
      </c>
      <c r="O21" s="8">
        <f t="shared" ref="O21:O26" si="12">N21/COLUMNS(B21:M21)</f>
        <v>47.583333333333336</v>
      </c>
    </row>
    <row r="22" spans="1:15">
      <c r="A22" s="27" t="str">
        <f>A56</f>
        <v>Gasto Salud</v>
      </c>
      <c r="B22" s="8">
        <f>B62</f>
        <v>70</v>
      </c>
      <c r="C22" s="8">
        <f t="shared" ref="C22:M22" si="13">C62</f>
        <v>0</v>
      </c>
      <c r="D22" s="8">
        <f t="shared" si="13"/>
        <v>50</v>
      </c>
      <c r="E22" s="8">
        <f t="shared" si="13"/>
        <v>150</v>
      </c>
      <c r="F22" s="8">
        <f t="shared" si="13"/>
        <v>0</v>
      </c>
      <c r="G22" s="8">
        <f t="shared" si="13"/>
        <v>0</v>
      </c>
      <c r="H22" s="8">
        <f t="shared" si="13"/>
        <v>0</v>
      </c>
      <c r="I22" s="8">
        <f t="shared" si="13"/>
        <v>0</v>
      </c>
      <c r="J22" s="8">
        <f t="shared" si="13"/>
        <v>0</v>
      </c>
      <c r="K22" s="8">
        <f t="shared" si="13"/>
        <v>0</v>
      </c>
      <c r="L22" s="8">
        <f t="shared" si="13"/>
        <v>0</v>
      </c>
      <c r="M22" s="8">
        <f t="shared" si="13"/>
        <v>0</v>
      </c>
      <c r="N22" s="8">
        <f t="shared" si="11"/>
        <v>270</v>
      </c>
      <c r="O22" s="8">
        <f t="shared" si="12"/>
        <v>22.5</v>
      </c>
    </row>
    <row r="23" spans="1:15">
      <c r="A23" s="27" t="str">
        <f>A64</f>
        <v>Gastos vida diaria</v>
      </c>
      <c r="B23" s="8">
        <f>B78</f>
        <v>1500.21</v>
      </c>
      <c r="C23" s="8">
        <f t="shared" ref="C23:M23" si="14">C78</f>
        <v>1360.3</v>
      </c>
      <c r="D23" s="8">
        <f t="shared" si="14"/>
        <v>600.29999999999995</v>
      </c>
      <c r="E23" s="8">
        <f t="shared" si="14"/>
        <v>298.48</v>
      </c>
      <c r="F23" s="8">
        <f t="shared" si="14"/>
        <v>160.30000000000001</v>
      </c>
      <c r="G23" s="8">
        <f t="shared" si="14"/>
        <v>160.30000000000001</v>
      </c>
      <c r="H23" s="8">
        <f t="shared" si="14"/>
        <v>160.30000000000001</v>
      </c>
      <c r="I23" s="8">
        <f t="shared" si="14"/>
        <v>360.3</v>
      </c>
      <c r="J23" s="8">
        <f t="shared" si="14"/>
        <v>160.30000000000001</v>
      </c>
      <c r="K23" s="8">
        <f t="shared" si="14"/>
        <v>160.30000000000001</v>
      </c>
      <c r="L23" s="8">
        <f t="shared" si="14"/>
        <v>160.30000000000001</v>
      </c>
      <c r="M23" s="8">
        <f t="shared" si="14"/>
        <v>160.30000000000001</v>
      </c>
      <c r="N23" s="8">
        <f t="shared" si="11"/>
        <v>5241.6900000000014</v>
      </c>
      <c r="O23" s="8">
        <f t="shared" si="12"/>
        <v>436.80750000000012</v>
      </c>
    </row>
    <row r="24" spans="1:15">
      <c r="A24" s="4" t="str">
        <f>A80</f>
        <v>Gastos en entretenimiento</v>
      </c>
      <c r="B24" s="8">
        <f>B92</f>
        <v>40</v>
      </c>
      <c r="C24" s="8">
        <f t="shared" ref="C24:M24" si="15">C92</f>
        <v>0</v>
      </c>
      <c r="D24" s="8">
        <f t="shared" si="15"/>
        <v>30</v>
      </c>
      <c r="E24" s="8">
        <f t="shared" si="15"/>
        <v>20</v>
      </c>
      <c r="F24" s="8">
        <f t="shared" si="15"/>
        <v>0</v>
      </c>
      <c r="G24" s="8">
        <f t="shared" si="15"/>
        <v>0</v>
      </c>
      <c r="H24" s="8">
        <f t="shared" si="15"/>
        <v>0</v>
      </c>
      <c r="I24" s="8">
        <f t="shared" si="15"/>
        <v>0</v>
      </c>
      <c r="J24" s="8">
        <f t="shared" si="15"/>
        <v>0</v>
      </c>
      <c r="K24" s="8">
        <f t="shared" si="15"/>
        <v>0</v>
      </c>
      <c r="L24" s="8">
        <f t="shared" si="15"/>
        <v>0</v>
      </c>
      <c r="M24" s="8">
        <f t="shared" si="15"/>
        <v>0</v>
      </c>
      <c r="N24" s="8">
        <f t="shared" si="11"/>
        <v>90</v>
      </c>
      <c r="O24" s="8">
        <f t="shared" si="12"/>
        <v>7.5</v>
      </c>
    </row>
    <row r="25" spans="1:15" ht="15.75" thickBot="1">
      <c r="A25" s="9" t="s">
        <v>71</v>
      </c>
      <c r="B25" s="29">
        <f>B101</f>
        <v>400</v>
      </c>
      <c r="C25" s="29">
        <f t="shared" ref="C25:M25" si="16">C101</f>
        <v>400</v>
      </c>
      <c r="D25" s="29">
        <f t="shared" si="16"/>
        <v>800</v>
      </c>
      <c r="E25" s="29">
        <f t="shared" si="16"/>
        <v>800</v>
      </c>
      <c r="F25" s="29">
        <f t="shared" si="16"/>
        <v>800</v>
      </c>
      <c r="G25" s="29">
        <f t="shared" si="16"/>
        <v>800</v>
      </c>
      <c r="H25" s="29">
        <f t="shared" si="16"/>
        <v>800</v>
      </c>
      <c r="I25" s="29">
        <f t="shared" si="16"/>
        <v>800</v>
      </c>
      <c r="J25" s="29">
        <f t="shared" si="16"/>
        <v>800</v>
      </c>
      <c r="K25" s="29">
        <f t="shared" si="16"/>
        <v>800</v>
      </c>
      <c r="L25" s="29">
        <f t="shared" si="16"/>
        <v>800</v>
      </c>
      <c r="M25" s="29">
        <f t="shared" si="16"/>
        <v>800</v>
      </c>
      <c r="N25" s="29">
        <f t="shared" si="11"/>
        <v>8800</v>
      </c>
      <c r="O25" s="29">
        <f t="shared" si="12"/>
        <v>733.33333333333337</v>
      </c>
    </row>
    <row r="26" spans="1:15">
      <c r="A26" s="30" t="s">
        <v>74</v>
      </c>
      <c r="B26" s="31">
        <f>SUM(B20:B25)</f>
        <v>2849.23</v>
      </c>
      <c r="C26" s="31">
        <f t="shared" ref="C26:M26" si="17">SUM(C20:C25)</f>
        <v>2481.3199999999997</v>
      </c>
      <c r="D26" s="31">
        <f t="shared" si="17"/>
        <v>2307.98</v>
      </c>
      <c r="E26" s="31">
        <f t="shared" si="17"/>
        <v>1933.04</v>
      </c>
      <c r="F26" s="31">
        <f t="shared" si="17"/>
        <v>1375.98</v>
      </c>
      <c r="G26" s="31">
        <f t="shared" si="17"/>
        <v>1375.98</v>
      </c>
      <c r="H26" s="31">
        <f t="shared" si="17"/>
        <v>1375.98</v>
      </c>
      <c r="I26" s="31">
        <f t="shared" si="17"/>
        <v>1575.98</v>
      </c>
      <c r="J26" s="31">
        <f t="shared" si="17"/>
        <v>1375.98</v>
      </c>
      <c r="K26" s="31">
        <f t="shared" si="17"/>
        <v>1375.98</v>
      </c>
      <c r="L26" s="31">
        <f t="shared" si="17"/>
        <v>1305.98</v>
      </c>
      <c r="M26" s="31">
        <f t="shared" si="17"/>
        <v>1305.98</v>
      </c>
      <c r="N26" s="31">
        <f t="shared" si="11"/>
        <v>20639.409999999996</v>
      </c>
      <c r="O26" s="31">
        <f t="shared" si="12"/>
        <v>1719.9508333333331</v>
      </c>
    </row>
    <row r="28" spans="1:15" ht="15.75" thickBot="1">
      <c r="A28" s="32" t="s">
        <v>18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O28" s="33"/>
    </row>
    <row r="29" spans="1:15">
      <c r="A29" s="17" t="s">
        <v>19</v>
      </c>
      <c r="B29" s="34">
        <v>250</v>
      </c>
      <c r="C29" s="34">
        <v>250</v>
      </c>
      <c r="D29" s="34">
        <v>250</v>
      </c>
      <c r="E29" s="34">
        <v>250</v>
      </c>
      <c r="F29" s="34"/>
      <c r="G29" s="34"/>
      <c r="H29" s="34"/>
      <c r="I29" s="34"/>
      <c r="J29" s="34"/>
      <c r="K29" s="34"/>
      <c r="L29" s="34"/>
      <c r="M29" s="34"/>
      <c r="N29" s="35">
        <f>SUM(B29:M29)</f>
        <v>1000</v>
      </c>
      <c r="O29" s="35">
        <f>N29/COLUMNS(B29:M29)</f>
        <v>83.333333333333329</v>
      </c>
    </row>
    <row r="30" spans="1:15">
      <c r="A30" s="17" t="s">
        <v>20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5">
        <f t="shared" ref="N30:N44" si="18">SUM(B30:M30)</f>
        <v>0</v>
      </c>
      <c r="O30" s="35">
        <f t="shared" ref="O30:O44" si="19">N30/COLUMNS(B30:M30)</f>
        <v>0</v>
      </c>
    </row>
    <row r="31" spans="1:15">
      <c r="A31" s="37" t="s">
        <v>22</v>
      </c>
      <c r="B31" s="34">
        <v>6</v>
      </c>
      <c r="C31" s="34">
        <v>6</v>
      </c>
      <c r="D31" s="34">
        <v>6</v>
      </c>
      <c r="E31" s="34"/>
      <c r="F31" s="34"/>
      <c r="G31" s="34"/>
      <c r="H31" s="34"/>
      <c r="I31" s="34"/>
      <c r="J31" s="34"/>
      <c r="K31" s="34"/>
      <c r="L31" s="34"/>
      <c r="M31" s="36"/>
      <c r="N31" s="35">
        <f t="shared" si="18"/>
        <v>18</v>
      </c>
      <c r="O31" s="35">
        <f t="shared" si="19"/>
        <v>1.5</v>
      </c>
    </row>
    <row r="32" spans="1:15">
      <c r="A32" s="17" t="s">
        <v>21</v>
      </c>
      <c r="B32" s="34">
        <v>15</v>
      </c>
      <c r="C32" s="34">
        <v>16</v>
      </c>
      <c r="D32" s="34">
        <v>15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18"/>
        <v>46</v>
      </c>
      <c r="O32" s="35">
        <f t="shared" si="19"/>
        <v>3.8333333333333335</v>
      </c>
    </row>
    <row r="33" spans="1:15">
      <c r="A33" s="17" t="s">
        <v>23</v>
      </c>
      <c r="B33" s="34">
        <v>10</v>
      </c>
      <c r="C33" s="34">
        <v>10</v>
      </c>
      <c r="D33" s="34">
        <v>10</v>
      </c>
      <c r="E33" s="34"/>
      <c r="F33" s="34"/>
      <c r="G33" s="34"/>
      <c r="H33" s="34"/>
      <c r="I33" s="34"/>
      <c r="J33" s="34"/>
      <c r="K33" s="34"/>
      <c r="L33" s="34"/>
      <c r="M33" s="34"/>
      <c r="N33" s="35">
        <f t="shared" si="18"/>
        <v>30</v>
      </c>
      <c r="O33" s="35">
        <f t="shared" si="19"/>
        <v>2.5</v>
      </c>
    </row>
    <row r="34" spans="1:15">
      <c r="A34" s="17" t="s">
        <v>24</v>
      </c>
      <c r="B34" s="34">
        <v>10</v>
      </c>
      <c r="C34" s="34">
        <v>10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18"/>
        <v>30</v>
      </c>
      <c r="O34" s="35">
        <f t="shared" si="19"/>
        <v>2.5</v>
      </c>
    </row>
    <row r="35" spans="1:15">
      <c r="A35" s="17" t="s">
        <v>92</v>
      </c>
      <c r="B35" s="34">
        <v>16.8</v>
      </c>
      <c r="C35" s="34">
        <v>16.8</v>
      </c>
      <c r="D35" s="34">
        <v>16.8</v>
      </c>
      <c r="E35" s="34">
        <v>23</v>
      </c>
      <c r="F35" s="34">
        <v>16.8</v>
      </c>
      <c r="G35" s="34">
        <v>16.8</v>
      </c>
      <c r="H35" s="34">
        <v>16.8</v>
      </c>
      <c r="I35" s="34">
        <v>16.8</v>
      </c>
      <c r="J35" s="34">
        <v>16.8</v>
      </c>
      <c r="K35" s="34">
        <v>16.8</v>
      </c>
      <c r="L35" s="34">
        <v>16.8</v>
      </c>
      <c r="M35" s="34">
        <v>16.8</v>
      </c>
      <c r="N35" s="35">
        <f t="shared" si="18"/>
        <v>207.80000000000004</v>
      </c>
      <c r="O35" s="35">
        <f t="shared" si="19"/>
        <v>17.31666666666667</v>
      </c>
    </row>
    <row r="36" spans="1:15">
      <c r="A36" s="17" t="s">
        <v>93</v>
      </c>
      <c r="B36" s="34">
        <v>19.32</v>
      </c>
      <c r="C36" s="34">
        <v>19.32</v>
      </c>
      <c r="D36" s="34">
        <v>19.32</v>
      </c>
      <c r="E36" s="34">
        <v>15</v>
      </c>
      <c r="F36" s="34">
        <v>19.32</v>
      </c>
      <c r="G36" s="34">
        <v>19.32</v>
      </c>
      <c r="H36" s="34">
        <v>19.32</v>
      </c>
      <c r="I36" s="34">
        <v>19.32</v>
      </c>
      <c r="J36" s="34">
        <v>19.32</v>
      </c>
      <c r="K36" s="34">
        <v>19.32</v>
      </c>
      <c r="L36" s="34">
        <v>19.32</v>
      </c>
      <c r="M36" s="34">
        <v>19.32</v>
      </c>
      <c r="N36" s="35">
        <f t="shared" si="18"/>
        <v>227.51999999999995</v>
      </c>
      <c r="O36" s="35">
        <f t="shared" si="19"/>
        <v>18.959999999999997</v>
      </c>
    </row>
    <row r="37" spans="1:15">
      <c r="A37" s="17" t="s">
        <v>25</v>
      </c>
      <c r="B37" s="34">
        <v>19.89</v>
      </c>
      <c r="C37" s="34">
        <v>19.89</v>
      </c>
      <c r="D37" s="34">
        <v>19.89</v>
      </c>
      <c r="E37" s="34">
        <v>19.89</v>
      </c>
      <c r="F37" s="34">
        <v>19.89</v>
      </c>
      <c r="G37" s="34">
        <v>19.89</v>
      </c>
      <c r="H37" s="34">
        <v>19.89</v>
      </c>
      <c r="I37" s="34">
        <v>19.89</v>
      </c>
      <c r="J37" s="34">
        <v>19.89</v>
      </c>
      <c r="K37" s="34">
        <v>19.89</v>
      </c>
      <c r="L37" s="34">
        <v>19.89</v>
      </c>
      <c r="M37" s="34">
        <v>19.89</v>
      </c>
      <c r="N37" s="35">
        <f t="shared" si="18"/>
        <v>238.67999999999995</v>
      </c>
      <c r="O37" s="35">
        <f t="shared" si="19"/>
        <v>19.889999999999997</v>
      </c>
    </row>
    <row r="38" spans="1:15">
      <c r="A38" s="17" t="s">
        <v>16</v>
      </c>
      <c r="B38" s="34">
        <v>29.67</v>
      </c>
      <c r="C38" s="34">
        <v>29.67</v>
      </c>
      <c r="D38" s="34">
        <v>29.67</v>
      </c>
      <c r="E38" s="34">
        <v>29.67</v>
      </c>
      <c r="F38" s="34">
        <v>29.67</v>
      </c>
      <c r="G38" s="34">
        <v>29.67</v>
      </c>
      <c r="H38" s="34">
        <v>29.67</v>
      </c>
      <c r="I38" s="34">
        <v>29.67</v>
      </c>
      <c r="J38" s="34">
        <v>29.67</v>
      </c>
      <c r="K38" s="34">
        <v>29.67</v>
      </c>
      <c r="L38" s="34">
        <v>29.67</v>
      </c>
      <c r="M38" s="34">
        <v>29.67</v>
      </c>
      <c r="N38" s="35">
        <f t="shared" si="18"/>
        <v>356.04000000000013</v>
      </c>
      <c r="O38" s="35">
        <f t="shared" si="19"/>
        <v>29.670000000000012</v>
      </c>
    </row>
    <row r="39" spans="1:15">
      <c r="A39" s="17" t="s">
        <v>26</v>
      </c>
      <c r="B39" s="34">
        <v>73.34</v>
      </c>
      <c r="C39" s="34">
        <v>73.34</v>
      </c>
      <c r="D39" s="34">
        <v>101</v>
      </c>
      <c r="E39" s="34"/>
      <c r="F39" s="34">
        <v>70</v>
      </c>
      <c r="G39" s="34">
        <v>70</v>
      </c>
      <c r="H39" s="34">
        <v>70</v>
      </c>
      <c r="I39" s="34">
        <v>70</v>
      </c>
      <c r="J39" s="34">
        <v>70</v>
      </c>
      <c r="K39" s="34">
        <v>70</v>
      </c>
      <c r="L39" s="34"/>
      <c r="M39" s="36"/>
      <c r="N39" s="35">
        <f t="shared" si="18"/>
        <v>667.68000000000006</v>
      </c>
      <c r="O39" s="35">
        <f t="shared" si="19"/>
        <v>55.640000000000008</v>
      </c>
    </row>
    <row r="40" spans="1:15">
      <c r="A40" s="17" t="s">
        <v>27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>
        <f t="shared" si="18"/>
        <v>0</v>
      </c>
      <c r="O40" s="35">
        <f t="shared" si="19"/>
        <v>0</v>
      </c>
    </row>
    <row r="41" spans="1:15">
      <c r="A41" s="17" t="s">
        <v>81</v>
      </c>
      <c r="B41" s="34">
        <v>210</v>
      </c>
      <c r="C41" s="34">
        <v>210</v>
      </c>
      <c r="D41" s="34">
        <v>210</v>
      </c>
      <c r="E41" s="34">
        <v>250</v>
      </c>
      <c r="F41" s="34">
        <v>210</v>
      </c>
      <c r="G41" s="34">
        <v>210</v>
      </c>
      <c r="H41" s="34">
        <v>210</v>
      </c>
      <c r="I41" s="34">
        <v>210</v>
      </c>
      <c r="J41" s="34">
        <v>210</v>
      </c>
      <c r="K41" s="34">
        <v>210</v>
      </c>
      <c r="L41" s="34">
        <v>210</v>
      </c>
      <c r="M41" s="34">
        <v>210</v>
      </c>
      <c r="N41" s="35">
        <f t="shared" si="18"/>
        <v>2560</v>
      </c>
      <c r="O41" s="35">
        <f t="shared" si="19"/>
        <v>213.33333333333334</v>
      </c>
    </row>
    <row r="42" spans="1:15">
      <c r="A42" s="17" t="s">
        <v>94</v>
      </c>
      <c r="B42" s="34">
        <v>25</v>
      </c>
      <c r="C42" s="34"/>
      <c r="D42" s="34">
        <v>40</v>
      </c>
      <c r="E42" s="34">
        <v>60</v>
      </c>
      <c r="F42" s="34">
        <v>20</v>
      </c>
      <c r="G42" s="34">
        <v>20</v>
      </c>
      <c r="H42" s="34">
        <v>20</v>
      </c>
      <c r="I42" s="34">
        <v>20</v>
      </c>
      <c r="J42" s="34">
        <v>20</v>
      </c>
      <c r="K42" s="34">
        <v>20</v>
      </c>
      <c r="L42" s="34">
        <v>20</v>
      </c>
      <c r="M42" s="34">
        <v>20</v>
      </c>
      <c r="N42" s="35">
        <f t="shared" si="18"/>
        <v>285</v>
      </c>
      <c r="O42" s="35">
        <f t="shared" si="19"/>
        <v>23.75</v>
      </c>
    </row>
    <row r="43" spans="1:15">
      <c r="A43" s="17" t="s">
        <v>28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/>
      <c r="N43" s="35">
        <f t="shared" si="18"/>
        <v>0</v>
      </c>
      <c r="O43" s="35">
        <f t="shared" si="19"/>
        <v>0</v>
      </c>
    </row>
    <row r="44" spans="1:15" ht="15.75" thickBot="1">
      <c r="A44" s="38" t="s">
        <v>29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40"/>
      <c r="N44" s="50">
        <f t="shared" si="18"/>
        <v>0</v>
      </c>
      <c r="O44" s="50">
        <f t="shared" si="19"/>
        <v>0</v>
      </c>
    </row>
    <row r="45" spans="1:15">
      <c r="A45" s="41" t="s">
        <v>30</v>
      </c>
      <c r="B45" s="42">
        <f>SUM(B29:B44)</f>
        <v>685.02</v>
      </c>
      <c r="C45" s="42">
        <f t="shared" ref="C45:M45" si="20">SUM(C29:C44)</f>
        <v>661.02</v>
      </c>
      <c r="D45" s="42">
        <f t="shared" si="20"/>
        <v>727.68000000000006</v>
      </c>
      <c r="E45" s="42">
        <f t="shared" si="20"/>
        <v>647.55999999999995</v>
      </c>
      <c r="F45" s="42">
        <f t="shared" si="20"/>
        <v>385.68</v>
      </c>
      <c r="G45" s="42">
        <f t="shared" si="20"/>
        <v>385.68</v>
      </c>
      <c r="H45" s="42">
        <f t="shared" si="20"/>
        <v>385.68</v>
      </c>
      <c r="I45" s="42">
        <f t="shared" si="20"/>
        <v>385.68</v>
      </c>
      <c r="J45" s="42">
        <f t="shared" si="20"/>
        <v>385.68</v>
      </c>
      <c r="K45" s="42">
        <f t="shared" si="20"/>
        <v>385.68</v>
      </c>
      <c r="L45" s="42">
        <f t="shared" si="20"/>
        <v>315.68</v>
      </c>
      <c r="M45" s="42">
        <f t="shared" si="20"/>
        <v>315.68</v>
      </c>
      <c r="N45" s="42">
        <f t="shared" ref="N45" si="21">SUM(B45:M45)</f>
        <v>5666.7200000000012</v>
      </c>
      <c r="O45" s="42">
        <f t="shared" ref="O45" si="22">N45/COLUMNS(B45:M45)</f>
        <v>472.22666666666674</v>
      </c>
    </row>
    <row r="46" spans="1:15" ht="15.7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</row>
    <row r="47" spans="1:15" ht="15.75" thickBot="1">
      <c r="A47" s="32" t="s">
        <v>31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1:15">
      <c r="A48" s="17" t="s">
        <v>32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4">
        <f>SUM(B48:M48)</f>
        <v>0</v>
      </c>
      <c r="O48" s="44">
        <f>N48/COLUMNS(B48:M48)</f>
        <v>0</v>
      </c>
    </row>
    <row r="49" spans="1:15">
      <c r="A49" s="17" t="s">
        <v>33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4">
        <f t="shared" ref="N49:N54" si="23">SUM(B49:M49)</f>
        <v>0</v>
      </c>
      <c r="O49" s="44">
        <f t="shared" ref="O49:O54" si="24">N49/COLUMNS(B49:M49)</f>
        <v>0</v>
      </c>
    </row>
    <row r="50" spans="1:15">
      <c r="A50" s="17" t="s">
        <v>34</v>
      </c>
      <c r="B50" s="34">
        <v>44</v>
      </c>
      <c r="C50" s="34">
        <v>50</v>
      </c>
      <c r="D50" s="34">
        <v>60</v>
      </c>
      <c r="E50" s="34">
        <v>17</v>
      </c>
      <c r="F50" s="34"/>
      <c r="G50" s="34"/>
      <c r="H50" s="34"/>
      <c r="I50" s="34"/>
      <c r="J50" s="34"/>
      <c r="K50" s="34"/>
      <c r="L50" s="34"/>
      <c r="M50" s="34"/>
      <c r="N50" s="44">
        <f t="shared" si="23"/>
        <v>171</v>
      </c>
      <c r="O50" s="44">
        <f t="shared" si="24"/>
        <v>14.25</v>
      </c>
    </row>
    <row r="51" spans="1:15">
      <c r="A51" s="17" t="s">
        <v>35</v>
      </c>
      <c r="B51" s="34">
        <v>10</v>
      </c>
      <c r="C51" s="34">
        <v>10</v>
      </c>
      <c r="D51" s="34">
        <v>10</v>
      </c>
      <c r="E51" s="34"/>
      <c r="F51" s="34"/>
      <c r="G51" s="34"/>
      <c r="H51" s="34"/>
      <c r="I51" s="34"/>
      <c r="J51" s="34"/>
      <c r="K51" s="34"/>
      <c r="L51" s="34"/>
      <c r="M51" s="34"/>
      <c r="N51" s="44">
        <f t="shared" si="23"/>
        <v>30</v>
      </c>
      <c r="O51" s="44">
        <f t="shared" si="24"/>
        <v>2.5</v>
      </c>
    </row>
    <row r="52" spans="1:15">
      <c r="A52" s="17" t="s">
        <v>36</v>
      </c>
      <c r="B52" s="34">
        <v>100</v>
      </c>
      <c r="C52" s="34"/>
      <c r="D52" s="34">
        <v>30</v>
      </c>
      <c r="E52" s="34"/>
      <c r="F52" s="34">
        <v>30</v>
      </c>
      <c r="G52" s="34">
        <v>30</v>
      </c>
      <c r="H52" s="34">
        <v>30</v>
      </c>
      <c r="I52" s="34">
        <v>30</v>
      </c>
      <c r="J52" s="34">
        <v>30</v>
      </c>
      <c r="K52" s="34">
        <v>30</v>
      </c>
      <c r="L52" s="34">
        <v>30</v>
      </c>
      <c r="M52" s="34">
        <v>30</v>
      </c>
      <c r="N52" s="44">
        <f t="shared" si="23"/>
        <v>370</v>
      </c>
      <c r="O52" s="44">
        <f t="shared" si="24"/>
        <v>30.833333333333332</v>
      </c>
    </row>
    <row r="53" spans="1:15" ht="15.75" thickBot="1">
      <c r="A53" s="38" t="s">
        <v>29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6">
        <f t="shared" si="23"/>
        <v>0</v>
      </c>
      <c r="O53" s="46">
        <f t="shared" si="24"/>
        <v>0</v>
      </c>
    </row>
    <row r="54" spans="1:15">
      <c r="A54" s="41" t="s">
        <v>38</v>
      </c>
      <c r="B54" s="42">
        <f>SUM(B48:B53)</f>
        <v>154</v>
      </c>
      <c r="C54" s="42">
        <f t="shared" ref="C54:M54" si="25">SUM(C48:C53)</f>
        <v>60</v>
      </c>
      <c r="D54" s="42">
        <f t="shared" si="25"/>
        <v>100</v>
      </c>
      <c r="E54" s="42">
        <f t="shared" si="25"/>
        <v>17</v>
      </c>
      <c r="F54" s="42">
        <f t="shared" si="25"/>
        <v>30</v>
      </c>
      <c r="G54" s="42">
        <f t="shared" si="25"/>
        <v>30</v>
      </c>
      <c r="H54" s="42">
        <f t="shared" si="25"/>
        <v>30</v>
      </c>
      <c r="I54" s="42">
        <f t="shared" si="25"/>
        <v>30</v>
      </c>
      <c r="J54" s="42">
        <f t="shared" si="25"/>
        <v>30</v>
      </c>
      <c r="K54" s="42">
        <f t="shared" si="25"/>
        <v>30</v>
      </c>
      <c r="L54" s="42">
        <f t="shared" si="25"/>
        <v>30</v>
      </c>
      <c r="M54" s="42">
        <f t="shared" si="25"/>
        <v>30</v>
      </c>
      <c r="N54" s="42">
        <f t="shared" si="23"/>
        <v>571</v>
      </c>
      <c r="O54" s="42">
        <f t="shared" si="24"/>
        <v>47.583333333333336</v>
      </c>
    </row>
    <row r="55" spans="1:15" ht="15.7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</row>
    <row r="56" spans="1:15" ht="15.75" thickBot="1">
      <c r="A56" s="32" t="s">
        <v>82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>
      <c r="A57" s="17" t="s">
        <v>39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4">
        <f>SUM(B57:M57)</f>
        <v>0</v>
      </c>
      <c r="O57" s="44">
        <f>N57/COLUMNS(B57:M57)</f>
        <v>0</v>
      </c>
    </row>
    <row r="58" spans="1:15">
      <c r="A58" s="17" t="s">
        <v>40</v>
      </c>
      <c r="B58" s="34">
        <v>20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4">
        <f t="shared" ref="N58:N62" si="26">SUM(B58:M58)</f>
        <v>20</v>
      </c>
      <c r="O58" s="44">
        <f t="shared" ref="O58:O62" si="27">N58/COLUMNS(B58:M58)</f>
        <v>1.6666666666666667</v>
      </c>
    </row>
    <row r="59" spans="1:15">
      <c r="A59" s="17" t="s">
        <v>41</v>
      </c>
      <c r="B59" s="34">
        <v>50</v>
      </c>
      <c r="C59" s="34"/>
      <c r="D59" s="34">
        <v>50</v>
      </c>
      <c r="E59" s="34">
        <v>50</v>
      </c>
      <c r="F59" s="34"/>
      <c r="G59" s="34"/>
      <c r="H59" s="34"/>
      <c r="I59" s="34"/>
      <c r="J59" s="34"/>
      <c r="K59" s="34"/>
      <c r="L59" s="34"/>
      <c r="M59" s="34"/>
      <c r="N59" s="44">
        <f t="shared" si="26"/>
        <v>150</v>
      </c>
      <c r="O59" s="44">
        <f t="shared" si="27"/>
        <v>12.5</v>
      </c>
    </row>
    <row r="60" spans="1:15">
      <c r="A60" s="17" t="s">
        <v>42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4">
        <f t="shared" si="26"/>
        <v>0</v>
      </c>
      <c r="O60" s="44">
        <f t="shared" si="27"/>
        <v>0</v>
      </c>
    </row>
    <row r="61" spans="1:15" ht="15.75" thickBot="1">
      <c r="A61" s="38" t="s">
        <v>29</v>
      </c>
      <c r="B61" s="45"/>
      <c r="C61" s="45"/>
      <c r="D61" s="45"/>
      <c r="E61" s="45">
        <v>100</v>
      </c>
      <c r="F61" s="45"/>
      <c r="G61" s="45"/>
      <c r="H61" s="45"/>
      <c r="I61" s="45"/>
      <c r="J61" s="45"/>
      <c r="K61" s="45"/>
      <c r="L61" s="45"/>
      <c r="M61" s="45"/>
      <c r="N61" s="46">
        <f t="shared" si="26"/>
        <v>100</v>
      </c>
      <c r="O61" s="46">
        <f t="shared" si="27"/>
        <v>8.3333333333333339</v>
      </c>
    </row>
    <row r="62" spans="1:15">
      <c r="A62" s="41" t="s">
        <v>43</v>
      </c>
      <c r="B62" s="42">
        <f t="shared" ref="B62:M62" si="28">SUM(B57:B61)</f>
        <v>70</v>
      </c>
      <c r="C62" s="42">
        <f t="shared" si="28"/>
        <v>0</v>
      </c>
      <c r="D62" s="42">
        <f t="shared" si="28"/>
        <v>50</v>
      </c>
      <c r="E62" s="42">
        <f t="shared" si="28"/>
        <v>150</v>
      </c>
      <c r="F62" s="42">
        <f t="shared" si="28"/>
        <v>0</v>
      </c>
      <c r="G62" s="42">
        <f t="shared" si="28"/>
        <v>0</v>
      </c>
      <c r="H62" s="42">
        <f t="shared" si="28"/>
        <v>0</v>
      </c>
      <c r="I62" s="42">
        <f t="shared" si="28"/>
        <v>0</v>
      </c>
      <c r="J62" s="42">
        <f t="shared" si="28"/>
        <v>0</v>
      </c>
      <c r="K62" s="42">
        <f t="shared" si="28"/>
        <v>0</v>
      </c>
      <c r="L62" s="42">
        <f t="shared" si="28"/>
        <v>0</v>
      </c>
      <c r="M62" s="42">
        <f t="shared" si="28"/>
        <v>0</v>
      </c>
      <c r="N62" s="42">
        <f t="shared" si="26"/>
        <v>270</v>
      </c>
      <c r="O62" s="42">
        <f t="shared" si="27"/>
        <v>22.5</v>
      </c>
    </row>
    <row r="63" spans="1:15" ht="15.7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</row>
    <row r="64" spans="1:15" ht="15.75" thickBot="1">
      <c r="A64" s="32" t="s">
        <v>44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>
      <c r="A65" s="17" t="s">
        <v>45</v>
      </c>
      <c r="B65" s="34">
        <v>300</v>
      </c>
      <c r="C65" s="34">
        <v>300</v>
      </c>
      <c r="D65" s="34">
        <v>300</v>
      </c>
      <c r="E65" s="34">
        <v>10</v>
      </c>
      <c r="F65" s="34"/>
      <c r="G65" s="34"/>
      <c r="H65" s="34"/>
      <c r="I65" s="34"/>
      <c r="J65" s="34"/>
      <c r="K65" s="34"/>
      <c r="L65" s="34"/>
      <c r="M65" s="34"/>
      <c r="N65" s="44">
        <f>SUM(B65:M65)</f>
        <v>910</v>
      </c>
      <c r="O65" s="44">
        <f>N65/COLUMNS(B65:M65)</f>
        <v>75.833333333333329</v>
      </c>
    </row>
    <row r="66" spans="1:15">
      <c r="A66" s="17" t="s">
        <v>89</v>
      </c>
      <c r="B66" s="34">
        <f>Ene!N21</f>
        <v>0</v>
      </c>
      <c r="C66" s="34"/>
      <c r="D66" s="34">
        <v>50</v>
      </c>
      <c r="E66" s="34"/>
      <c r="F66" s="34"/>
      <c r="G66" s="34"/>
      <c r="H66" s="34"/>
      <c r="I66" s="34"/>
      <c r="J66" s="34"/>
      <c r="K66" s="34"/>
      <c r="L66" s="34"/>
      <c r="M66" s="34"/>
      <c r="N66" s="44">
        <f t="shared" ref="N66:N67" si="29">SUM(B66:M66)</f>
        <v>50</v>
      </c>
      <c r="O66" s="44">
        <f t="shared" ref="O66:O78" si="30">N66/COLUMNS(B66:M66)</f>
        <v>4.166666666666667</v>
      </c>
    </row>
    <row r="67" spans="1:15">
      <c r="A67" s="17" t="s">
        <v>90</v>
      </c>
      <c r="B67" s="34">
        <f>Ene!N10</f>
        <v>5.5</v>
      </c>
      <c r="C67" s="34"/>
      <c r="D67" s="34">
        <v>50</v>
      </c>
      <c r="E67" s="34"/>
      <c r="F67" s="34"/>
      <c r="G67" s="34"/>
      <c r="H67" s="34"/>
      <c r="I67" s="34"/>
      <c r="J67" s="34"/>
      <c r="K67" s="34"/>
      <c r="L67" s="34"/>
      <c r="M67" s="34"/>
      <c r="N67" s="44">
        <f t="shared" si="29"/>
        <v>55.5</v>
      </c>
      <c r="O67" s="44">
        <f t="shared" si="30"/>
        <v>4.625</v>
      </c>
    </row>
    <row r="68" spans="1:15">
      <c r="A68" s="17" t="s">
        <v>49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4">
        <f t="shared" ref="N68:N78" si="31">SUM(B68:M68)</f>
        <v>0</v>
      </c>
      <c r="O68" s="44">
        <f t="shared" si="30"/>
        <v>0</v>
      </c>
    </row>
    <row r="69" spans="1:15">
      <c r="A69" s="17" t="s">
        <v>83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4">
        <f t="shared" si="31"/>
        <v>0</v>
      </c>
      <c r="O69" s="44">
        <f t="shared" si="30"/>
        <v>0</v>
      </c>
    </row>
    <row r="70" spans="1:15">
      <c r="A70" s="17" t="s">
        <v>86</v>
      </c>
      <c r="B70" s="34">
        <v>115.3</v>
      </c>
      <c r="C70" s="34">
        <v>115.3</v>
      </c>
      <c r="D70" s="34">
        <v>115.3</v>
      </c>
      <c r="E70" s="34">
        <v>115.3</v>
      </c>
      <c r="F70" s="34">
        <v>115.3</v>
      </c>
      <c r="G70" s="34">
        <v>115.3</v>
      </c>
      <c r="H70" s="34">
        <v>115.3</v>
      </c>
      <c r="I70" s="34">
        <v>115.3</v>
      </c>
      <c r="J70" s="34">
        <v>115.3</v>
      </c>
      <c r="K70" s="34">
        <v>115.3</v>
      </c>
      <c r="L70" s="34">
        <v>115.3</v>
      </c>
      <c r="M70" s="34">
        <v>115.3</v>
      </c>
      <c r="N70" s="44">
        <f t="shared" si="31"/>
        <v>1383.5999999999997</v>
      </c>
      <c r="O70" s="44">
        <f t="shared" si="30"/>
        <v>115.29999999999997</v>
      </c>
    </row>
    <row r="71" spans="1:15">
      <c r="A71" s="17" t="s">
        <v>87</v>
      </c>
      <c r="B71" s="34">
        <v>45</v>
      </c>
      <c r="C71" s="34">
        <v>45</v>
      </c>
      <c r="D71" s="34">
        <v>45</v>
      </c>
      <c r="E71" s="34">
        <v>45</v>
      </c>
      <c r="F71" s="34">
        <v>45</v>
      </c>
      <c r="G71" s="34">
        <v>45</v>
      </c>
      <c r="H71" s="34">
        <v>45</v>
      </c>
      <c r="I71" s="34">
        <v>45</v>
      </c>
      <c r="J71" s="34">
        <v>45</v>
      </c>
      <c r="K71" s="34">
        <v>45</v>
      </c>
      <c r="L71" s="34">
        <v>45</v>
      </c>
      <c r="M71" s="34">
        <v>45</v>
      </c>
      <c r="N71" s="44">
        <f t="shared" si="31"/>
        <v>540</v>
      </c>
      <c r="O71" s="44">
        <f t="shared" si="30"/>
        <v>45</v>
      </c>
    </row>
    <row r="72" spans="1:15">
      <c r="A72" s="17" t="s">
        <v>88</v>
      </c>
      <c r="B72" s="34"/>
      <c r="C72" s="34"/>
      <c r="D72" s="34"/>
      <c r="E72" s="34"/>
      <c r="F72" s="34"/>
      <c r="G72" s="34"/>
      <c r="H72" s="34"/>
      <c r="I72" s="34">
        <v>200</v>
      </c>
      <c r="J72" s="34"/>
      <c r="K72" s="34"/>
      <c r="L72" s="34"/>
      <c r="M72" s="34"/>
      <c r="N72" s="44">
        <f t="shared" si="31"/>
        <v>200</v>
      </c>
      <c r="O72" s="44">
        <f t="shared" si="30"/>
        <v>16.666666666666668</v>
      </c>
    </row>
    <row r="73" spans="1:15">
      <c r="A73" s="17" t="s">
        <v>48</v>
      </c>
      <c r="B73" s="34">
        <v>337.87</v>
      </c>
      <c r="C73" s="34"/>
      <c r="D73" s="34">
        <v>20</v>
      </c>
      <c r="E73" s="34">
        <v>40</v>
      </c>
      <c r="F73" s="34"/>
      <c r="G73" s="34"/>
      <c r="H73" s="34"/>
      <c r="I73" s="34"/>
      <c r="J73" s="34"/>
      <c r="K73" s="34"/>
      <c r="L73" s="34"/>
      <c r="M73" s="34"/>
      <c r="N73" s="44">
        <f t="shared" si="31"/>
        <v>397.87</v>
      </c>
      <c r="O73" s="44">
        <f t="shared" si="30"/>
        <v>33.155833333333334</v>
      </c>
    </row>
    <row r="74" spans="1:15">
      <c r="A74" s="17" t="s">
        <v>46</v>
      </c>
      <c r="B74" s="34">
        <v>2</v>
      </c>
      <c r="C74" s="34"/>
      <c r="D74" s="34">
        <v>10</v>
      </c>
      <c r="E74" s="34"/>
      <c r="F74" s="34"/>
      <c r="G74" s="34"/>
      <c r="H74" s="34"/>
      <c r="I74" s="34"/>
      <c r="J74" s="34"/>
      <c r="K74" s="34"/>
      <c r="L74" s="34"/>
      <c r="M74" s="34"/>
      <c r="N74" s="44">
        <f t="shared" si="31"/>
        <v>12</v>
      </c>
      <c r="O74" s="44">
        <f t="shared" si="30"/>
        <v>1</v>
      </c>
    </row>
    <row r="75" spans="1:15">
      <c r="A75" s="17" t="s">
        <v>84</v>
      </c>
      <c r="B75" s="34">
        <v>20</v>
      </c>
      <c r="C75" s="34"/>
      <c r="D75" s="34">
        <v>10</v>
      </c>
      <c r="E75" s="34"/>
      <c r="F75" s="34"/>
      <c r="G75" s="34"/>
      <c r="H75" s="34"/>
      <c r="I75" s="34"/>
      <c r="J75" s="34"/>
      <c r="K75" s="34"/>
      <c r="L75" s="34"/>
      <c r="M75" s="34"/>
      <c r="N75" s="44">
        <f t="shared" si="31"/>
        <v>30</v>
      </c>
      <c r="O75" s="44">
        <f t="shared" si="30"/>
        <v>2.5</v>
      </c>
    </row>
    <row r="76" spans="1:15">
      <c r="A76" s="17" t="s">
        <v>85</v>
      </c>
      <c r="B76" s="34">
        <v>424.54</v>
      </c>
      <c r="C76" s="34">
        <v>900</v>
      </c>
      <c r="D76" s="34"/>
      <c r="E76" s="34">
        <v>88.18</v>
      </c>
      <c r="F76" s="34"/>
      <c r="G76" s="34"/>
      <c r="H76" s="34"/>
      <c r="I76" s="34"/>
      <c r="J76" s="34"/>
      <c r="K76" s="34"/>
      <c r="L76" s="34"/>
      <c r="M76" s="34"/>
      <c r="N76" s="44">
        <f t="shared" si="31"/>
        <v>1412.72</v>
      </c>
      <c r="O76" s="44">
        <f t="shared" si="30"/>
        <v>117.72666666666667</v>
      </c>
    </row>
    <row r="77" spans="1:15" ht="15.75" thickBot="1">
      <c r="A77" s="38" t="s">
        <v>37</v>
      </c>
      <c r="B77" s="45">
        <f>Ene!S27</f>
        <v>250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6">
        <f t="shared" si="31"/>
        <v>250</v>
      </c>
      <c r="O77" s="46">
        <f t="shared" si="30"/>
        <v>20.833333333333332</v>
      </c>
    </row>
    <row r="78" spans="1:15">
      <c r="A78" s="41" t="s">
        <v>50</v>
      </c>
      <c r="B78" s="42">
        <f>SUM(B65:B77)</f>
        <v>1500.21</v>
      </c>
      <c r="C78" s="42">
        <f t="shared" ref="C78:M78" si="32">SUM(C65:C77)</f>
        <v>1360.3</v>
      </c>
      <c r="D78" s="42">
        <f t="shared" si="32"/>
        <v>600.29999999999995</v>
      </c>
      <c r="E78" s="42">
        <f t="shared" si="32"/>
        <v>298.48</v>
      </c>
      <c r="F78" s="42">
        <f t="shared" si="32"/>
        <v>160.30000000000001</v>
      </c>
      <c r="G78" s="42">
        <f t="shared" si="32"/>
        <v>160.30000000000001</v>
      </c>
      <c r="H78" s="42">
        <f t="shared" si="32"/>
        <v>160.30000000000001</v>
      </c>
      <c r="I78" s="42">
        <f t="shared" si="32"/>
        <v>360.3</v>
      </c>
      <c r="J78" s="42">
        <f t="shared" si="32"/>
        <v>160.30000000000001</v>
      </c>
      <c r="K78" s="42">
        <f t="shared" si="32"/>
        <v>160.30000000000001</v>
      </c>
      <c r="L78" s="42">
        <f t="shared" si="32"/>
        <v>160.30000000000001</v>
      </c>
      <c r="M78" s="42">
        <f t="shared" si="32"/>
        <v>160.30000000000001</v>
      </c>
      <c r="N78" s="42">
        <f t="shared" si="31"/>
        <v>5241.6900000000014</v>
      </c>
      <c r="O78" s="42">
        <f t="shared" si="30"/>
        <v>436.80750000000012</v>
      </c>
    </row>
    <row r="79" spans="1:15" ht="15.7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</row>
    <row r="80" spans="1:15" ht="15.75" thickBot="1">
      <c r="A80" s="32" t="s">
        <v>51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>
      <c r="A81" s="17" t="s">
        <v>17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4">
        <f>SUM(B81:M81)</f>
        <v>0</v>
      </c>
      <c r="O81" s="44">
        <f>N81/COLUMNS(B81:M81)</f>
        <v>0</v>
      </c>
    </row>
    <row r="82" spans="1:15">
      <c r="A82" s="17" t="s">
        <v>52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4">
        <f t="shared" ref="N82:N92" si="33">SUM(B82:M82)</f>
        <v>0</v>
      </c>
      <c r="O82" s="44">
        <f t="shared" ref="O82:O92" si="34">N82/COLUMNS(B82:M82)</f>
        <v>0</v>
      </c>
    </row>
    <row r="83" spans="1:15">
      <c r="A83" s="17" t="s">
        <v>53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4">
        <f t="shared" si="33"/>
        <v>0</v>
      </c>
      <c r="O83" s="44">
        <f t="shared" si="34"/>
        <v>0</v>
      </c>
    </row>
    <row r="84" spans="1:15">
      <c r="A84" s="17" t="s">
        <v>54</v>
      </c>
      <c r="B84" s="34"/>
      <c r="C84" s="34"/>
      <c r="D84" s="34">
        <v>10</v>
      </c>
      <c r="E84" s="34">
        <v>20</v>
      </c>
      <c r="F84" s="34"/>
      <c r="G84" s="34"/>
      <c r="H84" s="34"/>
      <c r="I84" s="34"/>
      <c r="J84" s="34"/>
      <c r="K84" s="34"/>
      <c r="L84" s="34"/>
      <c r="M84" s="34"/>
      <c r="N84" s="44">
        <f t="shared" si="33"/>
        <v>30</v>
      </c>
      <c r="O84" s="44">
        <f t="shared" si="34"/>
        <v>2.5</v>
      </c>
    </row>
    <row r="85" spans="1:15">
      <c r="A85" s="17" t="s">
        <v>55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4">
        <f t="shared" si="33"/>
        <v>0</v>
      </c>
      <c r="O85" s="44">
        <f t="shared" si="34"/>
        <v>0</v>
      </c>
    </row>
    <row r="86" spans="1:15">
      <c r="A86" s="17" t="s">
        <v>60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4">
        <f t="shared" si="33"/>
        <v>0</v>
      </c>
      <c r="O86" s="44">
        <f t="shared" si="34"/>
        <v>0</v>
      </c>
    </row>
    <row r="87" spans="1:15">
      <c r="A87" s="17" t="s">
        <v>56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4">
        <f t="shared" si="33"/>
        <v>0</v>
      </c>
      <c r="O87" s="44">
        <f t="shared" si="34"/>
        <v>0</v>
      </c>
    </row>
    <row r="88" spans="1:15">
      <c r="A88" s="17" t="s">
        <v>57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4">
        <f>SUM(B88:M88)</f>
        <v>0</v>
      </c>
      <c r="O88" s="44">
        <f t="shared" si="34"/>
        <v>0</v>
      </c>
    </row>
    <row r="89" spans="1:15">
      <c r="A89" s="17" t="s">
        <v>58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4">
        <f t="shared" si="33"/>
        <v>0</v>
      </c>
      <c r="O89" s="44">
        <f t="shared" si="34"/>
        <v>0</v>
      </c>
    </row>
    <row r="90" spans="1:15">
      <c r="A90" s="17" t="s">
        <v>115</v>
      </c>
      <c r="B90" s="34">
        <v>40</v>
      </c>
      <c r="C90" s="34"/>
      <c r="D90" s="34">
        <v>20</v>
      </c>
      <c r="E90" s="34"/>
      <c r="F90" s="34"/>
      <c r="G90" s="34"/>
      <c r="H90" s="34"/>
      <c r="I90" s="34"/>
      <c r="J90" s="34"/>
      <c r="K90" s="34"/>
      <c r="L90" s="34"/>
      <c r="M90" s="34"/>
      <c r="N90" s="44">
        <f t="shared" si="33"/>
        <v>60</v>
      </c>
      <c r="O90" s="44">
        <f t="shared" si="34"/>
        <v>5</v>
      </c>
    </row>
    <row r="91" spans="1:15" ht="15.75" thickBot="1">
      <c r="A91" s="38" t="s">
        <v>37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6">
        <f t="shared" si="33"/>
        <v>0</v>
      </c>
      <c r="O91" s="46">
        <f t="shared" si="34"/>
        <v>0</v>
      </c>
    </row>
    <row r="92" spans="1:15">
      <c r="A92" s="41" t="s">
        <v>59</v>
      </c>
      <c r="B92" s="42">
        <f>SUM(B81:B91)</f>
        <v>40</v>
      </c>
      <c r="C92" s="42">
        <f t="shared" ref="C92:M92" si="35">SUM(C81:C91)</f>
        <v>0</v>
      </c>
      <c r="D92" s="42">
        <f t="shared" si="35"/>
        <v>30</v>
      </c>
      <c r="E92" s="42">
        <f t="shared" si="35"/>
        <v>20</v>
      </c>
      <c r="F92" s="42">
        <f t="shared" si="35"/>
        <v>0</v>
      </c>
      <c r="G92" s="42">
        <f t="shared" si="35"/>
        <v>0</v>
      </c>
      <c r="H92" s="42">
        <f t="shared" si="35"/>
        <v>0</v>
      </c>
      <c r="I92" s="42">
        <f t="shared" si="35"/>
        <v>0</v>
      </c>
      <c r="J92" s="42">
        <f t="shared" si="35"/>
        <v>0</v>
      </c>
      <c r="K92" s="42">
        <f t="shared" si="35"/>
        <v>0</v>
      </c>
      <c r="L92" s="42">
        <f t="shared" si="35"/>
        <v>0</v>
      </c>
      <c r="M92" s="42">
        <f t="shared" si="35"/>
        <v>0</v>
      </c>
      <c r="N92" s="42">
        <f t="shared" si="33"/>
        <v>90</v>
      </c>
      <c r="O92" s="42">
        <f t="shared" si="34"/>
        <v>7.5</v>
      </c>
    </row>
    <row r="93" spans="1:15" ht="15.7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</row>
    <row r="94" spans="1:15" ht="15.75" thickBot="1">
      <c r="A94" s="32" t="s">
        <v>61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>
      <c r="A95" s="17" t="s">
        <v>62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4">
        <f>SUM(B95:M95)</f>
        <v>0</v>
      </c>
      <c r="O95" s="44">
        <f>N95/COLUMNS(B95:M95)</f>
        <v>0</v>
      </c>
    </row>
    <row r="96" spans="1:15">
      <c r="A96" s="17" t="s">
        <v>63</v>
      </c>
      <c r="B96" s="34">
        <v>250</v>
      </c>
      <c r="C96" s="34">
        <v>250</v>
      </c>
      <c r="D96" s="34">
        <v>650</v>
      </c>
      <c r="E96" s="34">
        <v>800</v>
      </c>
      <c r="F96" s="34">
        <v>650</v>
      </c>
      <c r="G96" s="34">
        <v>650</v>
      </c>
      <c r="H96" s="34">
        <v>650</v>
      </c>
      <c r="I96" s="34">
        <v>650</v>
      </c>
      <c r="J96" s="34">
        <v>650</v>
      </c>
      <c r="K96" s="34">
        <v>650</v>
      </c>
      <c r="L96" s="34">
        <v>650</v>
      </c>
      <c r="M96" s="34">
        <v>650</v>
      </c>
      <c r="N96" s="44">
        <f t="shared" ref="N96:N101" si="36">SUM(B96:M96)</f>
        <v>7150</v>
      </c>
      <c r="O96" s="44">
        <f t="shared" ref="O96:O101" si="37">N96/COLUMNS(B96:M96)</f>
        <v>595.83333333333337</v>
      </c>
    </row>
    <row r="97" spans="1:15">
      <c r="A97" s="17" t="s">
        <v>91</v>
      </c>
      <c r="B97" s="34">
        <v>150</v>
      </c>
      <c r="C97" s="34">
        <v>150</v>
      </c>
      <c r="D97" s="34">
        <v>150</v>
      </c>
      <c r="E97" s="34"/>
      <c r="F97" s="34">
        <v>150</v>
      </c>
      <c r="G97" s="34">
        <v>150</v>
      </c>
      <c r="H97" s="34">
        <v>150</v>
      </c>
      <c r="I97" s="34">
        <v>150</v>
      </c>
      <c r="J97" s="34">
        <v>150</v>
      </c>
      <c r="K97" s="34">
        <v>150</v>
      </c>
      <c r="L97" s="34">
        <v>150</v>
      </c>
      <c r="M97" s="34">
        <v>150</v>
      </c>
      <c r="N97" s="44">
        <f t="shared" si="36"/>
        <v>1650</v>
      </c>
      <c r="O97" s="44">
        <f t="shared" si="37"/>
        <v>137.5</v>
      </c>
    </row>
    <row r="98" spans="1:15">
      <c r="A98" s="17" t="s">
        <v>64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4">
        <f t="shared" si="36"/>
        <v>0</v>
      </c>
      <c r="O98" s="44">
        <f t="shared" si="37"/>
        <v>0</v>
      </c>
    </row>
    <row r="99" spans="1:15">
      <c r="A99" s="17" t="s">
        <v>47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4">
        <f t="shared" si="36"/>
        <v>0</v>
      </c>
      <c r="O99" s="44">
        <f>N99/COLUMNS(B99:M99)</f>
        <v>0</v>
      </c>
    </row>
    <row r="100" spans="1:15" ht="15.75" thickBot="1">
      <c r="A100" s="38" t="s">
        <v>37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6">
        <f t="shared" si="36"/>
        <v>0</v>
      </c>
      <c r="O100" s="46">
        <f t="shared" si="37"/>
        <v>0</v>
      </c>
    </row>
    <row r="101" spans="1:15">
      <c r="A101" s="41" t="s">
        <v>65</v>
      </c>
      <c r="B101" s="42">
        <f t="shared" ref="B101:M101" si="38">SUM(B95:B100)</f>
        <v>400</v>
      </c>
      <c r="C101" s="42">
        <f t="shared" si="38"/>
        <v>400</v>
      </c>
      <c r="D101" s="42">
        <f t="shared" si="38"/>
        <v>800</v>
      </c>
      <c r="E101" s="42">
        <f t="shared" si="38"/>
        <v>800</v>
      </c>
      <c r="F101" s="42">
        <f t="shared" si="38"/>
        <v>800</v>
      </c>
      <c r="G101" s="42">
        <f t="shared" si="38"/>
        <v>800</v>
      </c>
      <c r="H101" s="42">
        <f t="shared" si="38"/>
        <v>800</v>
      </c>
      <c r="I101" s="42">
        <f t="shared" si="38"/>
        <v>800</v>
      </c>
      <c r="J101" s="42">
        <f t="shared" si="38"/>
        <v>800</v>
      </c>
      <c r="K101" s="42">
        <f t="shared" si="38"/>
        <v>800</v>
      </c>
      <c r="L101" s="42">
        <f t="shared" si="38"/>
        <v>800</v>
      </c>
      <c r="M101" s="42">
        <f t="shared" si="38"/>
        <v>800</v>
      </c>
      <c r="N101" s="42">
        <f t="shared" si="36"/>
        <v>8800</v>
      </c>
      <c r="O101" s="42">
        <f t="shared" si="37"/>
        <v>733.33333333333337</v>
      </c>
    </row>
    <row r="102" spans="1:15" ht="15.7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</row>
  </sheetData>
  <sheetProtection password="9CE7" sheet="1" objects="1" scenarios="1"/>
  <mergeCells count="1">
    <mergeCell ref="B1:E1"/>
  </mergeCells>
  <conditionalFormatting sqref="B6">
    <cfRule type="cellIs" dxfId="36" priority="7" operator="equal">
      <formula>0</formula>
    </cfRule>
    <cfRule type="cellIs" dxfId="35" priority="8" operator="lessThan">
      <formula>0</formula>
    </cfRule>
    <cfRule type="cellIs" dxfId="34" priority="9" operator="greaterThan">
      <formula>0</formula>
    </cfRule>
  </conditionalFormatting>
  <conditionalFormatting sqref="C6:O6">
    <cfRule type="cellIs" dxfId="33" priority="4" operator="equal">
      <formula>0</formula>
    </cfRule>
    <cfRule type="cellIs" dxfId="32" priority="5" operator="lessThan">
      <formula>0</formula>
    </cfRule>
    <cfRule type="cellIs" dxfId="31" priority="6" operator="greaterThan">
      <formula>0</formula>
    </cfRule>
  </conditionalFormatting>
  <conditionalFormatting sqref="B7:O7">
    <cfRule type="cellIs" dxfId="30" priority="1" operator="equal">
      <formula>0</formula>
    </cfRule>
    <cfRule type="cellIs" dxfId="29" priority="2" operator="lessThan">
      <formula>0</formula>
    </cfRule>
    <cfRule type="cellIs" dxfId="28" priority="3" operator="greaterThan">
      <formula>0</formula>
    </cfRule>
  </conditionalFormatting>
  <pageMargins left="0.7" right="0.7" top="0.75" bottom="0.75" header="0.3" footer="0.3"/>
  <pageSetup paperSize="9" orientation="portrait" verticalDpi="597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G2" sqref="G2"/>
    </sheetView>
  </sheetViews>
  <sheetFormatPr baseColWidth="10" defaultRowHeight="15"/>
  <cols>
    <col min="2" max="2" width="11.42578125" style="140"/>
    <col min="3" max="3" width="13.28515625" bestFit="1" customWidth="1"/>
    <col min="4" max="4" width="11.42578125" style="140"/>
    <col min="7" max="7" width="7.28515625" style="102" customWidth="1"/>
    <col min="10" max="10" width="11.85546875" bestFit="1" customWidth="1"/>
    <col min="11" max="11" width="11.42578125" style="140"/>
  </cols>
  <sheetData>
    <row r="1" spans="1:16">
      <c r="A1" t="s">
        <v>70</v>
      </c>
      <c r="C1" t="s">
        <v>376</v>
      </c>
      <c r="G1" s="102" t="s">
        <v>434</v>
      </c>
    </row>
    <row r="2" spans="1:16">
      <c r="A2" t="s">
        <v>101</v>
      </c>
      <c r="B2" s="140">
        <v>1300</v>
      </c>
      <c r="N2">
        <v>3</v>
      </c>
    </row>
    <row r="3" spans="1:16">
      <c r="A3" t="s">
        <v>103</v>
      </c>
      <c r="B3" s="140">
        <v>690</v>
      </c>
      <c r="I3" s="102"/>
      <c r="M3" t="s">
        <v>397</v>
      </c>
      <c r="N3" t="s">
        <v>398</v>
      </c>
    </row>
    <row r="4" spans="1:16">
      <c r="A4" t="s">
        <v>375</v>
      </c>
      <c r="B4" s="140">
        <v>370</v>
      </c>
      <c r="L4" t="s">
        <v>391</v>
      </c>
      <c r="M4">
        <v>2</v>
      </c>
      <c r="O4">
        <f t="shared" ref="O4:O14" si="0">5*$N$2*M4</f>
        <v>30</v>
      </c>
    </row>
    <row r="6" spans="1:16" hidden="1">
      <c r="C6" s="152" t="s">
        <v>377</v>
      </c>
      <c r="D6" s="149">
        <v>180.03</v>
      </c>
      <c r="E6" s="152" t="s">
        <v>368</v>
      </c>
      <c r="F6" s="152"/>
      <c r="G6" s="153">
        <v>180.03</v>
      </c>
    </row>
    <row r="7" spans="1:16" hidden="1">
      <c r="C7" s="152" t="s">
        <v>378</v>
      </c>
      <c r="D7" s="149">
        <v>164.66</v>
      </c>
      <c r="E7" s="152" t="s">
        <v>368</v>
      </c>
      <c r="F7" s="152"/>
      <c r="G7" s="153">
        <v>164.66</v>
      </c>
    </row>
    <row r="8" spans="1:16" hidden="1">
      <c r="C8" s="152" t="s">
        <v>379</v>
      </c>
      <c r="D8" s="149">
        <v>250</v>
      </c>
      <c r="E8" s="152" t="s">
        <v>435</v>
      </c>
    </row>
    <row r="9" spans="1:16">
      <c r="C9" t="s">
        <v>339</v>
      </c>
      <c r="D9" s="140">
        <v>80</v>
      </c>
      <c r="E9" t="s">
        <v>435</v>
      </c>
      <c r="L9" t="s">
        <v>392</v>
      </c>
      <c r="M9">
        <v>0</v>
      </c>
      <c r="O9">
        <f t="shared" si="0"/>
        <v>0</v>
      </c>
    </row>
    <row r="10" spans="1:16">
      <c r="A10">
        <v>744</v>
      </c>
      <c r="B10" s="140">
        <v>100</v>
      </c>
      <c r="C10" t="s">
        <v>23</v>
      </c>
      <c r="D10" s="140">
        <v>10</v>
      </c>
      <c r="E10" t="s">
        <v>368</v>
      </c>
      <c r="I10" s="102">
        <f>D10+D11+D13+D14+D15+D18+40+40+D26+D28+D31</f>
        <v>560</v>
      </c>
      <c r="L10" t="s">
        <v>393</v>
      </c>
      <c r="M10">
        <v>0</v>
      </c>
      <c r="O10">
        <f t="shared" si="0"/>
        <v>0</v>
      </c>
    </row>
    <row r="11" spans="1:16">
      <c r="C11" t="s">
        <v>380</v>
      </c>
      <c r="D11" s="140">
        <v>15</v>
      </c>
      <c r="E11" t="s">
        <v>368</v>
      </c>
      <c r="L11" t="s">
        <v>393</v>
      </c>
      <c r="M11">
        <v>1</v>
      </c>
      <c r="O11">
        <f t="shared" si="0"/>
        <v>15</v>
      </c>
    </row>
    <row r="12" spans="1:16" hidden="1">
      <c r="C12" s="152" t="s">
        <v>381</v>
      </c>
      <c r="D12" s="149">
        <v>13.38</v>
      </c>
      <c r="E12" s="152" t="s">
        <v>368</v>
      </c>
      <c r="F12" s="152"/>
      <c r="G12" s="150">
        <v>13.38</v>
      </c>
      <c r="L12" t="s">
        <v>394</v>
      </c>
      <c r="M12">
        <v>3</v>
      </c>
      <c r="N12">
        <v>1</v>
      </c>
      <c r="O12">
        <f t="shared" si="0"/>
        <v>45</v>
      </c>
      <c r="P12">
        <v>30</v>
      </c>
    </row>
    <row r="13" spans="1:16">
      <c r="C13" t="s">
        <v>382</v>
      </c>
      <c r="D13" s="140">
        <v>20</v>
      </c>
      <c r="E13" t="s">
        <v>368</v>
      </c>
      <c r="L13" t="s">
        <v>395</v>
      </c>
      <c r="M13">
        <v>3</v>
      </c>
      <c r="N13">
        <v>1</v>
      </c>
      <c r="O13">
        <f t="shared" si="0"/>
        <v>45</v>
      </c>
      <c r="P13">
        <v>30</v>
      </c>
    </row>
    <row r="14" spans="1:16">
      <c r="C14" t="s">
        <v>383</v>
      </c>
      <c r="D14" s="140">
        <v>20</v>
      </c>
      <c r="E14" t="s">
        <v>368</v>
      </c>
      <c r="L14" t="s">
        <v>396</v>
      </c>
      <c r="M14">
        <v>2</v>
      </c>
      <c r="O14">
        <f t="shared" si="0"/>
        <v>30</v>
      </c>
    </row>
    <row r="15" spans="1:16">
      <c r="C15" t="s">
        <v>331</v>
      </c>
      <c r="D15" s="140">
        <v>20</v>
      </c>
      <c r="E15" t="s">
        <v>368</v>
      </c>
    </row>
    <row r="16" spans="1:16" hidden="1">
      <c r="C16" s="152" t="s">
        <v>384</v>
      </c>
      <c r="D16" s="149">
        <f>128.83+1.24</f>
        <v>130.07000000000002</v>
      </c>
      <c r="E16" s="152" t="s">
        <v>368</v>
      </c>
      <c r="F16" s="152"/>
      <c r="G16" s="153">
        <v>130.07</v>
      </c>
      <c r="O16">
        <f>SUM(O4:O14)</f>
        <v>165</v>
      </c>
    </row>
    <row r="17" spans="1:16" hidden="1">
      <c r="C17" s="152" t="s">
        <v>385</v>
      </c>
      <c r="D17" s="149">
        <v>50</v>
      </c>
      <c r="E17" s="152" t="s">
        <v>368</v>
      </c>
      <c r="F17" s="152"/>
      <c r="G17" s="150">
        <v>50</v>
      </c>
    </row>
    <row r="18" spans="1:16">
      <c r="C18" t="s">
        <v>386</v>
      </c>
      <c r="D18" s="140">
        <v>10</v>
      </c>
      <c r="E18" t="s">
        <v>368</v>
      </c>
    </row>
    <row r="19" spans="1:16" hidden="1">
      <c r="C19" s="152" t="s">
        <v>478</v>
      </c>
      <c r="D19" s="149">
        <v>35</v>
      </c>
      <c r="E19" s="152" t="s">
        <v>368</v>
      </c>
      <c r="F19" s="152"/>
      <c r="G19" s="150">
        <v>35</v>
      </c>
    </row>
    <row r="20" spans="1:16">
      <c r="C20" t="s">
        <v>387</v>
      </c>
      <c r="D20" s="140">
        <v>60</v>
      </c>
      <c r="E20" t="s">
        <v>368</v>
      </c>
      <c r="G20" s="102">
        <v>20</v>
      </c>
      <c r="I20" s="102"/>
      <c r="P20">
        <f>SUM(P12:P16)+O16</f>
        <v>225</v>
      </c>
    </row>
    <row r="21" spans="1:16" hidden="1">
      <c r="C21" s="152" t="s">
        <v>388</v>
      </c>
      <c r="D21" s="149">
        <v>30</v>
      </c>
      <c r="E21" s="152" t="s">
        <v>368</v>
      </c>
      <c r="F21" s="152"/>
      <c r="G21" s="150">
        <v>30</v>
      </c>
    </row>
    <row r="22" spans="1:16">
      <c r="C22" t="s">
        <v>355</v>
      </c>
      <c r="D22" s="140">
        <v>30</v>
      </c>
      <c r="E22" t="s">
        <v>435</v>
      </c>
    </row>
    <row r="23" spans="1:16" hidden="1">
      <c r="C23" s="152" t="s">
        <v>389</v>
      </c>
      <c r="D23" s="149">
        <v>380</v>
      </c>
      <c r="E23" s="152" t="s">
        <v>368</v>
      </c>
      <c r="F23" s="152"/>
      <c r="G23" s="153">
        <v>380</v>
      </c>
    </row>
    <row r="24" spans="1:16" hidden="1">
      <c r="C24" s="152" t="s">
        <v>81</v>
      </c>
      <c r="D24" s="149">
        <v>210</v>
      </c>
      <c r="E24" s="152" t="s">
        <v>435</v>
      </c>
      <c r="F24" s="152">
        <v>210</v>
      </c>
      <c r="G24" s="153"/>
    </row>
    <row r="25" spans="1:16">
      <c r="C25" t="s">
        <v>323</v>
      </c>
      <c r="D25" s="140">
        <v>50</v>
      </c>
      <c r="E25" t="s">
        <v>368</v>
      </c>
      <c r="G25" s="102">
        <v>18</v>
      </c>
    </row>
    <row r="26" spans="1:16">
      <c r="C26" t="s">
        <v>390</v>
      </c>
      <c r="D26" s="140">
        <v>110</v>
      </c>
      <c r="E26" t="s">
        <v>368</v>
      </c>
    </row>
    <row r="27" spans="1:16">
      <c r="C27" t="s">
        <v>482</v>
      </c>
      <c r="D27" s="140">
        <v>50</v>
      </c>
      <c r="E27" t="s">
        <v>368</v>
      </c>
    </row>
    <row r="28" spans="1:16">
      <c r="C28" t="s">
        <v>399</v>
      </c>
      <c r="D28" s="140">
        <f>P20</f>
        <v>225</v>
      </c>
      <c r="E28" t="s">
        <v>368</v>
      </c>
      <c r="N28" s="157"/>
    </row>
    <row r="29" spans="1:16" hidden="1">
      <c r="C29" s="152" t="s">
        <v>61</v>
      </c>
      <c r="D29" s="149">
        <v>50</v>
      </c>
      <c r="E29" s="152" t="s">
        <v>368</v>
      </c>
      <c r="F29" s="152"/>
      <c r="G29" s="150">
        <v>50</v>
      </c>
    </row>
    <row r="30" spans="1:16" s="146" customFormat="1">
      <c r="A30"/>
      <c r="B30" s="140"/>
      <c r="C30" t="s">
        <v>400</v>
      </c>
      <c r="D30" s="140">
        <v>35</v>
      </c>
      <c r="E30" t="s">
        <v>368</v>
      </c>
      <c r="F30" s="146" t="s">
        <v>440</v>
      </c>
      <c r="G30" s="146" t="s">
        <v>123</v>
      </c>
      <c r="H30" s="148" t="s">
        <v>437</v>
      </c>
      <c r="I30" s="146" t="s">
        <v>477</v>
      </c>
      <c r="J30" s="146" t="s">
        <v>479</v>
      </c>
      <c r="K30" s="146" t="s">
        <v>481</v>
      </c>
    </row>
    <row r="31" spans="1:16" s="146" customFormat="1">
      <c r="A31"/>
      <c r="B31" s="140"/>
      <c r="C31" t="s">
        <v>436</v>
      </c>
      <c r="D31" s="140">
        <v>50</v>
      </c>
      <c r="E31" t="s">
        <v>368</v>
      </c>
      <c r="F31" s="146">
        <f>D31-G31</f>
        <v>5</v>
      </c>
      <c r="G31" s="146">
        <f>SUM(H31:Q31)</f>
        <v>45</v>
      </c>
      <c r="H31" s="148">
        <v>3</v>
      </c>
      <c r="I31" s="146">
        <v>2</v>
      </c>
      <c r="J31" s="146">
        <v>20</v>
      </c>
      <c r="K31" s="146">
        <v>20</v>
      </c>
    </row>
    <row r="32" spans="1:16" s="146" customFormat="1">
      <c r="A32"/>
      <c r="B32" s="140"/>
      <c r="C32" t="s">
        <v>484</v>
      </c>
      <c r="D32" s="140">
        <v>24</v>
      </c>
      <c r="E32" t="s">
        <v>368</v>
      </c>
      <c r="H32" s="148" t="s">
        <v>438</v>
      </c>
      <c r="I32" s="146" t="s">
        <v>439</v>
      </c>
      <c r="J32" s="146" t="s">
        <v>476</v>
      </c>
      <c r="K32" s="151" t="s">
        <v>480</v>
      </c>
    </row>
    <row r="33" spans="1:12" s="146" customFormat="1">
      <c r="A33"/>
      <c r="B33" s="140"/>
      <c r="C33" t="s">
        <v>364</v>
      </c>
      <c r="D33" s="140">
        <v>150</v>
      </c>
      <c r="E33" t="s">
        <v>435</v>
      </c>
      <c r="F33" s="146">
        <f t="shared" ref="F33" si="1">D33-G33</f>
        <v>33</v>
      </c>
      <c r="G33" s="146">
        <f t="shared" ref="G33" si="2">SUM(H33:Q33)</f>
        <v>117</v>
      </c>
      <c r="H33" s="148">
        <v>60</v>
      </c>
      <c r="I33" s="146">
        <v>12</v>
      </c>
      <c r="J33" s="146">
        <v>5</v>
      </c>
      <c r="K33" s="151">
        <v>40</v>
      </c>
    </row>
    <row r="35" spans="1:12">
      <c r="E35" t="s">
        <v>474</v>
      </c>
      <c r="G35" s="102">
        <f>SUM(G5:G33)</f>
        <v>1233.1399999999999</v>
      </c>
    </row>
    <row r="37" spans="1:12">
      <c r="K37" s="140">
        <f>1390+370</f>
        <v>1760</v>
      </c>
    </row>
    <row r="38" spans="1:12">
      <c r="A38" t="s">
        <v>100</v>
      </c>
      <c r="B38" s="140">
        <f>SUM(B2:B37)</f>
        <v>2460</v>
      </c>
      <c r="C38" s="140"/>
      <c r="D38" s="140">
        <f>SUM(D5:D37)</f>
        <v>2452.1400000000003</v>
      </c>
      <c r="F38" s="102">
        <f>B38-D38</f>
        <v>7.8599999999996726</v>
      </c>
      <c r="J38" t="s">
        <v>475</v>
      </c>
      <c r="K38" s="140">
        <f>K37-G35</f>
        <v>526.86000000000013</v>
      </c>
      <c r="L38" s="156" t="s">
        <v>483</v>
      </c>
    </row>
    <row r="39" spans="1:12">
      <c r="D39" s="140">
        <v>2</v>
      </c>
    </row>
    <row r="42" spans="1:12">
      <c r="C42" t="s">
        <v>101</v>
      </c>
      <c r="D42">
        <f>SUMIF(E5:E37,"e",D5:D37)</f>
        <v>1732.1399999999999</v>
      </c>
    </row>
    <row r="43" spans="1:12">
      <c r="C43" t="s">
        <v>103</v>
      </c>
      <c r="D43">
        <f>SUMIF(E5:E37,"p",D5:D37)</f>
        <v>720</v>
      </c>
      <c r="F43">
        <f>D42+D43</f>
        <v>2452.14</v>
      </c>
    </row>
  </sheetData>
  <conditionalFormatting sqref="G5:G19">
    <cfRule type="cellIs" dxfId="12" priority="8" operator="equal">
      <formula>$D$6</formula>
    </cfRule>
  </conditionalFormatting>
  <conditionalFormatting sqref="G7">
    <cfRule type="cellIs" dxfId="11" priority="6" operator="equal">
      <formula>$D$7</formula>
    </cfRule>
  </conditionalFormatting>
  <conditionalFormatting sqref="G9">
    <cfRule type="cellIs" dxfId="10" priority="4" operator="equal">
      <formula>$D$9</formula>
    </cfRule>
  </conditionalFormatting>
  <conditionalFormatting sqref="G16">
    <cfRule type="cellIs" dxfId="9" priority="3" operator="equal">
      <formula>$D$16</formula>
    </cfRule>
  </conditionalFormatting>
  <conditionalFormatting sqref="G23">
    <cfRule type="cellIs" dxfId="8" priority="2" operator="equal">
      <formula>$D$23</formula>
    </cfRule>
  </conditionalFormatting>
  <conditionalFormatting sqref="G24">
    <cfRule type="cellIs" dxfId="7" priority="1" operator="equal">
      <formula>$D$24</formula>
    </cfRule>
  </conditionalFormatting>
  <conditionalFormatting sqref="G5 G8">
    <cfRule type="cellIs" dxfId="6" priority="13" operator="equal">
      <formula>$D$8</formula>
    </cfRule>
  </conditionalFormatting>
  <pageMargins left="0.7" right="0.7" top="0.75" bottom="0.75" header="0.3" footer="0.3"/>
  <pageSetup paperSize="9" orientation="portrait" verticalDpi="597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opLeftCell="A16" workbookViewId="0">
      <selection activeCell="I26" sqref="I26"/>
    </sheetView>
  </sheetViews>
  <sheetFormatPr baseColWidth="10" defaultRowHeight="15"/>
  <cols>
    <col min="3" max="3" width="13.28515625" style="54" bestFit="1" customWidth="1"/>
    <col min="4" max="7" width="11.42578125" style="54"/>
  </cols>
  <sheetData>
    <row r="1" spans="1:14">
      <c r="A1" t="s">
        <v>70</v>
      </c>
      <c r="B1" s="140"/>
      <c r="C1" s="54" t="s">
        <v>376</v>
      </c>
      <c r="D1" s="140"/>
      <c r="G1" s="154" t="s">
        <v>434</v>
      </c>
      <c r="K1" s="140"/>
    </row>
    <row r="2" spans="1:14">
      <c r="A2" t="s">
        <v>101</v>
      </c>
      <c r="B2" s="140">
        <v>1300</v>
      </c>
      <c r="D2" s="140"/>
      <c r="G2" s="154"/>
      <c r="K2" s="140"/>
      <c r="N2">
        <v>3</v>
      </c>
    </row>
    <row r="3" spans="1:14">
      <c r="A3" t="s">
        <v>103</v>
      </c>
      <c r="B3" s="140"/>
      <c r="D3" s="140"/>
      <c r="G3" s="154"/>
      <c r="I3" s="102"/>
      <c r="K3" s="140"/>
    </row>
    <row r="4" spans="1:14">
      <c r="A4" t="s">
        <v>375</v>
      </c>
      <c r="B4" s="140"/>
      <c r="D4" s="140"/>
      <c r="G4" s="154"/>
      <c r="K4" s="140"/>
    </row>
    <row r="5" spans="1:14">
      <c r="B5" s="140"/>
      <c r="D5" s="140"/>
      <c r="G5" s="154"/>
      <c r="K5" s="140"/>
    </row>
    <row r="6" spans="1:14">
      <c r="B6" s="140"/>
      <c r="C6" s="54" t="s">
        <v>377</v>
      </c>
      <c r="D6" s="161">
        <v>81.819999999999993</v>
      </c>
      <c r="E6" s="162" t="s">
        <v>368</v>
      </c>
      <c r="F6" s="162" t="s">
        <v>503</v>
      </c>
      <c r="G6" s="154"/>
      <c r="K6" s="140"/>
    </row>
    <row r="7" spans="1:14">
      <c r="B7" s="140"/>
      <c r="C7" s="54" t="s">
        <v>378</v>
      </c>
      <c r="D7" s="161">
        <v>196.12</v>
      </c>
      <c r="E7" s="162" t="s">
        <v>368</v>
      </c>
      <c r="F7" s="162" t="s">
        <v>503</v>
      </c>
      <c r="J7" t="s">
        <v>498</v>
      </c>
      <c r="K7" s="140"/>
      <c r="L7">
        <v>280</v>
      </c>
    </row>
    <row r="8" spans="1:14">
      <c r="B8" s="140"/>
      <c r="C8" s="54" t="s">
        <v>379</v>
      </c>
      <c r="D8" s="140">
        <v>250</v>
      </c>
      <c r="E8" s="54" t="s">
        <v>435</v>
      </c>
      <c r="G8" s="154"/>
      <c r="J8" t="s">
        <v>351</v>
      </c>
      <c r="K8" s="140">
        <v>250</v>
      </c>
      <c r="M8" s="102">
        <f>K7+K9</f>
        <v>0</v>
      </c>
    </row>
    <row r="9" spans="1:14">
      <c r="B9" s="140"/>
      <c r="C9" s="54" t="s">
        <v>339</v>
      </c>
      <c r="D9" s="161">
        <v>60</v>
      </c>
      <c r="E9" s="162" t="s">
        <v>435</v>
      </c>
      <c r="F9" s="162" t="s">
        <v>503</v>
      </c>
      <c r="G9" s="154"/>
      <c r="J9" t="s">
        <v>499</v>
      </c>
      <c r="K9" s="140"/>
    </row>
    <row r="10" spans="1:14">
      <c r="B10" s="140"/>
      <c r="C10" s="54" t="s">
        <v>23</v>
      </c>
      <c r="D10" s="140">
        <v>10</v>
      </c>
      <c r="E10" s="54" t="s">
        <v>368</v>
      </c>
      <c r="G10" s="154" t="s">
        <v>334</v>
      </c>
      <c r="H10">
        <v>25</v>
      </c>
      <c r="I10" s="102"/>
      <c r="J10" t="s">
        <v>500</v>
      </c>
      <c r="K10" s="140">
        <v>235</v>
      </c>
    </row>
    <row r="11" spans="1:14">
      <c r="B11" s="140"/>
      <c r="C11" s="54" t="s">
        <v>380</v>
      </c>
      <c r="D11" s="140">
        <v>15</v>
      </c>
      <c r="E11" s="54" t="s">
        <v>368</v>
      </c>
      <c r="G11" s="154" t="s">
        <v>485</v>
      </c>
      <c r="H11">
        <v>100</v>
      </c>
      <c r="J11" t="s">
        <v>501</v>
      </c>
      <c r="K11" s="140">
        <v>380</v>
      </c>
    </row>
    <row r="12" spans="1:14">
      <c r="B12" s="140"/>
      <c r="C12" s="54" t="s">
        <v>381</v>
      </c>
      <c r="D12" s="140">
        <v>15</v>
      </c>
      <c r="E12" s="54" t="s">
        <v>368</v>
      </c>
      <c r="F12" s="154"/>
      <c r="G12" s="155" t="s">
        <v>486</v>
      </c>
      <c r="H12">
        <v>110</v>
      </c>
      <c r="J12" t="s">
        <v>502</v>
      </c>
      <c r="K12" s="140">
        <v>150</v>
      </c>
    </row>
    <row r="13" spans="1:14">
      <c r="B13" s="140"/>
      <c r="C13" s="54" t="s">
        <v>382</v>
      </c>
      <c r="D13" s="140">
        <v>20</v>
      </c>
      <c r="E13" s="54" t="s">
        <v>368</v>
      </c>
      <c r="G13" s="155"/>
    </row>
    <row r="14" spans="1:14">
      <c r="B14" s="140"/>
      <c r="C14" s="54" t="s">
        <v>383</v>
      </c>
      <c r="D14" s="140">
        <v>20</v>
      </c>
      <c r="E14" s="54" t="s">
        <v>368</v>
      </c>
      <c r="G14" s="155"/>
      <c r="K14" s="140"/>
    </row>
    <row r="15" spans="1:14">
      <c r="B15" s="140"/>
      <c r="C15" s="54" t="s">
        <v>331</v>
      </c>
      <c r="D15" s="140">
        <v>20</v>
      </c>
      <c r="E15" s="54" t="s">
        <v>368</v>
      </c>
      <c r="G15" s="155"/>
      <c r="K15" s="140"/>
    </row>
    <row r="16" spans="1:14">
      <c r="B16" s="140"/>
      <c r="C16" s="54" t="s">
        <v>16</v>
      </c>
      <c r="D16" s="140">
        <v>30</v>
      </c>
      <c r="G16" s="155"/>
      <c r="K16" s="140"/>
    </row>
    <row r="17" spans="2:47">
      <c r="B17" s="140"/>
      <c r="C17" s="54" t="s">
        <v>47</v>
      </c>
      <c r="D17" s="140">
        <f>SUM(H10:H12)</f>
        <v>235</v>
      </c>
      <c r="E17" s="54" t="s">
        <v>368</v>
      </c>
      <c r="G17" s="155"/>
      <c r="K17" s="140"/>
    </row>
    <row r="18" spans="2:47">
      <c r="B18" s="140"/>
      <c r="G18" s="155"/>
      <c r="K18" s="140"/>
    </row>
    <row r="19" spans="2:47">
      <c r="B19" s="140"/>
      <c r="C19" s="54" t="s">
        <v>389</v>
      </c>
      <c r="D19" s="140">
        <v>380</v>
      </c>
      <c r="E19" s="54" t="s">
        <v>368</v>
      </c>
      <c r="G19" s="155"/>
      <c r="K19" s="140"/>
    </row>
    <row r="20" spans="2:47">
      <c r="B20" s="140"/>
      <c r="C20" s="54" t="s">
        <v>81</v>
      </c>
      <c r="D20" s="140"/>
      <c r="E20" s="54" t="s">
        <v>435</v>
      </c>
      <c r="G20" s="155"/>
      <c r="K20" s="140"/>
    </row>
    <row r="21" spans="2:47">
      <c r="B21" s="140"/>
      <c r="C21" s="54" t="s">
        <v>323</v>
      </c>
      <c r="D21" s="140">
        <v>50</v>
      </c>
      <c r="E21" s="54" t="s">
        <v>368</v>
      </c>
      <c r="G21" s="155"/>
      <c r="H21">
        <v>5</v>
      </c>
      <c r="K21" s="140">
        <f>SUM(K7:K19)</f>
        <v>1015</v>
      </c>
    </row>
    <row r="22" spans="2:47">
      <c r="B22" s="140"/>
      <c r="D22" s="140"/>
      <c r="G22" s="155"/>
      <c r="K22" s="140"/>
    </row>
    <row r="23" spans="2:47">
      <c r="B23" s="140"/>
      <c r="G23" s="155"/>
      <c r="K23" s="140"/>
    </row>
    <row r="24" spans="2:47">
      <c r="B24" s="140"/>
      <c r="C24" s="54" t="s">
        <v>61</v>
      </c>
      <c r="D24" s="140">
        <v>50</v>
      </c>
      <c r="E24" s="54" t="s">
        <v>368</v>
      </c>
      <c r="G24" s="155"/>
      <c r="K24" s="140"/>
    </row>
    <row r="25" spans="2:47">
      <c r="B25" s="140"/>
      <c r="C25" s="54" t="s">
        <v>497</v>
      </c>
      <c r="D25" s="140"/>
      <c r="F25" s="146" t="s">
        <v>440</v>
      </c>
      <c r="G25" s="146" t="s">
        <v>123</v>
      </c>
      <c r="H25" s="148" t="s">
        <v>502</v>
      </c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</row>
    <row r="26" spans="2:47">
      <c r="B26" s="140"/>
      <c r="C26" s="54" t="s">
        <v>436</v>
      </c>
      <c r="D26" s="140"/>
      <c r="E26" s="54" t="s">
        <v>368</v>
      </c>
      <c r="F26" s="146">
        <f>D26-G26</f>
        <v>-20</v>
      </c>
      <c r="G26" s="146">
        <f>SUM(H26:Q26)</f>
        <v>20</v>
      </c>
      <c r="H26" s="148">
        <v>20</v>
      </c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</row>
    <row r="27" spans="2:47">
      <c r="B27" s="140"/>
      <c r="D27" s="140"/>
      <c r="F27" s="146"/>
      <c r="G27" s="146"/>
      <c r="H27" s="148"/>
      <c r="I27" s="146"/>
      <c r="J27" s="146"/>
      <c r="K27" s="151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</row>
    <row r="28" spans="2:47">
      <c r="B28" s="140"/>
      <c r="C28" s="54" t="s">
        <v>364</v>
      </c>
      <c r="D28" s="140">
        <v>150</v>
      </c>
      <c r="E28" s="54" t="s">
        <v>435</v>
      </c>
      <c r="F28" s="146">
        <f t="shared" ref="F28" si="0">D28-G28</f>
        <v>150</v>
      </c>
      <c r="G28" s="146">
        <f t="shared" ref="G28" si="1">SUM(H28:Q28)</f>
        <v>0</v>
      </c>
      <c r="H28" s="148"/>
      <c r="I28" s="146"/>
      <c r="J28" s="146"/>
      <c r="K28" s="151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</row>
    <row r="29" spans="2:47">
      <c r="B29" s="140"/>
      <c r="D29" s="140"/>
      <c r="G29" s="154"/>
      <c r="K29" s="140"/>
    </row>
    <row r="30" spans="2:47">
      <c r="B30" s="140"/>
      <c r="D30" s="140"/>
      <c r="E30" s="54" t="s">
        <v>474</v>
      </c>
      <c r="G30" s="154">
        <f>SUM(G5:G28)</f>
        <v>20</v>
      </c>
      <c r="K30" s="140"/>
    </row>
    <row r="31" spans="2:47">
      <c r="B31" s="140"/>
      <c r="D31" s="140"/>
      <c r="G31" s="154"/>
      <c r="K31" s="140"/>
    </row>
    <row r="32" spans="2:47">
      <c r="B32" s="140"/>
      <c r="D32" s="140"/>
      <c r="G32" s="154"/>
      <c r="K32" s="140">
        <f>1390</f>
        <v>1390</v>
      </c>
    </row>
    <row r="33" spans="1:11">
      <c r="A33" t="s">
        <v>100</v>
      </c>
      <c r="B33" s="140">
        <f>SUM(B2:B32)</f>
        <v>1300</v>
      </c>
      <c r="C33" s="140"/>
      <c r="D33" s="140">
        <f>SUM(D5:D32)</f>
        <v>1582.94</v>
      </c>
      <c r="F33" s="154">
        <f>B33-D33</f>
        <v>-282.94000000000005</v>
      </c>
      <c r="G33" s="154"/>
      <c r="J33" t="s">
        <v>475</v>
      </c>
      <c r="K33" s="140">
        <f>K32-G30</f>
        <v>1370</v>
      </c>
    </row>
    <row r="34" spans="1:11">
      <c r="B34" s="140"/>
      <c r="D34" s="140">
        <v>2</v>
      </c>
      <c r="G34" s="154"/>
      <c r="K34" s="140"/>
    </row>
    <row r="35" spans="1:11">
      <c r="B35" s="140"/>
      <c r="D35" s="140"/>
      <c r="G35" s="154"/>
      <c r="K35" s="140"/>
    </row>
    <row r="36" spans="1:11">
      <c r="B36" s="140"/>
      <c r="D36" s="140"/>
      <c r="G36" s="154"/>
      <c r="K36" s="140"/>
    </row>
    <row r="37" spans="1:11">
      <c r="B37" s="140"/>
      <c r="C37" s="54" t="s">
        <v>101</v>
      </c>
      <c r="D37" s="54">
        <f>SUMIF(E5:E32,"e",D5:D32)</f>
        <v>1092.94</v>
      </c>
      <c r="G37" s="154"/>
      <c r="K37" s="140"/>
    </row>
    <row r="38" spans="1:11">
      <c r="B38" s="140"/>
      <c r="C38" s="54" t="s">
        <v>103</v>
      </c>
      <c r="D38" s="54">
        <f>SUMIF(E5:E32,"p",D5:D32)</f>
        <v>460</v>
      </c>
      <c r="F38" s="54">
        <f>D37+D38</f>
        <v>1552.94</v>
      </c>
      <c r="G38" s="154"/>
      <c r="K38" s="140"/>
    </row>
    <row r="39" spans="1:11">
      <c r="B39" s="140"/>
      <c r="D39" s="140"/>
      <c r="G39" s="154"/>
      <c r="K39" s="140"/>
    </row>
    <row r="40" spans="1:11">
      <c r="B40" s="140"/>
      <c r="D40" s="140"/>
      <c r="G40" s="154"/>
      <c r="K40" s="140"/>
    </row>
    <row r="41" spans="1:11">
      <c r="B41" s="140"/>
      <c r="D41" s="140"/>
      <c r="G41" s="154"/>
      <c r="K41" s="140"/>
    </row>
    <row r="42" spans="1:11">
      <c r="B42" s="140"/>
      <c r="D42" s="140"/>
      <c r="G42" s="154"/>
      <c r="K42" s="140"/>
    </row>
    <row r="43" spans="1:11">
      <c r="B43" s="140"/>
      <c r="D43" s="140"/>
      <c r="G43" s="154"/>
      <c r="K43" s="140"/>
    </row>
  </sheetData>
  <conditionalFormatting sqref="G5:G6 G8:G19">
    <cfRule type="cellIs" dxfId="5" priority="6" operator="equal">
      <formula>$D$6</formula>
    </cfRule>
  </conditionalFormatting>
  <conditionalFormatting sqref="G9">
    <cfRule type="cellIs" dxfId="4" priority="4" operator="equal">
      <formula>$D$9</formula>
    </cfRule>
  </conditionalFormatting>
  <conditionalFormatting sqref="G22">
    <cfRule type="cellIs" dxfId="3" priority="2" operator="equal">
      <formula>$D$22</formula>
    </cfRule>
  </conditionalFormatting>
  <conditionalFormatting sqref="G5 G8">
    <cfRule type="cellIs" dxfId="2" priority="7" operator="equal">
      <formula>$D$8</formula>
    </cfRule>
  </conditionalFormatting>
  <conditionalFormatting sqref="G23">
    <cfRule type="cellIs" dxfId="1" priority="14" operator="equal">
      <formula>$D$20</formula>
    </cfRule>
  </conditionalFormatting>
  <conditionalFormatting sqref="G16">
    <cfRule type="cellIs" dxfId="0" priority="16" operator="equal">
      <formula>$D$17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topLeftCell="C1" workbookViewId="0">
      <selection activeCell="D10" sqref="D10"/>
    </sheetView>
  </sheetViews>
  <sheetFormatPr baseColWidth="10" defaultRowHeight="15"/>
  <sheetData>
    <row r="1" spans="2:17">
      <c r="E1" s="163" t="s">
        <v>201</v>
      </c>
      <c r="F1" s="163" t="s">
        <v>200</v>
      </c>
      <c r="M1" t="s">
        <v>524</v>
      </c>
    </row>
    <row r="2" spans="2:17">
      <c r="B2">
        <v>1300</v>
      </c>
      <c r="C2" t="s">
        <v>504</v>
      </c>
      <c r="D2" s="164">
        <v>83.01</v>
      </c>
      <c r="F2" s="164">
        <f>D2</f>
        <v>83.01</v>
      </c>
      <c r="G2" t="s">
        <v>506</v>
      </c>
      <c r="H2">
        <v>50</v>
      </c>
      <c r="I2">
        <v>1</v>
      </c>
      <c r="K2" t="s">
        <v>353</v>
      </c>
      <c r="L2">
        <v>5.78</v>
      </c>
      <c r="M2" s="141">
        <v>42636</v>
      </c>
    </row>
    <row r="3" spans="2:17">
      <c r="B3">
        <v>690</v>
      </c>
      <c r="C3" t="s">
        <v>505</v>
      </c>
      <c r="D3" s="164">
        <v>314.52</v>
      </c>
      <c r="F3" s="164">
        <f>D3-E3</f>
        <v>314.52</v>
      </c>
      <c r="G3" t="s">
        <v>507</v>
      </c>
      <c r="H3">
        <v>50</v>
      </c>
      <c r="I3">
        <v>1</v>
      </c>
      <c r="K3" t="s">
        <v>352</v>
      </c>
      <c r="L3">
        <v>11.82</v>
      </c>
      <c r="M3" s="141">
        <v>42636</v>
      </c>
    </row>
    <row r="4" spans="2:17">
      <c r="C4" t="s">
        <v>349</v>
      </c>
      <c r="D4" s="164">
        <v>130</v>
      </c>
      <c r="E4" s="144">
        <v>110</v>
      </c>
      <c r="F4">
        <v>20</v>
      </c>
      <c r="G4" t="s">
        <v>508</v>
      </c>
      <c r="H4">
        <v>35</v>
      </c>
      <c r="I4">
        <v>1</v>
      </c>
      <c r="K4" t="s">
        <v>354</v>
      </c>
      <c r="M4" s="141">
        <v>42647</v>
      </c>
    </row>
    <row r="5" spans="2:17">
      <c r="C5" t="s">
        <v>360</v>
      </c>
      <c r="D5" s="164">
        <v>115</v>
      </c>
      <c r="E5" s="144">
        <v>115</v>
      </c>
      <c r="G5" t="s">
        <v>509</v>
      </c>
      <c r="H5">
        <v>35</v>
      </c>
      <c r="I5">
        <v>1</v>
      </c>
      <c r="K5" t="s">
        <v>357</v>
      </c>
      <c r="L5">
        <v>18</v>
      </c>
    </row>
    <row r="6" spans="2:17">
      <c r="C6" t="s">
        <v>519</v>
      </c>
      <c r="D6" s="164">
        <v>110</v>
      </c>
      <c r="E6" s="144">
        <v>110</v>
      </c>
      <c r="G6" t="s">
        <v>510</v>
      </c>
      <c r="H6">
        <v>35</v>
      </c>
      <c r="I6">
        <v>1</v>
      </c>
      <c r="K6" t="s">
        <v>356</v>
      </c>
      <c r="L6">
        <v>18</v>
      </c>
    </row>
    <row r="7" spans="2:17">
      <c r="C7" t="s">
        <v>351</v>
      </c>
      <c r="D7" s="164">
        <v>250</v>
      </c>
      <c r="E7" s="144">
        <f>D7</f>
        <v>250</v>
      </c>
      <c r="G7" t="s">
        <v>511</v>
      </c>
      <c r="H7">
        <v>10</v>
      </c>
      <c r="I7">
        <v>1</v>
      </c>
      <c r="K7" t="s">
        <v>521</v>
      </c>
      <c r="L7">
        <v>20</v>
      </c>
    </row>
    <row r="8" spans="2:17">
      <c r="C8" t="s">
        <v>361</v>
      </c>
      <c r="F8" s="164">
        <f t="shared" ref="F8:F11" si="0">D8</f>
        <v>0</v>
      </c>
      <c r="G8" t="s">
        <v>512</v>
      </c>
      <c r="H8">
        <v>500</v>
      </c>
      <c r="K8" t="s">
        <v>355</v>
      </c>
      <c r="L8">
        <v>30</v>
      </c>
      <c r="O8" t="s">
        <v>526</v>
      </c>
    </row>
    <row r="9" spans="2:17">
      <c r="C9" t="s">
        <v>501</v>
      </c>
      <c r="D9" s="164">
        <v>380</v>
      </c>
      <c r="F9" s="164">
        <f t="shared" si="0"/>
        <v>380</v>
      </c>
      <c r="G9" t="s">
        <v>513</v>
      </c>
      <c r="H9">
        <v>50</v>
      </c>
      <c r="P9" t="s">
        <v>530</v>
      </c>
      <c r="Q9">
        <v>2.4</v>
      </c>
    </row>
    <row r="10" spans="2:17">
      <c r="C10" t="s">
        <v>520</v>
      </c>
      <c r="D10">
        <f>L13</f>
        <v>103.6</v>
      </c>
      <c r="F10">
        <f t="shared" si="0"/>
        <v>103.6</v>
      </c>
      <c r="G10" t="s">
        <v>514</v>
      </c>
      <c r="H10">
        <v>30</v>
      </c>
      <c r="P10" t="s">
        <v>531</v>
      </c>
      <c r="Q10">
        <v>2.9</v>
      </c>
    </row>
    <row r="11" spans="2:17">
      <c r="C11" t="s">
        <v>522</v>
      </c>
      <c r="F11">
        <f t="shared" si="0"/>
        <v>0</v>
      </c>
      <c r="G11" t="s">
        <v>515</v>
      </c>
      <c r="H11">
        <v>30</v>
      </c>
      <c r="O11" s="165">
        <v>26</v>
      </c>
      <c r="P11" t="s">
        <v>532</v>
      </c>
      <c r="Q11">
        <v>1.5</v>
      </c>
    </row>
    <row r="12" spans="2:17">
      <c r="C12" t="s">
        <v>523</v>
      </c>
      <c r="D12">
        <v>50</v>
      </c>
      <c r="F12" s="164">
        <v>50</v>
      </c>
      <c r="G12" t="s">
        <v>516</v>
      </c>
      <c r="H12">
        <v>150</v>
      </c>
      <c r="O12" s="165">
        <v>30</v>
      </c>
    </row>
    <row r="13" spans="2:17">
      <c r="C13" t="s">
        <v>61</v>
      </c>
      <c r="G13" t="s">
        <v>517</v>
      </c>
      <c r="H13">
        <v>30</v>
      </c>
      <c r="I13">
        <v>1</v>
      </c>
      <c r="L13">
        <f>SUM(L2:L12)</f>
        <v>103.6</v>
      </c>
      <c r="O13" s="165">
        <v>60</v>
      </c>
    </row>
    <row r="14" spans="2:17">
      <c r="C14" t="s">
        <v>323</v>
      </c>
      <c r="D14">
        <v>50</v>
      </c>
      <c r="E14">
        <f>D14</f>
        <v>50</v>
      </c>
      <c r="G14" t="s">
        <v>518</v>
      </c>
      <c r="H14">
        <v>20</v>
      </c>
      <c r="O14" s="165">
        <v>380</v>
      </c>
    </row>
    <row r="15" spans="2:17">
      <c r="C15" t="s">
        <v>364</v>
      </c>
      <c r="D15">
        <v>200</v>
      </c>
      <c r="F15">
        <f>D15</f>
        <v>200</v>
      </c>
      <c r="O15" s="165">
        <v>10</v>
      </c>
    </row>
    <row r="16" spans="2:17">
      <c r="F16">
        <v>12.46</v>
      </c>
      <c r="O16" s="165">
        <v>13</v>
      </c>
    </row>
    <row r="17" spans="2:15">
      <c r="J17">
        <v>1390</v>
      </c>
      <c r="L17">
        <f>J17-O24</f>
        <v>416.67000000000007</v>
      </c>
      <c r="N17" t="s">
        <v>527</v>
      </c>
      <c r="O17" s="165">
        <v>397.53</v>
      </c>
    </row>
    <row r="18" spans="2:15">
      <c r="J18" t="s">
        <v>525</v>
      </c>
      <c r="N18" t="s">
        <v>361</v>
      </c>
    </row>
    <row r="19" spans="2:15">
      <c r="E19">
        <f>SUM(E2:E18)</f>
        <v>635</v>
      </c>
      <c r="F19">
        <f>SUM(F2:F18)</f>
        <v>1163.5900000000001</v>
      </c>
      <c r="N19" t="s">
        <v>528</v>
      </c>
    </row>
    <row r="20" spans="2:15">
      <c r="H20">
        <f>SUM(H2:H14)</f>
        <v>1025</v>
      </c>
      <c r="N20" t="s">
        <v>529</v>
      </c>
      <c r="O20" s="165">
        <v>50</v>
      </c>
    </row>
    <row r="21" spans="2:15">
      <c r="N21" t="s">
        <v>502</v>
      </c>
    </row>
    <row r="22" spans="2:15">
      <c r="E22">
        <f>E19+F19</f>
        <v>1798.5900000000001</v>
      </c>
      <c r="O22">
        <f>SUM(Q9:Q11)</f>
        <v>6.8</v>
      </c>
    </row>
    <row r="24" spans="2:15">
      <c r="B24">
        <f>SUM(B2:B23)</f>
        <v>1990</v>
      </c>
      <c r="D24">
        <f>SUM(D2:D23)</f>
        <v>1786.1299999999999</v>
      </c>
      <c r="O24">
        <f>SUM(O11:O22)</f>
        <v>973.32999999999993</v>
      </c>
    </row>
    <row r="26" spans="2:15">
      <c r="C26">
        <f>B24-D24</f>
        <v>203.87000000000012</v>
      </c>
    </row>
  </sheetData>
  <pageMargins left="0.7" right="0.7" top="0.75" bottom="0.75" header="0.3" footer="0.3"/>
  <pageSetup paperSize="9" orientation="portrait" verticalDpi="597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9"/>
  <sheetViews>
    <sheetView workbookViewId="0">
      <selection activeCell="C49" sqref="C49"/>
    </sheetView>
  </sheetViews>
  <sheetFormatPr baseColWidth="10" defaultRowHeight="15"/>
  <cols>
    <col min="1" max="1" width="17" customWidth="1"/>
    <col min="2" max="2" width="6.5703125" customWidth="1"/>
    <col min="3" max="3" width="34" bestFit="1" customWidth="1"/>
  </cols>
  <sheetData>
    <row r="1" spans="1:8">
      <c r="A1" t="s">
        <v>473</v>
      </c>
    </row>
    <row r="2" spans="1:8">
      <c r="A2" t="s">
        <v>401</v>
      </c>
      <c r="B2" t="s">
        <v>402</v>
      </c>
      <c r="C2" t="s">
        <v>403</v>
      </c>
      <c r="D2" t="s">
        <v>402</v>
      </c>
      <c r="E2" t="s">
        <v>404</v>
      </c>
      <c r="F2" t="s">
        <v>405</v>
      </c>
      <c r="G2" t="s">
        <v>405</v>
      </c>
      <c r="H2" t="s">
        <v>446</v>
      </c>
    </row>
    <row r="3" spans="1:8">
      <c r="A3" t="s">
        <v>401</v>
      </c>
      <c r="B3" t="s">
        <v>402</v>
      </c>
      <c r="C3" t="s">
        <v>403</v>
      </c>
      <c r="D3" t="s">
        <v>402</v>
      </c>
      <c r="E3" t="s">
        <v>406</v>
      </c>
      <c r="F3" t="s">
        <v>405</v>
      </c>
      <c r="G3" t="s">
        <v>405</v>
      </c>
    </row>
    <row r="4" spans="1:8">
      <c r="A4" t="s">
        <v>401</v>
      </c>
      <c r="B4" t="s">
        <v>402</v>
      </c>
      <c r="C4" t="s">
        <v>407</v>
      </c>
      <c r="D4" t="s">
        <v>402</v>
      </c>
      <c r="E4" t="s">
        <v>404</v>
      </c>
      <c r="F4" t="s">
        <v>405</v>
      </c>
      <c r="G4" t="s">
        <v>405</v>
      </c>
      <c r="H4" t="s">
        <v>447</v>
      </c>
    </row>
    <row r="5" spans="1:8">
      <c r="A5" t="s">
        <v>401</v>
      </c>
      <c r="B5" t="s">
        <v>402</v>
      </c>
      <c r="C5" t="s">
        <v>407</v>
      </c>
      <c r="D5" t="s">
        <v>402</v>
      </c>
      <c r="E5" t="s">
        <v>406</v>
      </c>
      <c r="F5" t="s">
        <v>405</v>
      </c>
      <c r="G5" t="s">
        <v>405</v>
      </c>
      <c r="H5" t="s">
        <v>431</v>
      </c>
    </row>
    <row r="6" spans="1:8" hidden="1">
      <c r="A6" t="s">
        <v>408</v>
      </c>
      <c r="B6" t="s">
        <v>402</v>
      </c>
      <c r="C6" t="s">
        <v>409</v>
      </c>
      <c r="D6" t="s">
        <v>402</v>
      </c>
      <c r="E6" t="s">
        <v>404</v>
      </c>
      <c r="F6" t="s">
        <v>405</v>
      </c>
      <c r="G6" t="s">
        <v>405</v>
      </c>
      <c r="H6" t="s">
        <v>448</v>
      </c>
    </row>
    <row r="7" spans="1:8" hidden="1">
      <c r="A7" t="s">
        <v>408</v>
      </c>
      <c r="B7" t="s">
        <v>402</v>
      </c>
      <c r="C7" t="s">
        <v>410</v>
      </c>
      <c r="D7" t="s">
        <v>402</v>
      </c>
      <c r="E7" t="s">
        <v>411</v>
      </c>
      <c r="F7" t="s">
        <v>405</v>
      </c>
      <c r="G7" t="s">
        <v>405</v>
      </c>
      <c r="H7" t="s">
        <v>449</v>
      </c>
    </row>
    <row r="8" spans="1:8" hidden="1">
      <c r="A8" t="s">
        <v>408</v>
      </c>
      <c r="B8" t="s">
        <v>402</v>
      </c>
      <c r="C8" t="s">
        <v>410</v>
      </c>
      <c r="D8" t="s">
        <v>402</v>
      </c>
      <c r="E8" t="s">
        <v>406</v>
      </c>
      <c r="F8" t="s">
        <v>405</v>
      </c>
      <c r="G8" t="s">
        <v>405</v>
      </c>
      <c r="H8" t="s">
        <v>431</v>
      </c>
    </row>
    <row r="9" spans="1:8" hidden="1">
      <c r="A9" t="s">
        <v>408</v>
      </c>
      <c r="B9" t="s">
        <v>402</v>
      </c>
      <c r="C9" t="s">
        <v>410</v>
      </c>
      <c r="D9" t="s">
        <v>402</v>
      </c>
      <c r="E9" t="s">
        <v>404</v>
      </c>
      <c r="F9" t="s">
        <v>405</v>
      </c>
      <c r="G9" t="s">
        <v>405</v>
      </c>
      <c r="H9" t="s">
        <v>431</v>
      </c>
    </row>
    <row r="10" spans="1:8" hidden="1">
      <c r="A10" t="s">
        <v>408</v>
      </c>
      <c r="B10" t="s">
        <v>402</v>
      </c>
      <c r="C10" t="s">
        <v>410</v>
      </c>
      <c r="D10" t="s">
        <v>402</v>
      </c>
      <c r="E10" t="s">
        <v>412</v>
      </c>
      <c r="F10" t="s">
        <v>405</v>
      </c>
      <c r="G10" t="s">
        <v>405</v>
      </c>
      <c r="H10" t="s">
        <v>431</v>
      </c>
    </row>
    <row r="11" spans="1:8">
      <c r="A11" t="s">
        <v>401</v>
      </c>
      <c r="B11" t="s">
        <v>402</v>
      </c>
      <c r="C11" t="s">
        <v>413</v>
      </c>
      <c r="D11" t="s">
        <v>402</v>
      </c>
      <c r="E11" t="s">
        <v>404</v>
      </c>
      <c r="F11" t="s">
        <v>405</v>
      </c>
      <c r="G11" t="s">
        <v>405</v>
      </c>
      <c r="H11" t="s">
        <v>450</v>
      </c>
    </row>
    <row r="12" spans="1:8">
      <c r="A12" t="s">
        <v>401</v>
      </c>
      <c r="B12" t="s">
        <v>402</v>
      </c>
      <c r="C12" t="s">
        <v>413</v>
      </c>
      <c r="D12" t="s">
        <v>402</v>
      </c>
      <c r="E12" t="s">
        <v>406</v>
      </c>
      <c r="F12" t="s">
        <v>405</v>
      </c>
      <c r="G12" t="s">
        <v>405</v>
      </c>
      <c r="H12" t="s">
        <v>431</v>
      </c>
    </row>
    <row r="13" spans="1:8">
      <c r="A13" t="s">
        <v>401</v>
      </c>
      <c r="B13" t="s">
        <v>402</v>
      </c>
      <c r="C13" t="s">
        <v>414</v>
      </c>
      <c r="D13" t="s">
        <v>402</v>
      </c>
      <c r="E13" t="s">
        <v>404</v>
      </c>
      <c r="F13" t="s">
        <v>405</v>
      </c>
      <c r="G13" t="s">
        <v>405</v>
      </c>
      <c r="H13" t="s">
        <v>451</v>
      </c>
    </row>
    <row r="14" spans="1:8">
      <c r="A14" t="s">
        <v>401</v>
      </c>
      <c r="B14" t="s">
        <v>402</v>
      </c>
      <c r="C14" t="s">
        <v>414</v>
      </c>
      <c r="D14" t="s">
        <v>402</v>
      </c>
      <c r="E14" t="s">
        <v>406</v>
      </c>
      <c r="F14" t="s">
        <v>405</v>
      </c>
      <c r="G14" t="s">
        <v>405</v>
      </c>
      <c r="H14" t="s">
        <v>431</v>
      </c>
    </row>
    <row r="15" spans="1:8" hidden="1">
      <c r="A15" t="s">
        <v>415</v>
      </c>
      <c r="B15" t="s">
        <v>416</v>
      </c>
      <c r="C15" s="147" t="s">
        <v>417</v>
      </c>
      <c r="D15" t="s">
        <v>416</v>
      </c>
      <c r="E15" t="s">
        <v>418</v>
      </c>
      <c r="F15" t="s">
        <v>405</v>
      </c>
      <c r="G15" t="s">
        <v>405</v>
      </c>
      <c r="H15" t="s">
        <v>460</v>
      </c>
    </row>
    <row r="16" spans="1:8" hidden="1">
      <c r="A16" t="s">
        <v>408</v>
      </c>
      <c r="B16" t="s">
        <v>416</v>
      </c>
      <c r="C16" s="147" t="s">
        <v>417</v>
      </c>
      <c r="D16" t="s">
        <v>416</v>
      </c>
      <c r="E16" t="s">
        <v>418</v>
      </c>
      <c r="F16" t="s">
        <v>405</v>
      </c>
      <c r="G16" t="s">
        <v>405</v>
      </c>
      <c r="H16" t="s">
        <v>459</v>
      </c>
    </row>
    <row r="17" spans="1:8">
      <c r="A17" t="s">
        <v>401</v>
      </c>
      <c r="B17" t="s">
        <v>416</v>
      </c>
      <c r="C17" s="147" t="s">
        <v>417</v>
      </c>
      <c r="D17" t="s">
        <v>416</v>
      </c>
      <c r="E17" t="s">
        <v>418</v>
      </c>
      <c r="F17" t="s">
        <v>405</v>
      </c>
      <c r="G17" t="s">
        <v>405</v>
      </c>
      <c r="H17" t="s">
        <v>458</v>
      </c>
    </row>
    <row r="18" spans="1:8" hidden="1">
      <c r="A18" t="s">
        <v>415</v>
      </c>
      <c r="B18" t="s">
        <v>416</v>
      </c>
      <c r="C18" s="147" t="s">
        <v>419</v>
      </c>
      <c r="D18" t="s">
        <v>416</v>
      </c>
      <c r="E18" t="s">
        <v>418</v>
      </c>
      <c r="F18" t="s">
        <v>405</v>
      </c>
      <c r="G18" t="s">
        <v>405</v>
      </c>
      <c r="H18" t="s">
        <v>457</v>
      </c>
    </row>
    <row r="19" spans="1:8" hidden="1">
      <c r="A19" t="s">
        <v>408</v>
      </c>
      <c r="B19" t="s">
        <v>416</v>
      </c>
      <c r="C19" s="147" t="s">
        <v>419</v>
      </c>
      <c r="D19" t="s">
        <v>416</v>
      </c>
      <c r="E19" t="s">
        <v>418</v>
      </c>
      <c r="F19" t="s">
        <v>405</v>
      </c>
      <c r="G19" t="s">
        <v>405</v>
      </c>
      <c r="H19" t="s">
        <v>456</v>
      </c>
    </row>
    <row r="20" spans="1:8">
      <c r="A20" t="s">
        <v>401</v>
      </c>
      <c r="B20" t="s">
        <v>416</v>
      </c>
      <c r="C20" s="147" t="s">
        <v>419</v>
      </c>
      <c r="D20" t="s">
        <v>416</v>
      </c>
      <c r="E20" t="s">
        <v>418</v>
      </c>
      <c r="F20" t="s">
        <v>405</v>
      </c>
      <c r="G20" t="s">
        <v>405</v>
      </c>
      <c r="H20" t="s">
        <v>455</v>
      </c>
    </row>
    <row r="21" spans="1:8" hidden="1">
      <c r="A21" t="s">
        <v>415</v>
      </c>
      <c r="B21" t="s">
        <v>416</v>
      </c>
      <c r="C21" s="147" t="s">
        <v>420</v>
      </c>
      <c r="D21" t="s">
        <v>416</v>
      </c>
      <c r="E21" t="s">
        <v>418</v>
      </c>
      <c r="F21" t="s">
        <v>405</v>
      </c>
      <c r="G21" t="s">
        <v>405</v>
      </c>
      <c r="H21" t="s">
        <v>452</v>
      </c>
    </row>
    <row r="22" spans="1:8" hidden="1">
      <c r="A22" t="s">
        <v>408</v>
      </c>
      <c r="B22" t="s">
        <v>416</v>
      </c>
      <c r="C22" s="147" t="s">
        <v>420</v>
      </c>
      <c r="D22" t="s">
        <v>416</v>
      </c>
      <c r="E22" t="s">
        <v>418</v>
      </c>
      <c r="F22" t="s">
        <v>405</v>
      </c>
      <c r="G22" t="s">
        <v>405</v>
      </c>
      <c r="H22" t="s">
        <v>453</v>
      </c>
    </row>
    <row r="23" spans="1:8">
      <c r="A23" t="s">
        <v>401</v>
      </c>
      <c r="B23" t="s">
        <v>416</v>
      </c>
      <c r="C23" s="147" t="s">
        <v>420</v>
      </c>
      <c r="D23" t="s">
        <v>416</v>
      </c>
      <c r="E23" t="s">
        <v>418</v>
      </c>
      <c r="F23" t="s">
        <v>405</v>
      </c>
      <c r="G23" t="s">
        <v>405</v>
      </c>
      <c r="H23" t="s">
        <v>454</v>
      </c>
    </row>
    <row r="24" spans="1:8">
      <c r="A24" t="s">
        <v>401</v>
      </c>
      <c r="B24" t="s">
        <v>402</v>
      </c>
      <c r="C24" s="147" t="s">
        <v>421</v>
      </c>
      <c r="D24" t="s">
        <v>402</v>
      </c>
      <c r="E24" t="s">
        <v>418</v>
      </c>
      <c r="F24" t="s">
        <v>405</v>
      </c>
      <c r="G24" t="s">
        <v>405</v>
      </c>
      <c r="H24" t="s">
        <v>441</v>
      </c>
    </row>
    <row r="25" spans="1:8">
      <c r="A25" t="s">
        <v>401</v>
      </c>
      <c r="B25" t="s">
        <v>402</v>
      </c>
      <c r="C25" s="147" t="s">
        <v>422</v>
      </c>
      <c r="D25" t="s">
        <v>402</v>
      </c>
      <c r="E25" t="s">
        <v>418</v>
      </c>
      <c r="F25" t="s">
        <v>405</v>
      </c>
      <c r="G25" t="s">
        <v>405</v>
      </c>
      <c r="H25" t="s">
        <v>442</v>
      </c>
    </row>
    <row r="26" spans="1:8">
      <c r="A26" t="s">
        <v>401</v>
      </c>
      <c r="B26" t="s">
        <v>402</v>
      </c>
      <c r="C26" s="147" t="s">
        <v>423</v>
      </c>
      <c r="D26" t="s">
        <v>402</v>
      </c>
      <c r="E26" t="s">
        <v>418</v>
      </c>
      <c r="F26" t="s">
        <v>405</v>
      </c>
      <c r="G26" t="s">
        <v>405</v>
      </c>
      <c r="H26" t="s">
        <v>443</v>
      </c>
    </row>
    <row r="27" spans="1:8" hidden="1">
      <c r="A27" t="s">
        <v>408</v>
      </c>
      <c r="B27" t="s">
        <v>402</v>
      </c>
      <c r="C27" s="147" t="s">
        <v>424</v>
      </c>
      <c r="D27" t="s">
        <v>402</v>
      </c>
      <c r="E27" t="s">
        <v>418</v>
      </c>
      <c r="F27" t="s">
        <v>405</v>
      </c>
      <c r="G27" t="s">
        <v>405</v>
      </c>
      <c r="H27" t="s">
        <v>444</v>
      </c>
    </row>
    <row r="28" spans="1:8" hidden="1">
      <c r="A28" t="s">
        <v>408</v>
      </c>
      <c r="B28" t="s">
        <v>402</v>
      </c>
      <c r="C28" s="147" t="s">
        <v>425</v>
      </c>
      <c r="D28" t="s">
        <v>402</v>
      </c>
      <c r="E28" t="s">
        <v>418</v>
      </c>
      <c r="F28" t="s">
        <v>405</v>
      </c>
      <c r="G28" t="s">
        <v>405</v>
      </c>
      <c r="H28" t="s">
        <v>445</v>
      </c>
    </row>
    <row r="29" spans="1:8" hidden="1">
      <c r="A29" t="s">
        <v>415</v>
      </c>
      <c r="B29" t="s">
        <v>426</v>
      </c>
      <c r="C29" t="s">
        <v>427</v>
      </c>
      <c r="D29" t="s">
        <v>426</v>
      </c>
      <c r="E29" t="s">
        <v>404</v>
      </c>
      <c r="F29" t="s">
        <v>405</v>
      </c>
      <c r="G29" t="s">
        <v>405</v>
      </c>
      <c r="H29" t="s">
        <v>461</v>
      </c>
    </row>
    <row r="30" spans="1:8" hidden="1">
      <c r="A30" t="s">
        <v>408</v>
      </c>
      <c r="B30" t="s">
        <v>426</v>
      </c>
      <c r="C30" t="s">
        <v>427</v>
      </c>
      <c r="D30" t="s">
        <v>426</v>
      </c>
      <c r="E30" t="s">
        <v>404</v>
      </c>
      <c r="F30" t="s">
        <v>405</v>
      </c>
      <c r="G30" t="s">
        <v>405</v>
      </c>
      <c r="H30" t="s">
        <v>462</v>
      </c>
    </row>
    <row r="31" spans="1:8">
      <c r="A31" t="s">
        <v>401</v>
      </c>
      <c r="B31" t="s">
        <v>426</v>
      </c>
      <c r="C31" t="s">
        <v>427</v>
      </c>
      <c r="D31" t="s">
        <v>426</v>
      </c>
      <c r="E31" t="s">
        <v>404</v>
      </c>
      <c r="F31" t="s">
        <v>405</v>
      </c>
      <c r="G31" t="s">
        <v>405</v>
      </c>
      <c r="H31" t="s">
        <v>463</v>
      </c>
    </row>
    <row r="32" spans="1:8">
      <c r="A32" t="s">
        <v>401</v>
      </c>
      <c r="B32" t="s">
        <v>426</v>
      </c>
      <c r="C32" s="145" t="s">
        <v>428</v>
      </c>
      <c r="D32" t="s">
        <v>426</v>
      </c>
      <c r="E32" t="s">
        <v>404</v>
      </c>
      <c r="F32" t="s">
        <v>405</v>
      </c>
      <c r="G32" t="s">
        <v>405</v>
      </c>
    </row>
    <row r="33" spans="1:8" hidden="1">
      <c r="A33" t="s">
        <v>415</v>
      </c>
      <c r="B33" t="s">
        <v>426</v>
      </c>
      <c r="C33" s="145" t="s">
        <v>428</v>
      </c>
      <c r="D33" t="s">
        <v>426</v>
      </c>
      <c r="E33" t="s">
        <v>404</v>
      </c>
      <c r="F33" t="s">
        <v>405</v>
      </c>
      <c r="G33" t="s">
        <v>405</v>
      </c>
    </row>
    <row r="34" spans="1:8" hidden="1">
      <c r="A34" t="s">
        <v>408</v>
      </c>
      <c r="B34" t="s">
        <v>426</v>
      </c>
      <c r="C34" s="145" t="s">
        <v>428</v>
      </c>
      <c r="D34" t="s">
        <v>426</v>
      </c>
      <c r="E34" t="s">
        <v>404</v>
      </c>
      <c r="F34" t="s">
        <v>405</v>
      </c>
      <c r="G34" t="s">
        <v>405</v>
      </c>
    </row>
    <row r="35" spans="1:8" hidden="1">
      <c r="A35" t="s">
        <v>415</v>
      </c>
      <c r="B35" t="s">
        <v>426</v>
      </c>
      <c r="C35" s="145" t="s">
        <v>429</v>
      </c>
      <c r="D35" t="s">
        <v>426</v>
      </c>
      <c r="E35" t="s">
        <v>404</v>
      </c>
      <c r="F35" t="s">
        <v>405</v>
      </c>
      <c r="G35" t="s">
        <v>405</v>
      </c>
    </row>
    <row r="36" spans="1:8" hidden="1">
      <c r="A36" t="s">
        <v>408</v>
      </c>
      <c r="B36" t="s">
        <v>426</v>
      </c>
      <c r="C36" s="145" t="s">
        <v>429</v>
      </c>
      <c r="D36" t="s">
        <v>426</v>
      </c>
      <c r="E36" t="s">
        <v>404</v>
      </c>
      <c r="F36" t="s">
        <v>405</v>
      </c>
      <c r="G36" t="s">
        <v>405</v>
      </c>
    </row>
    <row r="37" spans="1:8">
      <c r="A37" t="s">
        <v>401</v>
      </c>
      <c r="B37" t="s">
        <v>426</v>
      </c>
      <c r="C37" s="145" t="s">
        <v>429</v>
      </c>
      <c r="D37" t="s">
        <v>426</v>
      </c>
      <c r="E37" t="s">
        <v>404</v>
      </c>
      <c r="F37" t="s">
        <v>405</v>
      </c>
      <c r="G37" t="s">
        <v>405</v>
      </c>
    </row>
    <row r="38" spans="1:8" hidden="1">
      <c r="A38" t="s">
        <v>415</v>
      </c>
      <c r="B38" t="s">
        <v>426</v>
      </c>
      <c r="C38" t="s">
        <v>430</v>
      </c>
      <c r="D38" t="s">
        <v>426</v>
      </c>
      <c r="E38" t="s">
        <v>404</v>
      </c>
      <c r="F38" t="s">
        <v>405</v>
      </c>
      <c r="G38" t="s">
        <v>405</v>
      </c>
      <c r="H38" t="s">
        <v>464</v>
      </c>
    </row>
    <row r="39" spans="1:8" hidden="1">
      <c r="A39" t="s">
        <v>415</v>
      </c>
      <c r="B39" t="s">
        <v>426</v>
      </c>
      <c r="C39" t="s">
        <v>430</v>
      </c>
      <c r="D39" t="s">
        <v>426</v>
      </c>
      <c r="E39" t="s">
        <v>406</v>
      </c>
      <c r="F39" t="s">
        <v>405</v>
      </c>
      <c r="G39" t="s">
        <v>405</v>
      </c>
      <c r="H39" t="s">
        <v>431</v>
      </c>
    </row>
    <row r="40" spans="1:8" hidden="1">
      <c r="A40" t="s">
        <v>408</v>
      </c>
      <c r="B40" t="s">
        <v>426</v>
      </c>
      <c r="C40" t="s">
        <v>430</v>
      </c>
      <c r="D40" t="s">
        <v>426</v>
      </c>
      <c r="E40" t="s">
        <v>404</v>
      </c>
      <c r="F40" t="s">
        <v>405</v>
      </c>
      <c r="G40" t="s">
        <v>405</v>
      </c>
      <c r="H40" t="s">
        <v>465</v>
      </c>
    </row>
    <row r="41" spans="1:8" hidden="1">
      <c r="A41" t="s">
        <v>408</v>
      </c>
      <c r="B41" t="s">
        <v>426</v>
      </c>
      <c r="C41" t="s">
        <v>430</v>
      </c>
      <c r="D41" t="s">
        <v>426</v>
      </c>
      <c r="E41" t="s">
        <v>406</v>
      </c>
      <c r="F41" t="s">
        <v>405</v>
      </c>
      <c r="G41" t="s">
        <v>405</v>
      </c>
      <c r="H41" t="s">
        <v>431</v>
      </c>
    </row>
    <row r="42" spans="1:8">
      <c r="A42" t="s">
        <v>401</v>
      </c>
      <c r="B42" t="s">
        <v>426</v>
      </c>
      <c r="C42" t="s">
        <v>430</v>
      </c>
      <c r="D42" t="s">
        <v>426</v>
      </c>
      <c r="E42" t="s">
        <v>404</v>
      </c>
      <c r="F42" t="s">
        <v>405</v>
      </c>
      <c r="G42" t="s">
        <v>405</v>
      </c>
      <c r="H42" t="s">
        <v>466</v>
      </c>
    </row>
    <row r="43" spans="1:8">
      <c r="A43" t="s">
        <v>401</v>
      </c>
      <c r="B43" t="s">
        <v>426</v>
      </c>
      <c r="C43" t="s">
        <v>430</v>
      </c>
      <c r="D43" t="s">
        <v>426</v>
      </c>
      <c r="E43" t="s">
        <v>406</v>
      </c>
      <c r="F43" t="s">
        <v>405</v>
      </c>
      <c r="G43" t="s">
        <v>405</v>
      </c>
      <c r="H43" t="s">
        <v>431</v>
      </c>
    </row>
    <row r="44" spans="1:8" hidden="1">
      <c r="A44" t="s">
        <v>415</v>
      </c>
      <c r="B44" t="s">
        <v>426</v>
      </c>
      <c r="C44" t="s">
        <v>432</v>
      </c>
      <c r="D44" t="s">
        <v>426</v>
      </c>
      <c r="E44" t="s">
        <v>406</v>
      </c>
      <c r="F44" t="s">
        <v>405</v>
      </c>
      <c r="G44" t="s">
        <v>405</v>
      </c>
      <c r="H44" t="s">
        <v>467</v>
      </c>
    </row>
    <row r="45" spans="1:8" hidden="1">
      <c r="A45" t="s">
        <v>408</v>
      </c>
      <c r="B45" t="s">
        <v>426</v>
      </c>
      <c r="C45" t="s">
        <v>432</v>
      </c>
      <c r="D45" t="s">
        <v>426</v>
      </c>
      <c r="E45" t="s">
        <v>406</v>
      </c>
      <c r="F45" t="s">
        <v>405</v>
      </c>
      <c r="G45" t="s">
        <v>405</v>
      </c>
      <c r="H45" t="s">
        <v>468</v>
      </c>
    </row>
    <row r="46" spans="1:8">
      <c r="A46" t="s">
        <v>401</v>
      </c>
      <c r="B46" t="s">
        <v>426</v>
      </c>
      <c r="C46" t="s">
        <v>432</v>
      </c>
      <c r="D46" t="s">
        <v>426</v>
      </c>
      <c r="E46" t="s">
        <v>406</v>
      </c>
      <c r="F46" t="s">
        <v>405</v>
      </c>
      <c r="G46" t="s">
        <v>405</v>
      </c>
      <c r="H46" t="s">
        <v>469</v>
      </c>
    </row>
    <row r="47" spans="1:8" hidden="1">
      <c r="A47" t="s">
        <v>415</v>
      </c>
      <c r="B47" t="s">
        <v>426</v>
      </c>
      <c r="C47" t="s">
        <v>433</v>
      </c>
      <c r="D47" t="s">
        <v>426</v>
      </c>
      <c r="E47" t="s">
        <v>404</v>
      </c>
      <c r="F47" t="s">
        <v>405</v>
      </c>
      <c r="G47" t="s">
        <v>405</v>
      </c>
      <c r="H47" t="s">
        <v>470</v>
      </c>
    </row>
    <row r="48" spans="1:8" hidden="1">
      <c r="A48" t="s">
        <v>408</v>
      </c>
      <c r="B48" t="s">
        <v>426</v>
      </c>
      <c r="C48" t="s">
        <v>433</v>
      </c>
      <c r="D48" t="s">
        <v>426</v>
      </c>
      <c r="E48" t="s">
        <v>404</v>
      </c>
      <c r="F48" t="s">
        <v>405</v>
      </c>
      <c r="G48" t="s">
        <v>405</v>
      </c>
      <c r="H48" t="s">
        <v>471</v>
      </c>
    </row>
    <row r="49" spans="1:8">
      <c r="A49" t="s">
        <v>401</v>
      </c>
      <c r="B49" t="s">
        <v>426</v>
      </c>
      <c r="C49" t="s">
        <v>433</v>
      </c>
      <c r="D49" t="s">
        <v>426</v>
      </c>
      <c r="E49" t="s">
        <v>404</v>
      </c>
      <c r="F49" t="s">
        <v>405</v>
      </c>
      <c r="G49" t="s">
        <v>405</v>
      </c>
      <c r="H49" t="s">
        <v>472</v>
      </c>
    </row>
  </sheetData>
  <autoFilter ref="A1:H49">
    <filterColumn colId="0">
      <filters>
        <filter val="RIG_CAE_OPERADOR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I10" sqref="H9:I10"/>
    </sheetView>
  </sheetViews>
  <sheetFormatPr baseColWidth="10" defaultRowHeight="15"/>
  <cols>
    <col min="7" max="7" width="11.42578125" style="159"/>
  </cols>
  <sheetData>
    <row r="3" spans="1:9">
      <c r="D3" s="158"/>
      <c r="E3" s="158"/>
    </row>
    <row r="4" spans="1:9">
      <c r="B4" t="s">
        <v>492</v>
      </c>
      <c r="C4" t="s">
        <v>494</v>
      </c>
      <c r="D4" t="s">
        <v>494</v>
      </c>
      <c r="H4">
        <f>1412*9</f>
        <v>12708</v>
      </c>
      <c r="I4">
        <f>+H4*0.1145</f>
        <v>1455.066</v>
      </c>
    </row>
    <row r="5" spans="1:9">
      <c r="B5" t="s">
        <v>487</v>
      </c>
      <c r="C5" t="s">
        <v>487</v>
      </c>
      <c r="H5">
        <f>1760*3</f>
        <v>5280</v>
      </c>
      <c r="I5">
        <f>+H5*0.1145</f>
        <v>604.56000000000006</v>
      </c>
    </row>
    <row r="6" spans="1:9">
      <c r="B6" t="s">
        <v>488</v>
      </c>
      <c r="C6" t="s">
        <v>488</v>
      </c>
    </row>
    <row r="7" spans="1:9">
      <c r="A7" t="s">
        <v>489</v>
      </c>
      <c r="B7" s="158">
        <v>42784</v>
      </c>
      <c r="C7" s="158">
        <v>42931</v>
      </c>
      <c r="H7">
        <f>SUM(H4:H5)</f>
        <v>17988</v>
      </c>
      <c r="I7">
        <f>SUM(I4:I5)</f>
        <v>2059.6260000000002</v>
      </c>
    </row>
    <row r="8" spans="1:9">
      <c r="A8" t="s">
        <v>490</v>
      </c>
      <c r="B8" s="158">
        <v>42791</v>
      </c>
      <c r="C8" s="158">
        <v>42935</v>
      </c>
    </row>
    <row r="9" spans="1:9">
      <c r="A9" t="s">
        <v>491</v>
      </c>
      <c r="B9">
        <v>2</v>
      </c>
      <c r="C9">
        <v>2</v>
      </c>
      <c r="H9">
        <f>+H7-I7</f>
        <v>15928.374</v>
      </c>
    </row>
    <row r="10" spans="1:9">
      <c r="A10" t="s">
        <v>493</v>
      </c>
      <c r="C10">
        <v>0</v>
      </c>
      <c r="H10">
        <f>H9/2</f>
        <v>7964.1869999999999</v>
      </c>
    </row>
    <row r="11" spans="1:9">
      <c r="A11" t="s">
        <v>495</v>
      </c>
      <c r="C11" t="s">
        <v>496</v>
      </c>
    </row>
    <row r="12" spans="1:9">
      <c r="A12" s="159" t="s">
        <v>98</v>
      </c>
      <c r="B12" s="140">
        <v>1300</v>
      </c>
      <c r="C12" s="159">
        <v>1350.4</v>
      </c>
    </row>
    <row r="15" spans="1:9">
      <c r="C15" s="160"/>
    </row>
  </sheetData>
  <pageMargins left="0.7" right="0.7" top="0.75" bottom="0.75" header="0.3" footer="0.3"/>
  <pageSetup paperSize="9"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M24" sqref="M24"/>
    </sheetView>
  </sheetViews>
  <sheetFormatPr baseColWidth="10" defaultRowHeight="15"/>
  <cols>
    <col min="2" max="2" width="11.42578125" style="102"/>
    <col min="4" max="4" width="11.42578125" style="102"/>
    <col min="8" max="8" width="11.42578125" style="166"/>
    <col min="12" max="12" width="30.140625" customWidth="1"/>
    <col min="14" max="14" width="11.85546875" bestFit="1" customWidth="1"/>
  </cols>
  <sheetData>
    <row r="1" spans="1:15">
      <c r="B1" s="102" t="s">
        <v>342</v>
      </c>
      <c r="D1" s="102" t="s">
        <v>344</v>
      </c>
      <c r="G1" t="s">
        <v>541</v>
      </c>
    </row>
    <row r="2" spans="1:15">
      <c r="A2" t="s">
        <v>533</v>
      </c>
      <c r="B2" s="102">
        <v>1390</v>
      </c>
      <c r="C2" t="s">
        <v>349</v>
      </c>
      <c r="D2" s="102">
        <v>110</v>
      </c>
      <c r="E2">
        <v>110</v>
      </c>
      <c r="G2" t="s">
        <v>353</v>
      </c>
      <c r="H2" s="166">
        <v>10</v>
      </c>
      <c r="K2" t="s">
        <v>542</v>
      </c>
      <c r="M2" s="102"/>
    </row>
    <row r="3" spans="1:15">
      <c r="A3" t="s">
        <v>201</v>
      </c>
      <c r="B3" s="102">
        <v>600</v>
      </c>
      <c r="C3" t="s">
        <v>534</v>
      </c>
      <c r="D3" s="102">
        <v>30</v>
      </c>
      <c r="G3" t="s">
        <v>352</v>
      </c>
      <c r="H3" s="166">
        <v>20</v>
      </c>
      <c r="J3" t="s">
        <v>104</v>
      </c>
      <c r="K3">
        <v>750</v>
      </c>
    </row>
    <row r="4" spans="1:15">
      <c r="A4" t="s">
        <v>345</v>
      </c>
      <c r="C4" t="s">
        <v>535</v>
      </c>
      <c r="D4" s="102">
        <v>180</v>
      </c>
      <c r="E4">
        <v>180</v>
      </c>
      <c r="G4" t="s">
        <v>354</v>
      </c>
      <c r="H4" s="166">
        <v>15</v>
      </c>
    </row>
    <row r="5" spans="1:15">
      <c r="C5" t="s">
        <v>519</v>
      </c>
      <c r="D5" s="102">
        <v>110</v>
      </c>
      <c r="E5">
        <v>110</v>
      </c>
      <c r="G5" t="s">
        <v>355</v>
      </c>
      <c r="H5" s="166">
        <v>30</v>
      </c>
      <c r="K5">
        <v>1</v>
      </c>
      <c r="L5" s="134" t="s">
        <v>545</v>
      </c>
      <c r="M5">
        <v>6</v>
      </c>
      <c r="N5">
        <v>87</v>
      </c>
      <c r="O5">
        <v>8</v>
      </c>
    </row>
    <row r="6" spans="1:15">
      <c r="C6" t="s">
        <v>536</v>
      </c>
      <c r="D6" s="102">
        <v>380</v>
      </c>
      <c r="G6" t="s">
        <v>357</v>
      </c>
      <c r="H6" s="166">
        <v>20</v>
      </c>
      <c r="K6">
        <v>1</v>
      </c>
      <c r="L6" t="s">
        <v>546</v>
      </c>
      <c r="M6">
        <v>6</v>
      </c>
      <c r="N6">
        <v>87</v>
      </c>
      <c r="O6">
        <v>8</v>
      </c>
    </row>
    <row r="7" spans="1:15">
      <c r="C7" t="s">
        <v>351</v>
      </c>
      <c r="D7" s="102">
        <v>250</v>
      </c>
      <c r="G7" t="s">
        <v>356</v>
      </c>
      <c r="H7" s="166">
        <v>15</v>
      </c>
      <c r="K7">
        <v>1</v>
      </c>
      <c r="L7" t="s">
        <v>547</v>
      </c>
      <c r="M7">
        <v>5</v>
      </c>
      <c r="N7">
        <v>87</v>
      </c>
      <c r="O7">
        <v>8</v>
      </c>
    </row>
    <row r="8" spans="1:15">
      <c r="C8" t="s">
        <v>361</v>
      </c>
      <c r="D8" s="102">
        <v>20</v>
      </c>
      <c r="K8">
        <v>1</v>
      </c>
      <c r="L8" t="s">
        <v>548</v>
      </c>
      <c r="M8">
        <v>4</v>
      </c>
      <c r="N8">
        <v>87</v>
      </c>
      <c r="O8">
        <v>8</v>
      </c>
    </row>
    <row r="9" spans="1:15">
      <c r="C9" t="s">
        <v>520</v>
      </c>
      <c r="D9" s="102">
        <f>SUM(H2:H9)</f>
        <v>130</v>
      </c>
      <c r="G9" t="s">
        <v>538</v>
      </c>
      <c r="H9" s="166">
        <v>20</v>
      </c>
      <c r="K9">
        <v>1</v>
      </c>
      <c r="L9" t="s">
        <v>549</v>
      </c>
      <c r="M9">
        <v>4</v>
      </c>
      <c r="N9">
        <v>87</v>
      </c>
      <c r="O9">
        <v>8</v>
      </c>
    </row>
    <row r="10" spans="1:15">
      <c r="C10" t="s">
        <v>502</v>
      </c>
      <c r="D10" s="102">
        <v>200</v>
      </c>
      <c r="K10">
        <v>1</v>
      </c>
      <c r="L10" s="134" t="s">
        <v>550</v>
      </c>
      <c r="M10">
        <v>4</v>
      </c>
      <c r="N10">
        <v>87</v>
      </c>
      <c r="O10">
        <v>8</v>
      </c>
    </row>
    <row r="11" spans="1:15">
      <c r="C11" t="s">
        <v>537</v>
      </c>
      <c r="D11" s="102">
        <v>50</v>
      </c>
      <c r="K11">
        <v>1</v>
      </c>
      <c r="L11" s="134" t="s">
        <v>551</v>
      </c>
      <c r="M11">
        <v>4</v>
      </c>
      <c r="N11">
        <v>87</v>
      </c>
      <c r="O11">
        <v>8</v>
      </c>
    </row>
    <row r="12" spans="1:15">
      <c r="C12" t="s">
        <v>201</v>
      </c>
      <c r="D12" s="102">
        <v>50</v>
      </c>
      <c r="M12">
        <f>SUM(M5:M11)</f>
        <v>33</v>
      </c>
      <c r="N12" s="159">
        <f>7*87</f>
        <v>609</v>
      </c>
      <c r="O12">
        <f>7*8</f>
        <v>56</v>
      </c>
    </row>
    <row r="13" spans="1:15">
      <c r="C13" t="s">
        <v>200</v>
      </c>
      <c r="D13" s="102">
        <v>50</v>
      </c>
    </row>
    <row r="14" spans="1:15">
      <c r="C14" t="s">
        <v>539</v>
      </c>
      <c r="D14" s="102">
        <v>50</v>
      </c>
      <c r="O14" s="160">
        <f>N12+O12</f>
        <v>665</v>
      </c>
    </row>
    <row r="15" spans="1:15">
      <c r="C15" t="s">
        <v>540</v>
      </c>
      <c r="D15" s="102">
        <v>30</v>
      </c>
      <c r="K15">
        <v>2</v>
      </c>
      <c r="L15" s="134" t="s">
        <v>552</v>
      </c>
      <c r="M15">
        <v>5</v>
      </c>
    </row>
    <row r="16" spans="1:15">
      <c r="C16" t="s">
        <v>544</v>
      </c>
      <c r="E16">
        <v>200</v>
      </c>
      <c r="F16" s="102">
        <v>200</v>
      </c>
    </row>
    <row r="17" spans="2:15">
      <c r="C17" t="s">
        <v>542</v>
      </c>
      <c r="D17" s="102">
        <v>300</v>
      </c>
      <c r="E17">
        <v>50</v>
      </c>
      <c r="F17" s="102">
        <v>287.47000000000003</v>
      </c>
    </row>
    <row r="18" spans="2:15">
      <c r="C18" t="s">
        <v>543</v>
      </c>
      <c r="D18" s="102">
        <v>80</v>
      </c>
      <c r="F18" s="102">
        <v>78.540000000000006</v>
      </c>
      <c r="N18">
        <v>31.08</v>
      </c>
      <c r="O18">
        <f>N18*M5</f>
        <v>186.48</v>
      </c>
    </row>
    <row r="19" spans="2:15">
      <c r="E19">
        <f>SUM(E2:E18)</f>
        <v>650</v>
      </c>
      <c r="G19" t="s">
        <v>553</v>
      </c>
      <c r="H19" s="166">
        <v>200</v>
      </c>
    </row>
    <row r="20" spans="2:15">
      <c r="G20" t="s">
        <v>554</v>
      </c>
      <c r="H20" s="166">
        <v>200</v>
      </c>
      <c r="K20">
        <f>366/12</f>
        <v>30.5</v>
      </c>
      <c r="L20">
        <f>1760*0.1145</f>
        <v>201.52</v>
      </c>
      <c r="M20">
        <v>1760</v>
      </c>
    </row>
    <row r="21" spans="2:15">
      <c r="G21" t="s">
        <v>555</v>
      </c>
      <c r="H21" s="166">
        <v>200</v>
      </c>
      <c r="K21">
        <f>1412/12</f>
        <v>117.66666666666667</v>
      </c>
      <c r="M21">
        <f>+M20-L20+K21+K20</f>
        <v>1706.6466666666668</v>
      </c>
    </row>
    <row r="22" spans="2:15">
      <c r="G22" t="s">
        <v>556</v>
      </c>
      <c r="H22" s="166">
        <v>200</v>
      </c>
      <c r="J22" s="167">
        <f>SUM(H19:H23)</f>
        <v>1000</v>
      </c>
    </row>
    <row r="23" spans="2:15">
      <c r="G23" t="s">
        <v>557</v>
      </c>
      <c r="H23" s="166">
        <v>200</v>
      </c>
      <c r="M23" s="102">
        <f>+M21-B2</f>
        <v>316.64666666666676</v>
      </c>
    </row>
    <row r="24" spans="2:15">
      <c r="B24" s="102">
        <f>SUM(B2:B23)</f>
        <v>1990</v>
      </c>
      <c r="C24" s="102"/>
      <c r="D24" s="102">
        <f>SUM(D2:D23)</f>
        <v>2020</v>
      </c>
    </row>
    <row r="26" spans="2:15">
      <c r="C26" s="102">
        <f>B24-D24</f>
        <v>-30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showGridLines="0" workbookViewId="0">
      <selection activeCell="J35" sqref="J3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8"/>
  <sheetViews>
    <sheetView topLeftCell="A21" workbookViewId="0">
      <selection activeCell="A40" sqref="A40:D138"/>
    </sheetView>
  </sheetViews>
  <sheetFormatPr baseColWidth="10" defaultRowHeight="15"/>
  <cols>
    <col min="1" max="1" width="33.42578125" bestFit="1" customWidth="1"/>
    <col min="5" max="5" width="1.42578125" customWidth="1"/>
    <col min="8" max="8" width="11.5703125" style="86"/>
    <col min="10" max="10" width="3.42578125" customWidth="1"/>
    <col min="15" max="15" width="2.28515625" customWidth="1"/>
  </cols>
  <sheetData>
    <row r="1" spans="1:19" ht="15.75">
      <c r="A1" s="169" t="s">
        <v>45</v>
      </c>
      <c r="B1" s="170"/>
      <c r="C1" s="170"/>
      <c r="D1" s="171"/>
      <c r="E1" s="66"/>
      <c r="F1" s="169" t="s">
        <v>95</v>
      </c>
      <c r="G1" s="170"/>
      <c r="H1" s="170"/>
      <c r="I1" s="171"/>
      <c r="J1" s="51"/>
      <c r="K1" s="169" t="s">
        <v>105</v>
      </c>
      <c r="L1" s="170"/>
      <c r="M1" s="170"/>
      <c r="N1" s="171"/>
      <c r="O1" s="51"/>
      <c r="P1" s="169" t="s">
        <v>96</v>
      </c>
      <c r="Q1" s="170"/>
      <c r="R1" s="170"/>
      <c r="S1" s="171"/>
    </row>
    <row r="2" spans="1:19">
      <c r="A2" s="60" t="s">
        <v>97</v>
      </c>
      <c r="B2" s="53" t="s">
        <v>98</v>
      </c>
      <c r="C2" s="52" t="s">
        <v>99</v>
      </c>
      <c r="D2" s="61" t="s">
        <v>100</v>
      </c>
      <c r="E2" s="67"/>
      <c r="F2" s="60" t="s">
        <v>97</v>
      </c>
      <c r="G2" s="53" t="s">
        <v>98</v>
      </c>
      <c r="H2" s="82" t="s">
        <v>99</v>
      </c>
      <c r="I2" s="61" t="s">
        <v>100</v>
      </c>
      <c r="J2" s="54"/>
      <c r="K2" s="60" t="s">
        <v>97</v>
      </c>
      <c r="L2" s="53" t="s">
        <v>98</v>
      </c>
      <c r="M2" s="52" t="s">
        <v>99</v>
      </c>
      <c r="N2" s="61" t="s">
        <v>100</v>
      </c>
      <c r="O2" s="55"/>
      <c r="P2" s="60" t="s">
        <v>97</v>
      </c>
      <c r="Q2" s="53" t="s">
        <v>98</v>
      </c>
      <c r="R2" s="52" t="s">
        <v>99</v>
      </c>
      <c r="S2" s="61" t="s">
        <v>100</v>
      </c>
    </row>
    <row r="3" spans="1:19">
      <c r="A3" s="64"/>
      <c r="B3" s="56"/>
      <c r="C3" s="57"/>
      <c r="D3" s="63">
        <f>B3*C3</f>
        <v>0</v>
      </c>
      <c r="E3" s="68"/>
      <c r="F3" s="62" t="s">
        <v>102</v>
      </c>
      <c r="G3" s="56">
        <v>0.25</v>
      </c>
      <c r="H3" s="84">
        <v>4</v>
      </c>
      <c r="I3" s="63">
        <f>G3*H3</f>
        <v>1</v>
      </c>
      <c r="J3" s="54"/>
      <c r="K3" s="172" t="s">
        <v>101</v>
      </c>
      <c r="L3" s="176"/>
      <c r="M3" s="176"/>
      <c r="N3" s="177"/>
      <c r="O3" s="55"/>
      <c r="P3" s="172" t="s">
        <v>101</v>
      </c>
      <c r="Q3" s="173"/>
      <c r="R3" s="173"/>
      <c r="S3" s="174"/>
    </row>
    <row r="4" spans="1:19">
      <c r="A4" s="64"/>
      <c r="B4" s="56"/>
      <c r="C4" s="57"/>
      <c r="D4" s="63">
        <f t="shared" ref="D4:D9" si="0">B4*C4</f>
        <v>0</v>
      </c>
      <c r="E4" s="68"/>
      <c r="F4" s="62"/>
      <c r="G4" s="56"/>
      <c r="H4" s="84"/>
      <c r="I4" s="63">
        <f t="shared" ref="I4:I9" si="1">G4*H4</f>
        <v>0</v>
      </c>
      <c r="J4" s="54"/>
      <c r="K4" s="64" t="s">
        <v>110</v>
      </c>
      <c r="L4" s="56">
        <v>0.25</v>
      </c>
      <c r="M4" s="57">
        <v>2</v>
      </c>
      <c r="N4" s="63">
        <f>L4*M4</f>
        <v>0.5</v>
      </c>
      <c r="O4" s="55"/>
      <c r="P4" s="64"/>
      <c r="Q4" s="56"/>
      <c r="R4" s="57"/>
      <c r="S4" s="63">
        <f>Q4*R4</f>
        <v>0</v>
      </c>
    </row>
    <row r="5" spans="1:19">
      <c r="A5" s="64" t="s">
        <v>113</v>
      </c>
      <c r="B5" s="56">
        <v>60</v>
      </c>
      <c r="C5" s="57">
        <v>1</v>
      </c>
      <c r="D5" s="63">
        <f t="shared" si="0"/>
        <v>60</v>
      </c>
      <c r="E5" s="68"/>
      <c r="F5" s="62"/>
      <c r="G5" s="56"/>
      <c r="H5" s="84"/>
      <c r="I5" s="63">
        <f t="shared" si="1"/>
        <v>0</v>
      </c>
      <c r="J5" s="54"/>
      <c r="K5" s="64" t="s">
        <v>116</v>
      </c>
      <c r="L5" s="56">
        <v>1.75</v>
      </c>
      <c r="M5" s="57">
        <v>2</v>
      </c>
      <c r="N5" s="63">
        <f t="shared" ref="N5:N8" si="2">L5*M5</f>
        <v>3.5</v>
      </c>
      <c r="O5" s="55"/>
      <c r="P5" s="64"/>
      <c r="Q5" s="56"/>
      <c r="R5" s="57"/>
      <c r="S5" s="63">
        <f>Q5*R5</f>
        <v>0</v>
      </c>
    </row>
    <row r="6" spans="1:19">
      <c r="A6" s="64"/>
      <c r="B6" s="56"/>
      <c r="C6" s="57"/>
      <c r="D6" s="63">
        <f t="shared" si="0"/>
        <v>0</v>
      </c>
      <c r="E6" s="68"/>
      <c r="F6" s="62"/>
      <c r="G6" s="56"/>
      <c r="H6" s="84"/>
      <c r="I6" s="63">
        <f t="shared" si="1"/>
        <v>0</v>
      </c>
      <c r="J6" s="54"/>
      <c r="K6" s="64" t="s">
        <v>117</v>
      </c>
      <c r="L6" s="56">
        <v>0.5</v>
      </c>
      <c r="M6" s="57">
        <v>3</v>
      </c>
      <c r="N6" s="63">
        <f t="shared" si="2"/>
        <v>1.5</v>
      </c>
      <c r="O6" s="55"/>
      <c r="P6" s="175" t="s">
        <v>103</v>
      </c>
      <c r="Q6" s="173"/>
      <c r="R6" s="173"/>
      <c r="S6" s="174"/>
    </row>
    <row r="7" spans="1:19">
      <c r="A7" s="64"/>
      <c r="B7" s="56"/>
      <c r="C7" s="57"/>
      <c r="D7" s="63">
        <f t="shared" si="0"/>
        <v>0</v>
      </c>
      <c r="E7" s="68"/>
      <c r="F7" s="62"/>
      <c r="G7" s="56"/>
      <c r="H7" s="84"/>
      <c r="I7" s="63">
        <f t="shared" si="1"/>
        <v>0</v>
      </c>
      <c r="J7" s="54"/>
      <c r="K7" s="64"/>
      <c r="L7" s="56"/>
      <c r="M7" s="57"/>
      <c r="N7" s="63">
        <f t="shared" si="2"/>
        <v>0</v>
      </c>
      <c r="O7" s="55"/>
      <c r="P7" s="64"/>
      <c r="Q7" s="56"/>
      <c r="R7" s="57"/>
      <c r="S7" s="63">
        <f>Q7*R7</f>
        <v>0</v>
      </c>
    </row>
    <row r="8" spans="1:19">
      <c r="A8" s="64"/>
      <c r="B8" s="56"/>
      <c r="C8" s="57"/>
      <c r="D8" s="63">
        <f t="shared" si="0"/>
        <v>0</v>
      </c>
      <c r="E8" s="68"/>
      <c r="F8" s="62"/>
      <c r="G8" s="56"/>
      <c r="H8" s="84"/>
      <c r="I8" s="63">
        <f t="shared" si="1"/>
        <v>0</v>
      </c>
      <c r="J8" s="54"/>
      <c r="K8" s="64"/>
      <c r="L8" s="56"/>
      <c r="M8" s="57"/>
      <c r="N8" s="63">
        <f t="shared" si="2"/>
        <v>0</v>
      </c>
      <c r="O8" s="55"/>
      <c r="P8" s="64"/>
      <c r="Q8" s="56"/>
      <c r="R8" s="57"/>
      <c r="S8" s="63">
        <f t="shared" ref="S8:S9" si="3">Q8*R8</f>
        <v>0</v>
      </c>
    </row>
    <row r="9" spans="1:19">
      <c r="A9" s="64"/>
      <c r="B9" s="56"/>
      <c r="C9" s="57"/>
      <c r="D9" s="63">
        <f t="shared" si="0"/>
        <v>0</v>
      </c>
      <c r="E9" s="68"/>
      <c r="F9" s="62"/>
      <c r="G9" s="56"/>
      <c r="H9" s="84"/>
      <c r="I9" s="63">
        <f t="shared" si="1"/>
        <v>0</v>
      </c>
      <c r="J9" s="54"/>
      <c r="K9" s="64"/>
      <c r="L9" s="56"/>
      <c r="M9" s="57"/>
      <c r="N9" s="63">
        <f>L9*M9</f>
        <v>0</v>
      </c>
      <c r="O9" s="55"/>
      <c r="P9" s="64"/>
      <c r="Q9" s="56"/>
      <c r="R9" s="57"/>
      <c r="S9" s="63">
        <f t="shared" si="3"/>
        <v>0</v>
      </c>
    </row>
    <row r="10" spans="1:19" ht="15.75" thickBot="1">
      <c r="A10" s="75"/>
      <c r="B10" s="73"/>
      <c r="C10" s="73"/>
      <c r="D10" s="74"/>
      <c r="E10" s="68"/>
      <c r="F10" s="72"/>
      <c r="G10" s="73"/>
      <c r="H10" s="85"/>
      <c r="I10" s="74"/>
      <c r="J10" s="54"/>
      <c r="K10" s="99"/>
      <c r="L10" s="100"/>
      <c r="M10" s="70" t="s">
        <v>104</v>
      </c>
      <c r="N10" s="71">
        <f>SUM(N4:N9)</f>
        <v>5.5</v>
      </c>
      <c r="O10" s="55"/>
      <c r="P10" s="75"/>
      <c r="Q10" s="73"/>
      <c r="R10" s="79"/>
      <c r="S10" s="74"/>
    </row>
    <row r="11" spans="1:19" ht="15.75" thickBot="1">
      <c r="C11" s="70" t="s">
        <v>104</v>
      </c>
      <c r="D11" s="71">
        <f>SUM(D3:D10)</f>
        <v>60</v>
      </c>
      <c r="E11" s="69"/>
      <c r="F11" s="55"/>
      <c r="G11" s="55"/>
      <c r="H11" s="83" t="s">
        <v>104</v>
      </c>
      <c r="I11" s="71">
        <f>SUM(I3:I10)</f>
        <v>1</v>
      </c>
      <c r="J11" s="54"/>
      <c r="K11" s="175" t="s">
        <v>103</v>
      </c>
      <c r="L11" s="173"/>
      <c r="M11" s="173"/>
      <c r="N11" s="174"/>
      <c r="O11" s="55"/>
      <c r="P11" s="54"/>
      <c r="Q11" s="58"/>
      <c r="R11" s="80" t="s">
        <v>104</v>
      </c>
      <c r="S11" s="81">
        <f>SUM(S4:S10)</f>
        <v>0</v>
      </c>
    </row>
    <row r="12" spans="1:19">
      <c r="F12" s="55"/>
      <c r="G12" s="55"/>
      <c r="J12" s="54"/>
      <c r="K12" s="76"/>
      <c r="L12" s="57"/>
      <c r="M12" s="57"/>
      <c r="N12" s="77">
        <f>L12*M12</f>
        <v>0</v>
      </c>
      <c r="O12" s="55"/>
      <c r="P12" s="54"/>
      <c r="Q12" s="58"/>
      <c r="R12" s="59"/>
      <c r="S12" s="58"/>
    </row>
    <row r="13" spans="1:19">
      <c r="J13" s="54"/>
      <c r="K13" s="76"/>
      <c r="L13" s="57"/>
      <c r="M13" s="57"/>
      <c r="N13" s="77">
        <f t="shared" ref="N13:N19" si="4">L13*M13</f>
        <v>0</v>
      </c>
      <c r="O13" s="55"/>
      <c r="P13" s="54"/>
      <c r="Q13" s="58"/>
      <c r="R13" s="59"/>
      <c r="S13" s="58"/>
    </row>
    <row r="14" spans="1:19">
      <c r="J14" s="54"/>
      <c r="K14" s="76"/>
      <c r="L14" s="57"/>
      <c r="M14" s="57"/>
      <c r="N14" s="77">
        <f t="shared" si="4"/>
        <v>0</v>
      </c>
      <c r="O14" s="55"/>
      <c r="P14" s="54"/>
      <c r="Q14" s="58"/>
      <c r="R14" s="59"/>
      <c r="S14" s="58"/>
    </row>
    <row r="15" spans="1:19">
      <c r="J15" s="54"/>
      <c r="K15" s="78"/>
      <c r="L15" s="57"/>
      <c r="M15" s="57"/>
      <c r="N15" s="77">
        <f t="shared" si="4"/>
        <v>0</v>
      </c>
      <c r="O15" s="55"/>
      <c r="P15" s="54"/>
      <c r="Q15" s="58"/>
      <c r="R15" s="59"/>
      <c r="S15" s="58"/>
    </row>
    <row r="16" spans="1:19" ht="15.75" thickBot="1">
      <c r="J16" s="54"/>
      <c r="K16" s="78"/>
      <c r="L16" s="57"/>
      <c r="M16" s="57"/>
      <c r="N16" s="77">
        <f t="shared" si="4"/>
        <v>0</v>
      </c>
      <c r="O16" s="55"/>
      <c r="P16" s="54"/>
      <c r="Q16" s="58"/>
      <c r="R16" s="59"/>
      <c r="S16" s="58"/>
    </row>
    <row r="17" spans="1:19" ht="15.75">
      <c r="J17" s="54"/>
      <c r="K17" s="78"/>
      <c r="L17" s="57"/>
      <c r="M17" s="57"/>
      <c r="N17" s="77">
        <f t="shared" si="4"/>
        <v>0</v>
      </c>
      <c r="O17" s="55"/>
      <c r="P17" s="169" t="s">
        <v>111</v>
      </c>
      <c r="Q17" s="170"/>
      <c r="R17" s="170"/>
      <c r="S17" s="171"/>
    </row>
    <row r="18" spans="1:19">
      <c r="J18" s="54"/>
      <c r="K18" s="78"/>
      <c r="L18" s="57"/>
      <c r="M18" s="57"/>
      <c r="N18" s="77">
        <f t="shared" si="4"/>
        <v>0</v>
      </c>
      <c r="O18" s="55"/>
      <c r="P18" s="60" t="s">
        <v>97</v>
      </c>
      <c r="Q18" s="53" t="s">
        <v>98</v>
      </c>
      <c r="R18" s="52" t="s">
        <v>99</v>
      </c>
      <c r="S18" s="61" t="s">
        <v>100</v>
      </c>
    </row>
    <row r="19" spans="1:19">
      <c r="J19" s="54"/>
      <c r="K19" s="64"/>
      <c r="L19" s="56"/>
      <c r="M19" s="57"/>
      <c r="N19" s="77">
        <f t="shared" si="4"/>
        <v>0</v>
      </c>
      <c r="O19" s="55"/>
      <c r="P19" s="172" t="s">
        <v>101</v>
      </c>
      <c r="Q19" s="173"/>
      <c r="R19" s="173"/>
      <c r="S19" s="174"/>
    </row>
    <row r="20" spans="1:19" ht="15.75" thickBot="1">
      <c r="K20" s="75"/>
      <c r="L20" s="73"/>
      <c r="M20" s="79"/>
      <c r="N20" s="74"/>
      <c r="O20" s="55"/>
      <c r="P20" s="64" t="s">
        <v>112</v>
      </c>
      <c r="Q20" s="56">
        <v>250</v>
      </c>
      <c r="R20" s="57">
        <v>1</v>
      </c>
      <c r="S20" s="63">
        <f>Q20*R20</f>
        <v>250</v>
      </c>
    </row>
    <row r="21" spans="1:19" ht="15.75" thickBot="1">
      <c r="A21" s="87"/>
      <c r="B21" s="88"/>
      <c r="C21" s="88"/>
      <c r="D21" s="88"/>
      <c r="E21" s="88"/>
      <c r="F21" s="88"/>
      <c r="G21" s="88"/>
      <c r="H21" s="89"/>
      <c r="I21" s="88"/>
      <c r="J21" s="88"/>
      <c r="M21" s="70" t="s">
        <v>104</v>
      </c>
      <c r="N21" s="71">
        <f>SUM(N12:N19)</f>
        <v>0</v>
      </c>
      <c r="O21" s="55"/>
      <c r="P21" s="64"/>
      <c r="Q21" s="56"/>
      <c r="R21" s="57"/>
      <c r="S21" s="63">
        <f>Q21*R21</f>
        <v>0</v>
      </c>
    </row>
    <row r="22" spans="1:19">
      <c r="A22" s="91"/>
      <c r="B22" s="92"/>
      <c r="C22" s="92"/>
      <c r="D22" s="92"/>
      <c r="E22" s="92"/>
      <c r="F22" s="92"/>
      <c r="G22" s="92"/>
      <c r="H22" s="93"/>
      <c r="I22" s="92"/>
      <c r="J22" s="92"/>
      <c r="K22" s="88"/>
      <c r="L22" s="90"/>
      <c r="P22" s="175" t="s">
        <v>103</v>
      </c>
      <c r="Q22" s="173"/>
      <c r="R22" s="173"/>
      <c r="S22" s="174"/>
    </row>
    <row r="23" spans="1:19">
      <c r="A23" s="91"/>
      <c r="B23" s="92"/>
      <c r="C23" s="92"/>
      <c r="D23" s="92"/>
      <c r="E23" s="92"/>
      <c r="F23" s="92"/>
      <c r="G23" s="92"/>
      <c r="H23" s="93"/>
      <c r="I23" s="92"/>
      <c r="J23" s="92"/>
      <c r="K23" s="92"/>
      <c r="L23" s="94"/>
      <c r="P23" s="64"/>
      <c r="Q23" s="56"/>
      <c r="R23" s="57"/>
      <c r="S23" s="63">
        <f>Q23*R23</f>
        <v>0</v>
      </c>
    </row>
    <row r="24" spans="1:19">
      <c r="A24" s="91"/>
      <c r="B24" s="92"/>
      <c r="C24" s="92"/>
      <c r="D24" s="92"/>
      <c r="E24" s="92"/>
      <c r="F24" s="92"/>
      <c r="G24" s="92"/>
      <c r="H24" s="93"/>
      <c r="I24" s="92"/>
      <c r="J24" s="92"/>
      <c r="K24" s="92"/>
      <c r="L24" s="94"/>
      <c r="P24" s="64"/>
      <c r="Q24" s="56"/>
      <c r="R24" s="57"/>
      <c r="S24" s="63">
        <f t="shared" ref="S24:S25" si="5">Q24*R24</f>
        <v>0</v>
      </c>
    </row>
    <row r="25" spans="1:19">
      <c r="A25" s="91"/>
      <c r="B25" s="92"/>
      <c r="C25" s="92"/>
      <c r="D25" s="92"/>
      <c r="E25" s="92"/>
      <c r="F25" s="92"/>
      <c r="G25" s="92"/>
      <c r="H25" s="93"/>
      <c r="I25" s="92"/>
      <c r="J25" s="92"/>
      <c r="K25" s="92"/>
      <c r="L25" s="94"/>
      <c r="P25" s="64"/>
      <c r="Q25" s="56"/>
      <c r="R25" s="57"/>
      <c r="S25" s="63">
        <f t="shared" si="5"/>
        <v>0</v>
      </c>
    </row>
    <row r="26" spans="1:19" ht="15.75" thickBot="1">
      <c r="A26" s="91"/>
      <c r="B26" s="92"/>
      <c r="C26" s="92"/>
      <c r="D26" s="92"/>
      <c r="E26" s="92"/>
      <c r="F26" s="92"/>
      <c r="G26" s="92"/>
      <c r="H26" s="93"/>
      <c r="I26" s="92"/>
      <c r="J26" s="92"/>
      <c r="K26" s="92"/>
      <c r="L26" s="94"/>
      <c r="P26" s="75"/>
      <c r="Q26" s="73"/>
      <c r="R26" s="79"/>
      <c r="S26" s="74"/>
    </row>
    <row r="27" spans="1:19">
      <c r="A27" s="91"/>
      <c r="B27" s="92"/>
      <c r="C27" s="92"/>
      <c r="D27" s="92"/>
      <c r="E27" s="92"/>
      <c r="F27" s="92"/>
      <c r="G27" s="92"/>
      <c r="H27" s="93"/>
      <c r="I27" s="92"/>
      <c r="J27" s="92"/>
      <c r="K27" s="92"/>
      <c r="L27" s="94"/>
      <c r="P27" s="54"/>
      <c r="Q27" s="58"/>
      <c r="R27" s="80" t="s">
        <v>104</v>
      </c>
      <c r="S27" s="81">
        <f>SUM(S20:S26)</f>
        <v>250</v>
      </c>
    </row>
    <row r="28" spans="1:19">
      <c r="A28" s="91"/>
      <c r="B28" s="92"/>
      <c r="C28" s="92"/>
      <c r="D28" s="92"/>
      <c r="E28" s="92"/>
      <c r="F28" s="92"/>
      <c r="G28" s="92"/>
      <c r="H28" s="93"/>
      <c r="I28" s="92"/>
      <c r="J28" s="92"/>
      <c r="K28" s="92"/>
      <c r="L28" s="94"/>
    </row>
    <row r="29" spans="1:19">
      <c r="A29" s="91"/>
      <c r="B29" s="92"/>
      <c r="C29" s="92"/>
      <c r="D29" s="92"/>
      <c r="E29" s="92"/>
      <c r="F29" s="92"/>
      <c r="G29" s="92"/>
      <c r="H29" s="93"/>
      <c r="I29" s="92"/>
      <c r="J29" s="92"/>
      <c r="K29" s="92"/>
      <c r="L29" s="94"/>
    </row>
    <row r="30" spans="1:19">
      <c r="A30" s="91"/>
      <c r="B30" s="92"/>
      <c r="C30" s="92"/>
      <c r="D30" s="92"/>
      <c r="E30" s="92"/>
      <c r="F30" s="92"/>
      <c r="G30" s="92"/>
      <c r="H30" s="93"/>
      <c r="I30" s="92"/>
      <c r="J30" s="92"/>
      <c r="K30" s="92"/>
      <c r="L30" s="94"/>
    </row>
    <row r="31" spans="1:19">
      <c r="A31" s="91"/>
      <c r="B31" s="92"/>
      <c r="C31" s="92"/>
      <c r="D31" s="92"/>
      <c r="E31" s="92"/>
      <c r="F31" s="92"/>
      <c r="G31" s="92"/>
      <c r="H31" s="93"/>
      <c r="I31" s="92"/>
      <c r="J31" s="92"/>
      <c r="K31" s="92"/>
      <c r="L31" s="94"/>
    </row>
    <row r="32" spans="1:19">
      <c r="A32" s="91"/>
      <c r="B32" s="92"/>
      <c r="C32" s="92"/>
      <c r="D32" s="92"/>
      <c r="E32" s="92"/>
      <c r="F32" s="92"/>
      <c r="G32" s="92"/>
      <c r="H32" s="93"/>
      <c r="I32" s="92"/>
      <c r="J32" s="92"/>
      <c r="K32" s="92"/>
      <c r="L32" s="94"/>
    </row>
    <row r="33" spans="1:12">
      <c r="A33" s="91"/>
      <c r="B33" s="92"/>
      <c r="C33" s="92"/>
      <c r="D33" s="92"/>
      <c r="E33" s="92"/>
      <c r="F33" s="92"/>
      <c r="G33" s="92"/>
      <c r="H33" s="93"/>
      <c r="I33" s="92"/>
      <c r="J33" s="92"/>
      <c r="K33" s="92"/>
      <c r="L33" s="94"/>
    </row>
    <row r="34" spans="1:12">
      <c r="A34" s="91"/>
      <c r="B34" s="92"/>
      <c r="C34" s="92"/>
      <c r="D34" s="92"/>
      <c r="E34" s="92"/>
      <c r="F34" s="92"/>
      <c r="G34" s="92"/>
      <c r="H34" s="93"/>
      <c r="I34" s="92"/>
      <c r="J34" s="92"/>
      <c r="K34" s="92"/>
      <c r="L34" s="94"/>
    </row>
    <row r="35" spans="1:12">
      <c r="A35" s="91"/>
      <c r="B35" s="92"/>
      <c r="C35" s="92"/>
      <c r="D35" s="92"/>
      <c r="E35" s="92"/>
      <c r="F35" s="92"/>
      <c r="G35" s="92"/>
      <c r="H35" s="93"/>
      <c r="I35" s="92"/>
      <c r="J35" s="92"/>
      <c r="K35" s="92"/>
      <c r="L35" s="94"/>
    </row>
    <row r="36" spans="1:12">
      <c r="A36" s="91"/>
      <c r="B36" s="92"/>
      <c r="C36" s="92"/>
      <c r="D36" s="92"/>
      <c r="E36" s="92"/>
      <c r="F36" s="92"/>
      <c r="G36" s="92"/>
      <c r="H36" s="93"/>
      <c r="I36" s="92"/>
      <c r="J36" s="92"/>
      <c r="K36" s="92"/>
      <c r="L36" s="94"/>
    </row>
    <row r="37" spans="1:12">
      <c r="A37" s="91"/>
      <c r="B37" s="92"/>
      <c r="C37" s="92"/>
      <c r="D37" s="92"/>
      <c r="E37" s="92"/>
      <c r="F37" s="92"/>
      <c r="G37" s="92"/>
      <c r="H37" s="93"/>
      <c r="I37" s="92"/>
      <c r="J37" s="92"/>
      <c r="K37" s="92"/>
      <c r="L37" s="94"/>
    </row>
    <row r="38" spans="1:12">
      <c r="A38" s="91"/>
      <c r="B38" s="92"/>
      <c r="C38" s="92"/>
      <c r="D38" s="92"/>
      <c r="E38" s="92"/>
      <c r="F38" s="92"/>
      <c r="G38" s="92"/>
      <c r="H38" s="93"/>
      <c r="I38" s="92"/>
      <c r="J38" s="92"/>
      <c r="K38" s="92"/>
      <c r="L38" s="94"/>
    </row>
    <row r="39" spans="1:12">
      <c r="A39" s="91"/>
      <c r="B39" s="92"/>
      <c r="C39" s="92"/>
      <c r="D39" s="92"/>
      <c r="E39" s="92"/>
      <c r="F39" s="92"/>
      <c r="G39" s="92"/>
      <c r="H39" s="93"/>
      <c r="I39" s="92"/>
      <c r="J39" s="92"/>
      <c r="K39" s="92"/>
      <c r="L39" s="94"/>
    </row>
    <row r="40" spans="1:12">
      <c r="A40" s="2" t="s">
        <v>76</v>
      </c>
      <c r="B40" s="3" t="s">
        <v>4</v>
      </c>
      <c r="C40" s="3" t="s">
        <v>109</v>
      </c>
      <c r="D40" s="92"/>
      <c r="E40" s="92"/>
      <c r="F40" s="92"/>
      <c r="G40" s="92"/>
      <c r="H40" s="93"/>
      <c r="I40" s="92"/>
      <c r="J40" s="92"/>
      <c r="K40" s="92"/>
      <c r="L40" s="94"/>
    </row>
    <row r="41" spans="1:12">
      <c r="A41" s="4" t="s">
        <v>75</v>
      </c>
      <c r="B41" s="5">
        <v>0</v>
      </c>
      <c r="C41" s="92"/>
      <c r="D41" s="92"/>
      <c r="E41" s="92"/>
      <c r="F41" s="92"/>
      <c r="G41" s="92"/>
      <c r="H41" s="93"/>
      <c r="I41" s="92"/>
      <c r="J41" s="92"/>
      <c r="K41" s="92"/>
      <c r="L41" s="94"/>
    </row>
    <row r="42" spans="1:12">
      <c r="A42" s="4" t="s">
        <v>0</v>
      </c>
      <c r="B42" s="7">
        <f>B55</f>
        <v>1894</v>
      </c>
      <c r="C42" s="7">
        <f>C55</f>
        <v>190</v>
      </c>
      <c r="D42" s="97">
        <f>B42+C42</f>
        <v>2084</v>
      </c>
      <c r="E42" s="92"/>
      <c r="F42" s="92"/>
      <c r="G42" s="92"/>
      <c r="H42" s="93"/>
      <c r="I42" s="92"/>
      <c r="J42" s="92"/>
      <c r="K42" s="92"/>
      <c r="L42" s="94"/>
    </row>
    <row r="43" spans="1:12">
      <c r="A43" s="4" t="s">
        <v>1</v>
      </c>
      <c r="B43" s="8">
        <f>B64</f>
        <v>1674.88</v>
      </c>
      <c r="C43" s="8">
        <f>C64</f>
        <v>1119.1799999999998</v>
      </c>
      <c r="D43" s="97">
        <f>B43+C43</f>
        <v>2794.06</v>
      </c>
      <c r="E43" s="92"/>
      <c r="F43" s="92"/>
      <c r="G43" s="92"/>
      <c r="H43" s="93"/>
      <c r="I43" s="92"/>
      <c r="J43" s="92"/>
      <c r="K43" s="92"/>
      <c r="L43" s="94"/>
    </row>
    <row r="44" spans="1:12" ht="15.75" thickBot="1">
      <c r="A44" s="9" t="s">
        <v>2</v>
      </c>
      <c r="B44" s="10">
        <f>B42-B43</f>
        <v>219.11999999999989</v>
      </c>
      <c r="C44" s="10">
        <f>C42-C43</f>
        <v>-929.17999999999984</v>
      </c>
      <c r="D44" s="10">
        <f t="shared" ref="D44:E44" si="6">D42-D43</f>
        <v>-710.06</v>
      </c>
      <c r="E44" s="10">
        <f t="shared" si="6"/>
        <v>0</v>
      </c>
      <c r="F44" s="92"/>
      <c r="G44" s="92"/>
      <c r="H44" s="93"/>
      <c r="I44" s="92"/>
      <c r="J44" s="92"/>
      <c r="K44" s="92"/>
      <c r="L44" s="94"/>
    </row>
    <row r="45" spans="1:12">
      <c r="A45" s="11" t="s">
        <v>3</v>
      </c>
      <c r="B45" s="12">
        <f>B42-B43</f>
        <v>219.11999999999989</v>
      </c>
      <c r="C45" s="12">
        <f>C42-C43</f>
        <v>-929.17999999999984</v>
      </c>
      <c r="D45" s="12">
        <f>D42-D43</f>
        <v>-710.06</v>
      </c>
      <c r="E45" s="92"/>
      <c r="F45" s="92"/>
      <c r="G45" s="92"/>
      <c r="H45" s="93"/>
      <c r="I45" s="92"/>
      <c r="J45" s="92"/>
      <c r="K45" s="92"/>
      <c r="L45" s="94"/>
    </row>
    <row r="46" spans="1:12">
      <c r="A46" s="1"/>
      <c r="B46" s="1"/>
      <c r="C46" s="92"/>
      <c r="D46" s="92"/>
      <c r="E46" s="92"/>
      <c r="F46" s="92"/>
      <c r="G46" s="92"/>
      <c r="H46" s="93"/>
      <c r="I46" s="92"/>
      <c r="J46" s="92"/>
      <c r="K46" s="92"/>
      <c r="L46" s="94"/>
    </row>
    <row r="47" spans="1:12" ht="15.75" thickBot="1">
      <c r="A47" s="14"/>
      <c r="B47" s="15" t="s">
        <v>4</v>
      </c>
      <c r="C47" s="92"/>
      <c r="D47" s="92"/>
      <c r="E47" s="92"/>
      <c r="F47" s="92"/>
      <c r="G47" s="92"/>
      <c r="H47" s="93"/>
      <c r="I47" s="92"/>
      <c r="J47" s="92"/>
      <c r="K47" s="92"/>
      <c r="L47" s="94"/>
    </row>
    <row r="48" spans="1:12" ht="16.5" thickTop="1" thickBot="1">
      <c r="A48" s="16" t="s">
        <v>70</v>
      </c>
      <c r="B48" s="16" t="s">
        <v>106</v>
      </c>
      <c r="C48" s="16" t="s">
        <v>107</v>
      </c>
      <c r="D48" s="92"/>
      <c r="E48" s="92"/>
      <c r="F48" s="92"/>
      <c r="G48" s="92"/>
      <c r="H48" s="93"/>
      <c r="I48" s="92"/>
      <c r="J48" s="92"/>
      <c r="K48" s="92"/>
      <c r="L48" s="94"/>
    </row>
    <row r="49" spans="1:12">
      <c r="A49" s="17" t="s">
        <v>79</v>
      </c>
      <c r="B49" s="18">
        <v>694</v>
      </c>
      <c r="C49" s="92"/>
      <c r="D49" s="92"/>
      <c r="E49" s="92"/>
      <c r="F49" s="92"/>
      <c r="G49" s="92"/>
      <c r="H49" s="93"/>
      <c r="I49" s="92"/>
      <c r="J49" s="92"/>
      <c r="K49" s="92"/>
      <c r="L49" s="94"/>
    </row>
    <row r="50" spans="1:12">
      <c r="A50" s="17" t="s">
        <v>78</v>
      </c>
      <c r="B50" s="18">
        <v>1200</v>
      </c>
      <c r="C50" s="92"/>
      <c r="D50" s="92"/>
      <c r="E50" s="92"/>
      <c r="F50" s="92"/>
      <c r="G50" s="92"/>
      <c r="H50" s="93"/>
      <c r="I50" s="92"/>
      <c r="J50" s="92"/>
      <c r="K50" s="92"/>
      <c r="L50" s="94"/>
    </row>
    <row r="51" spans="1:12">
      <c r="A51" s="17" t="s">
        <v>67</v>
      </c>
      <c r="B51" s="18"/>
      <c r="C51" s="92"/>
      <c r="D51" s="92"/>
      <c r="E51" s="92"/>
      <c r="F51" s="92"/>
      <c r="G51" s="92"/>
      <c r="H51" s="93"/>
      <c r="I51" s="92"/>
      <c r="J51" s="92"/>
      <c r="K51" s="92"/>
      <c r="L51" s="94"/>
    </row>
    <row r="52" spans="1:12">
      <c r="A52" s="17" t="s">
        <v>80</v>
      </c>
      <c r="B52" s="18"/>
      <c r="C52" s="92"/>
      <c r="D52" s="92"/>
      <c r="E52" s="92"/>
      <c r="F52" s="92"/>
      <c r="G52" s="92"/>
      <c r="H52" s="93"/>
      <c r="I52" s="92"/>
      <c r="J52" s="92"/>
      <c r="K52" s="92"/>
      <c r="L52" s="94"/>
    </row>
    <row r="53" spans="1:12">
      <c r="A53" s="17" t="s">
        <v>68</v>
      </c>
      <c r="B53" s="18"/>
      <c r="C53" s="18">
        <v>190</v>
      </c>
      <c r="D53" s="92"/>
      <c r="E53" s="92"/>
      <c r="F53" s="92"/>
      <c r="G53" s="92"/>
      <c r="H53" s="93"/>
      <c r="I53" s="92"/>
      <c r="J53" s="92"/>
      <c r="K53" s="92"/>
      <c r="L53" s="94"/>
    </row>
    <row r="54" spans="1:12" ht="15.75" thickBot="1">
      <c r="A54" s="22" t="s">
        <v>37</v>
      </c>
      <c r="B54" s="23"/>
      <c r="C54" s="92"/>
      <c r="D54" s="92" t="s">
        <v>108</v>
      </c>
      <c r="E54" s="92"/>
      <c r="F54" s="92"/>
      <c r="G54" s="92"/>
      <c r="H54" s="93"/>
      <c r="I54" s="92"/>
      <c r="J54" s="92"/>
      <c r="K54" s="92"/>
      <c r="L54" s="94"/>
    </row>
    <row r="55" spans="1:12">
      <c r="A55" s="25" t="s">
        <v>69</v>
      </c>
      <c r="B55" s="25">
        <f>SUM(B49:B54)</f>
        <v>1894</v>
      </c>
      <c r="C55" s="25">
        <f>SUM(C49:C54)</f>
        <v>190</v>
      </c>
      <c r="D55" s="98">
        <f>B55+C55</f>
        <v>2084</v>
      </c>
      <c r="E55" s="92"/>
      <c r="F55" s="92"/>
      <c r="G55" s="92"/>
      <c r="H55" s="93"/>
      <c r="I55" s="92"/>
      <c r="J55" s="92"/>
      <c r="K55" s="92"/>
      <c r="L55" s="94"/>
    </row>
    <row r="56" spans="1:12">
      <c r="A56" s="1"/>
      <c r="B56" s="1"/>
      <c r="C56" s="92"/>
      <c r="D56" s="92"/>
      <c r="E56" s="92"/>
      <c r="F56" s="92"/>
      <c r="G56" s="92"/>
      <c r="H56" s="93"/>
      <c r="I56" s="92"/>
      <c r="J56" s="92"/>
      <c r="K56" s="92"/>
      <c r="L56" s="94"/>
    </row>
    <row r="57" spans="1:12" ht="15.75" thickBot="1">
      <c r="A57" s="26" t="s">
        <v>66</v>
      </c>
      <c r="B57" s="26" t="s">
        <v>106</v>
      </c>
      <c r="C57" s="26" t="s">
        <v>107</v>
      </c>
      <c r="D57" s="92"/>
      <c r="E57" s="92"/>
      <c r="F57" s="92"/>
      <c r="G57" s="92"/>
      <c r="H57" s="93"/>
      <c r="I57" s="92"/>
      <c r="J57" s="92"/>
      <c r="K57" s="92"/>
      <c r="L57" s="94"/>
    </row>
    <row r="58" spans="1:12">
      <c r="A58" s="27" t="s">
        <v>18</v>
      </c>
      <c r="B58" s="28">
        <f>B83</f>
        <v>558.34</v>
      </c>
      <c r="C58" s="28">
        <f>C83</f>
        <v>127.01</v>
      </c>
      <c r="D58" s="92"/>
      <c r="E58" s="92"/>
      <c r="F58" s="92"/>
      <c r="G58" s="92"/>
      <c r="H58" s="93"/>
      <c r="I58" s="92"/>
      <c r="J58" s="92"/>
      <c r="K58" s="92"/>
      <c r="L58" s="94"/>
    </row>
    <row r="59" spans="1:12">
      <c r="A59" s="27" t="s">
        <v>31</v>
      </c>
      <c r="B59" s="8">
        <f>B92</f>
        <v>0</v>
      </c>
      <c r="C59" s="8">
        <f>C92</f>
        <v>44</v>
      </c>
      <c r="D59" s="92"/>
      <c r="E59" s="92"/>
      <c r="F59" s="92"/>
      <c r="G59" s="92"/>
      <c r="H59" s="93"/>
      <c r="I59" s="92"/>
      <c r="J59" s="92"/>
      <c r="K59" s="92"/>
      <c r="L59" s="94"/>
    </row>
    <row r="60" spans="1:12">
      <c r="A60" s="27" t="s">
        <v>82</v>
      </c>
      <c r="B60" s="8">
        <f>B100</f>
        <v>20</v>
      </c>
      <c r="C60" s="8">
        <f>C100</f>
        <v>50</v>
      </c>
      <c r="D60" s="92"/>
      <c r="E60" s="92"/>
      <c r="F60" s="92"/>
      <c r="G60" s="92"/>
      <c r="H60" s="93"/>
      <c r="I60" s="92"/>
      <c r="J60" s="92"/>
      <c r="K60" s="92"/>
      <c r="L60" s="94"/>
    </row>
    <row r="61" spans="1:12">
      <c r="A61" s="27" t="s">
        <v>44</v>
      </c>
      <c r="B61" s="8">
        <f>B116</f>
        <v>696.54</v>
      </c>
      <c r="C61" s="8">
        <f>C116</f>
        <v>898.17</v>
      </c>
      <c r="D61" s="92"/>
      <c r="E61" s="92"/>
      <c r="F61" s="92"/>
      <c r="G61" s="92"/>
      <c r="H61" s="93"/>
      <c r="I61" s="92"/>
      <c r="J61" s="92"/>
      <c r="K61" s="92"/>
      <c r="L61" s="94"/>
    </row>
    <row r="62" spans="1:12">
      <c r="A62" s="4" t="s">
        <v>51</v>
      </c>
      <c r="B62" s="8">
        <f>B129</f>
        <v>0</v>
      </c>
      <c r="C62" s="8">
        <f>C129</f>
        <v>0</v>
      </c>
      <c r="D62" s="92"/>
      <c r="E62" s="92"/>
      <c r="F62" s="92"/>
      <c r="G62" s="92"/>
      <c r="H62" s="93"/>
      <c r="I62" s="92"/>
      <c r="J62" s="92"/>
      <c r="K62" s="92"/>
      <c r="L62" s="94"/>
    </row>
    <row r="63" spans="1:12" ht="15.75" thickBot="1">
      <c r="A63" s="9" t="s">
        <v>71</v>
      </c>
      <c r="B63" s="29">
        <f>B138</f>
        <v>400</v>
      </c>
      <c r="C63" s="29">
        <f>C138</f>
        <v>0</v>
      </c>
      <c r="D63" s="92" t="s">
        <v>108</v>
      </c>
      <c r="E63" s="92"/>
      <c r="F63" s="92"/>
      <c r="G63" s="92"/>
      <c r="H63" s="93"/>
      <c r="I63" s="92"/>
      <c r="J63" s="92"/>
      <c r="K63" s="92"/>
      <c r="L63" s="94"/>
    </row>
    <row r="64" spans="1:12">
      <c r="A64" s="30" t="s">
        <v>74</v>
      </c>
      <c r="B64" s="31">
        <f>SUM(B58:B63)</f>
        <v>1674.88</v>
      </c>
      <c r="C64" s="31">
        <f>SUM(C58:C63)</f>
        <v>1119.1799999999998</v>
      </c>
      <c r="D64" s="98">
        <f>B64+C64</f>
        <v>2794.06</v>
      </c>
      <c r="E64" s="92"/>
      <c r="F64" s="92"/>
      <c r="G64" s="92"/>
      <c r="H64" s="93"/>
      <c r="I64" s="92"/>
      <c r="J64" s="92"/>
      <c r="K64" s="92"/>
      <c r="L64" s="94"/>
    </row>
    <row r="65" spans="1:12">
      <c r="A65" s="1"/>
      <c r="B65" s="1"/>
      <c r="C65" s="92"/>
      <c r="D65" s="92"/>
      <c r="E65" s="92"/>
      <c r="F65" s="92"/>
      <c r="G65" s="92"/>
      <c r="H65" s="93"/>
      <c r="I65" s="92"/>
      <c r="J65" s="92"/>
      <c r="K65" s="92"/>
      <c r="L65" s="94"/>
    </row>
    <row r="66" spans="1:12" ht="15.75" thickBot="1">
      <c r="A66" s="32" t="s">
        <v>18</v>
      </c>
      <c r="B66" s="32" t="s">
        <v>106</v>
      </c>
      <c r="C66" s="32" t="s">
        <v>107</v>
      </c>
      <c r="D66" s="92"/>
      <c r="E66" s="92"/>
      <c r="F66" s="92"/>
      <c r="G66" s="92"/>
      <c r="H66" s="93"/>
      <c r="I66" s="92"/>
      <c r="J66" s="92"/>
      <c r="K66" s="92"/>
      <c r="L66" s="94"/>
    </row>
    <row r="67" spans="1:12">
      <c r="A67" s="17" t="s">
        <v>19</v>
      </c>
      <c r="B67" s="34">
        <v>250</v>
      </c>
      <c r="C67" s="92"/>
      <c r="D67" s="92"/>
      <c r="E67" s="92"/>
      <c r="F67" s="92"/>
      <c r="G67" s="92"/>
      <c r="H67" s="93"/>
      <c r="I67" s="92"/>
      <c r="J67" s="92"/>
      <c r="K67" s="92"/>
      <c r="L67" s="94"/>
    </row>
    <row r="68" spans="1:12">
      <c r="A68" s="17" t="s">
        <v>20</v>
      </c>
      <c r="B68" s="34"/>
      <c r="C68" s="92"/>
      <c r="D68" s="92"/>
      <c r="E68" s="92"/>
      <c r="F68" s="92"/>
      <c r="G68" s="92"/>
      <c r="H68" s="93"/>
      <c r="I68" s="92"/>
      <c r="J68" s="92"/>
      <c r="K68" s="92"/>
      <c r="L68" s="94"/>
    </row>
    <row r="69" spans="1:12">
      <c r="A69" s="37" t="s">
        <v>22</v>
      </c>
      <c r="B69" s="34"/>
      <c r="C69" s="34">
        <v>6</v>
      </c>
      <c r="D69" s="92"/>
      <c r="E69" s="92"/>
      <c r="F69" s="92"/>
      <c r="G69" s="92"/>
      <c r="H69" s="93"/>
      <c r="I69" s="92"/>
      <c r="J69" s="92"/>
      <c r="K69" s="92"/>
      <c r="L69" s="94"/>
    </row>
    <row r="70" spans="1:12">
      <c r="A70" s="17" t="s">
        <v>21</v>
      </c>
      <c r="B70" s="34"/>
      <c r="C70" s="34">
        <v>15</v>
      </c>
      <c r="D70" s="92"/>
      <c r="E70" s="92"/>
      <c r="F70" s="92"/>
      <c r="G70" s="92"/>
      <c r="H70" s="93"/>
      <c r="I70" s="92"/>
      <c r="J70" s="92"/>
      <c r="K70" s="92"/>
      <c r="L70" s="94"/>
    </row>
    <row r="71" spans="1:12">
      <c r="A71" s="17" t="s">
        <v>23</v>
      </c>
      <c r="B71" s="34"/>
      <c r="C71" s="34">
        <v>10</v>
      </c>
      <c r="D71" s="92"/>
      <c r="E71" s="92"/>
      <c r="F71" s="92"/>
      <c r="G71" s="92"/>
      <c r="H71" s="93"/>
      <c r="I71" s="92"/>
      <c r="J71" s="92"/>
      <c r="K71" s="92"/>
      <c r="L71" s="94"/>
    </row>
    <row r="72" spans="1:12">
      <c r="A72" s="17" t="s">
        <v>24</v>
      </c>
      <c r="B72" s="34"/>
      <c r="C72" s="34">
        <v>10</v>
      </c>
      <c r="D72" s="92"/>
      <c r="E72" s="92"/>
      <c r="F72" s="92"/>
      <c r="G72" s="92"/>
      <c r="H72" s="93"/>
      <c r="I72" s="92"/>
      <c r="J72" s="92"/>
      <c r="K72" s="92"/>
      <c r="L72" s="94"/>
    </row>
    <row r="73" spans="1:12">
      <c r="A73" s="17" t="s">
        <v>92</v>
      </c>
      <c r="B73" s="34"/>
      <c r="C73" s="34">
        <v>16.8</v>
      </c>
      <c r="D73" s="92"/>
      <c r="E73" s="92"/>
      <c r="F73" s="92"/>
      <c r="G73" s="92"/>
      <c r="H73" s="93"/>
      <c r="I73" s="92"/>
      <c r="J73" s="92"/>
      <c r="K73" s="92"/>
      <c r="L73" s="94"/>
    </row>
    <row r="74" spans="1:12">
      <c r="A74" s="17" t="s">
        <v>93</v>
      </c>
      <c r="B74" s="34"/>
      <c r="C74" s="34">
        <v>19.32</v>
      </c>
      <c r="D74" s="92"/>
      <c r="E74" s="92"/>
      <c r="F74" s="92"/>
      <c r="G74" s="92"/>
      <c r="H74" s="93"/>
      <c r="I74" s="92"/>
      <c r="J74" s="92"/>
      <c r="K74" s="92"/>
      <c r="L74" s="94"/>
    </row>
    <row r="75" spans="1:12">
      <c r="A75" s="17" t="s">
        <v>25</v>
      </c>
      <c r="B75" s="34"/>
      <c r="C75" s="34">
        <v>19.89</v>
      </c>
      <c r="D75" s="92"/>
      <c r="E75" s="92"/>
      <c r="F75" s="92"/>
      <c r="G75" s="92"/>
      <c r="H75" s="93"/>
      <c r="I75" s="92"/>
      <c r="J75" s="92"/>
      <c r="K75" s="92"/>
      <c r="L75" s="94"/>
    </row>
    <row r="76" spans="1:12">
      <c r="A76" s="17" t="s">
        <v>16</v>
      </c>
      <c r="B76" s="34"/>
      <c r="C76" s="34">
        <v>30</v>
      </c>
      <c r="D76" s="92"/>
      <c r="E76" s="92"/>
      <c r="F76" s="92"/>
      <c r="G76" s="92"/>
      <c r="H76" s="93"/>
      <c r="I76" s="92"/>
      <c r="J76" s="92"/>
      <c r="K76" s="92"/>
      <c r="L76" s="94"/>
    </row>
    <row r="77" spans="1:12">
      <c r="A77" s="17" t="s">
        <v>26</v>
      </c>
      <c r="B77" s="34">
        <v>73.34</v>
      </c>
      <c r="C77" s="92"/>
      <c r="D77" s="92"/>
      <c r="E77" s="92"/>
      <c r="F77" s="92"/>
      <c r="G77" s="92"/>
      <c r="H77" s="93"/>
      <c r="I77" s="92"/>
      <c r="J77" s="92"/>
      <c r="K77" s="92"/>
      <c r="L77" s="94"/>
    </row>
    <row r="78" spans="1:12">
      <c r="A78" s="17" t="s">
        <v>27</v>
      </c>
      <c r="B78" s="34"/>
      <c r="C78" s="92"/>
      <c r="D78" s="92"/>
      <c r="E78" s="92"/>
      <c r="F78" s="92"/>
      <c r="G78" s="92"/>
      <c r="H78" s="93"/>
      <c r="I78" s="92"/>
      <c r="J78" s="92"/>
      <c r="K78" s="92"/>
      <c r="L78" s="94"/>
    </row>
    <row r="79" spans="1:12">
      <c r="A79" s="17" t="s">
        <v>81</v>
      </c>
      <c r="B79" s="34">
        <v>210</v>
      </c>
      <c r="C79" s="92"/>
      <c r="D79" s="92"/>
      <c r="E79" s="92"/>
      <c r="F79" s="92"/>
      <c r="G79" s="92"/>
      <c r="H79" s="93"/>
      <c r="I79" s="92"/>
      <c r="J79" s="92"/>
      <c r="K79" s="92"/>
      <c r="L79" s="94"/>
    </row>
    <row r="80" spans="1:12">
      <c r="A80" s="17" t="s">
        <v>94</v>
      </c>
      <c r="B80" s="34">
        <v>25</v>
      </c>
      <c r="C80" s="92"/>
      <c r="D80" s="92"/>
      <c r="E80" s="92"/>
      <c r="F80" s="92"/>
      <c r="G80" s="92"/>
      <c r="H80" s="93"/>
      <c r="I80" s="92"/>
      <c r="J80" s="92"/>
      <c r="K80" s="92"/>
      <c r="L80" s="94"/>
    </row>
    <row r="81" spans="1:12">
      <c r="A81" s="17" t="s">
        <v>28</v>
      </c>
      <c r="B81" s="48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spans="1:12" ht="15.75" thickBot="1">
      <c r="A82" s="38" t="s">
        <v>29</v>
      </c>
      <c r="B82" s="39"/>
      <c r="C82" s="92"/>
      <c r="D82" s="92"/>
      <c r="E82" s="92"/>
      <c r="F82" s="92"/>
      <c r="G82" s="92"/>
      <c r="H82" s="93"/>
      <c r="I82" s="92"/>
      <c r="J82" s="92"/>
      <c r="K82" s="92"/>
      <c r="L82" s="94"/>
    </row>
    <row r="83" spans="1:12">
      <c r="A83" s="41" t="s">
        <v>30</v>
      </c>
      <c r="B83" s="42">
        <f>SUM(B67:B82)</f>
        <v>558.34</v>
      </c>
      <c r="C83" s="42">
        <f>SUM(C67:C82)</f>
        <v>127.01</v>
      </c>
      <c r="D83" s="92"/>
      <c r="E83" s="92"/>
      <c r="F83" s="92"/>
      <c r="G83" s="92"/>
      <c r="H83" s="93"/>
      <c r="I83" s="92"/>
      <c r="J83" s="92"/>
      <c r="K83" s="92"/>
      <c r="L83" s="94"/>
    </row>
    <row r="84" spans="1:12" ht="15.75">
      <c r="A84" s="43"/>
      <c r="B84" s="43"/>
      <c r="C84" s="92"/>
      <c r="D84" s="92"/>
      <c r="E84" s="92"/>
      <c r="F84" s="92"/>
      <c r="G84" s="92"/>
      <c r="H84" s="93"/>
      <c r="I84" s="92"/>
      <c r="J84" s="92"/>
      <c r="K84" s="92"/>
      <c r="L84" s="94"/>
    </row>
    <row r="85" spans="1:12" ht="15.75" thickBot="1">
      <c r="A85" s="32" t="s">
        <v>31</v>
      </c>
      <c r="B85" s="32" t="s">
        <v>106</v>
      </c>
      <c r="C85" s="32" t="s">
        <v>107</v>
      </c>
      <c r="D85" s="92"/>
      <c r="E85" s="92"/>
      <c r="F85" s="92"/>
      <c r="G85" s="92"/>
      <c r="H85" s="93"/>
      <c r="I85" s="92"/>
      <c r="J85" s="92"/>
      <c r="K85" s="92"/>
      <c r="L85" s="94"/>
    </row>
    <row r="86" spans="1:12">
      <c r="A86" s="17" t="s">
        <v>32</v>
      </c>
      <c r="B86" s="34"/>
      <c r="C86" s="92"/>
      <c r="D86" s="92"/>
      <c r="E86" s="92"/>
      <c r="F86" s="92"/>
      <c r="G86" s="92"/>
      <c r="H86" s="93"/>
      <c r="I86" s="92"/>
      <c r="J86" s="92"/>
      <c r="K86" s="92"/>
      <c r="L86" s="94"/>
    </row>
    <row r="87" spans="1:12">
      <c r="A87" s="17" t="s">
        <v>33</v>
      </c>
      <c r="B87" s="34"/>
      <c r="C87" s="92"/>
      <c r="D87" s="92"/>
      <c r="E87" s="92"/>
      <c r="F87" s="92"/>
      <c r="G87" s="92"/>
      <c r="H87" s="93"/>
      <c r="I87" s="92"/>
      <c r="J87" s="92"/>
      <c r="K87" s="92"/>
      <c r="L87" s="94"/>
    </row>
    <row r="88" spans="1:12">
      <c r="A88" s="17" t="s">
        <v>34</v>
      </c>
      <c r="B88" s="34"/>
      <c r="C88" s="34">
        <v>34</v>
      </c>
      <c r="D88" s="92"/>
      <c r="E88" s="92"/>
      <c r="F88" s="92"/>
      <c r="G88" s="92"/>
      <c r="H88" s="93"/>
      <c r="I88" s="92"/>
      <c r="J88" s="92"/>
      <c r="K88" s="92"/>
      <c r="L88" s="94"/>
    </row>
    <row r="89" spans="1:12">
      <c r="A89" s="17" t="s">
        <v>35</v>
      </c>
      <c r="B89" s="34"/>
      <c r="C89" s="34">
        <v>10</v>
      </c>
      <c r="D89" s="92"/>
      <c r="E89" s="92"/>
      <c r="F89" s="92"/>
      <c r="G89" s="92"/>
      <c r="H89" s="93"/>
      <c r="I89" s="92"/>
      <c r="J89" s="92"/>
      <c r="K89" s="92"/>
      <c r="L89" s="94"/>
    </row>
    <row r="90" spans="1:12">
      <c r="A90" s="17" t="s">
        <v>36</v>
      </c>
      <c r="B90" s="34"/>
      <c r="C90" s="92"/>
      <c r="D90" s="92"/>
      <c r="E90" s="92"/>
      <c r="F90" s="92"/>
      <c r="G90" s="92"/>
      <c r="H90" s="93"/>
      <c r="I90" s="92"/>
      <c r="J90" s="92"/>
      <c r="K90" s="92"/>
      <c r="L90" s="94"/>
    </row>
    <row r="91" spans="1:12" ht="15.75" thickBot="1">
      <c r="A91" s="38" t="s">
        <v>29</v>
      </c>
      <c r="B91" s="45"/>
      <c r="C91" s="92"/>
      <c r="D91" s="92"/>
      <c r="E91" s="92"/>
      <c r="F91" s="92"/>
      <c r="G91" s="92"/>
      <c r="H91" s="93"/>
      <c r="I91" s="92"/>
      <c r="J91" s="92"/>
      <c r="K91" s="92"/>
      <c r="L91" s="94"/>
    </row>
    <row r="92" spans="1:12">
      <c r="A92" s="41" t="s">
        <v>38</v>
      </c>
      <c r="B92" s="42">
        <f>SUM(B86:B91)</f>
        <v>0</v>
      </c>
      <c r="C92" s="42">
        <f>SUM(C86:C91)</f>
        <v>44</v>
      </c>
      <c r="D92" s="92"/>
      <c r="E92" s="92"/>
      <c r="F92" s="92"/>
      <c r="G92" s="92"/>
      <c r="H92" s="93"/>
      <c r="I92" s="92"/>
      <c r="J92" s="92"/>
      <c r="K92" s="92"/>
      <c r="L92" s="94"/>
    </row>
    <row r="93" spans="1:12" ht="15.75">
      <c r="A93" s="43"/>
      <c r="B93" s="43"/>
      <c r="C93" s="92"/>
      <c r="D93" s="92"/>
      <c r="E93" s="92"/>
      <c r="F93" s="92"/>
      <c r="G93" s="92"/>
      <c r="H93" s="93"/>
      <c r="I93" s="92"/>
      <c r="J93" s="92"/>
      <c r="K93" s="92"/>
      <c r="L93" s="94"/>
    </row>
    <row r="94" spans="1:12" ht="15.75" thickBot="1">
      <c r="A94" s="32" t="s">
        <v>82</v>
      </c>
      <c r="B94" s="32" t="s">
        <v>106</v>
      </c>
      <c r="C94" s="32" t="s">
        <v>107</v>
      </c>
      <c r="D94" s="92"/>
      <c r="E94" s="92"/>
      <c r="F94" s="92"/>
      <c r="G94" s="92"/>
      <c r="H94" s="93"/>
      <c r="I94" s="92"/>
      <c r="J94" s="92"/>
      <c r="K94" s="92"/>
      <c r="L94" s="94"/>
    </row>
    <row r="95" spans="1:12">
      <c r="A95" s="17" t="s">
        <v>39</v>
      </c>
      <c r="B95" s="34"/>
      <c r="C95" s="92"/>
      <c r="D95" s="92"/>
      <c r="E95" s="92"/>
      <c r="F95" s="92"/>
      <c r="G95" s="92"/>
      <c r="H95" s="93"/>
      <c r="I95" s="92"/>
      <c r="J95" s="92"/>
      <c r="K95" s="92"/>
      <c r="L95" s="94"/>
    </row>
    <row r="96" spans="1:12">
      <c r="A96" s="17" t="s">
        <v>40</v>
      </c>
      <c r="B96" s="34">
        <v>20</v>
      </c>
      <c r="C96" s="92"/>
      <c r="D96" s="92"/>
      <c r="E96" s="92"/>
      <c r="F96" s="92"/>
      <c r="G96" s="92"/>
      <c r="H96" s="93"/>
      <c r="I96" s="92"/>
      <c r="J96" s="92"/>
      <c r="K96" s="92"/>
      <c r="L96" s="94"/>
    </row>
    <row r="97" spans="1:12">
      <c r="A97" s="17" t="s">
        <v>41</v>
      </c>
      <c r="B97" s="34"/>
      <c r="C97" s="34">
        <v>50</v>
      </c>
      <c r="D97" s="92"/>
      <c r="E97" s="92"/>
      <c r="F97" s="92"/>
      <c r="G97" s="92"/>
      <c r="H97" s="93"/>
      <c r="I97" s="92"/>
      <c r="J97" s="92"/>
      <c r="K97" s="92"/>
      <c r="L97" s="94"/>
    </row>
    <row r="98" spans="1:12">
      <c r="A98" s="17" t="s">
        <v>42</v>
      </c>
      <c r="B98" s="34"/>
      <c r="C98" s="92"/>
      <c r="D98" s="92"/>
      <c r="E98" s="92"/>
      <c r="F98" s="92"/>
      <c r="G98" s="92"/>
      <c r="H98" s="93"/>
      <c r="I98" s="92"/>
      <c r="J98" s="92"/>
      <c r="K98" s="92"/>
      <c r="L98" s="94"/>
    </row>
    <row r="99" spans="1:12" ht="15.75" thickBot="1">
      <c r="A99" s="38" t="s">
        <v>29</v>
      </c>
      <c r="B99" s="45"/>
      <c r="C99" s="92"/>
      <c r="D99" s="92"/>
      <c r="E99" s="92"/>
      <c r="F99" s="92"/>
      <c r="G99" s="92"/>
      <c r="H99" s="93"/>
      <c r="I99" s="92"/>
      <c r="J99" s="92"/>
      <c r="K99" s="92"/>
      <c r="L99" s="94"/>
    </row>
    <row r="100" spans="1:12">
      <c r="A100" s="41" t="s">
        <v>43</v>
      </c>
      <c r="B100" s="42">
        <f>SUM(B95:B99)</f>
        <v>20</v>
      </c>
      <c r="C100" s="42">
        <f>SUM(C95:C99)</f>
        <v>50</v>
      </c>
      <c r="D100" s="92"/>
      <c r="E100" s="92"/>
      <c r="F100" s="92"/>
      <c r="G100" s="92"/>
      <c r="H100" s="93"/>
      <c r="I100" s="92"/>
      <c r="J100" s="92"/>
      <c r="K100" s="92"/>
      <c r="L100" s="94"/>
    </row>
    <row r="101" spans="1:12" ht="15.75">
      <c r="A101" s="43"/>
      <c r="B101" s="43"/>
      <c r="C101" s="92"/>
      <c r="D101" s="92"/>
      <c r="E101" s="92"/>
      <c r="F101" s="92"/>
      <c r="G101" s="92"/>
      <c r="H101" s="93"/>
      <c r="I101" s="92"/>
      <c r="J101" s="92"/>
      <c r="K101" s="92"/>
      <c r="L101" s="94"/>
    </row>
    <row r="102" spans="1:12" ht="15.75" thickBot="1">
      <c r="A102" s="32" t="s">
        <v>44</v>
      </c>
      <c r="B102" s="32" t="s">
        <v>106</v>
      </c>
      <c r="C102" s="32" t="s">
        <v>107</v>
      </c>
      <c r="D102" s="92"/>
      <c r="E102" s="92"/>
      <c r="F102" s="92"/>
      <c r="G102" s="92"/>
      <c r="H102" s="93"/>
      <c r="I102" s="92"/>
      <c r="J102" s="92"/>
      <c r="K102" s="92"/>
      <c r="L102" s="94"/>
    </row>
    <row r="103" spans="1:12">
      <c r="A103" s="17" t="s">
        <v>45</v>
      </c>
      <c r="B103" s="44">
        <f>D11</f>
        <v>60</v>
      </c>
      <c r="C103" s="34">
        <v>300</v>
      </c>
      <c r="D103" s="92"/>
      <c r="E103" s="92"/>
      <c r="F103" s="92"/>
      <c r="G103" s="92"/>
      <c r="H103" s="93"/>
      <c r="I103" s="92"/>
      <c r="J103" s="92"/>
      <c r="K103" s="92"/>
      <c r="L103" s="94"/>
    </row>
    <row r="104" spans="1:12">
      <c r="A104" s="17" t="s">
        <v>89</v>
      </c>
      <c r="B104" s="34"/>
      <c r="C104" s="34">
        <v>50</v>
      </c>
      <c r="D104" s="92"/>
      <c r="E104" s="92"/>
      <c r="F104" s="92"/>
      <c r="G104" s="92"/>
      <c r="H104" s="93"/>
      <c r="I104" s="92"/>
      <c r="J104" s="92"/>
      <c r="K104" s="92"/>
      <c r="L104" s="94"/>
    </row>
    <row r="105" spans="1:12">
      <c r="A105" s="17" t="s">
        <v>90</v>
      </c>
      <c r="B105" s="34"/>
      <c r="C105" s="34">
        <v>50</v>
      </c>
      <c r="D105" s="92"/>
      <c r="E105" s="92"/>
      <c r="F105" s="92"/>
      <c r="G105" s="92"/>
      <c r="H105" s="93"/>
      <c r="I105" s="92"/>
      <c r="J105" s="92"/>
      <c r="K105" s="92"/>
      <c r="L105" s="94"/>
    </row>
    <row r="106" spans="1:12">
      <c r="A106" s="17" t="s">
        <v>49</v>
      </c>
      <c r="B106" s="34"/>
      <c r="C106" s="34"/>
      <c r="D106" s="92"/>
      <c r="E106" s="92"/>
      <c r="F106" s="92"/>
      <c r="G106" s="92"/>
      <c r="H106" s="93"/>
      <c r="I106" s="92"/>
      <c r="J106" s="92"/>
      <c r="K106" s="92"/>
      <c r="L106" s="94"/>
    </row>
    <row r="107" spans="1:12">
      <c r="A107" s="17" t="s">
        <v>83</v>
      </c>
      <c r="B107" s="34"/>
      <c r="C107" s="34"/>
      <c r="D107" s="92"/>
      <c r="E107" s="92"/>
      <c r="F107" s="92"/>
      <c r="G107" s="92"/>
      <c r="H107" s="93"/>
      <c r="I107" s="92"/>
      <c r="J107" s="92"/>
      <c r="K107" s="92"/>
      <c r="L107" s="94"/>
    </row>
    <row r="108" spans="1:12">
      <c r="A108" s="17" t="s">
        <v>86</v>
      </c>
      <c r="B108" s="34"/>
      <c r="C108" s="34">
        <v>115.3</v>
      </c>
      <c r="D108" s="92"/>
      <c r="E108" s="92"/>
      <c r="F108" s="92"/>
      <c r="G108" s="92"/>
      <c r="H108" s="93"/>
      <c r="I108" s="92"/>
      <c r="J108" s="92"/>
      <c r="K108" s="92"/>
      <c r="L108" s="94"/>
    </row>
    <row r="109" spans="1:12">
      <c r="A109" s="17" t="s">
        <v>87</v>
      </c>
      <c r="B109" s="34"/>
      <c r="C109" s="34">
        <v>45</v>
      </c>
      <c r="D109" s="92"/>
      <c r="E109" s="92"/>
      <c r="F109" s="92"/>
      <c r="G109" s="92"/>
      <c r="H109" s="93"/>
      <c r="I109" s="92"/>
      <c r="J109" s="92"/>
      <c r="K109" s="92"/>
      <c r="L109" s="94"/>
    </row>
    <row r="110" spans="1:12">
      <c r="A110" s="17" t="s">
        <v>88</v>
      </c>
      <c r="B110" s="34"/>
      <c r="C110" s="34"/>
      <c r="D110" s="92"/>
      <c r="E110" s="92"/>
      <c r="F110" s="92"/>
      <c r="G110" s="92"/>
      <c r="H110" s="93"/>
      <c r="I110" s="92"/>
      <c r="J110" s="92"/>
      <c r="K110" s="92"/>
      <c r="L110" s="94"/>
    </row>
    <row r="111" spans="1:12">
      <c r="A111" s="17" t="s">
        <v>48</v>
      </c>
      <c r="B111" s="34"/>
      <c r="C111" s="34">
        <v>337.87</v>
      </c>
      <c r="D111" s="92"/>
      <c r="E111" s="92"/>
      <c r="F111" s="92"/>
      <c r="G111" s="92"/>
      <c r="H111" s="93"/>
      <c r="I111" s="92"/>
      <c r="J111" s="92"/>
      <c r="K111" s="92"/>
      <c r="L111" s="94"/>
    </row>
    <row r="112" spans="1:12">
      <c r="A112" s="17" t="s">
        <v>46</v>
      </c>
      <c r="B112" s="34">
        <v>2</v>
      </c>
      <c r="C112" s="92"/>
      <c r="D112" s="92"/>
      <c r="E112" s="92"/>
      <c r="F112" s="92"/>
      <c r="G112" s="92"/>
      <c r="H112" s="93"/>
      <c r="I112" s="92"/>
      <c r="J112" s="92"/>
      <c r="K112" s="92"/>
      <c r="L112" s="94"/>
    </row>
    <row r="113" spans="1:12">
      <c r="A113" s="17" t="s">
        <v>84</v>
      </c>
      <c r="B113" s="34">
        <v>20</v>
      </c>
      <c r="C113" s="92"/>
      <c r="D113" s="92"/>
      <c r="E113" s="92"/>
      <c r="F113" s="92"/>
      <c r="G113" s="92"/>
      <c r="H113" s="93"/>
      <c r="I113" s="92"/>
      <c r="J113" s="92"/>
      <c r="K113" s="92"/>
      <c r="L113" s="94"/>
    </row>
    <row r="114" spans="1:12">
      <c r="A114" s="17" t="s">
        <v>85</v>
      </c>
      <c r="B114" s="34">
        <v>364.54</v>
      </c>
      <c r="C114" s="34"/>
      <c r="D114" s="92"/>
      <c r="E114" s="92"/>
      <c r="F114" s="92"/>
      <c r="G114" s="92"/>
      <c r="H114" s="93"/>
      <c r="I114" s="92"/>
      <c r="J114" s="92"/>
      <c r="K114" s="92"/>
      <c r="L114" s="94"/>
    </row>
    <row r="115" spans="1:12" ht="15.75" thickBot="1">
      <c r="A115" s="38" t="s">
        <v>114</v>
      </c>
      <c r="B115" s="46">
        <f>S27</f>
        <v>250</v>
      </c>
      <c r="C115" s="92"/>
      <c r="D115" s="92"/>
      <c r="E115" s="92"/>
      <c r="F115" s="92"/>
      <c r="G115" s="92"/>
      <c r="H115" s="93"/>
      <c r="I115" s="92"/>
      <c r="J115" s="92"/>
      <c r="K115" s="92"/>
      <c r="L115" s="94"/>
    </row>
    <row r="116" spans="1:12">
      <c r="A116" s="41" t="s">
        <v>50</v>
      </c>
      <c r="B116" s="42">
        <f>SUM(B103:B115)</f>
        <v>696.54</v>
      </c>
      <c r="C116" s="42">
        <f>SUM(C103:C115)</f>
        <v>898.17</v>
      </c>
      <c r="D116" s="92"/>
      <c r="E116" s="92"/>
      <c r="F116" s="92"/>
      <c r="G116" s="92"/>
      <c r="H116" s="93"/>
      <c r="I116" s="92"/>
      <c r="J116" s="92"/>
      <c r="K116" s="92"/>
      <c r="L116" s="94"/>
    </row>
    <row r="117" spans="1:12" ht="15.75">
      <c r="A117" s="43"/>
      <c r="B117" s="43"/>
      <c r="C117" s="92"/>
      <c r="D117" s="92"/>
      <c r="E117" s="92"/>
      <c r="F117" s="92"/>
      <c r="G117" s="92"/>
      <c r="H117" s="93"/>
      <c r="I117" s="92"/>
      <c r="J117" s="92"/>
      <c r="K117" s="92"/>
      <c r="L117" s="94"/>
    </row>
    <row r="118" spans="1:12" ht="15.75" thickBot="1">
      <c r="A118" s="32" t="s">
        <v>51</v>
      </c>
      <c r="B118" s="32" t="s">
        <v>106</v>
      </c>
      <c r="C118" s="32" t="s">
        <v>107</v>
      </c>
      <c r="D118" s="92"/>
      <c r="E118" s="92"/>
      <c r="F118" s="92"/>
      <c r="G118" s="92"/>
      <c r="H118" s="93"/>
      <c r="I118" s="92"/>
      <c r="J118" s="92"/>
      <c r="K118" s="92"/>
      <c r="L118" s="94"/>
    </row>
    <row r="119" spans="1:12">
      <c r="A119" s="17" t="s">
        <v>17</v>
      </c>
      <c r="B119" s="34"/>
      <c r="C119" s="92"/>
      <c r="D119" s="92"/>
      <c r="E119" s="92"/>
      <c r="F119" s="92"/>
      <c r="G119" s="92"/>
      <c r="H119" s="93"/>
      <c r="I119" s="92"/>
      <c r="J119" s="92"/>
      <c r="K119" s="92"/>
      <c r="L119" s="94"/>
    </row>
    <row r="120" spans="1:12">
      <c r="A120" s="17" t="s">
        <v>52</v>
      </c>
      <c r="B120" s="34"/>
      <c r="C120" s="92"/>
      <c r="D120" s="92"/>
      <c r="E120" s="92"/>
      <c r="F120" s="92"/>
      <c r="G120" s="92"/>
      <c r="H120" s="93"/>
      <c r="I120" s="92"/>
      <c r="J120" s="92"/>
      <c r="K120" s="92"/>
      <c r="L120" s="94"/>
    </row>
    <row r="121" spans="1:12">
      <c r="A121" s="17" t="s">
        <v>53</v>
      </c>
      <c r="B121" s="34"/>
      <c r="C121" s="92"/>
      <c r="D121" s="92"/>
      <c r="E121" s="92"/>
      <c r="F121" s="92"/>
      <c r="G121" s="92"/>
      <c r="H121" s="93"/>
      <c r="I121" s="92"/>
      <c r="J121" s="92"/>
      <c r="K121" s="92"/>
      <c r="L121" s="94"/>
    </row>
    <row r="122" spans="1:12">
      <c r="A122" s="17" t="s">
        <v>54</v>
      </c>
      <c r="B122" s="34"/>
      <c r="C122" s="92"/>
      <c r="D122" s="92"/>
      <c r="E122" s="92"/>
      <c r="F122" s="92"/>
      <c r="G122" s="92"/>
      <c r="H122" s="93"/>
      <c r="I122" s="92"/>
      <c r="J122" s="92"/>
      <c r="K122" s="92"/>
      <c r="L122" s="94"/>
    </row>
    <row r="123" spans="1:12">
      <c r="A123" s="17" t="s">
        <v>55</v>
      </c>
      <c r="B123" s="34"/>
      <c r="C123" s="92"/>
      <c r="D123" s="92"/>
      <c r="E123" s="92"/>
      <c r="F123" s="92"/>
      <c r="G123" s="92"/>
      <c r="H123" s="93"/>
      <c r="I123" s="92"/>
      <c r="J123" s="92"/>
      <c r="K123" s="92"/>
      <c r="L123" s="94"/>
    </row>
    <row r="124" spans="1:12">
      <c r="A124" s="17" t="s">
        <v>60</v>
      </c>
      <c r="B124" s="34"/>
      <c r="C124" s="92"/>
      <c r="D124" s="92"/>
      <c r="E124" s="92"/>
      <c r="F124" s="92"/>
      <c r="G124" s="92"/>
      <c r="H124" s="93"/>
      <c r="I124" s="92"/>
      <c r="J124" s="92"/>
      <c r="K124" s="92"/>
      <c r="L124" s="94"/>
    </row>
    <row r="125" spans="1:12">
      <c r="A125" s="17" t="s">
        <v>56</v>
      </c>
      <c r="B125" s="34"/>
      <c r="C125" s="92"/>
      <c r="D125" s="92"/>
      <c r="E125" s="92"/>
      <c r="F125" s="92"/>
      <c r="G125" s="92"/>
      <c r="H125" s="93"/>
      <c r="I125" s="92"/>
      <c r="J125" s="92"/>
      <c r="K125" s="92"/>
      <c r="L125" s="94"/>
    </row>
    <row r="126" spans="1:12">
      <c r="A126" s="17" t="s">
        <v>57</v>
      </c>
      <c r="B126" s="34"/>
      <c r="C126" s="92"/>
      <c r="D126" s="92"/>
      <c r="E126" s="92"/>
      <c r="F126" s="92"/>
      <c r="G126" s="92"/>
      <c r="H126" s="93"/>
      <c r="I126" s="92"/>
      <c r="J126" s="92"/>
      <c r="K126" s="92"/>
      <c r="L126" s="94"/>
    </row>
    <row r="127" spans="1:12">
      <c r="A127" s="17" t="s">
        <v>58</v>
      </c>
      <c r="B127" s="34"/>
      <c r="C127" s="92"/>
      <c r="D127" s="92"/>
      <c r="E127" s="92"/>
      <c r="F127" s="92"/>
      <c r="G127" s="92"/>
      <c r="H127" s="93"/>
      <c r="I127" s="92"/>
      <c r="J127" s="92"/>
      <c r="K127" s="92"/>
      <c r="L127" s="94"/>
    </row>
    <row r="128" spans="1:12" ht="15.75" thickBot="1">
      <c r="A128" s="38" t="s">
        <v>37</v>
      </c>
      <c r="B128" s="45"/>
      <c r="C128" s="65"/>
      <c r="D128" s="65"/>
      <c r="E128" s="65"/>
      <c r="F128" s="65"/>
      <c r="G128" s="65"/>
      <c r="H128" s="95"/>
      <c r="I128" s="65"/>
      <c r="J128" s="65"/>
      <c r="K128" s="92"/>
      <c r="L128" s="94"/>
    </row>
    <row r="129" spans="1:12" ht="15.75" thickBot="1">
      <c r="A129" s="41" t="s">
        <v>59</v>
      </c>
      <c r="B129" s="42">
        <f>SUM(B119:B128)</f>
        <v>0</v>
      </c>
      <c r="C129" s="42">
        <f>SUM(C119:C128)</f>
        <v>0</v>
      </c>
      <c r="K129" s="65"/>
      <c r="L129" s="96"/>
    </row>
    <row r="130" spans="1:12" ht="15.75">
      <c r="A130" s="43"/>
      <c r="B130" s="43"/>
    </row>
    <row r="131" spans="1:12" ht="15.75" thickBot="1">
      <c r="A131" s="32" t="s">
        <v>61</v>
      </c>
      <c r="B131" s="32" t="s">
        <v>106</v>
      </c>
      <c r="C131" s="32" t="s">
        <v>107</v>
      </c>
    </row>
    <row r="132" spans="1:12">
      <c r="A132" s="17" t="s">
        <v>62</v>
      </c>
      <c r="B132" s="34"/>
    </row>
    <row r="133" spans="1:12">
      <c r="A133" s="17" t="s">
        <v>63</v>
      </c>
      <c r="B133" s="34">
        <v>250</v>
      </c>
    </row>
    <row r="134" spans="1:12">
      <c r="A134" s="17" t="s">
        <v>91</v>
      </c>
      <c r="B134" s="34">
        <v>150</v>
      </c>
    </row>
    <row r="135" spans="1:12">
      <c r="A135" s="17" t="s">
        <v>64</v>
      </c>
      <c r="B135" s="34"/>
    </row>
    <row r="136" spans="1:12">
      <c r="A136" s="17" t="s">
        <v>47</v>
      </c>
      <c r="B136" s="34"/>
    </row>
    <row r="137" spans="1:12" ht="15.75" thickBot="1">
      <c r="A137" s="38" t="s">
        <v>37</v>
      </c>
      <c r="B137" s="45"/>
    </row>
    <row r="138" spans="1:12">
      <c r="A138" s="41" t="s">
        <v>65</v>
      </c>
      <c r="B138" s="42">
        <f>SUM(B132:B137)</f>
        <v>400</v>
      </c>
      <c r="C138" s="42">
        <f>SUM(C132:C137)</f>
        <v>0</v>
      </c>
    </row>
  </sheetData>
  <mergeCells count="11">
    <mergeCell ref="K11:N11"/>
    <mergeCell ref="A1:D1"/>
    <mergeCell ref="K3:N3"/>
    <mergeCell ref="F1:I1"/>
    <mergeCell ref="K1:N1"/>
    <mergeCell ref="P17:S17"/>
    <mergeCell ref="P19:S19"/>
    <mergeCell ref="P22:S22"/>
    <mergeCell ref="P1:S1"/>
    <mergeCell ref="P3:S3"/>
    <mergeCell ref="P6:S6"/>
  </mergeCells>
  <conditionalFormatting sqref="B44:E44">
    <cfRule type="cellIs" dxfId="27" priority="4" operator="equal">
      <formula>0</formula>
    </cfRule>
    <cfRule type="cellIs" dxfId="26" priority="5" operator="lessThan">
      <formula>0</formula>
    </cfRule>
    <cfRule type="cellIs" dxfId="25" priority="6" operator="greaterThan">
      <formula>0</formula>
    </cfRule>
  </conditionalFormatting>
  <conditionalFormatting sqref="B45:D45">
    <cfRule type="cellIs" dxfId="24" priority="1" operator="equal">
      <formula>0</formula>
    </cfRule>
    <cfRule type="cellIs" dxfId="23" priority="2" operator="lessThan">
      <formula>0</formula>
    </cfRule>
    <cfRule type="cellIs" dxfId="22" priority="3" operator="greaterThan">
      <formula>0</formula>
    </cfRule>
  </conditionalFormatting>
  <pageMargins left="0.7" right="0.7" top="0.75" bottom="0.75" header="0.3" footer="0.3"/>
  <pageSetup paperSize="9" orientation="portrait" verticalDpi="597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"/>
  <sheetViews>
    <sheetView view="pageLayout" topLeftCell="A37" zoomScaleNormal="100" workbookViewId="0">
      <selection activeCell="G10" sqref="G10"/>
    </sheetView>
  </sheetViews>
  <sheetFormatPr baseColWidth="10" defaultRowHeight="15"/>
  <cols>
    <col min="1" max="1" width="26.85546875" customWidth="1"/>
    <col min="5" max="5" width="4.85546875" customWidth="1"/>
    <col min="6" max="6" width="9.42578125" customWidth="1"/>
    <col min="7" max="7" width="11.7109375" style="102" bestFit="1" customWidth="1"/>
  </cols>
  <sheetData>
    <row r="1" spans="1:9">
      <c r="A1" s="2" t="s">
        <v>76</v>
      </c>
      <c r="B1" s="3" t="s">
        <v>4</v>
      </c>
      <c r="C1" s="3" t="s">
        <v>109</v>
      </c>
      <c r="D1" s="92"/>
      <c r="F1" s="103" t="s">
        <v>122</v>
      </c>
      <c r="G1" s="103" t="s">
        <v>98</v>
      </c>
    </row>
    <row r="2" spans="1:9">
      <c r="A2" s="4" t="s">
        <v>75</v>
      </c>
      <c r="B2" s="5">
        <v>0</v>
      </c>
      <c r="C2" s="92"/>
      <c r="D2" s="92"/>
      <c r="F2" t="s">
        <v>6</v>
      </c>
      <c r="G2" s="102">
        <v>1000</v>
      </c>
    </row>
    <row r="3" spans="1:9">
      <c r="A3" s="4" t="s">
        <v>0</v>
      </c>
      <c r="B3" s="7">
        <f>B16</f>
        <v>1994</v>
      </c>
      <c r="C3" s="7">
        <f>C16</f>
        <v>100</v>
      </c>
      <c r="D3" s="97">
        <f>B3+C3</f>
        <v>2094</v>
      </c>
      <c r="F3" t="s">
        <v>7</v>
      </c>
      <c r="G3" s="102">
        <v>1000</v>
      </c>
    </row>
    <row r="4" spans="1:9">
      <c r="A4" s="4" t="s">
        <v>1</v>
      </c>
      <c r="B4" s="8">
        <f>B25</f>
        <v>1080</v>
      </c>
      <c r="C4" s="8">
        <f>C25</f>
        <v>1534.99</v>
      </c>
      <c r="D4" s="97">
        <f>B4+C4</f>
        <v>2614.9899999999998</v>
      </c>
      <c r="F4" t="s">
        <v>8</v>
      </c>
      <c r="G4" s="102">
        <v>1000</v>
      </c>
      <c r="H4" s="102"/>
      <c r="I4" s="102"/>
    </row>
    <row r="5" spans="1:9" ht="15.75" thickBot="1">
      <c r="A5" s="9" t="s">
        <v>2</v>
      </c>
      <c r="B5" s="10">
        <f>B3-B4</f>
        <v>914</v>
      </c>
      <c r="C5" s="10">
        <f>C3-C4</f>
        <v>-1434.99</v>
      </c>
      <c r="D5" s="10">
        <f t="shared" ref="D5" si="0">D3-D4</f>
        <v>-520.98999999999978</v>
      </c>
      <c r="F5" t="s">
        <v>9</v>
      </c>
      <c r="G5" s="102">
        <v>1000</v>
      </c>
      <c r="H5" s="102"/>
      <c r="I5" s="102"/>
    </row>
    <row r="6" spans="1:9">
      <c r="A6" s="11" t="s">
        <v>3</v>
      </c>
      <c r="B6" s="12">
        <f>B3-B4</f>
        <v>914</v>
      </c>
      <c r="C6" s="12">
        <f>C3-C4</f>
        <v>-1434.99</v>
      </c>
      <c r="D6" s="12">
        <f>D3-D4</f>
        <v>-520.98999999999978</v>
      </c>
      <c r="F6" t="s">
        <v>10</v>
      </c>
      <c r="G6" s="102">
        <v>1000</v>
      </c>
    </row>
    <row r="7" spans="1:9">
      <c r="A7" s="1"/>
      <c r="B7" s="1"/>
      <c r="C7" s="92"/>
      <c r="D7" s="92"/>
      <c r="F7" t="s">
        <v>11</v>
      </c>
      <c r="G7" s="102">
        <v>1000</v>
      </c>
    </row>
    <row r="8" spans="1:9" ht="15.75" thickBot="1">
      <c r="A8" s="14"/>
      <c r="B8" s="15" t="s">
        <v>121</v>
      </c>
      <c r="C8" s="92"/>
      <c r="D8" s="92"/>
      <c r="F8" t="s">
        <v>12</v>
      </c>
      <c r="G8" s="102">
        <v>1000</v>
      </c>
    </row>
    <row r="9" spans="1:9" ht="16.5" thickTop="1" thickBot="1">
      <c r="A9" s="16" t="s">
        <v>70</v>
      </c>
      <c r="B9" s="16" t="s">
        <v>106</v>
      </c>
      <c r="C9" s="16" t="s">
        <v>107</v>
      </c>
      <c r="D9" s="101">
        <f>D16-D25</f>
        <v>-520.98999999999978</v>
      </c>
      <c r="F9" t="s">
        <v>13</v>
      </c>
      <c r="G9" s="102">
        <v>1000</v>
      </c>
    </row>
    <row r="10" spans="1:9">
      <c r="A10" s="17" t="s">
        <v>79</v>
      </c>
      <c r="B10" s="18">
        <v>694</v>
      </c>
      <c r="C10" s="18"/>
      <c r="D10" s="92"/>
      <c r="F10" t="s">
        <v>14</v>
      </c>
      <c r="G10" s="102">
        <v>1000</v>
      </c>
    </row>
    <row r="11" spans="1:9">
      <c r="A11" s="17" t="s">
        <v>78</v>
      </c>
      <c r="B11" s="18">
        <v>1300</v>
      </c>
      <c r="C11" s="18"/>
      <c r="D11" s="92"/>
      <c r="F11" t="s">
        <v>15</v>
      </c>
      <c r="G11" s="102">
        <v>1000</v>
      </c>
    </row>
    <row r="12" spans="1:9">
      <c r="A12" s="17" t="s">
        <v>67</v>
      </c>
      <c r="B12" s="18"/>
      <c r="C12" s="18"/>
      <c r="D12" s="92"/>
    </row>
    <row r="13" spans="1:9">
      <c r="A13" s="17" t="s">
        <v>80</v>
      </c>
      <c r="B13" s="18"/>
      <c r="C13" s="18"/>
      <c r="D13" s="92"/>
      <c r="F13" s="104" t="s">
        <v>123</v>
      </c>
      <c r="G13" s="102">
        <f>SUM(G2:G12)</f>
        <v>10000</v>
      </c>
    </row>
    <row r="14" spans="1:9">
      <c r="A14" s="17" t="s">
        <v>68</v>
      </c>
      <c r="B14" s="18"/>
      <c r="C14" s="18">
        <v>100</v>
      </c>
      <c r="D14" s="92"/>
      <c r="F14" s="105" t="s">
        <v>124</v>
      </c>
      <c r="G14" s="106">
        <f>G13+3500</f>
        <v>13500</v>
      </c>
    </row>
    <row r="15" spans="1:9" ht="15.75" thickBot="1">
      <c r="A15" s="22" t="s">
        <v>37</v>
      </c>
      <c r="B15" s="23"/>
      <c r="C15" s="23"/>
      <c r="D15" s="92" t="s">
        <v>108</v>
      </c>
    </row>
    <row r="16" spans="1:9">
      <c r="A16" s="25" t="s">
        <v>69</v>
      </c>
      <c r="B16" s="25">
        <f>SUM(B10:B15)</f>
        <v>1994</v>
      </c>
      <c r="C16" s="25">
        <f>SUM(C10:C15)</f>
        <v>100</v>
      </c>
      <c r="D16" s="98">
        <f>B16+C16</f>
        <v>2094</v>
      </c>
    </row>
    <row r="17" spans="1:4">
      <c r="A17" s="1"/>
      <c r="B17" s="1"/>
      <c r="C17" s="92"/>
      <c r="D17" s="92"/>
    </row>
    <row r="18" spans="1:4" ht="15.75" thickBot="1">
      <c r="A18" s="26" t="s">
        <v>66</v>
      </c>
      <c r="B18" s="26" t="s">
        <v>106</v>
      </c>
      <c r="C18" s="26" t="s">
        <v>107</v>
      </c>
      <c r="D18" s="92"/>
    </row>
    <row r="19" spans="1:4">
      <c r="A19" s="27" t="s">
        <v>18</v>
      </c>
      <c r="B19" s="28">
        <f>B44</f>
        <v>480</v>
      </c>
      <c r="C19" s="28">
        <f>C44</f>
        <v>224.69</v>
      </c>
      <c r="D19" s="92"/>
    </row>
    <row r="20" spans="1:4">
      <c r="A20" s="27" t="s">
        <v>31</v>
      </c>
      <c r="B20" s="8">
        <f>B53</f>
        <v>0</v>
      </c>
      <c r="C20" s="8">
        <f>C53</f>
        <v>70</v>
      </c>
      <c r="D20" s="92"/>
    </row>
    <row r="21" spans="1:4">
      <c r="A21" s="27" t="s">
        <v>82</v>
      </c>
      <c r="B21" s="8">
        <f>B61</f>
        <v>0</v>
      </c>
      <c r="C21" s="8">
        <f>C61</f>
        <v>0</v>
      </c>
      <c r="D21" s="92"/>
    </row>
    <row r="22" spans="1:4">
      <c r="A22" s="27" t="s">
        <v>44</v>
      </c>
      <c r="B22" s="8">
        <f>B77</f>
        <v>600</v>
      </c>
      <c r="C22" s="8">
        <f>C77</f>
        <v>1240.3</v>
      </c>
      <c r="D22" s="92"/>
    </row>
    <row r="23" spans="1:4">
      <c r="A23" s="4" t="s">
        <v>51</v>
      </c>
      <c r="B23" s="8">
        <f>B90</f>
        <v>0</v>
      </c>
      <c r="C23" s="8">
        <f>C90</f>
        <v>0</v>
      </c>
      <c r="D23" s="92"/>
    </row>
    <row r="24" spans="1:4" ht="15.75" thickBot="1">
      <c r="A24" s="9" t="s">
        <v>71</v>
      </c>
      <c r="B24" s="29">
        <f>B99</f>
        <v>0</v>
      </c>
      <c r="C24" s="29">
        <f>C99</f>
        <v>0</v>
      </c>
      <c r="D24" s="92" t="s">
        <v>108</v>
      </c>
    </row>
    <row r="25" spans="1:4">
      <c r="A25" s="30" t="s">
        <v>74</v>
      </c>
      <c r="B25" s="31">
        <f>SUM(B19:B24)</f>
        <v>1080</v>
      </c>
      <c r="C25" s="31">
        <f>SUM(C19:C24)</f>
        <v>1534.99</v>
      </c>
      <c r="D25" s="98">
        <f>B25+C25</f>
        <v>2614.9899999999998</v>
      </c>
    </row>
    <row r="26" spans="1:4">
      <c r="A26" s="1"/>
      <c r="B26" s="1"/>
      <c r="C26" s="92"/>
      <c r="D26" s="92"/>
    </row>
    <row r="27" spans="1:4" ht="15.75" thickBot="1">
      <c r="A27" s="32" t="s">
        <v>18</v>
      </c>
      <c r="B27" s="32" t="s">
        <v>106</v>
      </c>
      <c r="C27" s="32" t="s">
        <v>107</v>
      </c>
      <c r="D27" s="92"/>
    </row>
    <row r="28" spans="1:4">
      <c r="A28" s="17" t="s">
        <v>19</v>
      </c>
      <c r="B28" s="34">
        <v>250</v>
      </c>
      <c r="C28" s="92">
        <v>100</v>
      </c>
      <c r="D28" s="92"/>
    </row>
    <row r="29" spans="1:4">
      <c r="A29" s="17" t="s">
        <v>20</v>
      </c>
      <c r="B29" s="34"/>
      <c r="C29" s="92"/>
      <c r="D29" s="92"/>
    </row>
    <row r="30" spans="1:4">
      <c r="A30" s="37" t="s">
        <v>22</v>
      </c>
      <c r="B30" s="34"/>
      <c r="C30" s="34">
        <v>6</v>
      </c>
      <c r="D30" s="92"/>
    </row>
    <row r="31" spans="1:4">
      <c r="A31" s="17" t="s">
        <v>21</v>
      </c>
      <c r="B31" s="34"/>
      <c r="C31" s="34">
        <v>17</v>
      </c>
      <c r="D31" s="92"/>
    </row>
    <row r="32" spans="1:4">
      <c r="A32" s="17" t="s">
        <v>23</v>
      </c>
      <c r="B32" s="34"/>
      <c r="C32" s="34">
        <v>8</v>
      </c>
      <c r="D32" s="92"/>
    </row>
    <row r="33" spans="1:4">
      <c r="A33" s="17" t="s">
        <v>24</v>
      </c>
      <c r="B33" s="34"/>
      <c r="C33" s="34">
        <v>12</v>
      </c>
      <c r="D33" s="92"/>
    </row>
    <row r="34" spans="1:4">
      <c r="A34" s="17" t="s">
        <v>92</v>
      </c>
      <c r="B34" s="34"/>
      <c r="C34" s="34">
        <v>16.8</v>
      </c>
      <c r="D34" s="92"/>
    </row>
    <row r="35" spans="1:4">
      <c r="A35" s="17" t="s">
        <v>93</v>
      </c>
      <c r="B35" s="34"/>
      <c r="C35" s="34">
        <v>15</v>
      </c>
      <c r="D35" s="92"/>
    </row>
    <row r="36" spans="1:4">
      <c r="A36" s="17" t="s">
        <v>25</v>
      </c>
      <c r="B36" s="34"/>
      <c r="C36" s="34">
        <v>19.89</v>
      </c>
      <c r="D36" s="92"/>
    </row>
    <row r="37" spans="1:4">
      <c r="A37" s="17" t="s">
        <v>16</v>
      </c>
      <c r="B37" s="34"/>
      <c r="C37" s="34">
        <v>30</v>
      </c>
      <c r="D37" s="92"/>
    </row>
    <row r="38" spans="1:4">
      <c r="A38" s="17" t="s">
        <v>26</v>
      </c>
      <c r="B38" s="34"/>
      <c r="C38" s="34"/>
      <c r="D38" s="92"/>
    </row>
    <row r="39" spans="1:4">
      <c r="A39" s="17" t="s">
        <v>27</v>
      </c>
      <c r="B39" s="34"/>
      <c r="C39" s="34"/>
      <c r="D39" s="92"/>
    </row>
    <row r="40" spans="1:4">
      <c r="A40" s="17" t="s">
        <v>81</v>
      </c>
      <c r="B40" s="34">
        <v>210</v>
      </c>
      <c r="C40" s="34"/>
      <c r="D40" s="92"/>
    </row>
    <row r="41" spans="1:4">
      <c r="A41" s="17" t="s">
        <v>94</v>
      </c>
      <c r="B41" s="34">
        <v>20</v>
      </c>
      <c r="C41" s="34"/>
      <c r="D41" s="92"/>
    </row>
    <row r="42" spans="1:4">
      <c r="A42" s="17" t="s">
        <v>28</v>
      </c>
      <c r="B42" s="48"/>
      <c r="C42" s="34"/>
      <c r="D42" s="92"/>
    </row>
    <row r="43" spans="1:4" ht="15.75" thickBot="1">
      <c r="A43" s="38" t="s">
        <v>29</v>
      </c>
      <c r="B43" s="39"/>
      <c r="C43" s="39"/>
      <c r="D43" s="92"/>
    </row>
    <row r="44" spans="1:4">
      <c r="A44" s="41" t="s">
        <v>30</v>
      </c>
      <c r="B44" s="42">
        <f>SUM(B28:B43)</f>
        <v>480</v>
      </c>
      <c r="C44" s="42">
        <f>SUM(C28:C43)</f>
        <v>224.69</v>
      </c>
      <c r="D44" s="92"/>
    </row>
    <row r="45" spans="1:4" ht="15.75">
      <c r="A45" s="43"/>
      <c r="B45" s="43"/>
      <c r="C45" s="92"/>
      <c r="D45" s="92"/>
    </row>
    <row r="46" spans="1:4" ht="15.75" thickBot="1">
      <c r="A46" s="32" t="s">
        <v>31</v>
      </c>
      <c r="B46" s="32" t="s">
        <v>106</v>
      </c>
      <c r="C46" s="32" t="s">
        <v>107</v>
      </c>
      <c r="D46" s="92"/>
    </row>
    <row r="47" spans="1:4">
      <c r="A47" s="17" t="s">
        <v>32</v>
      </c>
      <c r="B47" s="34"/>
      <c r="C47" s="34"/>
      <c r="D47" s="92"/>
    </row>
    <row r="48" spans="1:4">
      <c r="A48" s="17" t="s">
        <v>33</v>
      </c>
      <c r="B48" s="34"/>
      <c r="C48" s="34"/>
      <c r="D48" s="92"/>
    </row>
    <row r="49" spans="1:4">
      <c r="A49" s="17" t="s">
        <v>34</v>
      </c>
      <c r="B49" s="34"/>
      <c r="C49" s="34">
        <v>60</v>
      </c>
      <c r="D49" s="92"/>
    </row>
    <row r="50" spans="1:4">
      <c r="A50" s="17" t="s">
        <v>35</v>
      </c>
      <c r="B50" s="34"/>
      <c r="C50" s="34">
        <v>10</v>
      </c>
      <c r="D50" s="92"/>
    </row>
    <row r="51" spans="1:4">
      <c r="A51" s="17" t="s">
        <v>36</v>
      </c>
      <c r="B51" s="34"/>
      <c r="C51" s="34"/>
      <c r="D51" s="92"/>
    </row>
    <row r="52" spans="1:4" ht="15.75" thickBot="1">
      <c r="A52" s="38" t="s">
        <v>29</v>
      </c>
      <c r="B52" s="45"/>
      <c r="C52" s="45"/>
      <c r="D52" s="92"/>
    </row>
    <row r="53" spans="1:4">
      <c r="A53" s="41" t="s">
        <v>38</v>
      </c>
      <c r="B53" s="42">
        <f>SUM(B47:B52)</f>
        <v>0</v>
      </c>
      <c r="C53" s="42">
        <f>SUM(C47:C52)</f>
        <v>70</v>
      </c>
      <c r="D53" s="92"/>
    </row>
    <row r="54" spans="1:4" ht="15.75">
      <c r="A54" s="43"/>
      <c r="B54" s="43"/>
      <c r="C54" s="92"/>
      <c r="D54" s="92"/>
    </row>
    <row r="55" spans="1:4" ht="15.75" thickBot="1">
      <c r="A55" s="32" t="s">
        <v>82</v>
      </c>
      <c r="B55" s="32" t="s">
        <v>106</v>
      </c>
      <c r="C55" s="32" t="s">
        <v>107</v>
      </c>
      <c r="D55" s="92"/>
    </row>
    <row r="56" spans="1:4">
      <c r="A56" s="17" t="s">
        <v>39</v>
      </c>
      <c r="B56" s="34"/>
      <c r="C56" s="34"/>
      <c r="D56" s="92"/>
    </row>
    <row r="57" spans="1:4">
      <c r="A57" s="17" t="s">
        <v>40</v>
      </c>
      <c r="B57" s="34"/>
      <c r="C57" s="34"/>
      <c r="D57" s="92"/>
    </row>
    <row r="58" spans="1:4">
      <c r="A58" s="17" t="s">
        <v>41</v>
      </c>
      <c r="B58" s="34"/>
      <c r="C58" s="34"/>
      <c r="D58" s="92"/>
    </row>
    <row r="59" spans="1:4">
      <c r="A59" s="17" t="s">
        <v>42</v>
      </c>
      <c r="B59" s="34"/>
      <c r="C59" s="34"/>
      <c r="D59" s="92"/>
    </row>
    <row r="60" spans="1:4" ht="15.75" thickBot="1">
      <c r="A60" s="38" t="s">
        <v>29</v>
      </c>
      <c r="B60" s="45"/>
      <c r="C60" s="45"/>
      <c r="D60" s="92"/>
    </row>
    <row r="61" spans="1:4">
      <c r="A61" s="41" t="s">
        <v>43</v>
      </c>
      <c r="B61" s="42">
        <f>SUM(B56:B60)</f>
        <v>0</v>
      </c>
      <c r="C61" s="42">
        <f>SUM(C56:C60)</f>
        <v>0</v>
      </c>
      <c r="D61" s="92"/>
    </row>
    <row r="62" spans="1:4" ht="15.75">
      <c r="A62" s="43"/>
      <c r="B62" s="43"/>
      <c r="C62" s="92"/>
      <c r="D62" s="92"/>
    </row>
    <row r="63" spans="1:4" ht="15.75" thickBot="1">
      <c r="A63" s="32" t="s">
        <v>44</v>
      </c>
      <c r="B63" s="32" t="s">
        <v>106</v>
      </c>
      <c r="C63" s="32" t="s">
        <v>107</v>
      </c>
      <c r="D63" s="92"/>
    </row>
    <row r="64" spans="1:4">
      <c r="A64" s="17" t="s">
        <v>45</v>
      </c>
      <c r="B64" s="44"/>
      <c r="C64" s="34">
        <v>300</v>
      </c>
      <c r="D64" s="92"/>
    </row>
    <row r="65" spans="1:7">
      <c r="A65" s="17" t="s">
        <v>89</v>
      </c>
      <c r="B65" s="34"/>
      <c r="C65" s="34">
        <v>50</v>
      </c>
      <c r="D65" s="92"/>
    </row>
    <row r="66" spans="1:7">
      <c r="A66" s="17" t="s">
        <v>90</v>
      </c>
      <c r="B66" s="34"/>
      <c r="C66" s="34">
        <v>50</v>
      </c>
      <c r="D66" s="92"/>
    </row>
    <row r="67" spans="1:7">
      <c r="A67" s="17" t="s">
        <v>49</v>
      </c>
      <c r="B67" s="34"/>
      <c r="C67" s="34"/>
      <c r="D67" s="92"/>
    </row>
    <row r="68" spans="1:7">
      <c r="A68" s="17" t="s">
        <v>83</v>
      </c>
      <c r="B68" s="34"/>
      <c r="C68" s="34"/>
      <c r="D68" s="92"/>
    </row>
    <row r="69" spans="1:7">
      <c r="A69" s="17" t="s">
        <v>86</v>
      </c>
      <c r="B69" s="34"/>
      <c r="C69" s="34">
        <v>115.3</v>
      </c>
      <c r="D69" s="92"/>
    </row>
    <row r="70" spans="1:7">
      <c r="A70" s="17" t="s">
        <v>87</v>
      </c>
      <c r="B70" s="34"/>
      <c r="C70" s="34">
        <v>45</v>
      </c>
      <c r="D70" s="92"/>
    </row>
    <row r="71" spans="1:7">
      <c r="A71" s="17" t="s">
        <v>88</v>
      </c>
      <c r="B71" s="34"/>
      <c r="C71" s="34"/>
      <c r="D71" s="92"/>
    </row>
    <row r="72" spans="1:7">
      <c r="A72" s="17" t="s">
        <v>48</v>
      </c>
      <c r="B72" s="34"/>
      <c r="C72" s="34"/>
      <c r="D72" s="92"/>
    </row>
    <row r="73" spans="1:7">
      <c r="A73" s="17" t="s">
        <v>46</v>
      </c>
      <c r="B73" s="34"/>
      <c r="C73" s="34"/>
      <c r="D73" s="92"/>
      <c r="E73" s="110" t="s">
        <v>119</v>
      </c>
      <c r="F73" s="110" t="s">
        <v>125</v>
      </c>
    </row>
    <row r="74" spans="1:7">
      <c r="A74" s="17" t="s">
        <v>84</v>
      </c>
      <c r="B74" s="34"/>
      <c r="C74" s="34"/>
      <c r="D74" s="92"/>
      <c r="E74" s="108" t="s">
        <v>118</v>
      </c>
      <c r="F74" s="108" t="s">
        <v>104</v>
      </c>
    </row>
    <row r="75" spans="1:7">
      <c r="A75" s="17" t="s">
        <v>85</v>
      </c>
      <c r="B75" s="34">
        <v>600</v>
      </c>
      <c r="C75" s="34">
        <v>600</v>
      </c>
      <c r="D75" s="92"/>
      <c r="E75" s="108">
        <v>70</v>
      </c>
      <c r="F75" s="108">
        <v>600</v>
      </c>
    </row>
    <row r="76" spans="1:7" ht="15.75" thickBot="1">
      <c r="A76" s="38" t="s">
        <v>114</v>
      </c>
      <c r="B76" s="46"/>
      <c r="C76" s="46">
        <v>80</v>
      </c>
      <c r="D76" s="92"/>
      <c r="E76" s="109" t="s">
        <v>120</v>
      </c>
      <c r="F76" s="110" t="s">
        <v>125</v>
      </c>
      <c r="G76" s="102" t="s">
        <v>100</v>
      </c>
    </row>
    <row r="77" spans="1:7">
      <c r="A77" s="41" t="s">
        <v>50</v>
      </c>
      <c r="B77" s="42">
        <f>SUM(B64:B76)</f>
        <v>600</v>
      </c>
      <c r="C77" s="42">
        <f>SUM(C64:C76)</f>
        <v>1240.3</v>
      </c>
      <c r="D77" s="92"/>
      <c r="E77" s="108" t="s">
        <v>118</v>
      </c>
      <c r="F77" s="108" t="s">
        <v>104</v>
      </c>
      <c r="G77" s="102">
        <f>F75+F78</f>
        <v>1427.01</v>
      </c>
    </row>
    <row r="78" spans="1:7" ht="15.75">
      <c r="A78" s="43"/>
      <c r="B78" s="43"/>
      <c r="C78" s="92"/>
      <c r="D78" s="92"/>
      <c r="E78" s="107">
        <v>535.79999999999995</v>
      </c>
      <c r="F78" s="107">
        <v>827.01</v>
      </c>
    </row>
    <row r="79" spans="1:7" ht="15.75" thickBot="1">
      <c r="A79" s="32" t="s">
        <v>51</v>
      </c>
      <c r="B79" s="32" t="s">
        <v>106</v>
      </c>
      <c r="C79" s="32" t="s">
        <v>107</v>
      </c>
      <c r="D79" s="92"/>
    </row>
    <row r="80" spans="1:7">
      <c r="A80" s="17" t="s">
        <v>17</v>
      </c>
      <c r="B80" s="34"/>
      <c r="C80" s="34"/>
      <c r="D80" s="92"/>
    </row>
    <row r="81" spans="1:4">
      <c r="A81" s="17" t="s">
        <v>52</v>
      </c>
      <c r="B81" s="34"/>
      <c r="C81" s="34"/>
      <c r="D81" s="92"/>
    </row>
    <row r="82" spans="1:4">
      <c r="A82" s="17" t="s">
        <v>53</v>
      </c>
      <c r="B82" s="34"/>
      <c r="C82" s="34"/>
      <c r="D82" s="92"/>
    </row>
    <row r="83" spans="1:4">
      <c r="A83" s="17" t="s">
        <v>54</v>
      </c>
      <c r="B83" s="34"/>
      <c r="C83" s="34"/>
      <c r="D83" s="92"/>
    </row>
    <row r="84" spans="1:4">
      <c r="A84" s="17" t="s">
        <v>55</v>
      </c>
      <c r="B84" s="34"/>
      <c r="C84" s="34"/>
      <c r="D84" s="92"/>
    </row>
    <row r="85" spans="1:4">
      <c r="A85" s="17" t="s">
        <v>60</v>
      </c>
      <c r="B85" s="34"/>
      <c r="C85" s="34"/>
      <c r="D85" s="92"/>
    </row>
    <row r="86" spans="1:4">
      <c r="A86" s="17" t="s">
        <v>56</v>
      </c>
      <c r="B86" s="34"/>
      <c r="C86" s="34"/>
      <c r="D86" s="92"/>
    </row>
    <row r="87" spans="1:4">
      <c r="A87" s="17" t="s">
        <v>57</v>
      </c>
      <c r="B87" s="34"/>
      <c r="C87" s="34"/>
      <c r="D87" s="92"/>
    </row>
    <row r="88" spans="1:4">
      <c r="A88" s="17" t="s">
        <v>58</v>
      </c>
      <c r="B88" s="34"/>
      <c r="C88" s="34"/>
      <c r="D88" s="92"/>
    </row>
    <row r="89" spans="1:4" ht="15.75" thickBot="1">
      <c r="A89" s="38" t="s">
        <v>37</v>
      </c>
      <c r="B89" s="45"/>
      <c r="C89" s="45"/>
      <c r="D89" s="65"/>
    </row>
    <row r="90" spans="1:4">
      <c r="A90" s="41" t="s">
        <v>59</v>
      </c>
      <c r="B90" s="42">
        <f>SUM(B80:B89)</f>
        <v>0</v>
      </c>
      <c r="C90" s="42">
        <f>SUM(C80:C89)</f>
        <v>0</v>
      </c>
    </row>
    <row r="91" spans="1:4" ht="15.75">
      <c r="A91" s="43"/>
      <c r="B91" s="43"/>
    </row>
    <row r="92" spans="1:4" ht="15.75" thickBot="1">
      <c r="A92" s="32" t="s">
        <v>61</v>
      </c>
      <c r="B92" s="32" t="s">
        <v>106</v>
      </c>
      <c r="C92" s="32" t="s">
        <v>107</v>
      </c>
    </row>
    <row r="93" spans="1:4">
      <c r="A93" s="17" t="s">
        <v>62</v>
      </c>
      <c r="B93" s="34"/>
      <c r="C93" s="34"/>
    </row>
    <row r="94" spans="1:4">
      <c r="A94" s="17" t="s">
        <v>63</v>
      </c>
      <c r="B94" s="34"/>
      <c r="C94" s="34"/>
    </row>
    <row r="95" spans="1:4">
      <c r="A95" s="17" t="s">
        <v>91</v>
      </c>
      <c r="B95" s="34"/>
      <c r="C95" s="34"/>
    </row>
    <row r="96" spans="1:4">
      <c r="A96" s="17" t="s">
        <v>64</v>
      </c>
      <c r="B96" s="34"/>
      <c r="C96" s="34"/>
    </row>
    <row r="97" spans="1:3">
      <c r="A97" s="17" t="s">
        <v>47</v>
      </c>
      <c r="B97" s="34"/>
      <c r="C97" s="34"/>
    </row>
    <row r="98" spans="1:3" ht="15.75" thickBot="1">
      <c r="A98" s="38" t="s">
        <v>37</v>
      </c>
      <c r="B98" s="45"/>
      <c r="C98" s="45"/>
    </row>
    <row r="99" spans="1:3">
      <c r="A99" s="41" t="s">
        <v>65</v>
      </c>
      <c r="B99" s="42">
        <f>SUM(B93:B98)</f>
        <v>0</v>
      </c>
      <c r="C99" s="42">
        <f>SUM(C93:C98)</f>
        <v>0</v>
      </c>
    </row>
  </sheetData>
  <conditionalFormatting sqref="B5:D5">
    <cfRule type="cellIs" dxfId="21" priority="4" operator="equal">
      <formula>0</formula>
    </cfRule>
    <cfRule type="cellIs" dxfId="20" priority="5" operator="lessThan">
      <formula>0</formula>
    </cfRule>
    <cfRule type="cellIs" dxfId="19" priority="6" operator="greaterThan">
      <formula>0</formula>
    </cfRule>
  </conditionalFormatting>
  <conditionalFormatting sqref="B6:D6">
    <cfRule type="cellIs" dxfId="18" priority="1" operator="equal">
      <formula>0</formula>
    </cfRule>
    <cfRule type="cellIs" dxfId="17" priority="2" operator="lessThan">
      <formula>0</formula>
    </cfRule>
    <cfRule type="cellIs" dxfId="16" priority="3" operator="greaterThan">
      <formula>0</formula>
    </cfRule>
  </conditionalFormatting>
  <pageMargins left="0.7" right="0.7" top="0.59375" bottom="0.75" header="0.3" footer="0.3"/>
  <pageSetup paperSize="9" orientation="portrait" verticalDpi="597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selection activeCell="F2" sqref="F2"/>
    </sheetView>
  </sheetViews>
  <sheetFormatPr baseColWidth="10" defaultRowHeight="15"/>
  <cols>
    <col min="1" max="1" width="18.42578125" bestFit="1" customWidth="1"/>
    <col min="2" max="2" width="6.5703125" bestFit="1" customWidth="1"/>
    <col min="3" max="3" width="4.7109375" customWidth="1"/>
    <col min="4" max="4" width="30.42578125" bestFit="1" customWidth="1"/>
    <col min="5" max="5" width="8" customWidth="1"/>
    <col min="6" max="6" width="11.7109375" style="102" bestFit="1" customWidth="1"/>
    <col min="7" max="7" width="23.7109375" bestFit="1" customWidth="1"/>
    <col min="9" max="9" width="35.5703125" bestFit="1" customWidth="1"/>
    <col min="10" max="10" width="10" bestFit="1" customWidth="1"/>
    <col min="12" max="12" width="35.5703125" bestFit="1" customWidth="1"/>
    <col min="13" max="13" width="14.7109375" customWidth="1"/>
    <col min="14" max="14" width="8.85546875" style="130" customWidth="1"/>
    <col min="15" max="15" width="32.5703125" customWidth="1"/>
    <col min="18" max="18" width="35.5703125" bestFit="1" customWidth="1"/>
  </cols>
  <sheetData>
    <row r="1" spans="1:19" s="104" customFormat="1">
      <c r="A1" s="105" t="s">
        <v>128</v>
      </c>
      <c r="B1" s="105" t="s">
        <v>135</v>
      </c>
      <c r="C1" s="112"/>
      <c r="D1" s="105" t="s">
        <v>133</v>
      </c>
      <c r="E1" s="105" t="s">
        <v>137</v>
      </c>
      <c r="F1" s="106" t="s">
        <v>135</v>
      </c>
      <c r="G1" s="105" t="s">
        <v>139</v>
      </c>
      <c r="I1" s="178" t="s">
        <v>218</v>
      </c>
      <c r="J1" s="178"/>
      <c r="K1" s="178"/>
      <c r="L1" s="178"/>
      <c r="M1" s="179"/>
      <c r="N1" s="126"/>
      <c r="O1" s="178" t="s">
        <v>219</v>
      </c>
      <c r="P1" s="178"/>
    </row>
    <row r="2" spans="1:19" ht="15.75">
      <c r="A2" s="107" t="s">
        <v>130</v>
      </c>
      <c r="B2" s="107" t="s">
        <v>131</v>
      </c>
      <c r="C2" s="92"/>
      <c r="D2" s="107" t="s">
        <v>136</v>
      </c>
      <c r="E2" s="107"/>
      <c r="F2" s="114">
        <v>70000</v>
      </c>
      <c r="G2" s="107"/>
      <c r="I2" s="121" t="s">
        <v>150</v>
      </c>
      <c r="J2" s="122"/>
      <c r="L2" s="121" t="s">
        <v>202</v>
      </c>
      <c r="M2" s="122"/>
      <c r="N2" s="127"/>
      <c r="O2" s="117" t="s">
        <v>220</v>
      </c>
      <c r="R2" s="121" t="s">
        <v>231</v>
      </c>
      <c r="S2" s="122"/>
    </row>
    <row r="3" spans="1:19">
      <c r="A3" s="107" t="s">
        <v>129</v>
      </c>
      <c r="B3" s="111" t="s">
        <v>132</v>
      </c>
      <c r="C3" s="113"/>
      <c r="D3" s="107" t="s">
        <v>134</v>
      </c>
      <c r="E3" s="107"/>
      <c r="F3" s="114">
        <v>235</v>
      </c>
      <c r="G3" s="107" t="s">
        <v>141</v>
      </c>
      <c r="I3" s="118" t="s">
        <v>151</v>
      </c>
      <c r="J3" s="119" t="s">
        <v>152</v>
      </c>
      <c r="L3" s="118" t="s">
        <v>151</v>
      </c>
      <c r="M3" s="119" t="s">
        <v>203</v>
      </c>
      <c r="N3" s="128"/>
      <c r="O3" s="118" t="s">
        <v>151</v>
      </c>
      <c r="P3" s="119" t="s">
        <v>221</v>
      </c>
      <c r="R3" s="118" t="s">
        <v>151</v>
      </c>
      <c r="S3" s="119" t="s">
        <v>232</v>
      </c>
    </row>
    <row r="4" spans="1:19">
      <c r="A4" s="107"/>
      <c r="B4" s="107"/>
      <c r="C4" s="92"/>
      <c r="D4" s="107" t="s">
        <v>138</v>
      </c>
      <c r="E4" s="115">
        <v>0.01</v>
      </c>
      <c r="F4" s="114">
        <f>F2*E4</f>
        <v>700</v>
      </c>
      <c r="G4" s="107" t="s">
        <v>140</v>
      </c>
      <c r="I4" s="118" t="s">
        <v>153</v>
      </c>
      <c r="J4" s="119" t="s">
        <v>154</v>
      </c>
      <c r="L4" s="118" t="s">
        <v>153</v>
      </c>
      <c r="M4" s="119" t="s">
        <v>204</v>
      </c>
      <c r="N4" s="128"/>
      <c r="O4" s="118" t="s">
        <v>153</v>
      </c>
      <c r="P4" s="119" t="s">
        <v>222</v>
      </c>
      <c r="R4" s="118" t="s">
        <v>153</v>
      </c>
      <c r="S4" s="119" t="s">
        <v>204</v>
      </c>
    </row>
    <row r="5" spans="1:19">
      <c r="A5" s="107"/>
      <c r="B5" s="107"/>
      <c r="C5" s="92"/>
      <c r="D5" s="107" t="s">
        <v>142</v>
      </c>
      <c r="E5" s="107"/>
      <c r="F5" s="116">
        <v>200</v>
      </c>
      <c r="G5" s="107" t="s">
        <v>143</v>
      </c>
      <c r="I5" s="118" t="s">
        <v>155</v>
      </c>
      <c r="J5" s="119" t="s">
        <v>156</v>
      </c>
      <c r="L5" s="118" t="s">
        <v>155</v>
      </c>
      <c r="M5" s="119" t="s">
        <v>205</v>
      </c>
      <c r="N5" s="128"/>
      <c r="O5" s="118" t="s">
        <v>155</v>
      </c>
      <c r="P5" s="119" t="s">
        <v>223</v>
      </c>
      <c r="R5" s="118" t="s">
        <v>155</v>
      </c>
      <c r="S5" s="119" t="s">
        <v>205</v>
      </c>
    </row>
    <row r="6" spans="1:19" ht="24">
      <c r="A6" s="107"/>
      <c r="B6" s="107"/>
      <c r="C6" s="92"/>
      <c r="D6" s="107" t="s">
        <v>144</v>
      </c>
      <c r="E6" s="107"/>
      <c r="F6" s="116">
        <v>200</v>
      </c>
      <c r="G6" s="107" t="s">
        <v>143</v>
      </c>
      <c r="I6" s="118" t="s">
        <v>157</v>
      </c>
      <c r="J6" s="119" t="s">
        <v>158</v>
      </c>
      <c r="L6" s="118" t="s">
        <v>157</v>
      </c>
      <c r="M6" s="119" t="s">
        <v>206</v>
      </c>
      <c r="N6" s="128"/>
      <c r="O6" s="118" t="s">
        <v>157</v>
      </c>
      <c r="P6" s="119" t="s">
        <v>224</v>
      </c>
      <c r="R6" s="118" t="s">
        <v>157</v>
      </c>
      <c r="S6" s="119" t="s">
        <v>233</v>
      </c>
    </row>
    <row r="7" spans="1:19">
      <c r="A7" s="107"/>
      <c r="B7" s="107"/>
      <c r="C7" s="92"/>
      <c r="D7" s="107" t="s">
        <v>145</v>
      </c>
      <c r="E7" s="107"/>
      <c r="F7" s="114">
        <v>600</v>
      </c>
      <c r="G7" s="107" t="s">
        <v>146</v>
      </c>
      <c r="I7" s="118" t="s">
        <v>159</v>
      </c>
      <c r="J7" s="119" t="s">
        <v>160</v>
      </c>
      <c r="L7" s="118" t="s">
        <v>159</v>
      </c>
      <c r="M7" s="119" t="s">
        <v>207</v>
      </c>
      <c r="N7" s="128"/>
      <c r="O7" s="118" t="s">
        <v>225</v>
      </c>
      <c r="P7" s="119" t="s">
        <v>226</v>
      </c>
      <c r="R7" s="118" t="s">
        <v>225</v>
      </c>
      <c r="S7" s="119" t="s">
        <v>234</v>
      </c>
    </row>
    <row r="8" spans="1:19" ht="24">
      <c r="A8" s="107"/>
      <c r="B8" s="107"/>
      <c r="C8" s="92"/>
      <c r="D8" s="107" t="s">
        <v>147</v>
      </c>
      <c r="E8" s="107"/>
      <c r="F8" s="116">
        <v>200</v>
      </c>
      <c r="G8" s="107" t="s">
        <v>141</v>
      </c>
      <c r="I8" s="118" t="s">
        <v>161</v>
      </c>
      <c r="J8" s="119" t="s">
        <v>162</v>
      </c>
      <c r="L8" s="118" t="s">
        <v>161</v>
      </c>
      <c r="M8" s="119" t="s">
        <v>208</v>
      </c>
      <c r="N8" s="128"/>
      <c r="O8" s="118" t="s">
        <v>161</v>
      </c>
      <c r="P8" s="119" t="s">
        <v>227</v>
      </c>
      <c r="R8" s="118" t="s">
        <v>161</v>
      </c>
      <c r="S8" s="119" t="s">
        <v>235</v>
      </c>
    </row>
    <row r="9" spans="1:19" ht="24">
      <c r="A9" s="107"/>
      <c r="B9" s="107"/>
      <c r="C9" s="92"/>
      <c r="D9" s="107" t="s">
        <v>148</v>
      </c>
      <c r="E9" s="107"/>
      <c r="F9" s="116">
        <v>500</v>
      </c>
      <c r="G9" s="107" t="s">
        <v>149</v>
      </c>
      <c r="I9" s="118" t="s">
        <v>163</v>
      </c>
      <c r="J9" s="119" t="s">
        <v>164</v>
      </c>
      <c r="L9" s="118" t="s">
        <v>163</v>
      </c>
      <c r="M9" s="119" t="s">
        <v>164</v>
      </c>
      <c r="N9" s="128"/>
      <c r="O9" s="118" t="s">
        <v>163</v>
      </c>
      <c r="P9" s="119" t="s">
        <v>164</v>
      </c>
      <c r="R9" s="118" t="s">
        <v>163</v>
      </c>
      <c r="S9" s="119" t="s">
        <v>164</v>
      </c>
    </row>
    <row r="10" spans="1:19" ht="24">
      <c r="I10" s="118" t="s">
        <v>165</v>
      </c>
      <c r="J10" s="119" t="s">
        <v>166</v>
      </c>
      <c r="L10" s="118" t="s">
        <v>165</v>
      </c>
      <c r="M10" s="119" t="s">
        <v>209</v>
      </c>
      <c r="N10" s="128"/>
      <c r="O10" s="118" t="s">
        <v>165</v>
      </c>
      <c r="P10" s="119" t="s">
        <v>228</v>
      </c>
      <c r="R10" s="118" t="s">
        <v>165</v>
      </c>
      <c r="S10" s="119" t="s">
        <v>236</v>
      </c>
    </row>
    <row r="11" spans="1:19" ht="24">
      <c r="D11" s="118" t="s">
        <v>245</v>
      </c>
      <c r="E11" s="119" t="s">
        <v>246</v>
      </c>
      <c r="I11" s="118" t="s">
        <v>167</v>
      </c>
      <c r="J11" s="119" t="s">
        <v>168</v>
      </c>
      <c r="L11" s="118" t="s">
        <v>167</v>
      </c>
      <c r="M11" s="119" t="s">
        <v>168</v>
      </c>
      <c r="N11" s="128"/>
      <c r="O11" s="118" t="s">
        <v>167</v>
      </c>
      <c r="P11" s="119" t="s">
        <v>168</v>
      </c>
      <c r="R11" s="118" t="s">
        <v>167</v>
      </c>
      <c r="S11" s="119" t="s">
        <v>168</v>
      </c>
    </row>
    <row r="12" spans="1:19">
      <c r="D12" s="118" t="s">
        <v>247</v>
      </c>
      <c r="E12" s="119" t="s">
        <v>248</v>
      </c>
      <c r="I12" s="118" t="s">
        <v>169</v>
      </c>
      <c r="J12" s="119" t="s">
        <v>168</v>
      </c>
      <c r="L12" s="118" t="s">
        <v>169</v>
      </c>
      <c r="M12" s="119" t="s">
        <v>168</v>
      </c>
      <c r="N12" s="128"/>
      <c r="O12" s="118" t="s">
        <v>169</v>
      </c>
      <c r="P12" s="119" t="s">
        <v>168</v>
      </c>
      <c r="R12" s="118" t="s">
        <v>169</v>
      </c>
      <c r="S12" s="119" t="s">
        <v>168</v>
      </c>
    </row>
    <row r="13" spans="1:19">
      <c r="D13" s="118" t="s">
        <v>249</v>
      </c>
      <c r="E13" s="119" t="s">
        <v>250</v>
      </c>
      <c r="I13" s="118" t="s">
        <v>170</v>
      </c>
      <c r="J13" s="120" t="s">
        <v>171</v>
      </c>
      <c r="L13" s="118" t="s">
        <v>170</v>
      </c>
      <c r="M13" s="120" t="s">
        <v>171</v>
      </c>
      <c r="N13" s="129"/>
      <c r="O13" s="118" t="s">
        <v>170</v>
      </c>
      <c r="P13" s="120" t="s">
        <v>171</v>
      </c>
      <c r="R13" s="118" t="s">
        <v>170</v>
      </c>
      <c r="S13" s="120" t="s">
        <v>171</v>
      </c>
    </row>
    <row r="14" spans="1:19">
      <c r="I14" s="118" t="s">
        <v>172</v>
      </c>
      <c r="J14" s="119" t="s">
        <v>173</v>
      </c>
      <c r="L14" s="118" t="s">
        <v>172</v>
      </c>
      <c r="M14" s="119" t="s">
        <v>210</v>
      </c>
      <c r="N14" s="128"/>
      <c r="O14" s="118" t="s">
        <v>172</v>
      </c>
      <c r="P14" s="119" t="s">
        <v>229</v>
      </c>
      <c r="R14" s="118" t="s">
        <v>172</v>
      </c>
      <c r="S14" s="119" t="s">
        <v>237</v>
      </c>
    </row>
    <row r="15" spans="1:19">
      <c r="F15" s="102">
        <f>SUM(F2:F14)</f>
        <v>72635</v>
      </c>
      <c r="I15" s="118" t="s">
        <v>174</v>
      </c>
      <c r="J15" s="119" t="s">
        <v>175</v>
      </c>
      <c r="L15" s="118" t="s">
        <v>174</v>
      </c>
      <c r="M15" s="119" t="s">
        <v>211</v>
      </c>
      <c r="N15" s="128"/>
      <c r="O15" s="118" t="s">
        <v>174</v>
      </c>
      <c r="P15" s="119" t="s">
        <v>230</v>
      </c>
      <c r="R15" s="118" t="s">
        <v>174</v>
      </c>
      <c r="S15" s="119" t="s">
        <v>238</v>
      </c>
    </row>
    <row r="16" spans="1:19">
      <c r="O16" s="107"/>
      <c r="P16" s="107"/>
    </row>
    <row r="17" spans="9:19">
      <c r="I17" s="125" t="s">
        <v>200</v>
      </c>
    </row>
    <row r="18" spans="9:19">
      <c r="I18" s="123" t="s">
        <v>176</v>
      </c>
      <c r="J18" s="123" t="s">
        <v>177</v>
      </c>
      <c r="L18" s="123" t="s">
        <v>176</v>
      </c>
      <c r="M18" s="123" t="s">
        <v>177</v>
      </c>
      <c r="N18" s="131"/>
      <c r="R18" s="123" t="s">
        <v>176</v>
      </c>
      <c r="S18" s="123" t="s">
        <v>177</v>
      </c>
    </row>
    <row r="19" spans="9:19">
      <c r="I19" s="123" t="s">
        <v>178</v>
      </c>
      <c r="J19" s="123" t="s">
        <v>179</v>
      </c>
      <c r="L19" s="123" t="s">
        <v>178</v>
      </c>
      <c r="M19" s="123" t="s">
        <v>212</v>
      </c>
      <c r="N19" s="131"/>
      <c r="R19" s="123" t="s">
        <v>178</v>
      </c>
      <c r="S19" s="123" t="s">
        <v>239</v>
      </c>
    </row>
    <row r="20" spans="9:19">
      <c r="I20" s="123" t="s">
        <v>180</v>
      </c>
      <c r="J20" s="123" t="s">
        <v>181</v>
      </c>
      <c r="L20" s="123" t="s">
        <v>180</v>
      </c>
      <c r="M20" s="123" t="s">
        <v>213</v>
      </c>
      <c r="N20" s="131"/>
      <c r="R20" s="123" t="s">
        <v>180</v>
      </c>
      <c r="S20" s="123" t="s">
        <v>240</v>
      </c>
    </row>
    <row r="21" spans="9:19">
      <c r="I21" s="123" t="s">
        <v>182</v>
      </c>
      <c r="J21" s="123" t="s">
        <v>183</v>
      </c>
      <c r="L21" s="123" t="s">
        <v>182</v>
      </c>
      <c r="M21" s="123" t="s">
        <v>183</v>
      </c>
      <c r="N21" s="131"/>
      <c r="R21" s="123" t="s">
        <v>182</v>
      </c>
      <c r="S21" s="123" t="s">
        <v>183</v>
      </c>
    </row>
    <row r="22" spans="9:19" ht="22.5">
      <c r="I22" s="123" t="s">
        <v>184</v>
      </c>
      <c r="J22" s="123" t="s">
        <v>185</v>
      </c>
      <c r="L22" s="123" t="s">
        <v>184</v>
      </c>
      <c r="M22" s="123" t="s">
        <v>214</v>
      </c>
      <c r="N22" s="131"/>
      <c r="R22" s="123" t="s">
        <v>184</v>
      </c>
      <c r="S22" s="123" t="s">
        <v>241</v>
      </c>
    </row>
    <row r="23" spans="9:19">
      <c r="I23" s="123" t="s">
        <v>186</v>
      </c>
      <c r="J23" s="123" t="s">
        <v>187</v>
      </c>
      <c r="L23" s="123" t="s">
        <v>186</v>
      </c>
      <c r="M23" s="123" t="s">
        <v>187</v>
      </c>
      <c r="N23" s="131"/>
      <c r="R23" s="123" t="s">
        <v>186</v>
      </c>
      <c r="S23" s="123" t="s">
        <v>187</v>
      </c>
    </row>
    <row r="24" spans="9:19">
      <c r="I24" s="124" t="s">
        <v>201</v>
      </c>
    </row>
    <row r="25" spans="9:19">
      <c r="I25" s="123" t="s">
        <v>188</v>
      </c>
      <c r="J25" s="123" t="s">
        <v>189</v>
      </c>
      <c r="L25" s="123" t="s">
        <v>188</v>
      </c>
      <c r="M25" s="123" t="s">
        <v>189</v>
      </c>
      <c r="N25" s="131"/>
      <c r="R25" s="123" t="s">
        <v>188</v>
      </c>
      <c r="S25" s="123" t="s">
        <v>189</v>
      </c>
    </row>
    <row r="26" spans="9:19">
      <c r="I26" s="123" t="s">
        <v>190</v>
      </c>
      <c r="J26" s="123" t="s">
        <v>191</v>
      </c>
      <c r="L26" s="123" t="s">
        <v>190</v>
      </c>
      <c r="M26" s="123" t="s">
        <v>215</v>
      </c>
      <c r="N26" s="131"/>
      <c r="R26" s="123" t="s">
        <v>190</v>
      </c>
      <c r="S26" s="123" t="s">
        <v>242</v>
      </c>
    </row>
    <row r="27" spans="9:19">
      <c r="I27" s="123" t="s">
        <v>192</v>
      </c>
      <c r="J27" s="123" t="s">
        <v>193</v>
      </c>
      <c r="L27" s="123" t="s">
        <v>192</v>
      </c>
      <c r="M27" s="123" t="s">
        <v>216</v>
      </c>
      <c r="N27" s="131"/>
      <c r="R27" s="123" t="s">
        <v>192</v>
      </c>
      <c r="S27" s="123" t="s">
        <v>243</v>
      </c>
    </row>
    <row r="28" spans="9:19">
      <c r="I28" s="123" t="s">
        <v>194</v>
      </c>
      <c r="J28" s="123" t="s">
        <v>195</v>
      </c>
      <c r="L28" s="123" t="s">
        <v>194</v>
      </c>
      <c r="M28" s="123" t="s">
        <v>195</v>
      </c>
      <c r="N28" s="131"/>
      <c r="R28" s="123" t="s">
        <v>194</v>
      </c>
      <c r="S28" s="123" t="s">
        <v>195</v>
      </c>
    </row>
    <row r="29" spans="9:19" ht="22.5">
      <c r="I29" s="123" t="s">
        <v>196</v>
      </c>
      <c r="J29" s="123" t="s">
        <v>197</v>
      </c>
      <c r="L29" s="123" t="s">
        <v>196</v>
      </c>
      <c r="M29" s="123" t="s">
        <v>217</v>
      </c>
      <c r="N29" s="131"/>
      <c r="R29" s="123" t="s">
        <v>196</v>
      </c>
      <c r="S29" s="123" t="s">
        <v>244</v>
      </c>
    </row>
    <row r="30" spans="9:19">
      <c r="I30" s="123" t="s">
        <v>198</v>
      </c>
      <c r="J30" s="123" t="s">
        <v>199</v>
      </c>
      <c r="L30" s="123" t="s">
        <v>198</v>
      </c>
      <c r="M30" s="123" t="s">
        <v>199</v>
      </c>
      <c r="N30" s="131"/>
      <c r="R30" s="123" t="s">
        <v>198</v>
      </c>
      <c r="S30" s="123" t="s">
        <v>199</v>
      </c>
    </row>
  </sheetData>
  <mergeCells count="2">
    <mergeCell ref="I1:M1"/>
    <mergeCell ref="O1:P1"/>
  </mergeCells>
  <hyperlinks>
    <hyperlink ref="J13" r:id="rId1" tooltip="Ver Detalle Gastos" display="https://ph.biess.fin.ec/ph-web/solicitud/simulacion.jsf"/>
    <hyperlink ref="M13" r:id="rId2" tooltip="Ver Detalle Gastos" display="https://ph.biess.fin.ec/ph-web/solicitud/simulacion.jsf"/>
    <hyperlink ref="P13" r:id="rId3" tooltip="Ver Detalle Gastos" display="https://ph.biess.fin.ec/ph-web/solicitud/simulacion.jsf"/>
    <hyperlink ref="S13" r:id="rId4" tooltip="Ver Detalle Gastos" display="https://ph.biess.fin.ec/ph-web/solicitud/simulacion.jsf"/>
  </hyperlinks>
  <pageMargins left="0.7" right="0.7" top="0.75" bottom="0.75" header="0.3" footer="0.3"/>
  <pageSetup paperSize="9" orientation="portrait" verticalDpi="597"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"/>
  <sheetViews>
    <sheetView view="pageLayout" zoomScaleNormal="100" workbookViewId="0">
      <selection activeCell="F4" sqref="F4"/>
    </sheetView>
  </sheetViews>
  <sheetFormatPr baseColWidth="10" defaultRowHeight="15"/>
  <cols>
    <col min="1" max="1" width="26.85546875" customWidth="1"/>
    <col min="3" max="3" width="4.85546875" customWidth="1"/>
    <col min="4" max="4" width="28.5703125" customWidth="1"/>
    <col min="5" max="5" width="11.7109375" style="102" bestFit="1" customWidth="1"/>
    <col min="7" max="7" width="11.42578125" style="140"/>
  </cols>
  <sheetData>
    <row r="1" spans="1:8">
      <c r="A1" s="2" t="s">
        <v>76</v>
      </c>
      <c r="B1" s="3" t="s">
        <v>127</v>
      </c>
      <c r="D1" s="17" t="s">
        <v>36</v>
      </c>
      <c r="E1" s="34"/>
      <c r="F1" t="s">
        <v>318</v>
      </c>
    </row>
    <row r="2" spans="1:8" ht="15.75" thickBot="1">
      <c r="A2" s="4" t="s">
        <v>75</v>
      </c>
      <c r="B2" s="5"/>
      <c r="D2" s="38" t="s">
        <v>29</v>
      </c>
      <c r="E2" s="45"/>
      <c r="F2" s="139">
        <v>42430</v>
      </c>
      <c r="G2" s="140">
        <v>500</v>
      </c>
      <c r="H2" t="s">
        <v>319</v>
      </c>
    </row>
    <row r="3" spans="1:8">
      <c r="A3" s="4" t="s">
        <v>0</v>
      </c>
      <c r="B3" s="7">
        <f>B16</f>
        <v>2094</v>
      </c>
      <c r="D3" s="41" t="s">
        <v>38</v>
      </c>
      <c r="E3" s="42">
        <f>SUM(B47:B50)+SUM(E1:E2)</f>
        <v>70</v>
      </c>
      <c r="F3" s="139">
        <v>42430</v>
      </c>
      <c r="G3" s="140">
        <v>13.21</v>
      </c>
      <c r="H3" t="s">
        <v>320</v>
      </c>
    </row>
    <row r="4" spans="1:8" ht="15.75">
      <c r="A4" s="4" t="s">
        <v>1</v>
      </c>
      <c r="B4" s="8">
        <f>B25</f>
        <v>2034.99</v>
      </c>
      <c r="D4" s="43"/>
      <c r="E4" s="43"/>
      <c r="F4" s="102"/>
    </row>
    <row r="5" spans="1:8" ht="15.75" thickBot="1">
      <c r="A5" s="9" t="s">
        <v>2</v>
      </c>
      <c r="B5" s="10">
        <f>B3-B4</f>
        <v>59.009999999999991</v>
      </c>
      <c r="D5" s="32" t="s">
        <v>82</v>
      </c>
      <c r="E5" s="32" t="s">
        <v>106</v>
      </c>
      <c r="F5" s="102"/>
    </row>
    <row r="6" spans="1:8">
      <c r="A6" s="11" t="s">
        <v>3</v>
      </c>
      <c r="B6" s="12">
        <f>B3-B4</f>
        <v>59.009999999999991</v>
      </c>
      <c r="D6" s="17" t="s">
        <v>39</v>
      </c>
      <c r="E6" s="34"/>
    </row>
    <row r="7" spans="1:8">
      <c r="A7" s="1"/>
      <c r="B7" s="1"/>
      <c r="D7" s="17" t="s">
        <v>40</v>
      </c>
      <c r="E7" s="34"/>
    </row>
    <row r="8" spans="1:8" ht="15.75" thickBot="1">
      <c r="A8" s="14"/>
      <c r="B8" s="15" t="s">
        <v>126</v>
      </c>
      <c r="D8" s="17" t="s">
        <v>41</v>
      </c>
      <c r="E8" s="34"/>
    </row>
    <row r="9" spans="1:8" ht="16.5" thickTop="1" thickBot="1">
      <c r="A9" s="16" t="s">
        <v>70</v>
      </c>
      <c r="B9" s="16" t="s">
        <v>106</v>
      </c>
      <c r="D9" s="17" t="s">
        <v>42</v>
      </c>
      <c r="E9" s="34"/>
    </row>
    <row r="10" spans="1:8" ht="15.75" thickBot="1">
      <c r="A10" s="17" t="s">
        <v>79</v>
      </c>
      <c r="B10" s="18">
        <v>694</v>
      </c>
      <c r="D10" s="38" t="s">
        <v>29</v>
      </c>
      <c r="E10" s="45"/>
    </row>
    <row r="11" spans="1:8">
      <c r="A11" s="17" t="s">
        <v>78</v>
      </c>
      <c r="B11" s="18">
        <v>1300</v>
      </c>
      <c r="D11" s="41" t="s">
        <v>43</v>
      </c>
      <c r="E11" s="42">
        <f>SUM(E6:E10)</f>
        <v>0</v>
      </c>
    </row>
    <row r="12" spans="1:8" ht="15.75">
      <c r="A12" s="17" t="s">
        <v>67</v>
      </c>
      <c r="B12" s="18"/>
      <c r="D12" s="43"/>
      <c r="E12" s="43"/>
    </row>
    <row r="13" spans="1:8" ht="15.75" thickBot="1">
      <c r="A13" s="17" t="s">
        <v>80</v>
      </c>
      <c r="B13" s="18"/>
      <c r="D13" s="32" t="s">
        <v>44</v>
      </c>
      <c r="E13" s="32" t="s">
        <v>106</v>
      </c>
    </row>
    <row r="14" spans="1:8">
      <c r="A14" s="17" t="s">
        <v>68</v>
      </c>
      <c r="B14" s="18">
        <v>100</v>
      </c>
      <c r="D14" s="17" t="s">
        <v>45</v>
      </c>
      <c r="E14" s="34">
        <v>300</v>
      </c>
    </row>
    <row r="15" spans="1:8" ht="15.75" thickBot="1">
      <c r="A15" s="22" t="s">
        <v>37</v>
      </c>
      <c r="B15" s="23"/>
      <c r="D15" s="17" t="s">
        <v>89</v>
      </c>
      <c r="E15" s="34">
        <v>50</v>
      </c>
    </row>
    <row r="16" spans="1:8">
      <c r="A16" s="25" t="s">
        <v>69</v>
      </c>
      <c r="B16" s="25">
        <f>SUM(B10:B15)</f>
        <v>2094</v>
      </c>
      <c r="D16" s="17" t="s">
        <v>90</v>
      </c>
      <c r="E16" s="34">
        <v>50</v>
      </c>
    </row>
    <row r="17" spans="1:5">
      <c r="A17" s="1"/>
      <c r="B17" s="1"/>
      <c r="D17" s="17" t="s">
        <v>49</v>
      </c>
      <c r="E17" s="34"/>
    </row>
    <row r="18" spans="1:5" ht="15.75" thickBot="1">
      <c r="A18" s="26" t="s">
        <v>66</v>
      </c>
      <c r="B18" s="26" t="s">
        <v>106</v>
      </c>
      <c r="D18" s="17" t="s">
        <v>83</v>
      </c>
      <c r="E18" s="34"/>
    </row>
    <row r="19" spans="1:5">
      <c r="A19" s="27" t="s">
        <v>18</v>
      </c>
      <c r="B19" s="28">
        <f>B44</f>
        <v>604.69000000000005</v>
      </c>
      <c r="D19" s="17" t="s">
        <v>86</v>
      </c>
      <c r="E19" s="34">
        <v>115.3</v>
      </c>
    </row>
    <row r="20" spans="1:5">
      <c r="A20" s="27" t="s">
        <v>31</v>
      </c>
      <c r="B20" s="8">
        <f>E3</f>
        <v>70</v>
      </c>
      <c r="D20" s="17" t="s">
        <v>87</v>
      </c>
      <c r="E20" s="34">
        <v>45</v>
      </c>
    </row>
    <row r="21" spans="1:5">
      <c r="A21" s="27" t="s">
        <v>82</v>
      </c>
      <c r="B21" s="8">
        <f>E11</f>
        <v>0</v>
      </c>
      <c r="D21" s="17" t="s">
        <v>88</v>
      </c>
      <c r="E21" s="34"/>
    </row>
    <row r="22" spans="1:5">
      <c r="A22" s="27" t="s">
        <v>44</v>
      </c>
      <c r="B22" s="8">
        <f>E27</f>
        <v>560.29999999999995</v>
      </c>
      <c r="D22" s="17" t="s">
        <v>48</v>
      </c>
      <c r="E22" s="34"/>
    </row>
    <row r="23" spans="1:5">
      <c r="A23" s="4" t="s">
        <v>51</v>
      </c>
      <c r="B23" s="8">
        <f>E40</f>
        <v>0</v>
      </c>
      <c r="D23" s="17" t="s">
        <v>46</v>
      </c>
      <c r="E23" s="34"/>
    </row>
    <row r="24" spans="1:5" ht="15.75" thickBot="1">
      <c r="A24" s="9" t="s">
        <v>71</v>
      </c>
      <c r="B24" s="29">
        <f>E49</f>
        <v>800</v>
      </c>
      <c r="D24" s="17" t="s">
        <v>84</v>
      </c>
      <c r="E24" s="34"/>
    </row>
    <row r="25" spans="1:5">
      <c r="A25" s="30" t="s">
        <v>74</v>
      </c>
      <c r="B25" s="31">
        <f>SUM(B19:B24)</f>
        <v>2034.99</v>
      </c>
      <c r="D25" s="17" t="s">
        <v>85</v>
      </c>
      <c r="E25" s="34"/>
    </row>
    <row r="26" spans="1:5" ht="15.75" thickBot="1">
      <c r="A26" s="1"/>
      <c r="B26" s="1"/>
      <c r="D26" s="38" t="s">
        <v>114</v>
      </c>
      <c r="E26" s="46"/>
    </row>
    <row r="27" spans="1:5" ht="15.75" thickBot="1">
      <c r="A27" s="32" t="s">
        <v>18</v>
      </c>
      <c r="B27" s="32" t="s">
        <v>106</v>
      </c>
      <c r="D27" s="41" t="s">
        <v>50</v>
      </c>
      <c r="E27" s="42">
        <f>SUM(E14:E26)</f>
        <v>560.29999999999995</v>
      </c>
    </row>
    <row r="28" spans="1:5" ht="15.75">
      <c r="A28" s="17" t="s">
        <v>19</v>
      </c>
      <c r="B28" s="34">
        <v>250</v>
      </c>
      <c r="D28" s="43"/>
      <c r="E28" s="43"/>
    </row>
    <row r="29" spans="1:5" ht="15.75" thickBot="1">
      <c r="A29" s="17" t="s">
        <v>20</v>
      </c>
      <c r="B29" s="34"/>
      <c r="D29" s="32" t="s">
        <v>51</v>
      </c>
      <c r="E29" s="32" t="s">
        <v>106</v>
      </c>
    </row>
    <row r="30" spans="1:5">
      <c r="A30" s="37" t="s">
        <v>22</v>
      </c>
      <c r="B30" s="34">
        <v>6</v>
      </c>
      <c r="D30" s="17" t="s">
        <v>17</v>
      </c>
      <c r="E30" s="34"/>
    </row>
    <row r="31" spans="1:5">
      <c r="A31" s="17" t="s">
        <v>21</v>
      </c>
      <c r="B31" s="34">
        <v>17</v>
      </c>
      <c r="D31" s="17" t="s">
        <v>52</v>
      </c>
      <c r="E31" s="34"/>
    </row>
    <row r="32" spans="1:5">
      <c r="A32" s="17" t="s">
        <v>23</v>
      </c>
      <c r="B32" s="34">
        <v>8</v>
      </c>
      <c r="D32" s="17" t="s">
        <v>53</v>
      </c>
      <c r="E32" s="34"/>
    </row>
    <row r="33" spans="1:5">
      <c r="A33" s="17" t="s">
        <v>24</v>
      </c>
      <c r="B33" s="34">
        <v>12</v>
      </c>
      <c r="D33" s="17" t="s">
        <v>54</v>
      </c>
      <c r="E33" s="34"/>
    </row>
    <row r="34" spans="1:5">
      <c r="A34" s="17" t="s">
        <v>92</v>
      </c>
      <c r="B34" s="34">
        <v>16.8</v>
      </c>
      <c r="D34" s="17" t="s">
        <v>55</v>
      </c>
      <c r="E34" s="34"/>
    </row>
    <row r="35" spans="1:5">
      <c r="A35" s="17" t="s">
        <v>93</v>
      </c>
      <c r="B35" s="34">
        <v>15</v>
      </c>
      <c r="D35" s="17" t="s">
        <v>60</v>
      </c>
      <c r="E35" s="34"/>
    </row>
    <row r="36" spans="1:5">
      <c r="A36" s="17" t="s">
        <v>25</v>
      </c>
      <c r="B36" s="34">
        <v>19.89</v>
      </c>
      <c r="D36" s="17" t="s">
        <v>56</v>
      </c>
      <c r="E36" s="34"/>
    </row>
    <row r="37" spans="1:5">
      <c r="A37" s="17" t="s">
        <v>16</v>
      </c>
      <c r="B37" s="34">
        <v>30</v>
      </c>
      <c r="D37" s="17" t="s">
        <v>57</v>
      </c>
      <c r="E37" s="34"/>
    </row>
    <row r="38" spans="1:5">
      <c r="A38" s="17" t="s">
        <v>26</v>
      </c>
      <c r="B38" s="34"/>
      <c r="D38" s="17" t="s">
        <v>58</v>
      </c>
      <c r="E38" s="34"/>
    </row>
    <row r="39" spans="1:5" ht="15.75" thickBot="1">
      <c r="A39" s="17" t="s">
        <v>27</v>
      </c>
      <c r="B39" s="34"/>
      <c r="D39" s="38" t="s">
        <v>37</v>
      </c>
      <c r="E39" s="45"/>
    </row>
    <row r="40" spans="1:5">
      <c r="A40" s="17" t="s">
        <v>81</v>
      </c>
      <c r="B40" s="34">
        <v>210</v>
      </c>
      <c r="D40" s="41" t="s">
        <v>59</v>
      </c>
      <c r="E40" s="42">
        <f>SUM(E30:E39)</f>
        <v>0</v>
      </c>
    </row>
    <row r="41" spans="1:5" ht="15.75">
      <c r="A41" s="17" t="s">
        <v>94</v>
      </c>
      <c r="B41" s="34">
        <v>20</v>
      </c>
      <c r="D41" s="43"/>
      <c r="E41" s="43"/>
    </row>
    <row r="42" spans="1:5" ht="15.75" thickBot="1">
      <c r="A42" s="17" t="s">
        <v>28</v>
      </c>
      <c r="B42" s="48"/>
      <c r="D42" s="32" t="s">
        <v>61</v>
      </c>
      <c r="E42" s="32" t="s">
        <v>106</v>
      </c>
    </row>
    <row r="43" spans="1:5" ht="15.75" thickBot="1">
      <c r="A43" s="38" t="s">
        <v>29</v>
      </c>
      <c r="B43" s="39"/>
      <c r="D43" s="17" t="s">
        <v>62</v>
      </c>
      <c r="E43" s="34"/>
    </row>
    <row r="44" spans="1:5">
      <c r="A44" s="41" t="s">
        <v>30</v>
      </c>
      <c r="B44" s="42">
        <f>SUM(B28:B43)</f>
        <v>604.69000000000005</v>
      </c>
      <c r="D44" s="17" t="s">
        <v>63</v>
      </c>
      <c r="E44" s="34">
        <v>800</v>
      </c>
    </row>
    <row r="45" spans="1:5" ht="15.75">
      <c r="A45" s="43"/>
      <c r="B45" s="43"/>
      <c r="D45" s="17" t="s">
        <v>91</v>
      </c>
      <c r="E45" s="34"/>
    </row>
    <row r="46" spans="1:5" ht="15.75" thickBot="1">
      <c r="A46" s="32" t="s">
        <v>31</v>
      </c>
      <c r="B46" s="32" t="s">
        <v>106</v>
      </c>
      <c r="D46" s="17" t="s">
        <v>64</v>
      </c>
      <c r="E46" s="34"/>
    </row>
    <row r="47" spans="1:5">
      <c r="A47" s="17" t="s">
        <v>32</v>
      </c>
      <c r="B47" s="34"/>
      <c r="D47" s="17" t="s">
        <v>47</v>
      </c>
      <c r="E47" s="34"/>
    </row>
    <row r="48" spans="1:5" ht="15.75" thickBot="1">
      <c r="A48" s="17" t="s">
        <v>33</v>
      </c>
      <c r="B48" s="34"/>
      <c r="D48" s="38" t="s">
        <v>37</v>
      </c>
      <c r="E48" s="45"/>
    </row>
    <row r="49" spans="1:5">
      <c r="A49" s="17" t="s">
        <v>34</v>
      </c>
      <c r="B49" s="34">
        <v>60</v>
      </c>
      <c r="D49" s="41" t="s">
        <v>65</v>
      </c>
      <c r="E49" s="42">
        <f>SUM(E43:E48)</f>
        <v>800</v>
      </c>
    </row>
    <row r="50" spans="1:5">
      <c r="A50" s="17" t="s">
        <v>35</v>
      </c>
      <c r="B50" s="34">
        <v>10</v>
      </c>
    </row>
    <row r="68" spans="5:5">
      <c r="E68"/>
    </row>
    <row r="69" spans="5:5">
      <c r="E69"/>
    </row>
    <row r="70" spans="5:5">
      <c r="E70"/>
    </row>
    <row r="71" spans="5:5">
      <c r="E71"/>
    </row>
    <row r="72" spans="5:5">
      <c r="E72"/>
    </row>
    <row r="73" spans="5:5">
      <c r="E73"/>
    </row>
  </sheetData>
  <conditionalFormatting sqref="B5:B6">
    <cfRule type="cellIs" dxfId="15" priority="4" operator="equal">
      <formula>0</formula>
    </cfRule>
    <cfRule type="cellIs" dxfId="14" priority="5" operator="lessThan">
      <formula>0</formula>
    </cfRule>
    <cfRule type="cellIs" dxfId="13" priority="6" operator="greaterThan">
      <formula>0</formula>
    </cfRule>
  </conditionalFormatting>
  <pageMargins left="0.7" right="0.7" top="0.59375" bottom="0.75" header="0.3" footer="0.3"/>
  <pageSetup paperSize="9" orientation="portrait" verticalDpi="597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C11" sqref="C11"/>
    </sheetView>
  </sheetViews>
  <sheetFormatPr baseColWidth="10" defaultRowHeight="15"/>
  <cols>
    <col min="1" max="1" width="29.140625" bestFit="1" customWidth="1"/>
    <col min="2" max="2" width="11.42578125" style="102"/>
    <col min="7" max="7" width="42.85546875" bestFit="1" customWidth="1"/>
    <col min="12" max="12" width="11.28515625" style="134" bestFit="1" customWidth="1"/>
    <col min="13" max="16" width="11.42578125" style="134"/>
  </cols>
  <sheetData>
    <row r="2" spans="1:16">
      <c r="A2" t="s">
        <v>260</v>
      </c>
    </row>
    <row r="3" spans="1:16">
      <c r="A3" t="s">
        <v>254</v>
      </c>
      <c r="G3" s="138" t="str">
        <f>C9</f>
        <v xml:space="preserve">http://daprose.net/energia/?p=33 </v>
      </c>
    </row>
    <row r="4" spans="1:16" ht="15.75">
      <c r="A4" t="s">
        <v>251</v>
      </c>
      <c r="B4" s="102">
        <v>280</v>
      </c>
      <c r="C4" s="132" t="s">
        <v>252</v>
      </c>
      <c r="D4" s="132" t="s">
        <v>253</v>
      </c>
      <c r="G4" t="s">
        <v>262</v>
      </c>
      <c r="H4" s="133" t="s">
        <v>261</v>
      </c>
      <c r="I4">
        <v>333</v>
      </c>
      <c r="K4" s="122"/>
      <c r="L4" s="180" t="s">
        <v>263</v>
      </c>
      <c r="M4" s="180"/>
      <c r="N4" s="180"/>
      <c r="O4" s="180"/>
      <c r="P4" s="180"/>
    </row>
    <row r="5" spans="1:16">
      <c r="A5" t="s">
        <v>255</v>
      </c>
      <c r="C5">
        <v>980104954</v>
      </c>
      <c r="D5">
        <v>983358301</v>
      </c>
      <c r="G5" t="s">
        <v>297</v>
      </c>
      <c r="H5" t="s">
        <v>298</v>
      </c>
    </row>
    <row r="6" spans="1:16" ht="15.75" thickBot="1">
      <c r="A6" t="s">
        <v>256</v>
      </c>
      <c r="B6" s="102">
        <v>240</v>
      </c>
    </row>
    <row r="7" spans="1:16" ht="15.75" thickBot="1">
      <c r="A7" t="s">
        <v>257</v>
      </c>
      <c r="B7" s="102">
        <v>1000</v>
      </c>
      <c r="G7" s="104" t="s">
        <v>316</v>
      </c>
      <c r="L7" s="135" t="s">
        <v>264</v>
      </c>
      <c r="M7" s="135" t="s">
        <v>265</v>
      </c>
      <c r="N7" s="135" t="s">
        <v>266</v>
      </c>
      <c r="O7" s="135" t="s">
        <v>267</v>
      </c>
      <c r="P7" s="135" t="s">
        <v>268</v>
      </c>
    </row>
    <row r="8" spans="1:16" ht="15.75" thickBot="1">
      <c r="A8" t="s">
        <v>258</v>
      </c>
      <c r="C8" t="s">
        <v>259</v>
      </c>
      <c r="G8" t="s">
        <v>308</v>
      </c>
      <c r="L8" s="135" t="s">
        <v>269</v>
      </c>
      <c r="M8" s="135" t="s">
        <v>270</v>
      </c>
      <c r="N8" s="135" t="s">
        <v>271</v>
      </c>
      <c r="O8" s="135">
        <v>4</v>
      </c>
      <c r="P8" s="135" t="s">
        <v>272</v>
      </c>
    </row>
    <row r="9" spans="1:16" ht="15.75" thickBot="1">
      <c r="A9" t="s">
        <v>299</v>
      </c>
      <c r="C9" s="138" t="s">
        <v>296</v>
      </c>
      <c r="G9" t="s">
        <v>309</v>
      </c>
      <c r="L9" s="135" t="s">
        <v>273</v>
      </c>
      <c r="M9" s="135" t="s">
        <v>274</v>
      </c>
      <c r="N9" s="135" t="s">
        <v>271</v>
      </c>
      <c r="O9" s="135">
        <v>2</v>
      </c>
      <c r="P9" s="135" t="s">
        <v>275</v>
      </c>
    </row>
    <row r="10" spans="1:16" ht="15.75" thickBot="1">
      <c r="A10" t="s">
        <v>300</v>
      </c>
      <c r="C10" s="138" t="s">
        <v>317</v>
      </c>
      <c r="G10" t="s">
        <v>310</v>
      </c>
      <c r="L10" s="135" t="s">
        <v>276</v>
      </c>
      <c r="M10" s="135" t="s">
        <v>277</v>
      </c>
      <c r="N10" s="135" t="s">
        <v>271</v>
      </c>
      <c r="O10" s="135">
        <v>1</v>
      </c>
      <c r="P10" s="135" t="s">
        <v>278</v>
      </c>
    </row>
    <row r="11" spans="1:16" ht="15.75" thickBot="1">
      <c r="A11" t="s">
        <v>301</v>
      </c>
      <c r="G11" t="s">
        <v>311</v>
      </c>
      <c r="L11" s="135" t="s">
        <v>279</v>
      </c>
      <c r="M11" s="135" t="s">
        <v>280</v>
      </c>
      <c r="N11" s="135" t="s">
        <v>271</v>
      </c>
      <c r="O11" s="135">
        <v>1</v>
      </c>
      <c r="P11" s="135" t="s">
        <v>281</v>
      </c>
    </row>
    <row r="12" spans="1:16" ht="15.75" thickBot="1">
      <c r="A12" t="s">
        <v>302</v>
      </c>
      <c r="G12" t="s">
        <v>312</v>
      </c>
      <c r="L12" s="135" t="s">
        <v>282</v>
      </c>
      <c r="M12" s="135" t="s">
        <v>283</v>
      </c>
      <c r="N12" s="135" t="s">
        <v>284</v>
      </c>
      <c r="O12" s="135">
        <v>1</v>
      </c>
      <c r="P12" s="135" t="s">
        <v>285</v>
      </c>
    </row>
    <row r="13" spans="1:16" ht="15.75" thickBot="1">
      <c r="A13" t="s">
        <v>303</v>
      </c>
      <c r="G13" t="s">
        <v>313</v>
      </c>
      <c r="L13" s="135" t="s">
        <v>286</v>
      </c>
      <c r="M13" s="135" t="s">
        <v>283</v>
      </c>
      <c r="N13" s="135" t="s">
        <v>284</v>
      </c>
      <c r="O13" s="135">
        <v>1</v>
      </c>
      <c r="P13" s="135" t="s">
        <v>285</v>
      </c>
    </row>
    <row r="14" spans="1:16" ht="15.75" thickBot="1">
      <c r="A14" t="s">
        <v>304</v>
      </c>
      <c r="G14" t="s">
        <v>314</v>
      </c>
      <c r="L14" s="135" t="s">
        <v>287</v>
      </c>
      <c r="M14" s="135" t="s">
        <v>288</v>
      </c>
      <c r="N14" s="135" t="s">
        <v>289</v>
      </c>
      <c r="O14" s="135">
        <v>1</v>
      </c>
      <c r="P14" s="135" t="s">
        <v>290</v>
      </c>
    </row>
    <row r="15" spans="1:16" ht="15.75" thickBot="1">
      <c r="A15" t="s">
        <v>305</v>
      </c>
      <c r="G15" t="s">
        <v>315</v>
      </c>
      <c r="L15" s="135" t="s">
        <v>291</v>
      </c>
      <c r="M15" s="135" t="s">
        <v>292</v>
      </c>
      <c r="N15" s="135" t="s">
        <v>293</v>
      </c>
      <c r="O15" s="135">
        <v>1</v>
      </c>
      <c r="P15" s="135" t="s">
        <v>294</v>
      </c>
    </row>
    <row r="16" spans="1:16" ht="15.75" thickBot="1">
      <c r="A16" t="s">
        <v>306</v>
      </c>
      <c r="L16" s="135" t="s">
        <v>291</v>
      </c>
      <c r="M16" s="135" t="s">
        <v>292</v>
      </c>
      <c r="N16" s="135" t="s">
        <v>293</v>
      </c>
      <c r="O16" s="135">
        <v>1</v>
      </c>
      <c r="P16" s="135" t="s">
        <v>294</v>
      </c>
    </row>
    <row r="17" spans="1:16" ht="15.75" thickBot="1">
      <c r="A17" t="s">
        <v>307</v>
      </c>
      <c r="L17" s="136" t="s">
        <v>291</v>
      </c>
      <c r="M17" s="136" t="s">
        <v>292</v>
      </c>
      <c r="N17" s="136" t="s">
        <v>293</v>
      </c>
      <c r="O17" s="136">
        <v>1</v>
      </c>
      <c r="P17" s="136" t="s">
        <v>294</v>
      </c>
    </row>
    <row r="19" spans="1:16">
      <c r="P19" s="137" t="s">
        <v>295</v>
      </c>
    </row>
  </sheetData>
  <mergeCells count="1">
    <mergeCell ref="L4:P4"/>
  </mergeCells>
  <hyperlinks>
    <hyperlink ref="C9" r:id="rId1"/>
    <hyperlink ref="C10" r:id="rId2"/>
  </hyperlinks>
  <pageMargins left="0.7" right="0.7" top="0.75" bottom="0.75" header="0.3" footer="0.3"/>
  <pageSetup paperSize="9" orientation="portrait" verticalDpi="597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9"/>
  <sheetViews>
    <sheetView workbookViewId="0">
      <selection activeCell="C22" sqref="C22"/>
    </sheetView>
  </sheetViews>
  <sheetFormatPr baseColWidth="10" defaultRowHeight="15"/>
  <cols>
    <col min="2" max="2" width="11.85546875" style="102" bestFit="1" customWidth="1"/>
    <col min="3" max="3" width="28" bestFit="1" customWidth="1"/>
  </cols>
  <sheetData>
    <row r="3" spans="1:6">
      <c r="A3" s="141">
        <v>42460</v>
      </c>
      <c r="B3" s="102">
        <v>1390</v>
      </c>
      <c r="C3" t="s">
        <v>330</v>
      </c>
    </row>
    <row r="4" spans="1:6">
      <c r="A4" s="141">
        <v>42461</v>
      </c>
      <c r="B4" s="102">
        <v>-15</v>
      </c>
      <c r="C4" t="s">
        <v>329</v>
      </c>
    </row>
    <row r="5" spans="1:6">
      <c r="A5" s="141">
        <v>42461</v>
      </c>
      <c r="B5" s="102">
        <f>-20</f>
        <v>-20</v>
      </c>
      <c r="C5" t="s">
        <v>328</v>
      </c>
    </row>
    <row r="6" spans="1:6">
      <c r="A6" s="141">
        <v>42461</v>
      </c>
      <c r="B6" s="102">
        <v>-50</v>
      </c>
      <c r="C6" t="s">
        <v>327</v>
      </c>
    </row>
    <row r="7" spans="1:6">
      <c r="A7" s="141">
        <v>42462</v>
      </c>
      <c r="B7" s="102">
        <v>-76</v>
      </c>
      <c r="C7" t="s">
        <v>326</v>
      </c>
    </row>
    <row r="8" spans="1:6">
      <c r="A8" s="141">
        <v>42461</v>
      </c>
      <c r="B8" s="102">
        <v>-50</v>
      </c>
      <c r="C8" t="s">
        <v>325</v>
      </c>
    </row>
    <row r="9" spans="1:6">
      <c r="A9" s="141">
        <v>42464</v>
      </c>
      <c r="B9" s="102">
        <v>-2</v>
      </c>
      <c r="C9" t="s">
        <v>324</v>
      </c>
    </row>
    <row r="10" spans="1:6">
      <c r="A10" s="141">
        <v>42462</v>
      </c>
      <c r="B10" s="102">
        <v>-17</v>
      </c>
      <c r="C10" t="s">
        <v>323</v>
      </c>
    </row>
    <row r="11" spans="1:6">
      <c r="A11" s="141">
        <v>42463</v>
      </c>
      <c r="B11" s="102">
        <v>20</v>
      </c>
      <c r="C11" t="s">
        <v>322</v>
      </c>
    </row>
    <row r="12" spans="1:6">
      <c r="A12" s="141">
        <v>42464</v>
      </c>
      <c r="B12" s="102">
        <v>-23</v>
      </c>
      <c r="C12" t="s">
        <v>331</v>
      </c>
      <c r="D12" s="141">
        <v>42464</v>
      </c>
      <c r="E12" s="102">
        <v>1182.6500000000001</v>
      </c>
      <c r="F12" t="s">
        <v>321</v>
      </c>
    </row>
    <row r="13" spans="1:6">
      <c r="A13" s="141">
        <v>42465</v>
      </c>
      <c r="B13" s="102">
        <v>-60</v>
      </c>
      <c r="C13" t="s">
        <v>336</v>
      </c>
      <c r="D13" s="141"/>
      <c r="E13" s="102"/>
    </row>
    <row r="14" spans="1:6">
      <c r="A14" s="141">
        <v>42465</v>
      </c>
      <c r="B14" s="102">
        <v>-50</v>
      </c>
      <c r="C14" t="s">
        <v>332</v>
      </c>
    </row>
    <row r="15" spans="1:6">
      <c r="A15" s="141">
        <v>42465</v>
      </c>
      <c r="B15" s="102">
        <v>-400</v>
      </c>
      <c r="C15" t="s">
        <v>333</v>
      </c>
    </row>
    <row r="16" spans="1:6">
      <c r="A16" s="141">
        <v>42466</v>
      </c>
      <c r="B16" s="102">
        <v>-45</v>
      </c>
      <c r="C16" t="s">
        <v>334</v>
      </c>
    </row>
    <row r="17" spans="1:3">
      <c r="A17" s="141">
        <v>42467</v>
      </c>
      <c r="B17" s="102">
        <v>-60</v>
      </c>
      <c r="C17" t="s">
        <v>339</v>
      </c>
    </row>
    <row r="18" spans="1:3">
      <c r="A18" s="141">
        <v>42467</v>
      </c>
      <c r="B18" s="102">
        <v>-1</v>
      </c>
      <c r="C18" s="54" t="s">
        <v>335</v>
      </c>
    </row>
    <row r="19" spans="1:3">
      <c r="A19" s="141">
        <v>42466</v>
      </c>
      <c r="B19" s="102">
        <v>-79</v>
      </c>
      <c r="C19" t="s">
        <v>337</v>
      </c>
    </row>
    <row r="20" spans="1:3">
      <c r="A20" s="141">
        <v>42466</v>
      </c>
      <c r="B20" s="102">
        <v>-3</v>
      </c>
      <c r="C20" t="s">
        <v>338</v>
      </c>
    </row>
    <row r="21" spans="1:3">
      <c r="A21" s="141">
        <v>42463</v>
      </c>
      <c r="B21" s="102">
        <v>-28</v>
      </c>
      <c r="C21" t="s">
        <v>340</v>
      </c>
    </row>
    <row r="22" spans="1:3">
      <c r="A22" s="141">
        <v>42464</v>
      </c>
      <c r="B22" s="102">
        <v>-235</v>
      </c>
      <c r="C22" t="s">
        <v>341</v>
      </c>
    </row>
    <row r="49" spans="2:2">
      <c r="B49" s="102">
        <f>SUM(B3:B46)</f>
        <v>196</v>
      </c>
    </row>
  </sheetData>
  <pageMargins left="0.7" right="0.7" top="0.75" bottom="0.75" header="0.3" footer="0.3"/>
  <pageSetup paperSize="9" orientation="portrait" verticalDpi="597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O11" sqref="O11"/>
    </sheetView>
  </sheetViews>
  <sheetFormatPr baseColWidth="10" defaultRowHeight="15"/>
  <cols>
    <col min="2" max="2" width="11.42578125" style="102"/>
    <col min="3" max="3" width="14.5703125" style="102" bestFit="1" customWidth="1"/>
    <col min="4" max="4" width="11.85546875" style="102" bestFit="1" customWidth="1"/>
  </cols>
  <sheetData>
    <row r="1" spans="1:17">
      <c r="A1" t="s">
        <v>343</v>
      </c>
      <c r="B1" s="102" t="s">
        <v>342</v>
      </c>
      <c r="C1" s="102" t="s">
        <v>343</v>
      </c>
      <c r="D1" s="102" t="s">
        <v>344</v>
      </c>
    </row>
    <row r="2" spans="1:17">
      <c r="A2" t="s">
        <v>200</v>
      </c>
      <c r="B2" s="102">
        <v>1300</v>
      </c>
      <c r="C2" s="102" t="s">
        <v>346</v>
      </c>
      <c r="D2" s="102">
        <v>89.44</v>
      </c>
      <c r="E2" t="s">
        <v>368</v>
      </c>
    </row>
    <row r="3" spans="1:17">
      <c r="A3" t="s">
        <v>201</v>
      </c>
      <c r="B3" s="102">
        <v>800</v>
      </c>
      <c r="C3" s="102" t="s">
        <v>347</v>
      </c>
      <c r="D3" s="102">
        <v>166.19</v>
      </c>
      <c r="E3" t="s">
        <v>368</v>
      </c>
      <c r="F3" s="143" t="s">
        <v>359</v>
      </c>
      <c r="G3" s="104"/>
      <c r="J3" s="104" t="s">
        <v>365</v>
      </c>
      <c r="O3">
        <f>540-250</f>
        <v>290</v>
      </c>
      <c r="P3">
        <v>125</v>
      </c>
      <c r="Q3">
        <f>+O3-P3</f>
        <v>165</v>
      </c>
    </row>
    <row r="4" spans="1:17">
      <c r="A4" t="s">
        <v>345</v>
      </c>
      <c r="C4" s="102" t="s">
        <v>349</v>
      </c>
      <c r="D4" s="102">
        <v>210</v>
      </c>
      <c r="F4" t="s">
        <v>352</v>
      </c>
      <c r="G4">
        <v>15</v>
      </c>
      <c r="I4" t="s">
        <v>366</v>
      </c>
      <c r="J4">
        <v>5</v>
      </c>
    </row>
    <row r="5" spans="1:17">
      <c r="C5" s="102" t="s">
        <v>350</v>
      </c>
      <c r="D5" s="102">
        <f>SUM(J4:J11)</f>
        <v>200</v>
      </c>
      <c r="F5" t="s">
        <v>353</v>
      </c>
      <c r="G5">
        <v>10</v>
      </c>
      <c r="I5" t="s">
        <v>367</v>
      </c>
      <c r="J5">
        <v>25</v>
      </c>
    </row>
    <row r="6" spans="1:17">
      <c r="C6" s="102" t="s">
        <v>351</v>
      </c>
      <c r="D6" s="102">
        <v>250</v>
      </c>
      <c r="E6" t="s">
        <v>368</v>
      </c>
      <c r="F6" t="s">
        <v>354</v>
      </c>
      <c r="G6">
        <v>15</v>
      </c>
      <c r="I6" s="144" t="s">
        <v>369</v>
      </c>
      <c r="J6" s="144">
        <v>170</v>
      </c>
    </row>
    <row r="7" spans="1:17">
      <c r="C7" s="102" t="s">
        <v>359</v>
      </c>
      <c r="D7" s="102">
        <f>SUM(G4:G11)</f>
        <v>144</v>
      </c>
      <c r="E7" t="s">
        <v>368</v>
      </c>
      <c r="F7" t="s">
        <v>355</v>
      </c>
      <c r="G7">
        <v>30</v>
      </c>
      <c r="M7" t="s">
        <v>370</v>
      </c>
      <c r="N7" t="s">
        <v>371</v>
      </c>
    </row>
    <row r="8" spans="1:17">
      <c r="C8" s="102" t="s">
        <v>360</v>
      </c>
      <c r="D8" s="102">
        <v>200</v>
      </c>
      <c r="F8" t="s">
        <v>356</v>
      </c>
      <c r="G8">
        <v>17</v>
      </c>
      <c r="M8">
        <v>350</v>
      </c>
      <c r="N8" t="s">
        <v>372</v>
      </c>
      <c r="O8">
        <v>50</v>
      </c>
    </row>
    <row r="9" spans="1:17">
      <c r="C9" s="102" t="s">
        <v>362</v>
      </c>
      <c r="D9" s="102">
        <v>380</v>
      </c>
      <c r="E9" t="s">
        <v>368</v>
      </c>
      <c r="F9" t="s">
        <v>357</v>
      </c>
      <c r="G9">
        <v>17</v>
      </c>
      <c r="N9" t="s">
        <v>373</v>
      </c>
      <c r="O9">
        <v>165</v>
      </c>
    </row>
    <row r="10" spans="1:17">
      <c r="C10" s="102" t="s">
        <v>363</v>
      </c>
      <c r="D10" s="102">
        <v>100</v>
      </c>
      <c r="F10" t="s">
        <v>358</v>
      </c>
      <c r="G10">
        <v>20</v>
      </c>
      <c r="N10" t="s">
        <v>374</v>
      </c>
      <c r="O10">
        <v>135</v>
      </c>
    </row>
    <row r="11" spans="1:17">
      <c r="C11" s="102" t="s">
        <v>364</v>
      </c>
      <c r="D11" s="102">
        <v>250</v>
      </c>
      <c r="E11" t="s">
        <v>368</v>
      </c>
      <c r="F11" t="s">
        <v>361</v>
      </c>
      <c r="G11">
        <v>20</v>
      </c>
    </row>
    <row r="12" spans="1:17">
      <c r="C12" s="102" t="s">
        <v>103</v>
      </c>
      <c r="D12" s="102">
        <v>50</v>
      </c>
      <c r="O12">
        <f>SUM(O8:O11)</f>
        <v>350</v>
      </c>
    </row>
    <row r="13" spans="1:17">
      <c r="C13" s="102" t="s">
        <v>101</v>
      </c>
      <c r="D13" s="102">
        <v>50</v>
      </c>
      <c r="N13">
        <f>+M8-O12</f>
        <v>0</v>
      </c>
    </row>
    <row r="14" spans="1:17">
      <c r="K14" s="102">
        <v>73</v>
      </c>
    </row>
    <row r="15" spans="1:17">
      <c r="G15" s="102">
        <f>D12+D13+D10+D8+D5+D4</f>
        <v>810</v>
      </c>
      <c r="K15" s="102"/>
    </row>
    <row r="16" spans="1:17">
      <c r="E16" s="102">
        <f>D2+D3+D6+D7+D9+D11</f>
        <v>1279.6300000000001</v>
      </c>
      <c r="J16" t="s">
        <v>353</v>
      </c>
      <c r="K16" s="102">
        <v>18.68</v>
      </c>
    </row>
    <row r="17" spans="1:13">
      <c r="J17" t="s">
        <v>352</v>
      </c>
      <c r="K17" s="102">
        <v>12.63</v>
      </c>
    </row>
    <row r="18" spans="1:13">
      <c r="J18" t="s">
        <v>354</v>
      </c>
      <c r="K18" s="102">
        <v>13.38</v>
      </c>
      <c r="M18" s="140">
        <f>K14-K23</f>
        <v>8.3100000000000023</v>
      </c>
    </row>
    <row r="19" spans="1:13">
      <c r="J19" t="s">
        <v>361</v>
      </c>
      <c r="K19" s="102">
        <v>20</v>
      </c>
    </row>
    <row r="20" spans="1:13">
      <c r="K20" s="102"/>
    </row>
    <row r="21" spans="1:13">
      <c r="B21" s="142"/>
      <c r="D21" s="142"/>
      <c r="K21" s="102"/>
    </row>
    <row r="22" spans="1:13">
      <c r="K22" s="102"/>
    </row>
    <row r="23" spans="1:13">
      <c r="A23" t="s">
        <v>104</v>
      </c>
      <c r="B23" s="102">
        <f t="shared" ref="B23" si="0">SUM(B2:B21)</f>
        <v>2100</v>
      </c>
      <c r="D23" s="102">
        <f>SUM(D2:D21)</f>
        <v>2089.63</v>
      </c>
      <c r="K23" s="102">
        <f>SUM(K16:K22)</f>
        <v>64.69</v>
      </c>
    </row>
    <row r="25" spans="1:13">
      <c r="A25" t="s">
        <v>348</v>
      </c>
      <c r="B25" s="102">
        <f>B23-D23</f>
        <v>10.369999999999891</v>
      </c>
    </row>
  </sheetData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Presupuesto</vt:lpstr>
      <vt:lpstr>Gráficos</vt:lpstr>
      <vt:lpstr>Ene</vt:lpstr>
      <vt:lpstr>feb</vt:lpstr>
      <vt:lpstr>house</vt:lpstr>
      <vt:lpstr>mar</vt:lpstr>
      <vt:lpstr>casa</vt:lpstr>
      <vt:lpstr>abril</vt:lpstr>
      <vt:lpstr>julio</vt:lpstr>
      <vt:lpstr>ago</vt:lpstr>
      <vt:lpstr>sep</vt:lpstr>
      <vt:lpstr>oct</vt:lpstr>
      <vt:lpstr>hoja</vt:lpstr>
      <vt:lpstr>travel</vt:lpstr>
      <vt:lpstr>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TRACID</dc:creator>
  <cp:lastModifiedBy>excz010715</cp:lastModifiedBy>
  <cp:lastPrinted>2016-10-17T20:16:22Z</cp:lastPrinted>
  <dcterms:created xsi:type="dcterms:W3CDTF">2013-03-08T18:06:02Z</dcterms:created>
  <dcterms:modified xsi:type="dcterms:W3CDTF">2016-10-18T13:56:29Z</dcterms:modified>
</cp:coreProperties>
</file>