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7650"/>
  </bookViews>
  <sheets>
    <sheet name="Edad" sheetId="2" r:id="rId1"/>
    <sheet name="Cantidad Usuarios" sheetId="5" r:id="rId2"/>
    <sheet name="Fuente de Datos Edad" sheetId="3" r:id="rId3"/>
    <sheet name="Fuente de Datos" sheetId="4" r:id="rId4"/>
  </sheets>
  <definedNames>
    <definedName name="DATOS">Edad!$A$2:$A$301</definedName>
    <definedName name="DESE">Edad!$E$7</definedName>
    <definedName name="Lambda" localSheetId="0">Edad!$H$4</definedName>
    <definedName name="LAMBDA">Edad!$E$11</definedName>
    <definedName name="MEDIA">Edad!$E$3</definedName>
    <definedName name="muestra" localSheetId="1">'Cantidad Usuarios'!$A$2:$A$201</definedName>
    <definedName name="N" localSheetId="1">'Cantidad Usuarios'!$E$6</definedName>
    <definedName name="N" localSheetId="0">Edad!$E$4</definedName>
    <definedName name="N">Edad!$E$8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5"/>
  <c r="H47"/>
  <c r="G13" a="1"/>
  <c r="G16" s="1"/>
  <c r="F37" s="1"/>
  <c r="F14"/>
  <c r="F15"/>
  <c r="F16"/>
  <c r="F17"/>
  <c r="F18"/>
  <c r="F19"/>
  <c r="F20"/>
  <c r="F21"/>
  <c r="F22"/>
  <c r="F23"/>
  <c r="F24"/>
  <c r="F25"/>
  <c r="F26"/>
  <c r="F27"/>
  <c r="F13"/>
  <c r="E4"/>
  <c r="E5" s="1"/>
  <c r="H17" l="1"/>
  <c r="I17" s="1"/>
  <c r="G38" s="1"/>
  <c r="H23"/>
  <c r="I23" s="1"/>
  <c r="H16"/>
  <c r="I16" s="1"/>
  <c r="G37" s="1"/>
  <c r="H22"/>
  <c r="I22" s="1"/>
  <c r="H13"/>
  <c r="H14"/>
  <c r="I14" s="1"/>
  <c r="G35" s="1"/>
  <c r="H26"/>
  <c r="I26" s="1"/>
  <c r="H15"/>
  <c r="I15" s="1"/>
  <c r="G36" s="1"/>
  <c r="H21"/>
  <c r="I21" s="1"/>
  <c r="G42" s="1"/>
  <c r="H27"/>
  <c r="I27" s="1"/>
  <c r="H20"/>
  <c r="I20" s="1"/>
  <c r="G41" s="1"/>
  <c r="H25"/>
  <c r="I25" s="1"/>
  <c r="H18"/>
  <c r="I18" s="1"/>
  <c r="G39" s="1"/>
  <c r="H19"/>
  <c r="I19" s="1"/>
  <c r="G40" s="1"/>
  <c r="H24"/>
  <c r="I24" s="1"/>
  <c r="H37"/>
  <c r="G25"/>
  <c r="G19"/>
  <c r="F40" s="1"/>
  <c r="G13"/>
  <c r="F34" s="1"/>
  <c r="G23"/>
  <c r="G17"/>
  <c r="F38" s="1"/>
  <c r="G24"/>
  <c r="F44" s="1"/>
  <c r="G18"/>
  <c r="F39" s="1"/>
  <c r="G26"/>
  <c r="G20"/>
  <c r="F41" s="1"/>
  <c r="H41" s="1"/>
  <c r="G14"/>
  <c r="F35" s="1"/>
  <c r="H35" s="1"/>
  <c r="G27"/>
  <c r="G21"/>
  <c r="F42" s="1"/>
  <c r="H42" s="1"/>
  <c r="G15"/>
  <c r="F36" s="1"/>
  <c r="G22"/>
  <c r="H38" l="1"/>
  <c r="G44"/>
  <c r="H44" s="1"/>
  <c r="H28"/>
  <c r="I13"/>
  <c r="G43"/>
  <c r="H36"/>
  <c r="H39"/>
  <c r="F43"/>
  <c r="H40"/>
  <c r="G28"/>
  <c r="H43" l="1"/>
  <c r="G34"/>
  <c r="H34" s="1"/>
  <c r="I34" s="1"/>
  <c r="I35" s="1"/>
  <c r="I36" s="1"/>
  <c r="I37" s="1"/>
  <c r="I38" s="1"/>
  <c r="I39" s="1"/>
  <c r="I40" s="1"/>
  <c r="I41" s="1"/>
  <c r="I42" s="1"/>
  <c r="I28"/>
  <c r="I43" l="1"/>
  <c r="I44" s="1"/>
  <c r="E3" l="1"/>
  <c r="E2"/>
  <c r="M70" i="2"/>
  <c r="L64"/>
  <c r="L47"/>
  <c r="L48"/>
  <c r="L49"/>
  <c r="L50"/>
  <c r="L51"/>
  <c r="L52"/>
  <c r="L53"/>
  <c r="L54"/>
  <c r="L55"/>
  <c r="L56"/>
  <c r="L57"/>
  <c r="L58"/>
  <c r="L59"/>
  <c r="L60"/>
  <c r="L61"/>
  <c r="L62"/>
  <c r="L63"/>
  <c r="L46"/>
  <c r="L45"/>
  <c r="L44"/>
  <c r="L43"/>
  <c r="L42"/>
  <c r="E3"/>
  <c r="F11" s="1"/>
  <c r="F94" l="1"/>
  <c r="F76"/>
  <c r="F58"/>
  <c r="F40"/>
  <c r="F21"/>
  <c r="F101"/>
  <c r="F83"/>
  <c r="F65"/>
  <c r="F47"/>
  <c r="F28"/>
  <c r="F84"/>
  <c r="F66"/>
  <c r="F54"/>
  <c r="F48"/>
  <c r="F42"/>
  <c r="F36"/>
  <c r="F30"/>
  <c r="F23"/>
  <c r="F17"/>
  <c r="F29"/>
  <c r="F88"/>
  <c r="F70"/>
  <c r="F52"/>
  <c r="F34"/>
  <c r="F15"/>
  <c r="F89"/>
  <c r="F71"/>
  <c r="F53"/>
  <c r="F35"/>
  <c r="F16"/>
  <c r="F102"/>
  <c r="F90"/>
  <c r="F72"/>
  <c r="F97"/>
  <c r="F85"/>
  <c r="F67"/>
  <c r="F49"/>
  <c r="F37"/>
  <c r="F24"/>
  <c r="F12"/>
  <c r="F104"/>
  <c r="F98"/>
  <c r="F92"/>
  <c r="F86"/>
  <c r="F80"/>
  <c r="F74"/>
  <c r="F68"/>
  <c r="F62"/>
  <c r="F56"/>
  <c r="F50"/>
  <c r="F44"/>
  <c r="F38"/>
  <c r="F32"/>
  <c r="F25"/>
  <c r="F19"/>
  <c r="F13"/>
  <c r="F100"/>
  <c r="F82"/>
  <c r="F64"/>
  <c r="F46"/>
  <c r="F27"/>
  <c r="F95"/>
  <c r="F77"/>
  <c r="F59"/>
  <c r="F41"/>
  <c r="F22"/>
  <c r="F96"/>
  <c r="F78"/>
  <c r="F60"/>
  <c r="F10"/>
  <c r="F103"/>
  <c r="F91"/>
  <c r="F79"/>
  <c r="F73"/>
  <c r="F61"/>
  <c r="F55"/>
  <c r="F43"/>
  <c r="F31"/>
  <c r="F18"/>
  <c r="F105"/>
  <c r="F99"/>
  <c r="F93"/>
  <c r="F87"/>
  <c r="F81"/>
  <c r="F75"/>
  <c r="F69"/>
  <c r="F63"/>
  <c r="F57"/>
  <c r="F51"/>
  <c r="F45"/>
  <c r="F39"/>
  <c r="F33"/>
  <c r="F26"/>
  <c r="F20"/>
  <c r="F14"/>
  <c r="F106" l="1"/>
  <c r="G106" s="1"/>
  <c r="G10"/>
  <c r="G11" l="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M43" s="1"/>
  <c r="N43" s="1"/>
  <c r="G35"/>
  <c r="G36"/>
  <c r="M44" s="1"/>
  <c r="N44" s="1"/>
  <c r="G37"/>
  <c r="M45" s="1"/>
  <c r="N45" s="1"/>
  <c r="G38"/>
  <c r="M46" s="1"/>
  <c r="N46" s="1"/>
  <c r="G39"/>
  <c r="M47" s="1"/>
  <c r="N47" s="1"/>
  <c r="G40"/>
  <c r="M48" s="1"/>
  <c r="N48" s="1"/>
  <c r="G41"/>
  <c r="M49" s="1"/>
  <c r="N49" s="1"/>
  <c r="G42"/>
  <c r="M50" s="1"/>
  <c r="N50" s="1"/>
  <c r="G43"/>
  <c r="M51" s="1"/>
  <c r="N51" s="1"/>
  <c r="G44"/>
  <c r="M52" s="1"/>
  <c r="N52" s="1"/>
  <c r="G45"/>
  <c r="M53" s="1"/>
  <c r="N53" s="1"/>
  <c r="G46"/>
  <c r="M54" s="1"/>
  <c r="N54" s="1"/>
  <c r="G47"/>
  <c r="M55" s="1"/>
  <c r="N55" s="1"/>
  <c r="G48"/>
  <c r="M56" s="1"/>
  <c r="N56" s="1"/>
  <c r="G49"/>
  <c r="M57" s="1"/>
  <c r="N57" s="1"/>
  <c r="G50"/>
  <c r="M58" s="1"/>
  <c r="N58" s="1"/>
  <c r="G51"/>
  <c r="M59" s="1"/>
  <c r="N59" s="1"/>
  <c r="G52"/>
  <c r="M60" s="1"/>
  <c r="N60" s="1"/>
  <c r="G53"/>
  <c r="M61" s="1"/>
  <c r="N61" s="1"/>
  <c r="G54"/>
  <c r="M62" s="1"/>
  <c r="N62" s="1"/>
  <c r="G55"/>
  <c r="M63" s="1"/>
  <c r="N63" s="1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M42" l="1"/>
  <c r="M64"/>
  <c r="N64" s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"/>
  <c r="E5"/>
  <c r="E6"/>
  <c r="E4"/>
  <c r="O42" l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N42"/>
  <c r="E106"/>
</calcChain>
</file>

<file path=xl/sharedStrings.xml><?xml version="1.0" encoding="utf-8"?>
<sst xmlns="http://schemas.openxmlformats.org/spreadsheetml/2006/main" count="579" uniqueCount="565">
  <si>
    <t>1000000,"M","54","AÃ±os","Argentina","CABA","SIN ESPECIFICAR","Buenos Aires",,"2020-06-01","23",,"NO",,"NO",,"NO","06","Privado","Caso Descartado","Descartado","02","2020-06-09","0","2021-04-10"</t>
  </si>
  <si>
    <t>10000000,"F","52","AÃ±os","Argentina","CABA","SIN ESPECIFICAR","CABA",,"2021-04-08","14",,"NO",,"NO",,"NO","02","PÃºblico","Caso Descartado","Descartado","02","2021-04-08","0","2021-04-10"</t>
  </si>
  <si>
    <t>10000001,"F","22","AÃ±os","Argentina","Buenos Aires","Lomas de Zamora","Buenos Aires","2021-04-05","2021-04-08","14",,"NO",,"NO",,"NO","06","PÃºblico","Caso Descartado","Descartado","06","2021-04-08","490","2021-04-10"</t>
  </si>
  <si>
    <t>10000002,"F","43","AÃ±os","Argentina","Buenos Aires","La Matanza","CABA",,"2021-04-08","14",,"NO",,"NO",,"NO","02","PÃºblico","Caso Descartado","Descartado","06","2021-04-06","427","2021-04-10"</t>
  </si>
  <si>
    <t>10000003,"F","33","AÃ±os","Argentina","CABA","COMUNA 01","CABA",,"2021-04-08","14",,"NO",,"NO",,"NO","02","PÃºblico","Caso Descartado","Descartado","02","2021-04-08","001","2021-04-10"</t>
  </si>
  <si>
    <t>10000004,"F","32","AÃ±os","Argentina","CABA","COMUNA 08","CABA",,"2021-04-08","14",,"NO",,"NO",,"NO","02","PÃºblico","Caso Descartado","Descartado","02","2021-04-06","008","2021-04-10"</t>
  </si>
  <si>
    <t>10000005,"F","38","AÃ±os","Argentina","CABA","COMUNA 12","CABA",,"2021-04-08","14",,"NO",,"NO",,"NO","02","PÃºblico","Caso Descartado","Descartado","02","2021-04-06","012","2021-04-10"</t>
  </si>
  <si>
    <t>10000006,"M","57","AÃ±os","Argentina","Buenos Aires","JunÃ­n","Buenos Aires","2021-04-05","2021-04-08","14",,"NO",,"NO",,"NO","06","Privado","Caso Descartado","Descartado","06","2021-04-09","413","2021-04-10"</t>
  </si>
  <si>
    <t>10000007,"M","25","AÃ±os","Argentina","Buenos Aires","Lomas de Zamora","CABA",,"2021-04-08","14",,"NO",,"NO",,"NO","02","PÃºblico","Caso Descartado","Descartado","06","2021-04-06","490","2021-04-10"</t>
  </si>
  <si>
    <t>10000008,"M","24","AÃ±os","Argentina","Buenos Aires","Esteban EcheverrÃ­a","CABA",,"2021-04-08","14",,"NO",,"NO",,"NO","02","PÃºblico","Caso Descartado","Descartado","06","2021-04-08","260","2021-04-10"</t>
  </si>
  <si>
    <t>10000009,"F","31","AÃ±os","Argentina","Buenos Aires","Vicente LÃ³pez","CABA",,"2021-04-08","14",,"NO",,"NO",,"NO","02","PÃºblico","Caso Descartado","Descartado","06","2021-04-06","861","2021-04-10"</t>
  </si>
  <si>
    <t>10000010,"F","59","AÃ±os","Argentina","CABA","COMUNA 02","CABA",,"2021-04-08","14",,"NO",,"NO",,"NO","02","PÃºblico","Caso Descartado","Descartado","02","2021-04-06","002","2021-04-10"</t>
  </si>
  <si>
    <t>10000011,"F","47","AÃ±os","Argentina","Buenos Aires","LanÃºs","CABA",,"2021-04-08","14",,"NO",,"NO",,"NO","02","PÃºblico","Caso Descartado","Descartado","06","2021-04-06","434","2021-04-10"</t>
  </si>
  <si>
    <t>10000012,"F","31","AÃ±os","Argentina","Buenos Aires","Hurlingham","CABA",,"2021-04-08","14",,"NO",,"NO",,"NO","02","PÃºblico","Caso Descartado","Descartado","06","2021-04-06","408","2021-04-10"</t>
  </si>
  <si>
    <t>10000013,"M","60","AÃ±os","Argentina","Santa Fe","Rosario","Santa Fe",,"2021-04-08","14",,"NO",,"NO",,"NO","82","PÃºblico","Caso Descartado","Descartado","82","2021-04-08","084","2021-04-10"</t>
  </si>
  <si>
    <t>10000014,"M","41","AÃ±os","Argentina","CABA","COMUNA 07","CABA",,"2021-04-08","14",,"NO",,"NO",,"NO","02","PÃºblico","Caso Descartado","Descartado","02","2021-04-06","007","2021-04-10"</t>
  </si>
  <si>
    <t>10000015,"F","48","AÃ±os","Argentina","Entre RÃ­os","NogoyÃ¡","Entre RÃ­os","2021-04-03","2021-04-08","14",,"NO",,"NO",,"NO","30","PÃºblico","Caso confirmado por laboratorio - Activo","Confirmado","30","2021-04-08","077","2021-04-10"</t>
  </si>
  <si>
    <t>10000016,"F","36","AÃ±os","Argentina","CABA","COMUNA 14","CABA",,"2021-04-08","14",,"NO",,"NO",,"NO","02","PÃºblico","Caso Descartado","Descartado","02","2021-04-08","014","2021-04-10"</t>
  </si>
  <si>
    <t>10000017,"M","57","AÃ±os","Argentina","Tierra del Fuego","Ushuaia","CABA",,"2021-04-08","14",,"NO",,"NO",,"NO","02","PÃºblico","Caso Descartado","Descartado","94","2021-04-06","014","2021-04-10"</t>
  </si>
  <si>
    <t>10000018,"M","33","AÃ±os","Argentina","CABA","COMUNA 02","CABA",,"2021-04-08","14",,"NO",,"NO",,"NO","02","PÃºblico","Caso Descartado","Descartado","02","2021-04-06","002","2021-04-10"</t>
  </si>
  <si>
    <t>1000002,"M","22","AÃ±os","Argentina","Buenos Aires","La Matanza","Buenos Aires",,"2020-06-01","23",,"NO",,"NO",,"NO","06","PÃºblico","Caso Descartado","Descartado","06","2020-06-01","427","2021-04-10"</t>
  </si>
  <si>
    <t>10000020,"M","22","AÃ±os","Argentina","CABA","SIN ESPECIFICAR","CABA",,"2021-04-08","14",,"NO",,"NO",,"NO","02","PÃºblico","Caso Descartado","Descartado","02","2021-04-06","0","2021-04-10"</t>
  </si>
  <si>
    <t>10000021,"F","52","AÃ±os","Argentina","CÃ³rdoba","Capital","CÃ³rdoba",,"2021-04-08","14",,"NO",,"NO",,"NO","14","PÃºblico","Caso Descartado","Descartado","14","2021-04-07","014","2021-04-10"</t>
  </si>
  <si>
    <t>10000022,"F","42","AÃ±os","Argentina","CABA","COMUNA 15","CABA",,"2021-04-08","14",,"NO",,"NO",,"NO","02","PÃºblico","Caso Descartado","Descartado","02","2021-04-08","015","2021-04-10"</t>
  </si>
  <si>
    <t>10000023,"M","35","AÃ±os","Argentina","Buenos Aires","Tres de Febrero","CABA",,"2021-04-08","14",,"NO",,"NO",,"NO","02","PÃºblico","Caso Descartado","Descartado","06","2021-04-06","840","2021-04-10"</t>
  </si>
  <si>
    <t>10000024,"M","39","AÃ±os","Argentina","CABA","SIN ESPECIFICAR","CABA",,"2021-04-08","14",,"NO",,"NO",,"NO","02","PÃºblico","Caso Descartado","Descartado","02","2021-04-06","0","2021-04-10"</t>
  </si>
  <si>
    <t>10000025,"F","25","AÃ±os","Argentina","Buenos Aires","LanÃºs","CABA",,"2021-04-08","14",,"NO",,"NO",,"NO","02","PÃºblico","Caso Descartado","Descartado","06","2021-04-06","434","2021-04-10"</t>
  </si>
  <si>
    <t>10000026,"F","23","AÃ±os","Argentina","CÃ³rdoba","Capital","CÃ³rdoba","2021-04-03","2021-04-08","14",,"NO",,"NO",,"NO","14","PÃºblico","Caso confirmado por laboratorio - Activo","Confirmado","14","2021-04-05","014","2021-04-10"</t>
  </si>
  <si>
    <t>10000027,"F","22","AÃ±os","Argentina","Buenos Aires","ZÃ¡rate","CABA",,"2021-04-08","14",,"NO",,"NO",,"NO","02","PÃºblico","Caso Descartado","Descartado","06","2021-04-08","882","2021-04-10"</t>
  </si>
  <si>
    <t>10000028,"F","41","AÃ±os","Argentina","Buenos Aires","San Miguel","Buenos Aires","2021-04-07","2021-04-08","14",,"NO",,"NO",,"NO","06","Privado","Caso sospechoso - Activo - Con muestra sin resultado concluyente","Sospechoso","06",,"760","2021-04-10"</t>
  </si>
  <si>
    <t>10000029,"F","27","AÃ±os","Argentina","San Luis","General Pedernera","San Luis",,"2021-04-08","14",,"NO",,"NO",,"NO","74","PÃºblico","Caso Descartado","Descartado","74","2021-04-10","035","2021-04-10"</t>
  </si>
  <si>
    <t>1000003,"F","41","AÃ±os","Argentina","CÃ³rdoba","Capital","CÃ³rdoba","2020-05-24","2020-06-01","23",,"NO",,"NO",,"NO","14","Privado","Caso Descartado","Descartado","14","2020-06-01","014","2021-04-10"</t>
  </si>
  <si>
    <t>10000030,"M","15","AÃ±os","Argentina","CABA","SIN ESPECIFICAR","CABA",,"2021-04-08","14",,"NO",,"NO",,"NO","02","PÃºblico","Caso Descartado","Descartado","02","2021-04-06","0","2021-04-10"</t>
  </si>
  <si>
    <t>10000031,"F","21","AÃ±os","Argentina","RÃ­o Negro","General Roca","CABA",,"2021-04-08","14",,"NO",,"NO",,"NO","02","PÃºblico","Caso Descartado","Descartado","62","2021-04-06","042","2021-04-10"</t>
  </si>
  <si>
    <t>10000032,"M","13","AÃ±os","Argentina","CABA","SIN ESPECIFICAR","CABA",,"2021-04-08","14",,"NO",,"NO",,"NO","02","PÃºblico","Caso Descartado","Descartado","02","2021-04-06","0","2021-04-10"</t>
  </si>
  <si>
    <t>10000033,"M","3","AÃ±os","Argentina","Mendoza","LujÃ¡n de Cuyo","Mendoza",,"2021-04-08","14",,"NO",,"NO",,"NO","50","PÃºblico","Caso Descartado","Descartado","50","2021-04-07","063","2021-04-10"</t>
  </si>
  <si>
    <t>10000034,"F","29","AÃ±os","Argentina","Santa Cruz","GÃ¼er Aike","Santa Cruz","2021-04-06","2021-04-08","14",,"NO",,"NO",,"NO","78","PÃºblico","Caso Descartado","Descartado","78","2021-04-09","021","2021-04-10"</t>
  </si>
  <si>
    <t>10000035,"M","20","AÃ±os","Argentina","Buenos Aires","Presidente PerÃ³n","Buenos Aires","2021-03-31","2021-04-08","14",,"NO",,"NO",,"NO","06","PÃºblico","Caso sospechoso - No Activo - Con muestra sin resultado concluyente","Sospechoso","06",,"648","2021-04-10"</t>
  </si>
  <si>
    <t>10000036,"F","38","AÃ±os","Argentina","Buenos Aires","Almirante Brown","CABA",,"2021-04-08","14",,"NO",,"NO",,"NO","02","PÃºblico","Caso Descartado","Descartado","06","2021-04-08","028","2021-04-10"</t>
  </si>
  <si>
    <t>10000037,"M","44","AÃ±os","Argentina","Corrientes","Capital","CABA",,"2021-04-08","14",,"NO",,"NO",,"NO","02","PÃºblico","Caso Descartado","Descartado","18","2021-04-06","021","2021-04-10"</t>
  </si>
  <si>
    <t>10000038,"M","44","AÃ±os","Argentina","Buenos Aires","San Isidro","CABA",,"2021-04-08","14",,"NO",,"NO",,"NO","02","PÃºblico","Caso Descartado","Descartado","06","2021-04-06","756","2021-04-10"</t>
  </si>
  <si>
    <t>10000039,"F","18","AÃ±os","Argentina","CABA","SIN ESPECIFICAR","CABA",,"2021-04-08","14",,"NO",,"NO",,"NO","02","PÃºblico","Caso Descartado","Descartado","02","2021-04-06","0","2021-04-10"</t>
  </si>
  <si>
    <t>10000040,"M","52","AÃ±os","Argentina","CÃ³rdoba","Capital","CÃ³rdoba",,"2021-04-08","14",,"NO",,"NO",,"NO","14","PÃºblico","Caso Descartado","Descartado","14","2021-04-07","014","2021-04-10"</t>
  </si>
  <si>
    <t>10000041,"M","17","AÃ±os","Argentina","CABA","COMUNA 14","CABA",,"2021-04-08","14",,"NO",,"NO",,"NO","02","Privado","Caso Descartado","Descartado","02","2021-04-09","014","2021-04-10"</t>
  </si>
  <si>
    <t>10000042,"M","31","AÃ±os","Argentina","La Pampa","Caleu Caleu","La Pampa","2021-04-07","2021-04-08","14",,"NO",,"NO",,"NO","42","PÃºblico","Caso con resultado negativo-no conclusivo - Activo","Sospechoso","42","2021-04-08","014","2021-04-10"</t>
  </si>
  <si>
    <t>10000043,"M","32","AÃ±os","Argentina","Buenos Aires","Ezeiza","CABA",,"2021-04-08","14",,"NO",,"NO",,"NO","02","PÃºblico","Caso Descartado","Descartado","06","2021-04-08","270","2021-04-10"</t>
  </si>
  <si>
    <t>10000044,"F","54","AÃ±os","Argentina","Mendoza","GuaymallÃ©n","Mendoza","2021-04-01","2021-04-08","14",,"NO",,"NO",,"NO","50","Privado","Caso Descartado","Descartado","50","2021-04-09","028","2021-04-10"</t>
  </si>
  <si>
    <t>10000045,"F","22","AÃ±os","Argentina","Buenos Aires","LanÃºs","CABA",,"2021-04-08","14",,"NO",,"NO",,"NO","02","PÃºblico","Caso Descartado","Descartado","06","2021-04-06","434","2021-04-10"</t>
  </si>
  <si>
    <t>10000046,"M","35","AÃ±os","Argentina","SIN ESPECIFICAR","SIN ESPECIFICAR","CABA",,"2021-04-08","14",,"NO",,"NO",,"NO","02","PÃºblico","Caso Descartado","Descartado","99","2021-04-06","0","2021-04-10"</t>
  </si>
  <si>
    <t>10000047,"M","25","AÃ±os","Argentina","CABA","SIN ESPECIFICAR","CABA",,"2021-04-08","14",,"NO",,"NO",,"NO","02","PÃºblico","Caso Descartado","Descartado","02","2021-04-08","0","2021-04-10"</t>
  </si>
  <si>
    <t>10000048,"M","19","AÃ±os","Argentina","Buenos Aires","La Matanza","CABA",,"2021-04-08","14",,"NO",,"NO",,"NO","02","PÃºblico","Caso Descartado","Descartado","06","2021-04-06","427","2021-04-10"</t>
  </si>
  <si>
    <t>10000049,"F","73","AÃ±os","Argentina","CABA","SIN ESPECIFICAR","CABA",,"2021-04-08","14",,"NO",,"NO",,"NO","02","PÃºblico","Caso Descartado","Descartado","02","2021-04-06","0","2021-04-10"</t>
  </si>
  <si>
    <t>1000005,"F","59","AÃ±os","Argentina","Mendoza","Las Heras","Mendoza",,"2020-06-01","23",,"NO",,"NO",,"NO","50","PÃºblico","Caso Descartado","Descartado","50","2020-06-01","049","2021-04-10"</t>
  </si>
  <si>
    <t>10000050,"M","51","AÃ±os","Argentina","Santa Fe","Rosario","Santa Fe",,"2021-04-08","14",,"NO",,"NO",,"NO","82","PÃºblico","Caso Descartado","Descartado","82","2021-04-08","084","2021-04-10"</t>
  </si>
  <si>
    <t>10000051,"F","34","AÃ±os","SIN ESPECIFICAR","CABA","SIN ESPECIFICAR","CABA",,"2021-04-08","14",,"NO",,"NO",,"NO","02","PÃºblico","Caso Descartado","Descartado","02","2021-04-06","0","2021-04-10"</t>
  </si>
  <si>
    <t>10000052,"M","44","AÃ±os","Argentina","CÃ³rdoba","RÃ­o Cuarto","CÃ³rdoba",,"2021-04-08","14",,"NO",,"NO",,"NO","14","PÃºblico","Caso Descartado","Descartado","14","2021-04-07","098","2021-04-10"</t>
  </si>
  <si>
    <t>10000053,"M","22","AÃ±os","Argentina","CABA","SIN ESPECIFICAR","CABA",,"2021-04-08","14",,"NO",,"NO",,"NO","02","PÃºblico","Caso Descartado","Descartado","02","2021-04-06","0","2021-04-10"</t>
  </si>
  <si>
    <t>10000054,"F","47","AÃ±os","Argentina","CABA","COMUNA 13","CABA",,"2021-04-08","14",,"NO",,"NO",,"NO","02","PÃºblico","Caso Descartado","Descartado","02","2021-04-08","013","2021-04-10"</t>
  </si>
  <si>
    <t>10000055,"F","41","AÃ±os","Argentina","CABA","COMUNA 09","CABA",,"2021-04-08","14",,"NO",,"NO",,"NO","02","PÃºblico","Caso Descartado","Descartado","02","2021-04-06","009","2021-04-10"</t>
  </si>
  <si>
    <t>10000056,"F","17","AÃ±os","Argentina","CABA","SIN ESPECIFICAR","CABA",,"2021-04-08","14",,"NO",,"NO",,"NO","02","PÃºblico","Caso Descartado","Descartado","02","2021-04-06","0","2021-04-10"</t>
  </si>
  <si>
    <t>10000057,"M","35","AÃ±os","Argentina","Buenos Aires","Mercedes","Buenos Aires",,"2021-04-08","14",,"NO",,"NO",,"NO","06","PÃºblico","Caso confirmado por laboratorio - Activo","Confirmado","06","2021-04-06","532","2021-04-10"</t>
  </si>
  <si>
    <t>10000058,"M","45","AÃ±os","Argentina","Buenos Aires","Suipacha","CABA",,"2021-04-08","14",,"NO",,"NO",,"NO","02","PÃºblico","Caso Descartado","Descartado","06","2021-04-08","784","2021-04-10"</t>
  </si>
  <si>
    <t>10000059,"F","24","AÃ±os","Argentina","RÃ­o Negro","General Roca","CABA",,"2021-04-08","14",,"NO",,"NO",,"NO","02","PÃºblico","Caso Descartado","Descartado","62","2021-04-06","042","2021-04-10"</t>
  </si>
  <si>
    <t>1000006,"M","29","AÃ±os","Argentina","Buenos Aires","Malvinas Argentinas","Buenos Aires","2020-05-30","2020-06-01","23",,"NO",,"NO",,"NO","06","PÃºblico","Caso sospechoso - No Activo - Con muestra sin resultado concluyente","Sospechoso","06",,"515","2021-04-10"</t>
  </si>
  <si>
    <t>10000060,"M","22","AÃ±os","Argentina","CABA","SIN ESPECIFICAR","CABA",,"2021-04-08","14",,"NO",,"NO",,"NO","02","PÃºblico","Caso Descartado","Descartado","02","2021-04-06","0","2021-04-10"</t>
  </si>
  <si>
    <t>10000061,"M","11","AÃ±os","Argentina","CÃ³rdoba","Capital","CÃ³rdoba",,"2021-04-08","14",,"NO",,"NO",,"NO","14","PÃºblico","Caso Descartado","Descartado","14","2021-04-07","014","2021-04-10"</t>
  </si>
  <si>
    <t>10000062,"M","27","AÃ±os","Argentina","Chaco","San Fernando","Chaco",,"2021-04-08","14",,"NO",,"NO",,"NO","22","PÃºblico","Caso con resultado negativo-no conclusivo - Activo","Sospechoso","22","2021-04-08","140","2021-04-10"</t>
  </si>
  <si>
    <t>10000063,"F","27","AÃ±os","Argentina","Buenos Aires","Berazategui","CABA",,"2021-04-08","14",,"NO",,"NO",,"NO","02","PÃºblico","Caso Descartado","Descartado","06","2021-04-08","091","2021-04-10"</t>
  </si>
  <si>
    <t>10000064,"F","54","AÃ±os","Argentina","Buenos Aires","Merlo","Buenos Aires",,"2021-04-08","14",,"NO",,"NO",,"NO","06","Privado","Caso Descartado","Descartado","06","2021-04-08","539","2021-04-10"</t>
  </si>
  <si>
    <t>10000066,"F","43","AÃ±os","Argentina","Buenos Aires","Berazategui","Buenos Aires","2021-04-02","2021-04-08","14",,"NO",,"NO",,"NO","06","PÃºblico","Caso confirmado por criterio clinico-epidemiolÂ¿gico - Activo","Confirmado","06",,"091","2021-04-10"</t>
  </si>
  <si>
    <t>10000067,"M","21","AÃ±os","Argentina","CABA","COMUNA 04","San Luis",,"2021-04-08","14",,"NO",,"NO",,"NO","74","PÃºblico","Caso sospechoso  - Activo -  Sin muestra","Sospechoso","02",,"004","2021-04-10"</t>
  </si>
  <si>
    <t>10000068,"M","24","AÃ±os","Argentina","Entre RÃ­os","GualeguaychÃº","Buenos Aires","2021-03-31","2021-04-08","14",,"NO",,"NO",,"NO","06","Privado","Caso sospechoso - Activo Internado - Sin muestra","Sospechoso","30",,"056","2021-04-10"</t>
  </si>
  <si>
    <t>10000069,"M","46","AÃ±os","Argentina","Buenos Aires","Lomas de Zamora","CABA",,"2021-04-08","14",,"NO",,"NO",,"NO","02","PÃºblico","Caso Descartado","Descartado","06","2021-04-06","490","2021-04-10"</t>
  </si>
  <si>
    <t>1000007,"M","26","AÃ±os","Argentina","Formosa","PatiÃ±o","Formosa",,"2020-06-01","23",,"NO",,"NO",,"NO","34","PÃºblico","Caso confirmado por laboratorio - No Activo por criterio de laboratorio","Confirmado","34","2020-06-25","035","2021-04-10"</t>
  </si>
  <si>
    <t>10000070,"M","42","AÃ±os","Argentina","San Luis","La Capital","San Luis",,"2021-04-08","14",,"NO",,"NO",,"NO","74","PÃºblico","Caso sospechoso  - Activo -  Sin muestra","Sospechoso","74",,"056","2021-04-10"</t>
  </si>
  <si>
    <t>10000071,"F","21","AÃ±os","Argentina","Buenos Aires","Vicente LÃ³pez","CABA",,"2021-04-08","14",,"NO",,"NO",,"NO","02","PÃºblico","Caso Descartado","Descartado","06","2021-04-08","861","2021-04-10"</t>
  </si>
  <si>
    <t>10000072,"F","37","AÃ±os","Argentina","Santa Fe","San Lorenzo","Santa Fe",,"2021-04-08","14",,"NO",,"NO",,"NO","82","PÃºblico","Caso confirmado por laboratorio - Activo","Confirmado","82","2021-04-07","119","2021-04-10"</t>
  </si>
  <si>
    <t>10000073,"F","14","AÃ±os","Argentina","CABA","COMUNA 07","CABA",,"2021-04-08","14",,"NO",,"NO",,"NO","02","PÃºblico","Caso Descartado","Descartado","02","2021-04-06","007","2021-04-10"</t>
  </si>
  <si>
    <t>10000074,"F","84","AÃ±os","SIN ESPECIFICAR","CÃ³rdoba","ColÃ³n","CÃ³rdoba","2021-04-06","2021-04-08","14","2021-04-07","NO",,"NO",,"NO","14","PÃºblico","Caso Descartado","Descartado","14","2021-04-07","021","2021-04-10"</t>
  </si>
  <si>
    <t>10000075,"F","40","AÃ±os","Argentina","CABA","COMUNA 06","CABA",,"2021-04-08","14",,"NO",,"NO",,"NO","02","PÃºblico","Caso Descartado","Descartado","02","2021-04-06","006","2021-04-10"</t>
  </si>
  <si>
    <t>10000076,"F","45","AÃ±os","Argentina","Buenos Aires","Esteban EcheverrÃ­a","Buenos Aires",,"2021-04-08","14",,"NO",,"NO",,"NO","06","Privado","Caso confirmado por laboratorio - Activo","Confirmado","06","2021-04-08","260","2021-04-10"</t>
  </si>
  <si>
    <t>10000077,"F","35","AÃ±os","Argentina","Buenos Aires","Vicente LÃ³pez","CABA",,"2021-04-08","14",,"NO",,"NO",,"NO","02","PÃºblico","Caso Descartado","Descartado","06","2021-04-08","861","2021-04-10"</t>
  </si>
  <si>
    <t>10000078,"F","56","AÃ±os","Argentina","CABA","SIN ESPECIFICAR","CABA",,"2021-04-08","14",,"NO",,"NO",,"NO","02","PÃºblico","Caso Descartado","Descartado","02","2021-04-06","0","2021-04-10"</t>
  </si>
  <si>
    <t>10000079,"M","53","AÃ±os","Argentina","Buenos Aires","Quilmes","Buenos Aires",,"2021-04-08","14",,"NO",,"NO",,"NO","06","Privado","Caso sospechoso - Activo - Con muestra sin resultado concluyente","Sospechoso","06",,"658","2021-04-10"</t>
  </si>
  <si>
    <t>1000008,"F","69","AÃ±os","Argentina","CABA","SIN ESPECIFICAR","CABA","2020-05-31","2020-06-01","23",,"NO",,"NO",,"NO","02","Privado","Caso Descartado","Descartado","02","2020-06-01","0","2021-04-10"</t>
  </si>
  <si>
    <t>10000080,"F","47","AÃ±os","Argentina","CABA","COMUNA 15","CABA",,"2021-04-08","14",,"NO",,"NO",,"NO","02","PÃºblico","Caso Descartado","Descartado","02","2021-04-06","015","2021-04-10"</t>
  </si>
  <si>
    <t>10000081,"F","25","AÃ±os","Argentina","CABA","SIN ESPECIFICAR","CABA",,"2021-04-08","14",,"NO",,"NO",,"NO","02","PÃºblico","Caso Descartado","Descartado","02","2021-04-06","0","2021-04-10"</t>
  </si>
  <si>
    <t>10000082,"M","34","AÃ±os","Argentina","San Luis","La Capital","San Luis",,"2021-04-08","14",,"NO",,"NO",,"NO","74","PÃºblico","Caso sospechoso  - Activo -  Sin muestra","Sospechoso","74",,"056","2021-04-10"</t>
  </si>
  <si>
    <t>10000083,"F","56","AÃ±os","Argentina","CABA","SIN ESPECIFICAR","CABA",,"2021-04-08","14",,"NO",,"NO",,"NO","02","PÃºblico","Caso Descartado","Descartado","02","2021-04-06","0","2021-04-10"</t>
  </si>
  <si>
    <t>10000084,"M","45","AÃ±os","Argentina","Buenos Aires","ItuzaingÃ³","Buenos Aires","2021-04-04","2021-04-08","14",,"NO",,"NO",,"NO","06","PÃºblico","Caso confirmado por laboratorio - Activo","Confirmado","06","2021-04-09","410","2021-04-10"</t>
  </si>
  <si>
    <t>10000085,"F","4","AÃ±os","SIN ESPECIFICAR","CABA","SIN ESPECIFICAR","CABA",,"2021-04-08","14",,"NO",,"NO",,"NO","02","PÃºblico","Caso Descartado","Descartado","02","2021-04-06","0","2021-04-10"</t>
  </si>
  <si>
    <t>10000086,"F","27","AÃ±os","Argentina","Buenos Aires","La Plata","CABA",,"2021-04-08","14",,"NO",,"NO",,"NO","02","PÃºblico","Caso Descartado","Descartado","06","2021-04-06","441","2021-04-10"</t>
  </si>
  <si>
    <t>10000087,"F","44","AÃ±os","Argentina","Buenos Aires","Florencio Varela","Buenos Aires","2021-04-04","2021-04-08","14",,"NO",,"NO",,"NO","06","Privado","Caso confirmado por laboratorio - Activo","Confirmado","06","2021-04-09","274","2021-04-10"</t>
  </si>
  <si>
    <t>10000088,"M","2","AÃ±os","Argentina","Mendoza","Las Heras","Mendoza",,"2021-04-08","14",,"NO",,"NO",,"NO","50","PÃºblico","Caso con resultado negativo-no conclusivo - Activo","Sospechoso","50","2021-04-08","049","2021-04-10"</t>
  </si>
  <si>
    <t>10000089,"M","52","AÃ±os","Argentina","Salta","Capital","Salta","2021-04-08","2021-04-08","14",,"NO",,"NO",,"NO","66","PÃºblico","Caso con resultado negativo-no conclusivo - Activo","Sospechoso","66","2021-04-08","028","2021-04-10"</t>
  </si>
  <si>
    <t>1000009,"M","73","AÃ±os","Argentina","Buenos Aires","Esteban EcheverrÃ­a","Buenos Aires","2020-05-31","2020-06-01","23",,"NO",,"NO",,"NO","06","Privado","Caso Descartado","Descartado","06","2020-06-02","260","2021-04-10"</t>
  </si>
  <si>
    <t>10000090,"F","40","AÃ±os","Argentina","CABA","COMUNA 11","CABA",,"2021-04-08","14",,"NO",,"NO",,"NO","02","PÃºblico","Caso Descartado","Descartado","02","2021-04-08","011","2021-04-10"</t>
  </si>
  <si>
    <t>10000091,"M","23","AÃ±os","Argentina","CABA","SIN ESPECIFICAR","CABA",,"2021-04-08","14",,"NO",,"NO",,"NO","02","PÃºblico","Caso Descartado","Descartado","02","2021-04-06","0","2021-04-10"</t>
  </si>
  <si>
    <t>10000092,"F","18","AÃ±os","SIN ESPECIFICAR","CÃ³rdoba","Capital","CÃ³rdoba",,"2021-04-08","14",,"NO",,"NO",,"NO","14","PÃºblico","Caso Descartado","Descartado","14","2021-04-07","014","2021-04-10"</t>
  </si>
  <si>
    <t>10000093,"M","47","AÃ±os","Argentina","Buenos Aires","La Plata","Buenos Aires","2021-04-06","2021-04-08","14",,"NO",,"NO",,"NO","06","Privado","Caso sospechoso - Activo - Con muestra sin resultado concluyente","Sospechoso","06",,"441","2021-04-10"</t>
  </si>
  <si>
    <t>10000094,"F","33","AÃ±os","Argentina","CABA","COMUNA 12","CABA",,"2021-04-08","14",,"NO",,"NO",,"NO","02","PÃºblico","Caso Descartado","Descartado","02","2021-04-06","012","2021-04-10"</t>
  </si>
  <si>
    <t>10000095,"M","44","AÃ±os","Argentina","CABA","COMUNA 03","CABA",,"2021-04-08","14",,"NO",,"NO",,"NO","02","PÃºblico","Caso Descartado","Descartado","02","2021-04-08","003","2021-04-10"</t>
  </si>
  <si>
    <t>10000096,"F","49","AÃ±os","Argentina","CABA","SIN ESPECIFICAR","CABA",,"2021-04-08","14",,"NO",,"NO",,"NO","02","PÃºblico","Caso Descartado","Descartado","02","2021-04-06","0","2021-04-10"</t>
  </si>
  <si>
    <t>10000097,"M","53","AÃ±os","Argentina","San Luis","La Capital","San Luis",,"2021-04-08","14",,"NO",,"NO",,"NO","74","PÃºblico","Caso Descartado","Descartado","74","2021-04-09","056","2021-04-10"</t>
  </si>
  <si>
    <t>10000098,"F","28","AÃ±os","Argentina","Buenos Aires","MorÃ³n","CABA",,"2021-04-08","14",,"NO",,"NO",,"NO","02","PÃºblico","Caso Descartado","Descartado","06","2021-04-06","568","2021-04-10"</t>
  </si>
  <si>
    <t>10000099,"F","53","AÃ±os","Argentina","Buenos Aires","Pilar","Buenos Aires","2021-04-03","2021-04-08","14",,"NO",,"NO",,"NO","06","PÃºblico","Caso confirmado por laboratorio - Activo","Confirmado","06","2021-04-06","638","2021-04-10"</t>
  </si>
  <si>
    <t>1000010,"M","8","AÃ±os","Argentina","CABA","COMUNA 07","CABA",,"2020-06-01","23",,"NO",,"NO",,"NO","02","PÃºblico","Caso confirmado por laboratorio - No activo (por tiempo de evoluciÃ³n)","Confirmado","02","2020-06-01","007","2021-04-10"</t>
  </si>
  <si>
    <t>10000100,"M","38","AÃ±os","Argentina","Buenos Aires","Vicente LÃ³pez","CABA",,"2021-04-08","14",,"NO",,"NO",,"NO","02","PÃºblico","Caso Descartado","Descartado","06","2021-04-06","861","2021-04-10"</t>
  </si>
  <si>
    <t>10000101,"F","36","AÃ±os","Argentina","CABA","SIN ESPECIFICAR","CABA",,"2021-04-08","14",,"NO",,"NO",,"NO","02","PÃºblico","Caso Descartado","Descartado","02","2021-04-08","0","2021-04-10"</t>
  </si>
  <si>
    <t>10000102,"M","30","AÃ±os","Argentina","RÃ­o Negro","Avellaneda","Buenos Aires",,"2021-04-08","14",,"NO",,"NO",,"NO","06","Privado","Caso confirmado por laboratorio - Activo","Confirmado","62","2021-04-08","014","2021-04-10"</t>
  </si>
  <si>
    <t>10000103,"M","37","AÃ±os","Argentina","Buenos Aires","General Las Heras","CABA",,"2021-04-08","14",,"NO",,"NO",,"NO","02","PÃºblico","Caso Descartado","Descartado","06","2021-04-06","329","2021-04-10"</t>
  </si>
  <si>
    <t>10000104,"F","15","AÃ±os","Argentina","CABA","COMUNA 09","CABA",,"2021-04-08","14",,"NO",,"NO",,"NO","02","PÃºblico","Caso Descartado","Descartado","02","2021-04-06","009","2021-04-10"</t>
  </si>
  <si>
    <t>10000105,"F","47","AÃ±os","Argentina","Buenos Aires","Vicente LÃ³pez","CABA",,"2021-04-08","14",,"NO",,"NO",,"NO","02","PÃºblico","Caso Descartado","Descartado","06","2021-04-08","861","2021-04-10"</t>
  </si>
  <si>
    <t>10000106,"M","42","AÃ±os","Argentina","Buenos Aires","San AndrÃ©s de Giles","Buenos Aires","2021-04-07","2021-04-08","14",,"NO",,"NO",,"NO","06","PÃºblico","Caso Descartado","Descartado","06","2021-04-09","728","2021-04-10"</t>
  </si>
  <si>
    <t>10000107,"F","38","AÃ±os","Argentina","CABA","COMUNA 02","CABA",,"2021-04-08","14",,"NO",,"NO",,"NO","02","PÃºblico","Caso Descartado","Descartado","02","2021-04-06","002","2021-04-10"</t>
  </si>
  <si>
    <t>10000108,"F","35","AÃ±os","Argentina","CÃ³rdoba","Capital","CÃ³rdoba",,"2021-04-08","14",,"NO",,"NO",,"NO","14","PÃºblico","Caso Descartado","Descartado","14","2021-04-07","014","2021-04-10"</t>
  </si>
  <si>
    <t>10000109,"F","26","AÃ±os","Argentina","San Luis","La Capital","San Luis",,"2021-04-08","14",,"NO",,"NO",,"NO","74","PÃºblico","Caso confirmado por laboratorio - Activo","Confirmado","74","2021-04-08","056","2021-04-10"</t>
  </si>
  <si>
    <t>1000011,"M","42","AÃ±os","Argentina","Santa Fe","Rosario","Santa Fe",,"2020-06-01","23",,"NO",,"NO",,"NO","82","PÃºblico","Caso Descartado","Descartado","82","2020-06-01","084","2021-04-10"</t>
  </si>
  <si>
    <t>10000110,"F","27","AÃ±os","Argentina","CABA","SIN ESPECIFICAR","CABA",,"2021-04-08","14",,"NO",,"NO",,"NO","02","PÃºblico","Caso Descartado","Descartado","02","2021-04-06","0","2021-04-10"</t>
  </si>
  <si>
    <t>10000111,"F","58","AÃ±os","Argentina","CABA","SIN ESPECIFICAR","CABA",,"2021-04-08","14",,"NO",,"NO",,"NO","02","PÃºblico","Caso Descartado","Descartado","02","2021-04-06","0","2021-04-10"</t>
  </si>
  <si>
    <t>10000112,"M","39","AÃ±os","Argentina","Buenos Aires","Vicente LÃ³pez","CABA",,"2021-04-08","14",,"NO",,"NO",,"NO","02","PÃºblico","Caso Descartado","Descartado","06","2021-04-08","861","2021-04-10"</t>
  </si>
  <si>
    <t>10000113,"M","22","AÃ±os","Argentina","CABA","COMUNA 03","CABA",,"2021-04-08","14",,"NO",,"NO",,"NO","02","PÃºblico","Caso Descartado","Descartado","02","2021-04-06","003","2021-04-10"</t>
  </si>
  <si>
    <t>10000114,"F","29","AÃ±os","Argentina","CABA","SIN ESPECIFICAR","CABA",,"2021-04-08","14",,"NO",,"NO",,"NO","02","PÃºblico","Caso Descartado","Descartado","02","2021-04-08","0","2021-04-10"</t>
  </si>
  <si>
    <t>10000115,"F","36","AÃ±os","Argentina","CABA","COMUNA 02","CABA",,"2021-04-08","14",,"NO",,"NO",,"NO","02","PÃºblico","Caso Descartado","Descartado","02","2021-04-06","002","2021-04-10"</t>
  </si>
  <si>
    <t>10000116,"F","21","AÃ±os","Argentina","CABA","COMUNA 14","CABA",,"2021-04-08","14",,"NO",,"NO",,"NO","02","PÃºblico","Caso Descartado","Descartado","02","2021-04-06","014","2021-04-10"</t>
  </si>
  <si>
    <t>10000117,"M","45","AÃ±os","Argentina","CABA","COMUNA 06","CABA",,"2021-04-08","14",,"NO",,"NO",,"NO","02","PÃºblico","Caso Descartado","Descartado","02","2021-04-06","006","2021-04-10"</t>
  </si>
  <si>
    <t>10000118,"F","70","AÃ±os","SIN ESPECIFICAR","CABA","SIN ESPECIFICAR","CABA",,"2021-04-08","14",,"NO",,"NO",,"NO","02","PÃºblico","Caso Descartado","Descartado","02","2021-04-08","0","2021-04-10"</t>
  </si>
  <si>
    <t>10000119,"M","44","AÃ±os","Argentina","CÃ³rdoba","ColÃ³n","CÃ³rdoba",,"2021-04-08","14",,"NO",,"NO",,"NO","14","PÃºblico","Caso Descartado","Descartado","14","2021-04-07","021","2021-04-10"</t>
  </si>
  <si>
    <t>1000012,"M","46","AÃ±os","Argentina","CABA","SIN ESPECIFICAR","CABA","2020-05-26","2020-06-01","23","2020-05-31","NO",,"NO",,"NO","02","Privado","Caso confirmado por laboratorio - No Activo por criterio de laboratorio","Confirmado","02","2020-05-31","0","2021-04-10"</t>
  </si>
  <si>
    <t>10000120,"F","18","AÃ±os","Argentina","CABA","SIN ESPECIFICAR","CABA",,"2021-04-08","14",,"NO",,"NO",,"NO","02","PÃºblico","Caso Descartado","Descartado","02","2021-04-06","0","2021-04-10"</t>
  </si>
  <si>
    <t>10000121,"F","56","AÃ±os","Argentina","CABA","SIN ESPECIFICAR","CABA",,"2021-04-08","14",,"NO",,"NO",,"NO","02","PÃºblico","Caso Descartado","Descartado","02","2021-04-06","0","2021-04-10"</t>
  </si>
  <si>
    <t>10000123,"F","42","AÃ±os","Argentina","CABA","SIN ESPECIFICAR","CABA",,"2021-04-08","14",,"NO",,"NO",,"NO","02","PÃºblico","Caso Descartado","Descartado","02","2021-04-08","0","2021-04-10"</t>
  </si>
  <si>
    <t>10000124,"M","67","AÃ±os","Argentina","Buenos Aires","General San MartÃ­n","CABA",,"2021-04-08","14",,"NO",,"NO",,"NO","02","PÃºblico","Caso Descartado","Descartado","06","2021-04-06","371","2021-04-10"</t>
  </si>
  <si>
    <t>10000125,"F","30","AÃ±os","SIN ESPECIFICAR","NeuquÃ©n","Confluencia","NeuquÃ©n",,"2021-04-08","14",,"NO",,"NO",,"NO","58","PÃºblico","Caso Descartado","Descartado","58","2021-04-08","035","2021-04-10"</t>
  </si>
  <si>
    <t>10000126,"F","67","AÃ±os","Argentina","CABA","SIN ESPECIFICAR","CABA",,"2021-04-08","14",,"NO",,"NO",,"NO","02","PÃºblico","Caso Descartado","Descartado","02","2021-04-06","0","2021-04-10"</t>
  </si>
  <si>
    <t>10000127,"F","20","AÃ±os","Argentina","Buenos Aires","Quilmes","CABA",,"2021-04-08","14",,"NO",,"NO",,"NO","02","PÃºblico","Caso confirmado por laboratorio - Activo","Confirmado","06","2021-04-07","658","2021-04-10"</t>
  </si>
  <si>
    <t>10000128,"F","65","AÃ±os","Argentina","Santa Fe","Rosario","Santa Fe",,"2021-04-08","14",,"NO",,"NO",,"NO","82","PÃºblico","Caso Descartado","Descartado","82","2021-04-08","084","2021-04-10"</t>
  </si>
  <si>
    <t>10000129,"M","28","AÃ±os","Argentina","Buenos Aires","BahÃ­a Blanca","Chubut",,"2021-04-08","14",,"NO",,"NO",,"NO","26","Privado","Caso Descartado","Descartado","06","2021-04-07","056","2021-04-10"</t>
  </si>
  <si>
    <t>1000013,"F","44","AÃ±os","Argentina","Buenos Aires","Tigre","Buenos Aires",,"2020-06-01","23",,"NO",,"NO",,"NO","06","Privado","Caso Descartado","Descartado","06","2020-06-01","805","2021-04-10"</t>
  </si>
  <si>
    <t>10000130,"M","15","AÃ±os","Argentina","CABA","COMUNA 07","CABA",,"2021-04-08","14",,"NO",,"NO",,"NO","02","PÃºblico","Caso Descartado","Descartado","02","2021-04-06","007","2021-04-10"</t>
  </si>
  <si>
    <t>10000131,"F","25","AÃ±os","Argentina","Buenos Aires","Escobar","Buenos Aires","2021-04-05","2021-04-08","14",,"NO",,"NO",,"NO","06","PÃºblico","Caso confirmado por criterio clinico-epidemiolÂ¿gico - Activo","Confirmado","06",,"252","2021-04-10"</t>
  </si>
  <si>
    <t>10000132,"F","32","AÃ±os","Argentina","Buenos Aires","Magdalena","Buenos Aires","2021-04-01","2021-04-08","14",,"NO",,"NO",,"NO","06","PÃºblico","Caso confirmado por criterio clinico-epidemiolÂ¿gico - Activo","Confirmado","06",,"505","2021-04-10"</t>
  </si>
  <si>
    <t>10000133,"F","33","AÃ±os","Argentina","CABA","SIN ESPECIFICAR","CABA",,"2021-04-08","14",,"NO",,"NO",,"NO","02","PÃºblico","Caso Descartado","Descartado","02","2021-04-06","0","2021-04-10"</t>
  </si>
  <si>
    <t>10000134,"F","13","AÃ±os","SIN ESPECIFICAR","CÃ³rdoba","Capital","CÃ³rdoba",,"2021-04-08","14",,"NO",,"NO",,"NO","14","PÃºblico","Caso Descartado","Descartado","14","2021-04-07","014","2021-04-10"</t>
  </si>
  <si>
    <t>10000135,"F","44","AÃ±os","Argentina","CABA","COMUNA 15","CABA",,"2021-04-08","14",,"NO",,"NO",,"NO","02","PÃºblico","Caso Descartado","Descartado","02","2021-04-08","015","2021-04-10"</t>
  </si>
  <si>
    <t>10000136,"F","62","AÃ±os","Argentina","CABA","COMUNA 14","CABA",,"2021-04-08","14",,"NO",,"NO",,"NO","02","PÃºblico","Caso Descartado","Descartado","02","2021-04-06","014","2021-04-10"</t>
  </si>
  <si>
    <t>10000137,"F","32","AÃ±os","Argentina","Mendoza","Capital","Mendoza",,"2021-04-08","14",,"NO",,"NO",,"NO","50","Privado","Caso Descartado","Descartado","50","2021-04-07","007","2021-04-10"</t>
  </si>
  <si>
    <t>10000138,"M","30","AÃ±os","SIN ESPECIFICAR","La Pampa","Capital","CABA",,"2021-04-08","14",,"NO",,"NO",,"NO","02","PÃºblico","Caso Descartado","Descartado","42","2021-04-06","021","2021-04-10"</t>
  </si>
  <si>
    <t>10000139,"F","31","AÃ±os","Argentina","Mendoza","MaipÃº","Mendoza","2021-04-05","2021-04-08","14",,"NO",,"NO",,"NO","50","PÃºblico","Caso Descartado","Descartado","50","2021-04-09","070","2021-04-10"</t>
  </si>
  <si>
    <t>1000014,"NR","60","AÃ±os","Argentina","Santa Fe","Rosario","Santa Fe",,"2020-06-01","23",,"NO",,"NO",,"NO","82","PÃºblico","Caso Descartado","Descartado","82","2020-06-01","084","2021-04-10"</t>
  </si>
  <si>
    <t>10000140,"F","14","AÃ±os","Argentina","CABA","SIN ESPECIFICAR","CABA",,"2021-04-08","14",,"NO",,"NO",,"NO","02","PÃºblico","Caso Descartado","Descartado","02","2021-04-06","0","2021-04-10"</t>
  </si>
  <si>
    <t>10000141,"F","26","AÃ±os","Argentina","CABA","SIN ESPECIFICAR","CABA",,"2021-04-08","14",,"NO",,"NO",,"NO","02","PÃºblico","Caso Descartado","Descartado","02","2021-04-08","0","2021-04-10"</t>
  </si>
  <si>
    <t>10000142,"M","43","AÃ±os","Argentina","CABA","SIN ESPECIFICAR","CABA",,"2021-04-08","14",,"NO",,"NO",,"NO","02","PÃºblico","Caso Descartado","Descartado","02","2021-04-06","0","2021-04-10"</t>
  </si>
  <si>
    <t>10000143,"M","49","AÃ±os","Argentina","Buenos Aires","Quilmes","Buenos Aires","2021-04-01","2021-04-08","14",,"NO",,"NO",,"NO","06","PÃºblico","Caso confirmado por laboratorio - Activo","Confirmado","06","2021-04-06","658","2021-04-10"</t>
  </si>
  <si>
    <t>10000144,"F","28","AÃ±os","Argentina","Buenos Aires","LanÃºs","Buenos Aires",,"2021-04-08","14",,"NO",,"NO",,"NO","06","Privado","Caso con resultado negativo-no conclusivo - Activo","Sospechoso","06","2021-04-08","434","2021-04-10"</t>
  </si>
  <si>
    <t>10000145,"F","3","AÃ±os","Argentina","Misiones","OberÃ¡","CABA",,"2021-04-08","14",,"NO",,"NO",,"NO","02","PÃºblico","Caso Descartado","Descartado","54","2021-04-06","091","2021-04-10"</t>
  </si>
  <si>
    <t>10000146,"M","52","AÃ±os","Argentina","CABA","COMUNA 11","CABA",,"2021-04-08","14",,"NO",,"NO",,"NO","02","PÃºblico","Caso confirmado por laboratorio - Activo","Confirmado","02","2021-04-07","011","2021-04-10"</t>
  </si>
  <si>
    <t>10000147,"F","24","AÃ±os","Argentina","CABA","SIN ESPECIFICAR","CABA",,"2021-04-08","14",,"NO",,"NO",,"NO","02","PÃºblico","Caso Descartado","Descartado","02","2021-04-08","0","2021-04-10"</t>
  </si>
  <si>
    <t>10000148,"F","16","AÃ±os","SIN ESPECIFICAR","CABA","SIN ESPECIFICAR","CABA",,"2021-04-08","14",,"NO",,"NO",,"NO","02","PÃºblico","Caso Descartado","Descartado","02","2021-04-06","0","2021-04-10"</t>
  </si>
  <si>
    <t>10000149,"M","62","AÃ±os","SIN ESPECIFICAR","CÃ³rdoba","Capital","CÃ³rdoba",,"2021-04-08","14",,"NO",,"NO",,"NO","14","PÃºblico","Caso Descartado","Descartado","14","2021-04-07","014","2021-04-10"</t>
  </si>
  <si>
    <t>1000015,"F","30","AÃ±os","Argentina","CABA","COMUNA 07","Buenos Aires","2020-05-18","2020-06-01","23",,"NO",,"NO",,"NO","06","Privado","Caso confirmado por laboratorio - No activo (por tiempo de evoluciÃ³n)","Confirmado","02","2020-06-01","007","2021-04-10"</t>
  </si>
  <si>
    <t>10000150,"M","30","AÃ±os","Argentina","Buenos Aires","9 de Julio","CABA",,"2021-04-08","14",,"NO",,"NO",,"NO","02","PÃºblico","Caso Descartado","Descartado","06","2021-04-06","588","2021-04-10"</t>
  </si>
  <si>
    <t>10000151,"F","52","AÃ±os","Argentina","Buenos Aires","San Isidro","CABA",,"2021-04-08","14",,"NO",,"NO",,"NO","02","PÃºblico","Caso Descartado","Descartado","06","2021-04-08","756","2021-04-10"</t>
  </si>
  <si>
    <t>10000152,"M","28","AÃ±os","Argentina","CABA","COMUNA 10","CABA",,"2021-04-08","14",,"NO",,"NO",,"NO","02","PÃºblico","Caso Descartado","Descartado","02","2021-04-06","010","2021-04-10"</t>
  </si>
  <si>
    <t>10000153,"M","56","AÃ±os","Argentina","CABA","SIN ESPECIFICAR","CABA",,"2021-04-08","14",,"NO",,"NO",,"NO","02","PÃºblico","Caso Descartado","Descartado","02","2021-04-06","0","2021-04-10"</t>
  </si>
  <si>
    <t>10000154,"M","59","AÃ±os","Argentina","Buenos Aires","Trenque Lauquen","Buenos Aires",,"2021-04-08","14",,"NO",,"NO",,"NO","06","PÃºblico","Caso sospechoso - Activo - Con muestra sin resultado concluyente","Sospechoso","06",,"826","2021-04-10"</t>
  </si>
  <si>
    <t>10000155,"M","21","AÃ±os","SIN ESPECIFICAR","CABA","SIN ESPECIFICAR","CABA",,"2021-04-08","14",,"NO",,"NO",,"NO","02","PÃºblico","Caso Descartado","Descartado","02","2021-04-06","0","2021-04-10"</t>
  </si>
  <si>
    <t>10000156,"F","39","AÃ±os","Argentina","Buenos Aires","La Matanza","CABA",,"2021-04-08","14",,"NO",,"NO",,"NO","02","PÃºblico","Caso Descartado","Descartado","06","2021-04-06","427","2021-04-10"</t>
  </si>
  <si>
    <t>10000157,"M","24","AÃ±os","Argentina","Buenos Aires","JosÃ© C. Paz","Buenos Aires","2021-04-05","2021-04-08","14",,"NO",,"NO",,"NO","06","PÃºblico","Caso confirmado por laboratorio - Activo","Confirmado","06","2021-04-09","412","2021-04-10"</t>
  </si>
  <si>
    <t>10000158,"F","20","AÃ±os","Argentina","Buenos Aires","General San MartÃ­n","CABA",,"2021-04-08","14",,"NO",,"NO",,"NO","02","PÃºblico","Caso Descartado","Descartado","06","2021-04-06","371","2021-04-10"</t>
  </si>
  <si>
    <t>10000159,"F","40","AÃ±os","Argentina","CABA","COMUNA 10","CABA",,"2021-04-08","14",,"NO",,"NO",,"NO","02","PÃºblico","Caso Descartado","Descartado","02","2021-04-08","010","2021-04-10"</t>
  </si>
  <si>
    <t>1000016,"F","38","AÃ±os","Argentina","Buenos Aires","Tres de Febrero","Buenos Aires","2020-05-29","2020-06-01","23","2020-05-30","NO",,"NO",,"NO","06","Privado","Caso Descartado","Descartado","06","2020-06-02","840","2021-04-10"</t>
  </si>
  <si>
    <t>10000160,"F","47","AÃ±os","Argentina","Buenos Aires","Quilmes","CABA",,"2021-04-08","14",,"NO",,"NO",,"NO","02","PÃºblico","Caso Descartado","Descartado","06","2021-04-06","658","2021-04-10"</t>
  </si>
  <si>
    <t>10000161,"M","35","AÃ±os","Argentina","CÃ³rdoba","Capital","CÃ³rdoba",,"2021-04-08","14",,"NO",,"NO",,"NO","14","PÃºblico","Caso Descartado","Descartado","14","2021-04-07","014","2021-04-10"</t>
  </si>
  <si>
    <t>10000162,"M","27","AÃ±os","Argentina","Buenos Aires","La Matanza","CABA",,"2021-04-08","14",,"NO",,"NO",,"NO","02","PÃºblico","Caso Descartado","Descartado","06","2021-04-06","427","2021-04-10"</t>
  </si>
  <si>
    <t>10000163,"F","22","AÃ±os","Argentina","CABA","SIN ESPECIFICAR","CABA",,"2021-04-08","14",,"NO",,"NO",,"NO","02","PÃºblico","Caso Descartado","Descartado","02","2021-04-06","0","2021-04-10"</t>
  </si>
  <si>
    <t>10000164,"F","31","AÃ±os","Argentina","Santa Fe","Rosario","Santa Fe",,"2021-04-08","14",,"NO",,"NO",,"NO","82","PÃºblico","Caso Descartado","Descartado","82","2021-04-08","084","2021-04-10"</t>
  </si>
  <si>
    <t>10000165,"M","55","AÃ±os","Argentina","CABA","SIN ESPECIFICAR","CABA",,"2021-04-08","14",,"NO",,"NO",,"NO","02","PÃºblico","Caso Descartado","Descartado","02","2021-04-08","0","2021-04-10"</t>
  </si>
  <si>
    <t>10000166,"F","34","AÃ±os","Argentina","CABA","COMUNA 14","CABA",,"2021-04-08","14",,"NO",,"NO",,"NO","02","PÃºblico","Caso Descartado","Descartado","02","2021-04-06","014","2021-04-10"</t>
  </si>
  <si>
    <t>10000167,"M","21","AÃ±os","Argentina","CABA","SIN ESPECIFICAR","CABA",,"2021-04-08","14",,"NO",,"NO",,"NO","02","PÃºblico","Caso Descartado","Descartado","02","2021-04-06","0","2021-04-10"</t>
  </si>
  <si>
    <t>10000168,"M","47","AÃ±os","Argentina","CABA","SIN ESPECIFICAR","CABA",,"2021-04-08","14",,"NO",,"NO",,"NO","02","PÃºblico","Caso Descartado","Descartado","02","2021-04-06","0","2021-04-10"</t>
  </si>
  <si>
    <t>10000169,"M","64","AÃ±os","Argentina","CABA","SIN ESPECIFICAR","CABA",,"2021-04-08","14",,"NO",,"NO",,"NO","02","PÃºblico","Caso Descartado","Descartado","02","2021-04-08","0","2021-04-10"</t>
  </si>
  <si>
    <t>1000017,"F","41","AÃ±os","Argentina","Buenos Aires","Quilmes","Buenos Aires","2020-05-28","2020-06-01","23",,"NO",,"NO",,"NO","06","PÃºblico","Caso Descartado","Descartado","06","2020-06-03","658","2021-04-10"</t>
  </si>
  <si>
    <t>10000170,"F","22","AÃ±os","Argentina","Santa Fe","Garay","Santa Fe",,"2021-04-08","14",,"NO",,"NO",,"NO","82","PÃºblico","Caso con resultado negativo-no conclusivo - Activo","Sospechoso","82","2021-04-08","035","2021-04-10"</t>
  </si>
  <si>
    <t>10000171,"F","36","AÃ±os","Argentina","Buenos Aires","Escobar","CABA",,"2021-04-08","14",,"NO",,"NO",,"NO","02","PÃºblico","Caso Descartado","Descartado","06","2021-04-06","252","2021-04-10"</t>
  </si>
  <si>
    <t>10000173,"M","41","AÃ±os","Argentina","CABA","COMUNA 10","CABA",,"2021-04-08","14",,"NO",,"NO",,"NO","02","PÃºblico","Caso Descartado","Descartado","02","2021-04-06","010","2021-04-10"</t>
  </si>
  <si>
    <t>10000174,"M","46","AÃ±os","Argentina","CÃ³rdoba","Capital","CÃ³rdoba",,"2021-04-08","14",,"NO",,"NO",,"NO","14","PÃºblico","Caso Descartado","Descartado","14","2021-04-07","014","2021-04-10"</t>
  </si>
  <si>
    <t>10000175,"F","50","AÃ±os","Argentina","CABA","SIN ESPECIFICAR","CABA",,"2021-04-08","14",,"NO",,"NO",,"NO","02","PÃºblico","Caso Descartado","Descartado","02","2021-04-08","0","2021-04-10"</t>
  </si>
  <si>
    <t>10000176,"F","14","AÃ±os","Argentina","CABA","COMUNA 03","CABA",,"2021-04-08","14",,"NO",,"NO",,"NO","02","PÃºblico","Caso Descartado","Descartado","02","2021-04-06","003","2021-04-10"</t>
  </si>
  <si>
    <t>10000177,"F","22","AÃ±os","Argentina","Buenos Aires","Florencio Varela","Buenos Aires","2021-04-04","2021-04-08","14",,"NO",,"NO",,"NO","06","PÃºblico","Caso Descartado","Descartado","06","2021-04-09","274","2021-04-10"</t>
  </si>
  <si>
    <t>10000178,"F","15","AÃ±os","Argentina","Buenos Aires","Escobar","CABA",,"2021-04-08","14",,"NO",,"NO",,"NO","02","PÃºblico","Caso Descartado","Descartado","06","2021-04-06","252","2021-04-10"</t>
  </si>
  <si>
    <t>10000179,"F","45","AÃ±os","Argentina","CABA","COMUNA 06","CABA",,"2021-04-08","14",,"NO",,"NO",,"NO","02","PÃºblico","Caso Descartado","Descartado","02","2021-04-08","006","2021-04-10"</t>
  </si>
  <si>
    <t>1000018,"F","72","AÃ±os","Argentina","San Luis","General Pedernera","San Luis","2020-05-28","2020-06-01","23",,"NO",,"NO",,"NO","74","PÃºblico","Caso Descartado","Descartado","74","2020-06-02","035","2021-04-10"</t>
  </si>
  <si>
    <t>10000180,"M","33","AÃ±os","Argentina","Chaco","San Fernando","CABA",,"2021-04-08","14",,"NO",,"NO",,"NO","02","PÃºblico","Caso Descartado","Descartado","22","2021-04-06","140","2021-04-10"</t>
  </si>
  <si>
    <t>10000181,"F","16","AÃ±os","Argentina","CABA","SIN ESPECIFICAR","CABA",,"2021-04-08","14",,"NO",,"NO",,"NO","02","PÃºblico","Caso Descartado","Descartado","02","2021-04-06","0","2021-04-10"</t>
  </si>
  <si>
    <t>10000182,"F","28","AÃ±os","Argentina","Buenos Aires","La Matanza","CABA",,"2021-04-08","14",,"NO",,"NO",,"NO","02","PÃºblico","Caso Descartado","Descartado","06","2021-04-06","427","2021-04-10"</t>
  </si>
  <si>
    <t>10000183,"F","56","AÃ±os","Argentina","CABA","SIN ESPECIFICAR","CABA",,"2021-04-08","14",,"NO",,"NO",,"NO","02","PÃºblico","Caso Descartado","Descartado","02","2021-04-08","0","2021-04-10"</t>
  </si>
  <si>
    <t>10000184,"F","16","AÃ±os","Argentina","CABA","COMUNA 15","CABA",,"2021-04-08","14",,"NO",,"NO",,"NO","02","PÃºblico","Caso sospechoso  - Activo -  Sin muestra","Sospechoso","02",,"015","2021-04-10"</t>
  </si>
  <si>
    <t>10000185,"F","17","AÃ±os","Argentina","CABA","SIN ESPECIFICAR","CABA",,"2021-04-08","14",,"NO",,"NO",,"NO","02","PÃºblico","Caso Descartado","Descartado","02","2021-04-06","0","2021-04-10"</t>
  </si>
  <si>
    <t>10000186,"M","17","AÃ±os","Argentina","CÃ³rdoba","Capital","CÃ³rdoba",,"2021-04-08","14",,"NO",,"NO",,"NO","14","PÃºblico","Caso Descartado","Descartado","14","2021-04-07","014","2021-04-10"</t>
  </si>
  <si>
    <t>10000187,"M","31","AÃ±os","Argentina","Buenos Aires","LanÃºs","Buenos Aires","2021-04-04","2021-04-08","14",,"NO",,"NO",,"NO","06","PÃºblico","Caso confirmado por laboratorio - Activo","Confirmado","06","2021-04-09","434","2021-04-10"</t>
  </si>
  <si>
    <t>10000188,"F","21","AÃ±os","SIN ESPECIFICAR","Buenos Aires","La Matanza","CABA",,"2021-04-08","14",,"NO",,"NO",,"NO","02","PÃºblico","Caso Descartado","Descartado","06","2021-04-06","427","2021-04-10"</t>
  </si>
  <si>
    <t>10000189,"M","42","AÃ±os","Argentina","CABA","SIN ESPECIFICAR","CABA",,"2021-04-08","14",,"NO",,"NO",,"NO","02","PÃºblico","Caso Descartado","Descartado","02","2021-04-06","0","2021-04-10"</t>
  </si>
  <si>
    <t>1000019,"F","24","AÃ±os","Argentina","Buenos Aires","Escobar","Buenos Aires","2020-05-30","2020-06-01","23",,"NO",,"NO",,"NO","06","PÃºblico","Caso Descartado","Descartado","06","2020-06-01","252","2021-04-10"</t>
  </si>
  <si>
    <t>10000190,"F","49","AÃ±os","Argentina","CABA","COMUNA 04","CABA",,"2021-04-08","14",,"NO",,"NO",,"NO","02","PÃºblico","Caso Descartado","Descartado","02","2021-04-08","004","2021-04-10"</t>
  </si>
  <si>
    <t>10000191,"F","49","AÃ±os","Argentina","CÃ³rdoba","Punilla","CÃ³rdoba",,"2021-04-08","14",,"NO",,"NO",,"NO","14","PÃºblico","Otro diagnostico","Descartado","14",,"091","2021-04-10"</t>
  </si>
  <si>
    <t>10000192,"M","37","AÃ±os","Argentina","CABA","COMUNA 01","CABA",,"2021-04-08","14",,"NO",,"NO",,"NO","02","PÃºblico","Caso confirmado por laboratorio - Activo","Confirmado","02","2021-04-07","001","2021-04-10"</t>
  </si>
  <si>
    <t>10000193,"M","57","AÃ±os","Argentina","CÃ³rdoba","ColÃ³n","CABA",,"2021-04-08","14",,"NO",,"NO",,"NO","02","PÃºblico","Caso Descartado","Descartado","14","2021-04-06","021","2021-04-10"</t>
  </si>
  <si>
    <t>10000194,"F","58","AÃ±os","Argentina","CABA","COMUNA 07","CABA",,"2021-04-08","14",,"NO",,"NO",,"NO","02","PÃºblico","Caso Descartado","Descartado","02","2021-04-06","007","2021-04-10"</t>
  </si>
  <si>
    <t>10000195,"M","45","AÃ±os","Argentina","CABA","COMUNA 05","CABA",,"2021-04-08","14",,"NO",,"NO",,"NO","02","PÃºblico","Caso Descartado","Descartado","02","2021-04-08","005","2021-04-10"</t>
  </si>
  <si>
    <t>10000196,"F","15","AÃ±os","Argentina","CABA","COMUNA 08","CABA",,"2021-04-08","14",,"NO",,"NO",,"NO","02","PÃºblico","Caso Descartado","Descartado","02","2021-04-06","008","2021-04-10"</t>
  </si>
  <si>
    <t>10000197,"F","97","AÃ±os","Argentina","CABA","SIN ESPECIFICAR","CABA",,"2021-04-08","14",,"NO",,"NO",,"NO","02","PÃºblico","Caso Descartado","Descartado","02","2021-04-06","0","2021-04-10"</t>
  </si>
  <si>
    <t>10000198,"F","21","AÃ±os","Argentina","Buenos Aires","Malvinas Argentinas","CABA",,"2021-04-08","14",,"NO",,"NO",,"NO","02","PÃºblico","Caso Descartado","Descartado","06","2021-04-06","515","2021-04-10"</t>
  </si>
  <si>
    <t>10000199,"M","18","AÃ±os","Argentina","CABA","COMUNA 04","CABA",,"2021-04-08","14",,"NO",,"NO",,"NO","02","PÃºblico","Caso Descartado","Descartado","02","2021-04-08","004","2021-04-10"</t>
  </si>
  <si>
    <t>10000200,"M","35","AÃ±os","Argentina","Buenos Aires","Avellaneda","Buenos Aires",,"2021-04-08","14",,"NO",,"NO",,"NO","06","Privado","Caso con resultado negativo-no conclusivo - Activo","Sospechoso","06","2021-04-07","035","2021-04-10"</t>
  </si>
  <si>
    <t>10000201,"F","58","AÃ±os","Argentina","Buenos Aires","Lomas de Zamora","CABA",,"2021-04-08","14",,"NO",,"NO",,"NO","02","PÃºblico","Caso Descartado","Descartado","06","2021-04-06","490","2021-04-10"</t>
  </si>
  <si>
    <t>10000202,"M","38","AÃ±os","Argentina","CABA","COMUNA 02","CABA",,"2021-04-08","14",,"NO",,"NO",,"NO","02","PÃºblico","Caso Descartado","Descartado","02","2021-04-06","002","2021-04-10"</t>
  </si>
  <si>
    <t>10000203,"F","90","AÃ±os","Argentina","CÃ³rdoba","Capital","CÃ³rdoba",,"2021-04-08","14",,"NO",,"NO",,"NO","14","PÃºblico","Caso Descartado","Descartado","14","2021-04-07","014","2021-04-10"</t>
  </si>
  <si>
    <t>10000204,"F","50","AÃ±os","Argentina","CABA","COMUNA 13","CABA",,"2021-04-08","14",,"NO",,"NO",,"NO","02","PÃºblico","Caso Descartado","Descartado","02","2021-04-06","013","2021-04-10"</t>
  </si>
  <si>
    <t>10000205,"F","61","AÃ±os","Argentina","CABA","SIN ESPECIFICAR","CABA",,"2021-04-08","14",,"NO",,"NO",,"NO","02","PÃºblico","Caso Descartado","Descartado","02","2021-04-06","0","2021-04-10"</t>
  </si>
  <si>
    <t>10000206,"F","61","AÃ±os","Argentina","CABA","COMUNA 15","CABA",,"2021-04-08","14",,"NO",,"NO",,"NO","02","PÃºblico","Caso Descartado","Descartado","02","2021-04-08","015","2021-04-10"</t>
  </si>
  <si>
    <t>10000207,"M","48","AÃ±os","Argentina","CABA","COMUNA 04","CABA",,"2021-04-08","14",,"NO",,"NO",,"NO","02","PÃºblico","Caso Descartado","Descartado","02","2021-04-06","004","2021-04-10"</t>
  </si>
  <si>
    <t>10000208,"M","6","AÃ±os","Argentina","La Pampa","LoventuÃ©","La Pampa",,"2021-04-08","14",,"NO",,"NO",,"NO","42","PÃºblico","Caso con resultado negativo-no conclusivo - Activo","Sospechoso","42","2021-04-08","098","2021-04-10"</t>
  </si>
  <si>
    <t>10000209,"F","59","AÃ±os","Argentina","Buenos Aires","JunÃ­n","Buenos Aires",,"2021-04-08","14",,"NO",,"NO",,"NO","06","Privado","Caso Descartado","Descartado","06","2021-04-08","413","2021-04-10"</t>
  </si>
  <si>
    <t>1000021,"M","25","AÃ±os","Argentina","Buenos Aires","SIN ESPECIFICAR","Buenos Aires","2020-05-23","2020-06-01","23",,"NO",,"NO",,"NO","06","PÃºblico","Caso Descartado","Descartado","06","2020-06-01","0","2021-04-10"</t>
  </si>
  <si>
    <t>10000210,"M","81","AÃ±os","Argentina","CABA","SIN ESPECIFICAR","CABA",,"2021-04-08","14",,"NO",,"NO",,"NO","02","PÃºblico","Caso Descartado","Descartado","02","2021-04-06","0","2021-04-10"</t>
  </si>
  <si>
    <t>10000211,"F","36","AÃ±os","Argentina","SIN ESPECIFICAR","SIN ESPECIFICAR","CABA",,"2021-04-08","14",,"NO",,"NO",,"NO","02","PÃºblico","Caso Descartado","Descartado","99","2021-04-06","0","2021-04-10"</t>
  </si>
  <si>
    <t>10000212,"F","57","AÃ±os","Argentina","CABA","SIN ESPECIFICAR","CABA",,"2021-04-08","14",,"NO",,"NO",,"NO","02","PÃºblico","Caso Descartado","Descartado","02","2021-04-08","0","2021-04-10"</t>
  </si>
  <si>
    <t>10000213,"F","77","AÃ±os","Argentina","CÃ³rdoba","Capital","CÃ³rdoba",,"2021-04-08","14",,"NO",,"NO",,"NO","14","PÃºblico","Caso Descartado","Descartado","14","2021-04-07","014","2021-04-10"</t>
  </si>
  <si>
    <t>10000214,"M","39","AÃ±os","Argentina","Buenos Aires","Florencio Varela","CABA",,"2021-04-08","14",,"NO",,"NO",,"NO","02","PÃºblico","Caso Descartado","Descartado","06","2021-04-06","274","2021-04-10"</t>
  </si>
  <si>
    <t>10000216,"M","51","AÃ±os","Argentina","Buenos Aires","Florencio Varela","Buenos Aires",,"2021-04-08","14",,"NO",,"NO",,"NO","06","Privado","Caso confirmado por laboratorio - Activo","Confirmado","06","2021-04-08","274","2021-04-10"</t>
  </si>
  <si>
    <t>10000217,"M","42","AÃ±os","SIN ESPECIFICAR","CABA","SIN ESPECIFICAR","CABA",,"2021-04-08","14",,"NO",,"NO",,"NO","02","PÃºblico","Caso Descartado","Descartado","02","2021-04-06","0","2021-04-10"</t>
  </si>
  <si>
    <t>10000218,"F","55","AÃ±os","Argentina","CABA","COMUNA 01","CABA",,"2021-04-08","14",,"NO",,"NO",,"NO","02","PÃºblico","Caso Descartado","Descartado","02","2021-04-06","001","2021-04-10"</t>
  </si>
  <si>
    <t>10000219,"M","41","AÃ±os","Argentina","CABA","SIN ESPECIFICAR","CABA",,"2021-04-08","14",,"NO",,"NO",,"NO","02","PÃºblico","Caso Descartado","Descartado","02","2021-04-08","0","2021-04-10"</t>
  </si>
  <si>
    <t>1000022,"F","24","AÃ±os","Argentina","Buenos Aires","Quilmes","CABA",,"2020-06-01","23",,"NO",,"NO",,"NO","02","PÃºblico","Caso confirmado por laboratorio - No activo (por tiempo de evoluciÃ³n)","Confirmado","06","2020-05-31","658","2021-04-10"</t>
  </si>
  <si>
    <t>10000220,"F","38","AÃ±os","Argentina","CABA","SIN ESPECIFICAR","CABA",,"2021-04-08","14",,"NO",,"NO",,"NO","02","PÃºblico","Caso Descartado","Descartado","02","2021-04-08","0","2021-04-10"</t>
  </si>
  <si>
    <t>10000221,"F","33","AÃ±os","Argentina","Santiago del Estero","Capital","Santiago del Estero","2021-03-16","2021-04-08","14",,"NO",,"NO",,"NO","86","PÃºblico","Caso Descartado","Descartado","86","2021-03-18","049","2021-04-10"</t>
  </si>
  <si>
    <t>10000222,"M","47","AÃ±os","Argentina","Buenos Aires","MorÃ³n","CABA",,"2021-04-08","14",,"NO",,"NO",,"NO","02","PÃºblico","Caso Descartado","Descartado","06","2021-04-08","568","2021-04-10"</t>
  </si>
  <si>
    <t>10000223,"F","25","AÃ±os","Argentina","Buenos Aires","Esteban EcheverrÃ­a","Buenos Aires",,"2021-04-08","14",,"NO",,"NO",,"NO","06","Privado","Caso sospechoso - Activo - Con muestra sin resultado concluyente","Sospechoso","06",,"260","2021-04-10"</t>
  </si>
  <si>
    <t>10000224,"F","89","AÃ±os","Argentina","CÃ³rdoba","Capital","CÃ³rdoba",,"2021-04-08","14",,"NO",,"NO",,"NO","14","PÃºblico","Caso Descartado","Descartado","14","2021-04-07","014","2021-04-10"</t>
  </si>
  <si>
    <t>10000225,"F","23","AÃ±os","Argentina","CABA","COMUNA 15","CABA",,"2021-04-08","14",,"NO",,"NO",,"NO","02","PÃºblico","Caso Descartado","Descartado","02","2021-04-08","015","2021-04-10"</t>
  </si>
  <si>
    <t>10000226,"F","37","AÃ±os","Argentina","RÃ­o Negro","Avellaneda","RÃ­o Negro","2021-04-06","2021-04-08","14",,"NO",,"NO",,"NO","62","PÃºblico","Caso confirmado por laboratorio - Activo","Confirmado","62","2021-04-08","014","2021-04-10"</t>
  </si>
  <si>
    <t>10000227,"M","19","AÃ±os","Argentina","CABA","COMUNA 12","CABA",,"2021-04-08","14",,"NO",,"NO",,"NO","02","Privado","Caso con resultado negativo-no conclusivo - Activo","Sospechoso","02","2021-04-08","012","2021-04-10"</t>
  </si>
  <si>
    <t>10000228,"F","34","AÃ±os","Argentina","Buenos Aires","LanÃºs","CABA",,"2021-04-08","14",,"NO",,"NO",,"NO","02","PÃºblico","Caso Descartado","Descartado","06","2021-04-08","434","2021-04-10"</t>
  </si>
  <si>
    <t>10000229,"M","85","AÃ±os","Argentina","CÃ³rdoba","Capital","CÃ³rdoba",,"2021-04-08","14",,"NO",,"NO",,"NO","14","PÃºblico","Caso Descartado","Descartado","14","2021-04-07","014","2021-04-10"</t>
  </si>
  <si>
    <t>10000230,"M","40","AÃ±os","Argentina","CABA","COMUNA 15","CABA",,"2021-04-08","14",,"NO",,"NO",,"NO","02","PÃºblico","Caso Descartado","Descartado","02","2021-04-06","015","2021-04-10"</t>
  </si>
  <si>
    <t>10000231,"F","39","AÃ±os","Argentina","Buenos Aires","La Matanza","CABA",,"2021-04-08","14",,"NO",,"NO",,"NO","02","PÃºblico","Caso Descartado","Descartado","06","2021-04-06","427","2021-04-10"</t>
  </si>
  <si>
    <t>10000232,"F","44","AÃ±os","Argentina","CÃ³rdoba","Capital","CABA",,"2021-04-08","14",,"NO",,"NO",,"NO","02","PÃºblico","Caso Descartado","Descartado","14","2021-04-06","014","2021-04-10"</t>
  </si>
  <si>
    <t>10000233,"M","29","AÃ±os","Argentina","Buenos Aires","Ezeiza","CABA",,"2021-04-08","14",,"NO",,"NO",,"NO","02","PÃºblico","Caso Descartado","Descartado","06","2021-04-05","270","2021-04-10"</t>
  </si>
  <si>
    <t>10000234,"F","25","AÃ±os","Argentina","CABA","SIN ESPECIFICAR","CABA",,"2021-04-08","14",,"NO",,"NO",,"NO","02","PÃºblico","Caso Descartado","Descartado","02","2021-04-06","0","2021-04-10"</t>
  </si>
  <si>
    <t>10000235,"F","33","AÃ±os","Argentina","Buenos Aires","Tigre","CABA",,"2021-04-08","14",,"NO",,"NO",,"NO","02","PÃºblico","Caso Descartado","Descartado","06","2021-04-08","805","2021-04-10"</t>
  </si>
  <si>
    <t>10000236,"M","50","AÃ±os","Argentina","CABA","SIN ESPECIFICAR","CABA",,"2021-04-08","14",,"NO",,"NO",,"NO","02","PÃºblico","Caso Descartado","Descartado","02","2021-04-06","0","2021-04-10"</t>
  </si>
  <si>
    <t>10000237,"M","29","AÃ±os","Argentina","Buenos Aires","La Matanza","CABA",,"2021-04-08","14",,"NO",,"NO",,"NO","02","PÃºblico","Caso Descartado","Descartado","06","2021-04-06","427","2021-04-10"</t>
  </si>
  <si>
    <t>10000238,"M","9","AÃ±os","Argentina","CABA","COMUNA 14","CABA",,"2021-04-08","14",,"NO",,"NO",,"NO","02","PÃºblico","Caso Descartado","Descartado","02","2021-04-06","014","2021-04-10"</t>
  </si>
  <si>
    <t>10000239,"F","48","AÃ±os","Argentina","CÃ³rdoba","Capital","CÃ³rdoba",,"2021-04-08","14",,"NO",,"NO",,"NO","14","PÃºblico","Caso Descartado","Descartado","14","2021-04-07","014","2021-04-10"</t>
  </si>
  <si>
    <t>1000024,"M","61","AÃ±os","Argentina","CABA","COMUNA 03","CABA","2020-05-26","2020-06-01","23",,"NO",,"NO",,"NO","02","PÃºblico","Caso confirmado por laboratorio - No activo (por tiempo de evoluciÃ³n)","Confirmado","02","2020-06-01","003","2021-04-10"</t>
  </si>
  <si>
    <t>10000240,"F","42","AÃ±os","Argentina","CABA","SIN ESPECIFICAR","CABA",,"2021-04-08","14",,"NO",,"NO",,"NO","02","PÃºblico","Caso Descartado","Descartado","02","2021-04-08","0","2021-04-10"</t>
  </si>
  <si>
    <t>10000241,"M","49","AÃ±os","Argentina","Mendoza","Godoy Cruz","CABA",,"2021-04-08","14",,"NO",,"NO",,"NO","02","PÃºblico","Caso Descartado","Descartado","50","2021-04-06","021","2021-04-10"</t>
  </si>
  <si>
    <t>10000242,"M","7","Meses","Argentina","Buenos Aires","San Vicente","CABA",,"2021-04-08","14",,"NO",,"NO",,"NO","02","PÃºblico","Caso Descartado","Descartado","06","2021-04-06","778","2021-04-10"</t>
  </si>
  <si>
    <t>10000243,"M","14","AÃ±os","Argentina","CABA","SIN ESPECIFICAR","CABA",,"2021-04-08","14",,"NO",,"NO",,"NO","02","PÃºblico","Caso Descartado","Descartado","02","2021-04-06","0","2021-04-10"</t>
  </si>
  <si>
    <t>10000244,"M","46","AÃ±os","Argentina","CABA","SIN ESPECIFICAR","CABA",,"2021-04-08","14",,"NO",,"NO",,"NO","02","PÃºblico","Caso Descartado","Descartado","02","2021-04-08","0","2021-04-10"</t>
  </si>
  <si>
    <t>10000245,"M","16","AÃ±os","Argentina","Buenos Aires","General PueyrredÃ³n","Buenos Aires","2021-04-05","2021-04-08","14",,"NO",,"NO",,"NO","06","Privado","Caso Descartado","Descartado","06","2021-04-08","357","2021-04-10"</t>
  </si>
  <si>
    <t>10000246,"M","51","AÃ±os","Argentina","Buenos Aires","Pilar","CABA",,"2021-04-08","14",,"NO",,"NO",,"NO","02","PÃºblico","Caso Descartado","Descartado","06","2021-04-06","638","2021-04-10"</t>
  </si>
  <si>
    <t>10000247,"F","33","AÃ±os","Argentina","CABA","COMUNA 06","CABA",,"2021-04-08","14",,"NO",,"NO",,"NO","02","PÃºblico","Caso Descartado","Descartado","02","2021-04-08","006","2021-04-10"</t>
  </si>
  <si>
    <t>10000249,"M","17","AÃ±os","Argentina","CABA","COMUNA 15","CABA",,"2021-04-08","14",,"NO",,"NO",,"NO","02","PÃºblico","Caso Descartado","Descartado","02","2021-04-06","015","2021-04-10"</t>
  </si>
  <si>
    <t>1000025,"M","22","AÃ±os","Argentina","Buenos Aires","Merlo","Buenos Aires","2020-05-26","2020-06-01","23",,"NO",,"NO",,"NO","06","PÃºblico","Caso confirmado por laboratorio - No activo (por tiempo de evoluciÃ³n)","Confirmado","06","2020-06-01","539","2021-04-10"</t>
  </si>
  <si>
    <t>10000250,"M","46","AÃ±os","Argentina","CABA","COMUNA 02","CABA",,"2021-04-08","14",,"NO",,"NO",,"NO","02","PÃºblico","Caso Descartado","Descartado","02","2021-04-06","002","2021-04-10"</t>
  </si>
  <si>
    <t>10000251,"F","50","AÃ±os","Argentina","CABA","COMUNA 14","CABA",,"2021-04-08","14",,"NO",,"NO",,"NO","02","PÃºblico","Caso Descartado","Descartado","02","2021-04-08","014","2021-04-10"</t>
  </si>
  <si>
    <t>10000252,"M","26","AÃ±os","Argentina","Buenos Aires","Florencio Varela","Buenos Aires","2021-04-06","2021-04-08","14",,"NO",,"NO",,"NO","06","PÃºblico","Caso confirmado por laboratorio - Activo","Confirmado","06","2021-04-08","274","2021-04-10"</t>
  </si>
  <si>
    <t>10000253,"M","51","AÃ±os","Argentina","CÃ³rdoba","JuÃ¡rez Celman","CÃ³rdoba",,"2021-04-08","14",,"NO",,"NO",,"NO","14","PÃºblico","Caso Descartado","Descartado","14","2021-04-07","056","2021-04-10"</t>
  </si>
  <si>
    <t>10000254,"M","58","AÃ±os","Argentina","CABA","COMUNA 14","CABA",,"2021-04-08","14",,"NO",,"NO",,"NO","02","PÃºblico","Caso Descartado","Descartado","02","2021-04-06","014","2021-04-10"</t>
  </si>
  <si>
    <t>10000255,"M","41","AÃ±os","Argentina","CABA","SIN ESPECIFICAR","CABA",,"2021-04-08","14",,"NO",,"NO",,"NO","02","PÃºblico","Caso Descartado","Descartado","02","2021-04-08","0","2021-04-10"</t>
  </si>
  <si>
    <t>10000256,"M","29","AÃ±os","Argentina","TucumÃ¡n","TafÃ­ Viejo","CABA",,"2021-04-08","14",,"NO",,"NO",,"NO","02","PÃºblico","Caso Descartado","Descartado","90","2021-04-06","105","2021-04-10"</t>
  </si>
  <si>
    <t>10000257,"M","22","AÃ±os","Argentina","CABA","SIN ESPECIFICAR","CABA",,"2021-04-08","14",,"NO",,"NO",,"NO","02","PÃºblico","Caso Descartado","Descartado","02","2021-04-06","0","2021-04-10"</t>
  </si>
  <si>
    <t>10000258,"F","45","AÃ±os","SIN ESPECIFICAR","CABA","SIN ESPECIFICAR","CABA",,"2021-04-08","14",,"NO",,"NO",,"NO","02","PÃºblico","Caso Descartado","Descartado","02","2021-04-08","0","2021-04-10"</t>
  </si>
  <si>
    <t>10000259,"M","25","AÃ±os","Argentina","Santa Cruz","Lago Buenos Aires","Chubut","2021-04-03","2021-04-08","14",,"NO",,"NO",,"NO","26","PÃºblico","Caso Invalidado Epidemiologicamente","Descartado","78","2021-04-05","035","2021-04-10"</t>
  </si>
  <si>
    <t>1000026,"F","33","AÃ±os","Argentina","Buenos Aires","LanÃºs","Buenos Aires","2020-05-27","2020-06-01","23",,"NO",,"NO",,"NO","06","Privado","Caso Descartado","Descartado","06","2020-06-01","434","2021-04-10"</t>
  </si>
  <si>
    <t>10000260,"F","30","AÃ±os","Argentina","Buenos Aires","Tres de Febrero","CABA",,"2021-04-08","14",,"NO",,"NO",,"NO","02","PÃºblico","Caso Descartado","Descartado","06","2021-04-06","840","2021-04-10"</t>
  </si>
  <si>
    <t>10000261,"M","47","AÃ±os","Argentina","CABA","SIN ESPECIFICAR","CABA",,"2021-04-08","14",,"NO",,"NO",,"NO","02","PÃºblico","Caso Descartado","Descartado","02","2021-04-06","0","2021-04-10"</t>
  </si>
  <si>
    <t>10000262,"F","23","AÃ±os","Argentina","CABA","COMUNA 10","CABA",,"2021-04-08","14",,"NO",,"NO",,"NO","02","PÃºblico","Caso Descartado","Descartado","02","2021-04-06","010","2021-04-10"</t>
  </si>
  <si>
    <t>10000263,"M","79","AÃ±os","SIN ESPECIFICAR","CÃ³rdoba","Capital","CÃ³rdoba",,"2021-04-08","14",,"NO",,"NO",,"NO","14","PÃºblico","Caso Descartado","Descartado","14","2021-04-07","014","2021-04-10"</t>
  </si>
  <si>
    <t>10000264,"F","50","AÃ±os","Argentina","CABA","SIN ESPECIFICAR","CABA",,"2021-04-08","14",,"NO",,"NO",,"NO","02","PÃºblico","Caso Descartado","Descartado","02","2021-04-08","0","2021-04-10"</t>
  </si>
  <si>
    <t>10000265,"M","53","AÃ±os","Argentina","CABA","COMUNA 12","CABA",,"2021-04-08","14",,"NO",,"NO",,"NO","02","PÃºblico","Caso Descartado","Descartado","02","2021-04-06","012","2021-04-10"</t>
  </si>
  <si>
    <t>10000266,"M","20","AÃ±os","Argentina","CABA","SIN ESPECIFICAR","CABA",,"2021-04-08","14",,"NO",,"NO",,"NO","02","PÃºblico","Caso Descartado","Descartado","02","2021-04-06","0","2021-04-10"</t>
  </si>
  <si>
    <t>10000267,"F","26","AÃ±os","Argentina","Buenos Aires","La Matanza","CABA",,"2021-04-08","14",,"NO",,"NO",,"NO","02","PÃºblico","Caso Descartado","Descartado","06","2021-04-06","427","2021-04-10"</t>
  </si>
  <si>
    <t>10000268,"M","34","AÃ±os","Argentina","CABA","COMUNA 14","CABA",,"2021-04-08","14",,"NO",,"NO",,"NO","02","PÃºblico","Caso Descartado","Descartado","02","2021-04-08","014","2021-04-10"</t>
  </si>
  <si>
    <t>10000269,"F","34","AÃ±os","SIN ESPECIFICAR","Santa Fe","Rosario","Santa Fe","2021-04-02","2021-04-08","14",,"NO",,"NO",,"NO","82","PÃºblico","Caso confirmado por laboratorio - Activo","Confirmado","82","2021-04-07","084","2021-04-10"</t>
  </si>
  <si>
    <t>10000270,"F","20","AÃ±os","Argentina","CABA","SIN ESPECIFICAR","CABA",,"2021-04-08","14",,"NO",,"NO",,"NO","02","PÃºblico","Caso Descartado","Descartado","02","2021-04-06","0","2021-04-10"</t>
  </si>
  <si>
    <t>10000271,"M","44","AÃ±os","Argentina","CABA","SIN ESPECIFICAR","CABA",,"2021-04-08","14",,"NO",,"NO",,"NO","02","PÃºblico","Caso Descartado","Descartado","02","2021-04-08","0","2021-04-10"</t>
  </si>
  <si>
    <t>10000272,"M","21","AÃ±os","SIN ESPECIFICAR","CABA","SIN ESPECIFICAR","CABA",,"2021-04-08","14",,"NO",,"NO",,"NO","02","PÃºblico","Caso Descartado","Descartado","02","2021-04-06","0","2021-04-10"</t>
  </si>
  <si>
    <t>10000273,"F","15","AÃ±os","Argentina","San Luis","La Capital","San Luis",,"2021-04-08","14",,"NO",,"NO",,"NO","74","PÃºblico","Caso Descartado","Descartado","74","2021-04-09","056","2021-04-10"</t>
  </si>
  <si>
    <t>10000274,"F","23","AÃ±os","Argentina","CABA","COMUNA 05","CABA",,"2021-04-08","14",,"NO",,"NO",,"NO","02","PÃºblico","Caso Descartado","Descartado","02","2021-04-06","005","2021-04-10"</t>
  </si>
  <si>
    <t>10000275,"M","12","AÃ±os","Argentina","CABA","COMUNA 06","CABA",,"2021-04-08","14",,"NO",,"NO",,"NO","02","PÃºblico","Caso Descartado","Descartado","02","2021-04-08","006","2021-04-10"</t>
  </si>
  <si>
    <t>10000276,"F","19","AÃ±os","Argentina","CABA","SIN ESPECIFICAR","CABA",,"2021-04-08","14",,"NO",,"NO",,"NO","02","PÃºblico","Caso Descartado","Descartado","02","2021-04-06","0","2021-04-10"</t>
  </si>
  <si>
    <t>10000277,"F","37","AÃ±os","Argentina","CABA","COMUNA 09","CABA",,"2021-04-08","14",,"NO",,"NO",,"NO","02","PÃºblico","Caso Descartado","Descartado","02","2021-04-06","009","2021-04-10"</t>
  </si>
  <si>
    <t>10000278,"F","72","AÃ±os","Argentina","CÃ³rdoba","RÃ­o Cuarto","CÃ³rdoba",,"2021-04-08","14",,"NO",,"NO",,"NO","14","PÃºblico","Caso Descartado","Descartado","14","2021-04-07","098","2021-04-10"</t>
  </si>
  <si>
    <t>10000279,"M","50","AÃ±os","Argentina","Buenos Aires","Lomas de Zamora","CABA",,"2021-04-08","14",,"NO",,"NO",,"NO","02","PÃºblico","Caso Descartado","Descartado","06","2021-04-06","490","2021-04-10"</t>
  </si>
  <si>
    <t>1000028,"M","55","AÃ±os","Argentina","Buenos Aires","San Isidro","Buenos Aires","2020-05-29","2020-06-01","23","2020-05-31","NO",,"NO",,"NO","06","Privado","Caso Descartado","Descartado","06","2020-06-01","756","2021-04-10"</t>
  </si>
  <si>
    <t>10000281,"M","25","AÃ±os","Argentina","Santa Cruz","Deseado","Santa Cruz",,"2021-04-08","14",,"NO",,"NO",,"NO","78","Privado","Caso Descartado","Descartado","78","2021-03-23","014","2021-04-10"</t>
  </si>
  <si>
    <t>Edad de la persona contagiada</t>
  </si>
  <si>
    <t>id_evento_caso,"sexo","edad","edad_aÃ±os_meses","residencia_pais_nombre","residencia_provincia_nombre","residencia_departamento_nombre","carga_provincia_nombre","fecha_inicio_sintomas","fecha_apertura","sepi_apertura","fecha_internacion","cuidado_intensivo","fecha_cui_intensivo","fallecido","fecha_fallecimiento","asistencia_respiratoria_mecanica","carga_provincia_id","origen_financiamiento","clasificacion","clasificacion_resumen","residencia_provincia_id","fecha_diagnostico","residencia_departamento_id","ultima_actualizacion"</t>
  </si>
  <si>
    <t>10000282,"F","26","AÃ±os","Argentina","CABA","SIN ESPECIFICAR","CABA",,"2021-04-08","14",,"NO",,"NO",,"NO","02","PÃºblico","Caso Descartado","Descartado","02","2021-04-06","0","2021-04-10"</t>
  </si>
  <si>
    <t>N</t>
  </si>
  <si>
    <t>MIN</t>
  </si>
  <si>
    <t>MAX</t>
  </si>
  <si>
    <t>Valor</t>
  </si>
  <si>
    <t>fo</t>
  </si>
  <si>
    <t>P()</t>
  </si>
  <si>
    <t>fe</t>
  </si>
  <si>
    <t>indice_tiempo,total,colectivo,lancha,subte,tren</t>
  </si>
  <si>
    <t>2020-01-01,966457,907421,40,72180,112267</t>
  </si>
  <si>
    <t>2020-01-02,3879833,3564004,94,511136,719721</t>
  </si>
  <si>
    <t>2020-01-03,4213711,3886005,106,536129,779512</t>
  </si>
  <si>
    <t>2020-01-04,2899714,2728108,129,232491,461000</t>
  </si>
  <si>
    <t>2020-01-05,1785016,1687791,94,127770,203694</t>
  </si>
  <si>
    <t>2020-01-06,4160267,3817677,111,543433,772203</t>
  </si>
  <si>
    <t>2020-01-07,4195485,3855716,61,553337,774509</t>
  </si>
  <si>
    <t>2020-01-08,4113127,3775151,80,546992,776612</t>
  </si>
  <si>
    <t>2020-01-09,4114983,3777667,93,551974,771768</t>
  </si>
  <si>
    <t>2020-01-10,4261741,3930629,122,551782,802904</t>
  </si>
  <si>
    <t>2020-01-11,2872425,2709650,100,233528,442738</t>
  </si>
  <si>
    <t>2020-01-12,1770824,1673993,86,128084,212369</t>
  </si>
  <si>
    <t>2020-01-13,4110363,3776600,103,537425,767740</t>
  </si>
  <si>
    <t>2020-01-14,3850434,3533051,82,519193,711038</t>
  </si>
  <si>
    <t>2020-01-15,3845908,3538310,61,517225,662890</t>
  </si>
  <si>
    <t>2020-01-16,4217823,3873449,91,561236,794638</t>
  </si>
  <si>
    <t>2020-01-17,4316121,3983349,124,541901,813476</t>
  </si>
  <si>
    <t>2020-01-18,2924307,2764358,111,197352,477500</t>
  </si>
  <si>
    <t>2020-01-19,1779502,1692829,101,101496,210334</t>
  </si>
  <si>
    <t>2020-01-20,3905584,3627245,86,428750,701578</t>
  </si>
  <si>
    <t>2020-01-21,3878022,3593730,83,433795,700158</t>
  </si>
  <si>
    <t>2020-01-22,4158654,3860207,88,452305,761511</t>
  </si>
  <si>
    <t>2020-01-23,4105439,3809202,77,450568,755454</t>
  </si>
  <si>
    <t>2020-01-24,4135504,3850127,148,440591,760993</t>
  </si>
  <si>
    <t>2020-01-25,2753728,2611274,103,179852,430063</t>
  </si>
  <si>
    <t>2020-01-26,1756922,1672106,87,103512,204393</t>
  </si>
  <si>
    <t>2020-01-27,4082282,3780704,130,442972,760135</t>
  </si>
  <si>
    <t>2020-01-28,4107574,3804753,75,454479,757307</t>
  </si>
  <si>
    <t>2020-01-29,4010658,3713725,70,450519,736072</t>
  </si>
  <si>
    <t>2020-01-30,4172817,3864487,80,465182,771686</t>
  </si>
  <si>
    <t>2020-01-31,4260828,3957585,116,459544,794295</t>
  </si>
  <si>
    <t>2020-02-01,2884952,2730780,132,196308,448703</t>
  </si>
  <si>
    <t>2020-02-02,1769901,1689187,101,103537,189004</t>
  </si>
  <si>
    <t>2020-02-03,4087548,3755922,125,531629,770349</t>
  </si>
  <si>
    <t>2020-02-04,4150339,3818458,91,541188,764181</t>
  </si>
  <si>
    <t>2020-02-05,4204514,3872049,70,551184,773229</t>
  </si>
  <si>
    <t>2020-02-06,4203953,3873499,84,551675,772649</t>
  </si>
  <si>
    <t>2020-02-07,4140416,3822596,110,541845,759924</t>
  </si>
  <si>
    <t>2020-02-08,3016860,2843323,90,248893,470387</t>
  </si>
  <si>
    <t>2020-02-09,1878720,1774715,84,139777,223128</t>
  </si>
  <si>
    <t>2020-02-10,4433573,4079339,108,572371,831453</t>
  </si>
  <si>
    <t>2020-02-11,4266502,3854815,66,613573,833467</t>
  </si>
  <si>
    <t>2020-02-12,4565999,4205077,90,607412,847829</t>
  </si>
  <si>
    <t>2020-02-13,4564081,4206786,84,594862,839014</t>
  </si>
  <si>
    <t>2020-02-14,4658297,4313336,129,587572,852221</t>
  </si>
  <si>
    <t>2020-02-15,3001841,2822939,112,249134,489200</t>
  </si>
  <si>
    <t>2020-02-16,1761686,1665058,87,129724,207789</t>
  </si>
  <si>
    <t>2020-02-17,4264948,3925731,86,562555,764982</t>
  </si>
  <si>
    <t>2020-02-18,4628208,4275921,92,590904,834700</t>
  </si>
  <si>
    <t>2020-02-19,4719946,4350865,95,615562,860390</t>
  </si>
  <si>
    <t>2020-02-20,4673857,4311123,78,602950,842070</t>
  </si>
  <si>
    <t>2020-02-21,4743639,4383472,139,597057,868976</t>
  </si>
  <si>
    <t>2020-02-22,3046780,2867067,130,244534,484308</t>
  </si>
  <si>
    <t>2020-02-23,1898293,1793812,116,140582,220437</t>
  </si>
  <si>
    <t>2020-02-24,2015214,1893829,76,160708,282205</t>
  </si>
  <si>
    <t>2020-02-25,1982041,1866212,88,146881,267647</t>
  </si>
  <si>
    <t>2020-02-26,4763511,4391384,105,603603,863093</t>
  </si>
  <si>
    <t>2020-02-27,4741243,4364882,84,618367,858937</t>
  </si>
  <si>
    <t>2020-02-28,4862105,4493789,117,625069,881260</t>
  </si>
  <si>
    <t>2020-02-29,3176953,2987396,119,267587,494327</t>
  </si>
  <si>
    <t>2020-03-01,1868686,1767301,97,138446,204026</t>
  </si>
  <si>
    <t>2020-03-02,4907937,4542037,82,600301,829064</t>
  </si>
  <si>
    <t>2020-03-03,4996561,4625618,95,620704,835216</t>
  </si>
  <si>
    <t>2020-03-04,5063067,4685470,93,631391,854925</t>
  </si>
  <si>
    <t>2020-03-05,5173759,4793168,81,648779,875572</t>
  </si>
  <si>
    <t>2020-03-06,5284640,4918258,127,642675,887581</t>
  </si>
  <si>
    <t>2020-03-07,3315847,3117137,145,286495,531479</t>
  </si>
  <si>
    <t>2020-03-08,1898173,1826835,103,146363,38214</t>
  </si>
  <si>
    <t>2020-03-09,5153881,4743019,99,706371,901771</t>
  </si>
  <si>
    <t>2020-03-10,5408124,5015077,0,668245,880883</t>
  </si>
  <si>
    <t>2020-03-11,4641071,4310748,0,597087,718738</t>
  </si>
  <si>
    <t>2020-03-12,5511223,5135481,10,641434,867412</t>
  </si>
  <si>
    <t>2020-03-13,5453210,5095787,109,608112,878278</t>
  </si>
  <si>
    <t>2020-03-14,2411919,2282375,56,190204,335552</t>
  </si>
  <si>
    <t>2020-03-15,1552768,1481114,54,96872,160013</t>
  </si>
  <si>
    <t>2020-03-16,3480207,3251634,72,358404,597606</t>
  </si>
  <si>
    <t>2020-03-17,2771327,2606033,42,264685,458790</t>
  </si>
  <si>
    <t>2020-03-18,2466550,2337666,41,203162,366944</t>
  </si>
  <si>
    <t>2020-03-19,2229778,2168288,50,105581,235118</t>
  </si>
  <si>
    <t>2020-03-20,921667,903761,22,20358,69314</t>
  </si>
  <si>
    <t>2020-03-21,556020,547084,11,9359,35957</t>
  </si>
  <si>
    <t>2020-03-22,275884,271418,3,5072,17221</t>
  </si>
  <si>
    <t>2020-03-23,348255,342585,4,5676,23024</t>
  </si>
  <si>
    <t>2020-03-24,315631,310667,5,4848,18542</t>
  </si>
  <si>
    <t>2020-03-25,583653,571206,9,15573,47071</t>
  </si>
  <si>
    <t>2020-03-26,581123,569120,8,15037,46084</t>
  </si>
  <si>
    <t>2020-03-27,797129,783386,14,15099,52959</t>
  </si>
  <si>
    <t>2020-03-28,524199,515902,5,7994,29120</t>
  </si>
  <si>
    <t>2020-03-29,278753,274957,3,4288,14189</t>
  </si>
  <si>
    <t>2020-03-30,621448,609900,17,13556,41815</t>
  </si>
  <si>
    <t>2020-03-31,433522,427314,10,6202,23011</t>
  </si>
  <si>
    <t>2020-04-01,713369,700881,15,15876,45990</t>
  </si>
  <si>
    <t>2020-04-02,730930,718386,10,15549,44482</t>
  </si>
  <si>
    <t>2020-04-03,965366,950693,17,17530,51507</t>
  </si>
  <si>
    <t>2020-04-04,690946,682066,2,9523,31176</t>
  </si>
  <si>
    <t>2020-04-05,384177,379432,5,5215,16186</t>
  </si>
  <si>
    <t>2020-04-06,885714,869977,15,18656,55060</t>
  </si>
  <si>
    <t>2020-04-07,902035,886667,14,18318,53128</t>
  </si>
  <si>
    <t>2020-04-08,935872,919885,19,19189,55127</t>
  </si>
  <si>
    <t>2020-04-09,759452,747267,10,14246,44184</t>
  </si>
  <si>
    <t>2020-04-10,448026,441709,4,7089,22191</t>
  </si>
  <si>
    <t>2020-04-11,583944,575617,11,9277,29787</t>
  </si>
  <si>
    <t>2020-04-12,335012,330439,5,5262,15198</t>
  </si>
  <si>
    <t>2020-04-13,947545,927613,12,22842,72455</t>
  </si>
  <si>
    <t>2020-04-14,977203,957761,16,21926,68095</t>
  </si>
  <si>
    <t>2020-04-15,1012783,991731,10,23524,71875</t>
  </si>
  <si>
    <t>2020-04-16,949592,928875,11,24008,70527</t>
  </si>
  <si>
    <t>2020-04-17,989700,967697,14,25236,75882</t>
  </si>
  <si>
    <t>2020-04-18,655767,644779,6,11785,39771</t>
  </si>
  <si>
    <t>2020-04-19,345300,340219,3,6085,17392</t>
  </si>
  <si>
    <t>2020-04-20,1029844,1006545,10,26779,78691</t>
  </si>
  <si>
    <t>2020-04-21,1018106,995457,11,26606,75366</t>
  </si>
  <si>
    <t>2020-04-22,1061061,1036957,9,28030,80518</t>
  </si>
  <si>
    <t>2020-04-23,1059586,1036411,10,27742,78647</t>
  </si>
  <si>
    <t>2020-04-24,1048705,1025423,9,29232,79217</t>
  </si>
  <si>
    <t>2020-04-25,615188,604536,6,12988,38101</t>
  </si>
  <si>
    <t>2020-04-26,364240,358645,3,6418,18556</t>
  </si>
  <si>
    <t>2020-04-27,1038539,1013841,11,30977,84194</t>
  </si>
  <si>
    <t>2020-04-28,846452,829007,7,26360,62515</t>
  </si>
  <si>
    <t>2020-04-29,1178386,1151930,13,32570,87238</t>
  </si>
  <si>
    <t>2020-04-30,1197687,1169655,26,34980,90980</t>
  </si>
  <si>
    <t>2020-05-01,439912,431738,9,8582,27234</t>
  </si>
  <si>
    <t>2020-05-02,753660,739806,12,14270,46753</t>
  </si>
  <si>
    <t>2020-05-03,391015,384576,10,6925,20137</t>
  </si>
  <si>
    <t>2020-05-04,1146449,1118884,9,34345,91577</t>
  </si>
  <si>
    <t>2020-05-05,1177958,1150669,12,33581,88928</t>
  </si>
  <si>
    <t>2020-05-06,1241706,1212623,21,35374,93671</t>
  </si>
  <si>
    <t>2020-05-07,1265530,1235740,14,35748,95434</t>
  </si>
  <si>
    <t>2020-05-08,1376873,1345600,20,37764,102875</t>
  </si>
  <si>
    <t>2020-05-09,886799,870276,14,16630,55016</t>
  </si>
  <si>
    <t>2020-05-10,447814,440453,6,7889,22468</t>
  </si>
  <si>
    <t>2020-05-11,1301078,1268231,14,38379,110023</t>
  </si>
  <si>
    <t>2020-05-12,1209358,1176829,19,38343,106318</t>
  </si>
  <si>
    <t>2020-05-13,1266614,1232946,0,39612,110252</t>
  </si>
  <si>
    <t>2020-05-14,1288688,1255468,11,40211,106392</t>
  </si>
  <si>
    <t>2020-05-15,1372768,1337893,22,41302,116524</t>
  </si>
  <si>
    <t>2020-05-16,890943,872102,8,18154,64476</t>
  </si>
  <si>
    <t>2020-05-17,445043,437019,8,8379,24752</t>
  </si>
  <si>
    <t>2020-05-18,1321306,1285239,20,42052,118097</t>
  </si>
  <si>
    <t>2020-05-19,1320399,1285579,15,40875,113912</t>
  </si>
  <si>
    <t>2020-05-20,1304863,1270291,20,41569,113398</t>
  </si>
  <si>
    <t>2020-05-21,1237915,1206031,15,40617,105167</t>
  </si>
  <si>
    <t>2020-05-22,1317832,1283782,14,42341,114028</t>
  </si>
  <si>
    <t>2020-05-23,900581,881250,17,18674,66009</t>
  </si>
  <si>
    <t>2020-05-24,430447,422706,9,8349,23630</t>
  </si>
  <si>
    <t>2020-05-25,414525,401847,2,9927,31631</t>
  </si>
  <si>
    <t>2020-05-26,1244962,1211987,20,38122,107003</t>
  </si>
  <si>
    <t>2020-05-27,1253981,1221266,20,38140,105940</t>
  </si>
  <si>
    <t>2020-05-28,1273167,1240254,14,38834,105791</t>
  </si>
  <si>
    <t>2020-05-29,1343802,1310187,17,39472,109835</t>
  </si>
  <si>
    <t>2020-05-30,824761,808744,13,15173,53747</t>
  </si>
  <si>
    <t>2020-05-31,406903,400009,4,7624,20769</t>
  </si>
  <si>
    <t>2020-06-01,1240447,1208569,9,37033,104905</t>
  </si>
  <si>
    <t>2020-06-02,1253644,1221293,8,37410,104297</t>
  </si>
  <si>
    <t>2020-06-03,1270722,1237599,12,38283,108200</t>
  </si>
  <si>
    <t>2020-06-04,1284712,1251965,13,38333,106375</t>
  </si>
  <si>
    <t>2020-06-05,1400727,1366357,15,40823,115941</t>
  </si>
  <si>
    <t>2020-06-06,924042,906256,8,17632,60141</t>
  </si>
  <si>
    <t>2020-06-07,462641,454318,2,8297,28513</t>
  </si>
  <si>
    <t>2020-06-08,1381495,1346568,15,41291,116751</t>
  </si>
  <si>
    <t>2020-06-09,1404024,1369296,16,40730,114315</t>
  </si>
  <si>
    <t>2020-06-10,1435317,1399826,11,41223,115422</t>
  </si>
  <si>
    <t>2020-06-11,1450690,1414445,9,42725,118019</t>
  </si>
  <si>
    <t>2020-06-12,1518974,1481903,11,43412,124140</t>
  </si>
  <si>
    <t>2020-06-13,991265,972067,7,19182,65059</t>
  </si>
  <si>
    <t>2020-06-14,472990,465099,3,8446,24685</t>
  </si>
  <si>
    <t>2020-06-15,645429,632241,7,12586,43963</t>
  </si>
  <si>
    <t>2020-06-16,1480047,1443349,14,42700,123467</t>
  </si>
  <si>
    <t>2020-06-17,1379162,1344626,15,40806,114411</t>
  </si>
  <si>
    <t>2020-06-18,1340076,1307062,12,40117,110201</t>
  </si>
  <si>
    <t>2020-06-19,1376886,1343941,13,37357,111105</t>
  </si>
  <si>
    <t>2020-06-20,819440,803745,10,13624,53153</t>
  </si>
  <si>
    <t>2020-06-21,436048,428624,4,8031,22915</t>
  </si>
  <si>
    <t>2020-06-22,1217873,1187807,14,36187,99744</t>
  </si>
  <si>
    <t>2020-06-23,1217666,1188675,10,36135,97669</t>
  </si>
  <si>
    <t>2020-06-24,1272468,1241475,14,36732,103568</t>
  </si>
  <si>
    <t>2020-06-25,1303043,1271853,12,37331,101663</t>
  </si>
  <si>
    <t>2020-06-26,1357071,1325913,18,37714,103968</t>
  </si>
  <si>
    <t>2020-06-27,896769,878883,5,17348,60844</t>
  </si>
  <si>
    <t>2020-06-28,433563,425295,7,8203,27007</t>
  </si>
  <si>
    <t>2020-06-29,1232507,1201687,12,35181,102429</t>
  </si>
  <si>
    <t>2020-06-30,1141866,1114682,10,35410,94747</t>
  </si>
  <si>
    <t>2020-07-01,979189,954473,11,27694,84886</t>
  </si>
  <si>
    <t>2020-07-02,876775,850696,7,29301,92779</t>
  </si>
  <si>
    <t>2020-07-03,1020062,992215,6,31474,100365</t>
  </si>
  <si>
    <t>2020-07-04,670151,656150,5,14750,49522</t>
  </si>
  <si>
    <t>2020-07-05,345763,338695,3,7396,24787</t>
  </si>
  <si>
    <t>2020-07-06,1011775,982647,14,32704,104493</t>
  </si>
  <si>
    <t>2020-07-07,1012525,984058,7,32817,103476</t>
  </si>
  <si>
    <t>2020-07-08,1119067,1088705,13,34032,112400</t>
  </si>
  <si>
    <t>2020-07-09,553766,542088,4,11404,42859</t>
  </si>
  <si>
    <t>2020-07-10,657384,644300,7,13049,46865</t>
  </si>
  <si>
    <t>2020-07-11,746832,732619,11,15030,51653</t>
  </si>
  <si>
    <t>2020-07-12,386318,379211,4,7653,23802</t>
  </si>
  <si>
    <t>2020-07-13,1165653,1135057,12,34305,114805</t>
  </si>
  <si>
    <t>2020-07-14,1155221,1125334,11,33185,112957</t>
  </si>
  <si>
    <t>2020-07-15,1188579,1158063,15,34385,113345</t>
  </si>
  <si>
    <t>2020-07-16,1149444,1120536,5,33684,105770</t>
  </si>
  <si>
    <t>2020-07-17,1310210,1278006,4,35742,123340</t>
  </si>
  <si>
    <t>2020-07-18,847327,830490,10,16488,64211</t>
  </si>
  <si>
    <t>Base de datos de casos de Covid de la pagina del Ministerio de la nacion http://datos.salud.gob.ar/dataset/covid-19-casos-registrados-en-la-republica-argentina</t>
  </si>
  <si>
    <t xml:space="preserve">Base de datos de cantidad de personas que utilizan el tren por dia en la ciudad autonoma de Bs As de la pagina  https://datos.gob.ar/dataset/transporte-sube---cantidad-tarjetas-usuarios-por-dia
</t>
  </si>
  <si>
    <t>Cantidad de usuarios por dia Que utilizan lancha publica en la Ciudad autonoma de BS AS</t>
  </si>
  <si>
    <t>Lambda</t>
  </si>
  <si>
    <t>c</t>
  </si>
  <si>
    <t>c(AC)</t>
  </si>
  <si>
    <t>2;3;4;5;6;7;8;10;11;12;13;14;15;16;17;18;19;20;21;22;23;24;25</t>
  </si>
  <si>
    <t>26;27</t>
  </si>
  <si>
    <t>28;</t>
  </si>
  <si>
    <t>29;</t>
  </si>
  <si>
    <t>30;</t>
  </si>
  <si>
    <t>31;</t>
  </si>
  <si>
    <t>32;</t>
  </si>
  <si>
    <t>33;</t>
  </si>
  <si>
    <t>34;</t>
  </si>
  <si>
    <t>35;</t>
  </si>
  <si>
    <t>36;</t>
  </si>
  <si>
    <t>37;</t>
  </si>
  <si>
    <t>38;</t>
  </si>
  <si>
    <t>39;</t>
  </si>
  <si>
    <t>40;</t>
  </si>
  <si>
    <t>41;</t>
  </si>
  <si>
    <t>42;</t>
  </si>
  <si>
    <t>43;</t>
  </si>
  <si>
    <t>44;</t>
  </si>
  <si>
    <t>45;</t>
  </si>
  <si>
    <t>46;</t>
  </si>
  <si>
    <t>47;</t>
  </si>
  <si>
    <t>48;49;50;51;52;53;54;55;56;57;58;59;60;61;62;63;64;65;66;67;68;69;70;71;72;73;74;75;76;77;78;79;80;81;82;83;84;85;86;87;88;89;90;91;92;93;94;95;96;97</t>
  </si>
  <si>
    <t>CALC</t>
  </si>
  <si>
    <t>K</t>
  </si>
  <si>
    <t>k</t>
  </si>
  <si>
    <t>m</t>
  </si>
  <si>
    <t>v</t>
  </si>
  <si>
    <t>TAB</t>
  </si>
  <si>
    <t>Prueba de Ji-Cuadrado con agrupacion de intervalos para fe &gt;= 5</t>
  </si>
  <si>
    <t>Min</t>
  </si>
  <si>
    <t>Max</t>
  </si>
  <si>
    <t>Se propone que la variable analizada se puede asimilar a una distribución Poisson.  El gráfico es el siguiente</t>
  </si>
  <si>
    <t>exigencia del 95%</t>
  </si>
  <si>
    <t>En conclusion Se rechaza la hipotesis nula de que la muestra tenga una distribucion Poisson con un lambda igual a 37</t>
  </si>
  <si>
    <t>Se toma un lambda de 37 ya que debe poder pertenecer a un valor real  de la muestra realizada.</t>
  </si>
  <si>
    <t>Desde</t>
  </si>
  <si>
    <t>Marca</t>
  </si>
  <si>
    <t>lambda</t>
  </si>
  <si>
    <t>Media</t>
  </si>
  <si>
    <t>Hasta</t>
  </si>
  <si>
    <t>p()c/Pac</t>
  </si>
  <si>
    <t>Prueba de Ji-cuadrado con intervalos agrupados para fe &gt;= 5</t>
  </si>
  <si>
    <t>c(Ac)</t>
  </si>
  <si>
    <t>Exigencia del 95%</t>
  </si>
  <si>
    <t>Se propone que la variable analizada se puede asimilar a una distribución Exponencial Negativa  El gráfico es el siguiente</t>
  </si>
  <si>
    <t>En conclusion Se rechaza la hipotesis nula de que la muestra tenga una distribucion Exponencial Negativa con un lambda igual a 0,0238</t>
  </si>
  <si>
    <t>Hipotéticamente el comportamiento probabilístico de la muestra es una Distribucion Poisson</t>
  </si>
  <si>
    <t>Hipotéticamente el comportamiento probabilístico de la muestra es una Exponencial Negativa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</si>
</sst>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1" fontId="0" fillId="0" borderId="1" xfId="0" applyNumberFormat="1" applyBorder="1"/>
    <xf numFmtId="46" fontId="0" fillId="0" borderId="1" xfId="0" applyNumberFormat="1" applyBorder="1"/>
    <xf numFmtId="0" fontId="0" fillId="3" borderId="1" xfId="0" applyFill="1" applyBorder="1"/>
    <xf numFmtId="0" fontId="0" fillId="4" borderId="0" xfId="0" applyFill="1"/>
    <xf numFmtId="0" fontId="0" fillId="0" borderId="8" xfId="0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4"/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AR"/>
              <a:t>Cantidad de contagios de</a:t>
            </a:r>
            <a:r>
              <a:rPr lang="es-AR" baseline="0"/>
              <a:t> Covid-19 por Edad</a:t>
            </a:r>
            <a:endParaRPr lang="es-AR"/>
          </a:p>
        </c:rich>
      </c:tx>
      <c:layout>
        <c:manualLayout>
          <c:xMode val="edge"/>
          <c:yMode val="edge"/>
          <c:x val="0.45032991007652284"/>
          <c:y val="5.2466608102364587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5495076720896102E-2"/>
          <c:y val="5.0185255922808654E-2"/>
          <c:w val="0.96026575576139683"/>
          <c:h val="0.90619171648652774"/>
        </c:manualLayout>
      </c:layout>
      <c:barChart>
        <c:barDir val="col"/>
        <c:grouping val="clustered"/>
        <c:ser>
          <c:idx val="0"/>
          <c:order val="0"/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Edad!$D$10:$D$105</c:f>
              <c:numCache>
                <c:formatCode>General</c:formatCode>
                <c:ptCount val="9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</c:numCache>
            </c:numRef>
          </c:cat>
          <c:val>
            <c:numRef>
              <c:f>Edad!$E$10:$E$105</c:f>
              <c:numCache>
                <c:formatCode>General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9</c:v>
                </c:pt>
                <c:pt idx="20">
                  <c:v>13</c:v>
                </c:pt>
                <c:pt idx="21">
                  <c:v>5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4</c:v>
                </c:pt>
                <c:pt idx="31">
                  <c:v>9</c:v>
                </c:pt>
                <c:pt idx="32">
                  <c:v>7</c:v>
                </c:pt>
                <c:pt idx="33">
                  <c:v>7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5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3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9</c:v>
                </c:pt>
                <c:pt idx="46">
                  <c:v>3</c:v>
                </c:pt>
                <c:pt idx="47">
                  <c:v>5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7D-4DBB-85C5-DDE0356CF7B0}"/>
            </c:ext>
          </c:extLst>
        </c:ser>
        <c:dLbls>
          <c:showVal val="1"/>
        </c:dLbls>
        <c:gapWidth val="41"/>
        <c:axId val="36234368"/>
        <c:axId val="36236288"/>
      </c:barChart>
      <c:catAx>
        <c:axId val="3623436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 Edad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236288"/>
        <c:crosses val="autoZero"/>
        <c:auto val="1"/>
        <c:lblAlgn val="ctr"/>
        <c:lblOffset val="100"/>
      </c:catAx>
      <c:valAx>
        <c:axId val="36236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contagio  por Edad</a:t>
                </a:r>
              </a:p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rich>
          </c:tx>
          <c:layout>
            <c:manualLayout>
              <c:xMode val="edge"/>
              <c:yMode val="edge"/>
              <c:x val="1.29848611336196E-3"/>
              <c:y val="0.44801790243293033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crossAx val="36234368"/>
        <c:crosses val="autoZero"/>
        <c:crossBetween val="between"/>
      </c:valAx>
      <c:spPr>
        <a:noFill/>
        <a:ln w="57150">
          <a:solidFill>
            <a:schemeClr val="accent1"/>
          </a:solidFill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val>
            <c:numRef>
              <c:f>'Cantidad Usuarios'!$G$13:$G$27</c:f>
              <c:numCache>
                <c:formatCode>General</c:formatCode>
                <c:ptCount val="15"/>
                <c:pt idx="0">
                  <c:v>50</c:v>
                </c:pt>
                <c:pt idx="1">
                  <c:v>65</c:v>
                </c:pt>
                <c:pt idx="2">
                  <c:v>9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</c:numCache>
            </c:numRef>
          </c:val>
        </c:ser>
        <c:axId val="97233152"/>
        <c:axId val="97267712"/>
      </c:barChart>
      <c:catAx>
        <c:axId val="97233152"/>
        <c:scaling>
          <c:orientation val="minMax"/>
        </c:scaling>
        <c:axPos val="b"/>
        <c:tickLblPos val="nextTo"/>
        <c:crossAx val="97267712"/>
        <c:crosses val="autoZero"/>
        <c:auto val="1"/>
        <c:lblAlgn val="ctr"/>
        <c:lblOffset val="100"/>
      </c:catAx>
      <c:valAx>
        <c:axId val="97267712"/>
        <c:scaling>
          <c:orientation val="minMax"/>
        </c:scaling>
        <c:axPos val="l"/>
        <c:majorGridlines/>
        <c:numFmt formatCode="General" sourceLinked="1"/>
        <c:tickLblPos val="nextTo"/>
        <c:crossAx val="972331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672192</xdr:colOff>
      <xdr:row>5</xdr:row>
      <xdr:rowOff>148316</xdr:rowOff>
    </xdr:from>
    <xdr:to>
      <xdr:col>23</xdr:col>
      <xdr:colOff>263979</xdr:colOff>
      <xdr:row>36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146F97D4-0CDA-47FA-B7E5-2C6AD6FCE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5</xdr:row>
      <xdr:rowOff>0</xdr:rowOff>
    </xdr:from>
    <xdr:to>
      <xdr:col>16</xdr:col>
      <xdr:colOff>57150</xdr:colOff>
      <xdr:row>19</xdr:row>
      <xdr:rowOff>76200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>
      <selection activeCell="K71" sqref="K71"/>
    </sheetView>
  </sheetViews>
  <sheetFormatPr baseColWidth="10" defaultRowHeight="15"/>
  <cols>
    <col min="1" max="1" width="40.140625" style="1" customWidth="1"/>
    <col min="4" max="4" width="24" customWidth="1"/>
    <col min="5" max="5" width="19.7109375" customWidth="1"/>
    <col min="7" max="7" width="14.85546875" bestFit="1" customWidth="1"/>
    <col min="9" max="9" width="13.5703125" bestFit="1" customWidth="1"/>
    <col min="11" max="11" width="153.85546875" customWidth="1"/>
    <col min="12" max="12" width="21.28515625" customWidth="1"/>
  </cols>
  <sheetData>
    <row r="1" spans="1:11" ht="15.75" thickBot="1">
      <c r="A1" s="3" t="s">
        <v>299</v>
      </c>
      <c r="D1" s="13"/>
      <c r="E1" s="13"/>
    </row>
    <row r="2" spans="1:11">
      <c r="A2" s="4">
        <v>54</v>
      </c>
      <c r="D2" s="16"/>
      <c r="E2" s="16"/>
    </row>
    <row r="3" spans="1:11" ht="15.75" thickBot="1">
      <c r="A3" s="5">
        <v>52</v>
      </c>
      <c r="D3" s="9" t="s">
        <v>513</v>
      </c>
      <c r="E3" s="8">
        <f>ROUND(SUM(DATOS)/Edad!N,0)</f>
        <v>37</v>
      </c>
      <c r="F3" t="s">
        <v>551</v>
      </c>
    </row>
    <row r="4" spans="1:11">
      <c r="A4" s="5">
        <v>22</v>
      </c>
      <c r="D4" s="17" t="s">
        <v>302</v>
      </c>
      <c r="E4" s="17">
        <f>COUNT(A2:A301)</f>
        <v>300</v>
      </c>
    </row>
    <row r="5" spans="1:11">
      <c r="A5" s="5">
        <v>43</v>
      </c>
      <c r="D5" s="18" t="s">
        <v>303</v>
      </c>
      <c r="E5" s="18">
        <f>MIN(A2:A301)</f>
        <v>2</v>
      </c>
      <c r="K5" t="s">
        <v>548</v>
      </c>
    </row>
    <row r="6" spans="1:11">
      <c r="A6" s="5">
        <v>33</v>
      </c>
      <c r="D6" s="18" t="s">
        <v>304</v>
      </c>
      <c r="E6" s="18">
        <f>MAX(A2:A301)</f>
        <v>97</v>
      </c>
    </row>
    <row r="7" spans="1:11">
      <c r="A7" s="5">
        <v>32</v>
      </c>
      <c r="D7" s="14"/>
      <c r="E7" s="15"/>
    </row>
    <row r="8" spans="1:11">
      <c r="A8" s="5">
        <v>38</v>
      </c>
    </row>
    <row r="9" spans="1:11">
      <c r="A9" s="5">
        <v>57</v>
      </c>
      <c r="D9" s="6" t="s">
        <v>305</v>
      </c>
      <c r="E9" s="6" t="s">
        <v>306</v>
      </c>
      <c r="F9" s="6" t="s">
        <v>307</v>
      </c>
      <c r="G9" s="6" t="s">
        <v>308</v>
      </c>
    </row>
    <row r="10" spans="1:11">
      <c r="A10" s="5">
        <v>25</v>
      </c>
      <c r="D10" s="19">
        <v>2</v>
      </c>
      <c r="E10" s="19">
        <f>COUNTIF($A$2:$A$301,D10)</f>
        <v>1</v>
      </c>
      <c r="F10" s="26">
        <f>(MEDIA^D10*EXP(-MEDIA))/FACT(D10)</f>
        <v>5.8408710998218133E-14</v>
      </c>
      <c r="G10" s="19">
        <f>ROUND(F10*$E$4,0)</f>
        <v>0</v>
      </c>
    </row>
    <row r="11" spans="1:11">
      <c r="A11" s="5">
        <v>24</v>
      </c>
      <c r="D11" s="19">
        <v>3</v>
      </c>
      <c r="E11" s="19">
        <f t="shared" ref="E11:E74" si="0">COUNTIF($A$2:$A$301,D11)</f>
        <v>2</v>
      </c>
      <c r="F11" s="26">
        <f>(MEDIA^D11*EXP(-MEDIA))/FACT(D11)</f>
        <v>7.2037410231135703E-13</v>
      </c>
      <c r="G11" s="19">
        <f t="shared" ref="G11:G74" si="1">ROUND(F11*$E$4,0)</f>
        <v>0</v>
      </c>
    </row>
    <row r="12" spans="1:11">
      <c r="A12" s="5">
        <v>31</v>
      </c>
      <c r="D12" s="19">
        <v>4</v>
      </c>
      <c r="E12" s="19">
        <f t="shared" si="0"/>
        <v>1</v>
      </c>
      <c r="F12" s="26">
        <f>(MEDIA^D12*EXP(-MEDIA))/FACT(D12)</f>
        <v>6.6634604463800519E-12</v>
      </c>
      <c r="G12" s="19">
        <f t="shared" si="1"/>
        <v>0</v>
      </c>
    </row>
    <row r="13" spans="1:11">
      <c r="A13" s="5">
        <v>59</v>
      </c>
      <c r="D13" s="19">
        <v>5</v>
      </c>
      <c r="E13" s="19">
        <f t="shared" si="0"/>
        <v>1</v>
      </c>
      <c r="F13" s="26">
        <f>(MEDIA^D13*EXP(-MEDIA))/FACT(D13)</f>
        <v>4.930960730321238E-11</v>
      </c>
      <c r="G13" s="19">
        <f t="shared" si="1"/>
        <v>0</v>
      </c>
    </row>
    <row r="14" spans="1:11">
      <c r="A14" s="5">
        <v>47</v>
      </c>
      <c r="D14" s="19">
        <v>6</v>
      </c>
      <c r="E14" s="19">
        <f t="shared" si="0"/>
        <v>1</v>
      </c>
      <c r="F14" s="26">
        <f>(MEDIA^D14*EXP(-MEDIA))/FACT(D14)</f>
        <v>3.0407591170314299E-10</v>
      </c>
      <c r="G14" s="19">
        <f t="shared" si="1"/>
        <v>0</v>
      </c>
    </row>
    <row r="15" spans="1:11">
      <c r="A15" s="5">
        <v>31</v>
      </c>
      <c r="D15" s="19">
        <v>7</v>
      </c>
      <c r="E15" s="19">
        <f t="shared" si="0"/>
        <v>1</v>
      </c>
      <c r="F15" s="26">
        <f>(MEDIA^D15*EXP(-MEDIA))/FACT(D15)</f>
        <v>1.6072583904308988E-9</v>
      </c>
      <c r="G15" s="19">
        <f t="shared" si="1"/>
        <v>0</v>
      </c>
    </row>
    <row r="16" spans="1:11">
      <c r="A16" s="5">
        <v>60</v>
      </c>
      <c r="D16" s="19">
        <v>8</v>
      </c>
      <c r="E16" s="19">
        <f t="shared" si="0"/>
        <v>1</v>
      </c>
      <c r="F16" s="26">
        <f>(MEDIA^D16*EXP(-MEDIA))/FACT(D16)</f>
        <v>7.4335700557429074E-9</v>
      </c>
      <c r="G16" s="19">
        <f t="shared" si="1"/>
        <v>0</v>
      </c>
    </row>
    <row r="17" spans="1:7">
      <c r="A17" s="5">
        <v>41</v>
      </c>
      <c r="D17" s="19">
        <v>9</v>
      </c>
      <c r="E17" s="19">
        <f t="shared" si="0"/>
        <v>1</v>
      </c>
      <c r="F17" s="26">
        <f>(MEDIA^D17*EXP(-MEDIA))/FACT(D17)</f>
        <v>3.0560232451387502E-8</v>
      </c>
      <c r="G17" s="19">
        <f t="shared" si="1"/>
        <v>0</v>
      </c>
    </row>
    <row r="18" spans="1:7">
      <c r="A18" s="5">
        <v>48</v>
      </c>
      <c r="D18" s="19">
        <v>10</v>
      </c>
      <c r="E18" s="19">
        <f t="shared" si="0"/>
        <v>0</v>
      </c>
      <c r="F18" s="26">
        <f>(MEDIA^D18*EXP(-MEDIA))/FACT(D18)</f>
        <v>1.1307286007013378E-7</v>
      </c>
      <c r="G18" s="19">
        <f t="shared" si="1"/>
        <v>0</v>
      </c>
    </row>
    <row r="19" spans="1:7">
      <c r="A19" s="5">
        <v>36</v>
      </c>
      <c r="D19" s="19">
        <v>11</v>
      </c>
      <c r="E19" s="19">
        <f t="shared" si="0"/>
        <v>1</v>
      </c>
      <c r="F19" s="26">
        <f>(MEDIA^D19*EXP(-MEDIA))/FACT(D19)</f>
        <v>3.8033598387226819E-7</v>
      </c>
      <c r="G19" s="19">
        <f t="shared" si="1"/>
        <v>0</v>
      </c>
    </row>
    <row r="20" spans="1:7">
      <c r="A20" s="5">
        <v>57</v>
      </c>
      <c r="D20" s="19">
        <v>12</v>
      </c>
      <c r="E20" s="19">
        <f t="shared" si="0"/>
        <v>1</v>
      </c>
      <c r="F20" s="26">
        <f>(MEDIA^D20*EXP(-MEDIA))/FACT(D20)</f>
        <v>1.1727026169394936E-6</v>
      </c>
      <c r="G20" s="19">
        <f t="shared" si="1"/>
        <v>0</v>
      </c>
    </row>
    <row r="21" spans="1:7">
      <c r="A21" s="5">
        <v>33</v>
      </c>
      <c r="D21" s="19">
        <v>13</v>
      </c>
      <c r="E21" s="19">
        <f t="shared" si="0"/>
        <v>2</v>
      </c>
      <c r="F21" s="26">
        <f>(MEDIA^D21*EXP(-MEDIA))/FACT(D21)</f>
        <v>3.3376920635970201E-6</v>
      </c>
      <c r="G21" s="19">
        <f t="shared" si="1"/>
        <v>0</v>
      </c>
    </row>
    <row r="22" spans="1:7">
      <c r="A22" s="5">
        <v>22</v>
      </c>
      <c r="D22" s="19">
        <v>14</v>
      </c>
      <c r="E22" s="19">
        <f t="shared" si="0"/>
        <v>4</v>
      </c>
      <c r="F22" s="26">
        <f>(MEDIA^D22*EXP(-MEDIA))/FACT(D22)</f>
        <v>8.8210433109349818E-6</v>
      </c>
      <c r="G22" s="19">
        <f t="shared" si="1"/>
        <v>0</v>
      </c>
    </row>
    <row r="23" spans="1:7">
      <c r="A23" s="5">
        <v>22</v>
      </c>
      <c r="D23" s="19">
        <v>15</v>
      </c>
      <c r="E23" s="19">
        <f t="shared" si="0"/>
        <v>6</v>
      </c>
      <c r="F23" s="26">
        <f>(MEDIA^D23*EXP(-MEDIA))/FACT(D23)</f>
        <v>2.1758573500306287E-5</v>
      </c>
      <c r="G23" s="19">
        <f t="shared" si="1"/>
        <v>0</v>
      </c>
    </row>
    <row r="24" spans="1:7">
      <c r="A24" s="5">
        <v>52</v>
      </c>
      <c r="D24" s="19">
        <v>16</v>
      </c>
      <c r="E24" s="19">
        <f t="shared" si="0"/>
        <v>4</v>
      </c>
      <c r="F24" s="26">
        <f>(MEDIA^D24*EXP(-MEDIA))/FACT(D24)</f>
        <v>5.031670121945829E-5</v>
      </c>
      <c r="G24" s="19">
        <f t="shared" si="1"/>
        <v>0</v>
      </c>
    </row>
    <row r="25" spans="1:7">
      <c r="A25" s="5">
        <v>42</v>
      </c>
      <c r="D25" s="19">
        <v>17</v>
      </c>
      <c r="E25" s="19">
        <f t="shared" si="0"/>
        <v>5</v>
      </c>
      <c r="F25" s="26">
        <f>(MEDIA^D25*EXP(-MEDIA))/FACT(D25)</f>
        <v>1.0951282030117392E-4</v>
      </c>
      <c r="G25" s="19">
        <f t="shared" si="1"/>
        <v>0</v>
      </c>
    </row>
    <row r="26" spans="1:7">
      <c r="A26" s="5">
        <v>35</v>
      </c>
      <c r="D26" s="19">
        <v>18</v>
      </c>
      <c r="E26" s="19">
        <f t="shared" si="0"/>
        <v>4</v>
      </c>
      <c r="F26" s="26">
        <f>(MEDIA^D26*EXP(-MEDIA))/FACT(D26)</f>
        <v>2.2510968617463532E-4</v>
      </c>
      <c r="G26" s="19">
        <f t="shared" si="1"/>
        <v>0</v>
      </c>
    </row>
    <row r="27" spans="1:7">
      <c r="A27" s="5">
        <v>39</v>
      </c>
      <c r="D27" s="19">
        <v>19</v>
      </c>
      <c r="E27" s="19">
        <f t="shared" si="0"/>
        <v>3</v>
      </c>
      <c r="F27" s="26">
        <f>(MEDIA^D27*EXP(-MEDIA))/FACT(D27)</f>
        <v>4.3837149412955293E-4</v>
      </c>
      <c r="G27" s="19">
        <f t="shared" si="1"/>
        <v>0</v>
      </c>
    </row>
    <row r="28" spans="1:7">
      <c r="A28" s="5">
        <v>25</v>
      </c>
      <c r="D28" s="19">
        <v>20</v>
      </c>
      <c r="E28" s="19">
        <f t="shared" si="0"/>
        <v>5</v>
      </c>
      <c r="F28" s="26">
        <f>(MEDIA^D28*EXP(-MEDIA))/FACT(D28)</f>
        <v>8.109872641396728E-4</v>
      </c>
      <c r="G28" s="19">
        <f t="shared" si="1"/>
        <v>0</v>
      </c>
    </row>
    <row r="29" spans="1:7">
      <c r="A29" s="5">
        <v>23</v>
      </c>
      <c r="D29" s="19">
        <v>21</v>
      </c>
      <c r="E29" s="19">
        <f t="shared" si="0"/>
        <v>9</v>
      </c>
      <c r="F29" s="26">
        <f>(MEDIA^D29*EXP(-MEDIA))/FACT(D29)</f>
        <v>1.4288823225318047E-3</v>
      </c>
      <c r="G29" s="19">
        <f t="shared" si="1"/>
        <v>0</v>
      </c>
    </row>
    <row r="30" spans="1:7">
      <c r="A30" s="5">
        <v>22</v>
      </c>
      <c r="D30" s="19">
        <v>22</v>
      </c>
      <c r="E30" s="19">
        <f t="shared" si="0"/>
        <v>13</v>
      </c>
      <c r="F30" s="26">
        <f>(MEDIA^D30*EXP(-MEDIA))/FACT(D30)</f>
        <v>2.4031202697125807E-3</v>
      </c>
      <c r="G30" s="19">
        <f t="shared" si="1"/>
        <v>1</v>
      </c>
    </row>
    <row r="31" spans="1:7">
      <c r="A31" s="5">
        <v>41</v>
      </c>
      <c r="D31" s="19">
        <v>23</v>
      </c>
      <c r="E31" s="19">
        <f t="shared" si="0"/>
        <v>5</v>
      </c>
      <c r="F31" s="26">
        <f>(MEDIA^D31*EXP(-MEDIA))/FACT(D31)</f>
        <v>3.8658891295376293E-3</v>
      </c>
      <c r="G31" s="19">
        <f t="shared" si="1"/>
        <v>1</v>
      </c>
    </row>
    <row r="32" spans="1:7">
      <c r="A32" s="5">
        <v>27</v>
      </c>
      <c r="D32" s="19">
        <v>24</v>
      </c>
      <c r="E32" s="19">
        <f t="shared" si="0"/>
        <v>7</v>
      </c>
      <c r="F32" s="26">
        <f>(MEDIA^D32*EXP(-MEDIA))/FACT(D32)</f>
        <v>5.9599124080371799E-3</v>
      </c>
      <c r="G32" s="19">
        <f t="shared" si="1"/>
        <v>2</v>
      </c>
    </row>
    <row r="33" spans="1:15">
      <c r="A33" s="5">
        <v>41</v>
      </c>
      <c r="D33" s="19">
        <v>25</v>
      </c>
      <c r="E33" s="19">
        <f t="shared" si="0"/>
        <v>10</v>
      </c>
      <c r="F33" s="26">
        <f>(MEDIA^D33*EXP(-MEDIA))/FACT(D33)</f>
        <v>8.8206703638950262E-3</v>
      </c>
      <c r="G33" s="19">
        <f t="shared" si="1"/>
        <v>3</v>
      </c>
    </row>
    <row r="34" spans="1:15">
      <c r="A34" s="5">
        <v>15</v>
      </c>
      <c r="D34" s="19">
        <v>26</v>
      </c>
      <c r="E34" s="19">
        <f t="shared" si="0"/>
        <v>6</v>
      </c>
      <c r="F34" s="26">
        <f>(MEDIA^D34*EXP(-MEDIA))/FACT(D34)</f>
        <v>1.2552492440927531E-2</v>
      </c>
      <c r="G34" s="19">
        <f t="shared" si="1"/>
        <v>4</v>
      </c>
    </row>
    <row r="35" spans="1:15">
      <c r="A35" s="5">
        <v>21</v>
      </c>
      <c r="D35" s="19">
        <v>27</v>
      </c>
      <c r="E35" s="19">
        <f t="shared" si="0"/>
        <v>4</v>
      </c>
      <c r="F35" s="26">
        <f>(MEDIA^D35*EXP(-MEDIA))/FACT(D35)</f>
        <v>1.7201563715345144E-2</v>
      </c>
      <c r="G35" s="19">
        <f t="shared" si="1"/>
        <v>5</v>
      </c>
    </row>
    <row r="36" spans="1:15">
      <c r="A36" s="5">
        <v>13</v>
      </c>
      <c r="D36" s="19">
        <v>28</v>
      </c>
      <c r="E36" s="19">
        <f t="shared" si="0"/>
        <v>5</v>
      </c>
      <c r="F36" s="26">
        <f>(MEDIA^D36*EXP(-MEDIA))/FACT(D36)</f>
        <v>2.2730637766706079E-2</v>
      </c>
      <c r="G36" s="19">
        <f t="shared" si="1"/>
        <v>7</v>
      </c>
    </row>
    <row r="37" spans="1:15">
      <c r="A37" s="5">
        <v>3</v>
      </c>
      <c r="D37" s="19">
        <v>29</v>
      </c>
      <c r="E37" s="19">
        <f t="shared" si="0"/>
        <v>6</v>
      </c>
      <c r="F37" s="26">
        <f>(MEDIA^D37*EXP(-MEDIA))/FACT(D37)</f>
        <v>2.9001158529935345E-2</v>
      </c>
      <c r="G37" s="19">
        <f t="shared" si="1"/>
        <v>9</v>
      </c>
    </row>
    <row r="38" spans="1:15">
      <c r="A38" s="5">
        <v>29</v>
      </c>
      <c r="D38" s="19">
        <v>30</v>
      </c>
      <c r="E38" s="19">
        <f t="shared" si="0"/>
        <v>6</v>
      </c>
      <c r="F38" s="26">
        <f>(MEDIA^D38*EXP(-MEDIA))/FACT(D38)</f>
        <v>3.5768095520253576E-2</v>
      </c>
      <c r="G38" s="19">
        <f t="shared" si="1"/>
        <v>11</v>
      </c>
      <c r="K38" s="2" t="s">
        <v>563</v>
      </c>
    </row>
    <row r="39" spans="1:15">
      <c r="A39" s="5">
        <v>20</v>
      </c>
      <c r="D39" s="19">
        <v>31</v>
      </c>
      <c r="E39" s="19">
        <f t="shared" si="0"/>
        <v>6</v>
      </c>
      <c r="F39" s="26">
        <f>(MEDIA^D39*EXP(-MEDIA))/FACT(D39)</f>
        <v>4.2690952717722025E-2</v>
      </c>
      <c r="G39" s="19">
        <f t="shared" si="1"/>
        <v>13</v>
      </c>
    </row>
    <row r="40" spans="1:15">
      <c r="A40" s="5">
        <v>38</v>
      </c>
      <c r="D40" s="19">
        <v>32</v>
      </c>
      <c r="E40" s="19">
        <f t="shared" si="0"/>
        <v>4</v>
      </c>
      <c r="F40" s="26">
        <f>(MEDIA^D40*EXP(-MEDIA))/FACT(D40)</f>
        <v>4.9361414079866085E-2</v>
      </c>
      <c r="G40" s="19">
        <f t="shared" si="1"/>
        <v>15</v>
      </c>
      <c r="K40" t="s">
        <v>545</v>
      </c>
    </row>
    <row r="41" spans="1:15">
      <c r="A41" s="5">
        <v>44</v>
      </c>
      <c r="D41" s="19">
        <v>33</v>
      </c>
      <c r="E41" s="19">
        <f t="shared" si="0"/>
        <v>9</v>
      </c>
      <c r="F41" s="26">
        <f>(MEDIA^D41*EXP(-MEDIA))/FACT(D41)</f>
        <v>5.5344615786516504E-2</v>
      </c>
      <c r="G41" s="19">
        <f t="shared" si="1"/>
        <v>17</v>
      </c>
      <c r="K41" s="19" t="s">
        <v>305</v>
      </c>
      <c r="L41" s="19" t="s">
        <v>306</v>
      </c>
      <c r="M41" s="19" t="s">
        <v>308</v>
      </c>
      <c r="N41" s="19" t="s">
        <v>514</v>
      </c>
      <c r="O41" s="19" t="s">
        <v>515</v>
      </c>
    </row>
    <row r="42" spans="1:15">
      <c r="A42" s="5">
        <v>44</v>
      </c>
      <c r="D42" s="19">
        <v>34</v>
      </c>
      <c r="E42" s="19">
        <f t="shared" si="0"/>
        <v>7</v>
      </c>
      <c r="F42" s="26">
        <f>(MEDIA^D42*EXP(-MEDIA))/FACT(D42)</f>
        <v>6.0227964238267997E-2</v>
      </c>
      <c r="G42" s="19">
        <f t="shared" si="1"/>
        <v>18</v>
      </c>
      <c r="K42" s="19" t="s">
        <v>516</v>
      </c>
      <c r="L42" s="19">
        <f>SUM(E10:E33)</f>
        <v>88</v>
      </c>
      <c r="M42" s="19">
        <f>SUM(G10:G33)</f>
        <v>7</v>
      </c>
      <c r="N42" s="19">
        <f>((L42-M42)^2)/M42</f>
        <v>937.28571428571433</v>
      </c>
      <c r="O42" s="19">
        <f>N42</f>
        <v>937.28571428571433</v>
      </c>
    </row>
    <row r="43" spans="1:15">
      <c r="A43" s="5">
        <v>18</v>
      </c>
      <c r="D43" s="19">
        <v>35</v>
      </c>
      <c r="E43" s="19">
        <f t="shared" si="0"/>
        <v>7</v>
      </c>
      <c r="F43" s="26">
        <f>(MEDIA^D43*EXP(-MEDIA))/FACT(D43)</f>
        <v>6.3669562194740445E-2</v>
      </c>
      <c r="G43" s="19">
        <f t="shared" si="1"/>
        <v>19</v>
      </c>
      <c r="K43" s="19" t="s">
        <v>517</v>
      </c>
      <c r="L43" s="19">
        <f>SUM(E34:E35)</f>
        <v>10</v>
      </c>
      <c r="M43" s="19">
        <f>SUM(G34:G35)</f>
        <v>9</v>
      </c>
      <c r="N43" s="19">
        <f>((L43-M43)^2)/M43</f>
        <v>0.1111111111111111</v>
      </c>
      <c r="O43" s="19">
        <f>SUM(O42+N43)</f>
        <v>937.39682539682542</v>
      </c>
    </row>
    <row r="44" spans="1:15">
      <c r="A44" s="5">
        <v>52</v>
      </c>
      <c r="D44" s="19">
        <v>36</v>
      </c>
      <c r="E44" s="19">
        <f t="shared" si="0"/>
        <v>5</v>
      </c>
      <c r="F44" s="26">
        <f>(MEDIA^D44*EXP(-MEDIA))/FACT(D44)</f>
        <v>6.5438161144594317E-2</v>
      </c>
      <c r="G44" s="19">
        <f t="shared" si="1"/>
        <v>20</v>
      </c>
      <c r="K44" s="19" t="s">
        <v>518</v>
      </c>
      <c r="L44" s="19">
        <f>E36</f>
        <v>5</v>
      </c>
      <c r="M44" s="19">
        <f>G36</f>
        <v>7</v>
      </c>
      <c r="N44" s="19">
        <f t="shared" ref="N43:N64" si="2">((L44-M44)^2)/M44</f>
        <v>0.5714285714285714</v>
      </c>
      <c r="O44" s="19">
        <f t="shared" ref="O44:O64" si="3">SUM(O43+N44)</f>
        <v>937.96825396825398</v>
      </c>
    </row>
    <row r="45" spans="1:15">
      <c r="A45" s="5">
        <v>17</v>
      </c>
      <c r="D45" s="19">
        <v>37</v>
      </c>
      <c r="E45" s="19">
        <f t="shared" si="0"/>
        <v>6</v>
      </c>
      <c r="F45" s="26">
        <f>(MEDIA^D45*EXP(-MEDIA))/FACT(D45)</f>
        <v>6.5438161144594345E-2</v>
      </c>
      <c r="G45" s="19">
        <f t="shared" si="1"/>
        <v>20</v>
      </c>
      <c r="K45" s="19" t="s">
        <v>519</v>
      </c>
      <c r="L45" s="19">
        <f>E37</f>
        <v>6</v>
      </c>
      <c r="M45" s="19">
        <f t="shared" ref="M45:M63" si="4">G37</f>
        <v>9</v>
      </c>
      <c r="N45" s="19">
        <f t="shared" si="2"/>
        <v>1</v>
      </c>
      <c r="O45" s="19">
        <f t="shared" si="3"/>
        <v>938.96825396825398</v>
      </c>
    </row>
    <row r="46" spans="1:15">
      <c r="A46" s="5">
        <v>31</v>
      </c>
      <c r="D46" s="19">
        <v>38</v>
      </c>
      <c r="E46" s="19">
        <f t="shared" si="0"/>
        <v>7</v>
      </c>
      <c r="F46" s="26">
        <f>(MEDIA^D46*EXP(-MEDIA))/FACT(D46)</f>
        <v>6.3716104272368193E-2</v>
      </c>
      <c r="G46" s="19">
        <f t="shared" si="1"/>
        <v>19</v>
      </c>
      <c r="K46" s="19" t="s">
        <v>520</v>
      </c>
      <c r="L46" s="21">
        <f>E38</f>
        <v>6</v>
      </c>
      <c r="M46" s="19">
        <f t="shared" si="4"/>
        <v>11</v>
      </c>
      <c r="N46" s="19">
        <f t="shared" si="2"/>
        <v>2.2727272727272729</v>
      </c>
      <c r="O46" s="19">
        <f t="shared" si="3"/>
        <v>941.24098124098123</v>
      </c>
    </row>
    <row r="47" spans="1:15">
      <c r="A47" s="5">
        <v>32</v>
      </c>
      <c r="D47" s="19">
        <v>39</v>
      </c>
      <c r="E47" s="19">
        <f t="shared" si="0"/>
        <v>5</v>
      </c>
      <c r="F47" s="26">
        <f>(MEDIA^D47*EXP(-MEDIA))/FACT(D47)</f>
        <v>6.0448611745580055E-2</v>
      </c>
      <c r="G47" s="19">
        <f t="shared" si="1"/>
        <v>18</v>
      </c>
      <c r="K47" s="19" t="s">
        <v>521</v>
      </c>
      <c r="L47" s="21">
        <f t="shared" ref="L47:L63" si="5">E39</f>
        <v>6</v>
      </c>
      <c r="M47" s="19">
        <f t="shared" si="4"/>
        <v>13</v>
      </c>
      <c r="N47" s="19">
        <f t="shared" si="2"/>
        <v>3.7692307692307692</v>
      </c>
      <c r="O47" s="19">
        <f t="shared" si="3"/>
        <v>945.01021201021194</v>
      </c>
    </row>
    <row r="48" spans="1:15">
      <c r="A48" s="5">
        <v>54</v>
      </c>
      <c r="D48" s="19">
        <v>40</v>
      </c>
      <c r="E48" s="19">
        <f t="shared" si="0"/>
        <v>4</v>
      </c>
      <c r="F48" s="26">
        <f>(MEDIA^D48*EXP(-MEDIA))/FACT(D48)</f>
        <v>5.5914965864661548E-2</v>
      </c>
      <c r="G48" s="19">
        <f t="shared" si="1"/>
        <v>17</v>
      </c>
      <c r="K48" s="19" t="s">
        <v>522</v>
      </c>
      <c r="L48" s="21">
        <f t="shared" si="5"/>
        <v>4</v>
      </c>
      <c r="M48" s="19">
        <f t="shared" si="4"/>
        <v>15</v>
      </c>
      <c r="N48" s="19">
        <f t="shared" si="2"/>
        <v>8.0666666666666664</v>
      </c>
      <c r="O48" s="19">
        <f t="shared" si="3"/>
        <v>953.07687867687866</v>
      </c>
    </row>
    <row r="49" spans="1:16">
      <c r="A49" s="5">
        <v>22</v>
      </c>
      <c r="D49" s="19">
        <v>41</v>
      </c>
      <c r="E49" s="19">
        <f t="shared" si="0"/>
        <v>8</v>
      </c>
      <c r="F49" s="26">
        <f>(MEDIA^D49*EXP(-MEDIA))/FACT(D49)</f>
        <v>5.0459847243718985E-2</v>
      </c>
      <c r="G49" s="19">
        <f t="shared" si="1"/>
        <v>15</v>
      </c>
      <c r="K49" s="22" t="s">
        <v>523</v>
      </c>
      <c r="L49" s="21">
        <f t="shared" si="5"/>
        <v>9</v>
      </c>
      <c r="M49" s="19">
        <f t="shared" si="4"/>
        <v>17</v>
      </c>
      <c r="N49" s="19">
        <f t="shared" si="2"/>
        <v>3.7647058823529411</v>
      </c>
      <c r="O49" s="19">
        <f t="shared" si="3"/>
        <v>956.84158455923159</v>
      </c>
    </row>
    <row r="50" spans="1:16">
      <c r="A50" s="5">
        <v>35</v>
      </c>
      <c r="D50" s="19">
        <v>42</v>
      </c>
      <c r="E50" s="19">
        <f t="shared" si="0"/>
        <v>8</v>
      </c>
      <c r="F50" s="26">
        <f>(MEDIA^D50*EXP(-MEDIA))/FACT(D50)</f>
        <v>4.4452722571847653E-2</v>
      </c>
      <c r="G50" s="19">
        <f t="shared" si="1"/>
        <v>13</v>
      </c>
      <c r="K50" s="19" t="s">
        <v>524</v>
      </c>
      <c r="L50" s="21">
        <f t="shared" si="5"/>
        <v>7</v>
      </c>
      <c r="M50" s="19">
        <f t="shared" si="4"/>
        <v>18</v>
      </c>
      <c r="N50" s="19">
        <f t="shared" si="2"/>
        <v>6.7222222222222223</v>
      </c>
      <c r="O50" s="19">
        <f t="shared" si="3"/>
        <v>963.56380678145376</v>
      </c>
    </row>
    <row r="51" spans="1:16">
      <c r="A51" s="5">
        <v>25</v>
      </c>
      <c r="D51" s="19">
        <v>43</v>
      </c>
      <c r="E51" s="19">
        <f t="shared" si="0"/>
        <v>3</v>
      </c>
      <c r="F51" s="26">
        <f>(MEDIA^D51*EXP(-MEDIA))/FACT(D51)</f>
        <v>3.825001709670612E-2</v>
      </c>
      <c r="G51" s="19">
        <f t="shared" si="1"/>
        <v>11</v>
      </c>
      <c r="K51" s="19" t="s">
        <v>525</v>
      </c>
      <c r="L51" s="21">
        <f t="shared" si="5"/>
        <v>7</v>
      </c>
      <c r="M51" s="19">
        <f t="shared" si="4"/>
        <v>19</v>
      </c>
      <c r="N51" s="19">
        <f t="shared" si="2"/>
        <v>7.5789473684210522</v>
      </c>
      <c r="O51" s="19">
        <f t="shared" si="3"/>
        <v>971.1427541498748</v>
      </c>
    </row>
    <row r="52" spans="1:16">
      <c r="A52" s="5">
        <v>19</v>
      </c>
      <c r="D52" s="19">
        <v>44</v>
      </c>
      <c r="E52" s="19">
        <f t="shared" si="0"/>
        <v>10</v>
      </c>
      <c r="F52" s="26">
        <f>(MEDIA^D52*EXP(-MEDIA))/FACT(D52)</f>
        <v>3.2164787104048326E-2</v>
      </c>
      <c r="G52" s="19">
        <f t="shared" si="1"/>
        <v>10</v>
      </c>
      <c r="K52" s="19" t="s">
        <v>526</v>
      </c>
      <c r="L52" s="21">
        <f t="shared" si="5"/>
        <v>5</v>
      </c>
      <c r="M52" s="19">
        <f t="shared" si="4"/>
        <v>20</v>
      </c>
      <c r="N52" s="19">
        <f t="shared" si="2"/>
        <v>11.25</v>
      </c>
      <c r="O52" s="19">
        <f t="shared" si="3"/>
        <v>982.3927541498748</v>
      </c>
    </row>
    <row r="53" spans="1:16">
      <c r="A53" s="5">
        <v>73</v>
      </c>
      <c r="D53" s="19">
        <v>45</v>
      </c>
      <c r="E53" s="19">
        <f t="shared" si="0"/>
        <v>7</v>
      </c>
      <c r="F53" s="26">
        <f>(MEDIA^D53*EXP(-MEDIA))/FACT(D53)</f>
        <v>2.6446602729995293E-2</v>
      </c>
      <c r="G53" s="19">
        <f t="shared" si="1"/>
        <v>8</v>
      </c>
      <c r="K53" s="19" t="s">
        <v>527</v>
      </c>
      <c r="L53" s="21">
        <f t="shared" si="5"/>
        <v>6</v>
      </c>
      <c r="M53" s="19">
        <f t="shared" si="4"/>
        <v>20</v>
      </c>
      <c r="N53" s="19">
        <f t="shared" si="2"/>
        <v>9.8000000000000007</v>
      </c>
      <c r="O53" s="19">
        <f t="shared" si="3"/>
        <v>992.19275414987476</v>
      </c>
    </row>
    <row r="54" spans="1:16">
      <c r="A54" s="5">
        <v>59</v>
      </c>
      <c r="D54" s="19">
        <v>46</v>
      </c>
      <c r="E54" s="19">
        <f t="shared" si="0"/>
        <v>5</v>
      </c>
      <c r="F54" s="26">
        <f>(MEDIA^D54*EXP(-MEDIA))/FACT(D54)</f>
        <v>2.1272267413257086E-2</v>
      </c>
      <c r="G54" s="19">
        <f t="shared" si="1"/>
        <v>6</v>
      </c>
      <c r="K54" s="19" t="s">
        <v>528</v>
      </c>
      <c r="L54" s="21">
        <f t="shared" si="5"/>
        <v>7</v>
      </c>
      <c r="M54" s="19">
        <f t="shared" si="4"/>
        <v>19</v>
      </c>
      <c r="N54" s="19">
        <f t="shared" si="2"/>
        <v>7.5789473684210522</v>
      </c>
      <c r="O54" s="19">
        <f t="shared" si="3"/>
        <v>999.7717015182958</v>
      </c>
    </row>
    <row r="55" spans="1:16">
      <c r="A55" s="5">
        <v>51</v>
      </c>
      <c r="D55" s="19">
        <v>47</v>
      </c>
      <c r="E55" s="19">
        <f t="shared" si="0"/>
        <v>9</v>
      </c>
      <c r="F55" s="26">
        <f>(MEDIA^D55*EXP(-MEDIA))/FACT(D55)</f>
        <v>1.6746253070010896E-2</v>
      </c>
      <c r="G55" s="19">
        <f t="shared" si="1"/>
        <v>5</v>
      </c>
      <c r="K55" s="19" t="s">
        <v>529</v>
      </c>
      <c r="L55" s="21">
        <f t="shared" si="5"/>
        <v>5</v>
      </c>
      <c r="M55" s="19">
        <f t="shared" si="4"/>
        <v>18</v>
      </c>
      <c r="N55" s="19">
        <f t="shared" si="2"/>
        <v>9.3888888888888893</v>
      </c>
      <c r="O55" s="19">
        <f t="shared" si="3"/>
        <v>1009.1605904071847</v>
      </c>
    </row>
    <row r="56" spans="1:16">
      <c r="A56" s="5">
        <v>34</v>
      </c>
      <c r="D56" s="19">
        <v>48</v>
      </c>
      <c r="E56" s="19">
        <f t="shared" si="0"/>
        <v>3</v>
      </c>
      <c r="F56" s="26">
        <f>(MEDIA^D56*EXP(-MEDIA))/FACT(D56)</f>
        <v>1.2908570074800074E-2</v>
      </c>
      <c r="G56" s="19">
        <f t="shared" si="1"/>
        <v>4</v>
      </c>
      <c r="K56" s="19" t="s">
        <v>530</v>
      </c>
      <c r="L56" s="21">
        <f t="shared" si="5"/>
        <v>4</v>
      </c>
      <c r="M56" s="19">
        <f t="shared" si="4"/>
        <v>17</v>
      </c>
      <c r="N56" s="19">
        <f t="shared" si="2"/>
        <v>9.9411764705882355</v>
      </c>
      <c r="O56" s="19">
        <f t="shared" si="3"/>
        <v>1019.101766877773</v>
      </c>
    </row>
    <row r="57" spans="1:16">
      <c r="A57" s="5">
        <v>44</v>
      </c>
      <c r="D57" s="19">
        <v>49</v>
      </c>
      <c r="E57" s="19">
        <f t="shared" si="0"/>
        <v>5</v>
      </c>
      <c r="F57" s="26">
        <f>(MEDIA^D57*EXP(-MEDIA))/FACT(D57)</f>
        <v>9.7472876075020854E-3</v>
      </c>
      <c r="G57" s="19">
        <f t="shared" si="1"/>
        <v>3</v>
      </c>
      <c r="K57" s="19" t="s">
        <v>531</v>
      </c>
      <c r="L57" s="21">
        <f t="shared" si="5"/>
        <v>8</v>
      </c>
      <c r="M57" s="19">
        <f t="shared" si="4"/>
        <v>15</v>
      </c>
      <c r="N57" s="19">
        <f t="shared" si="2"/>
        <v>3.2666666666666666</v>
      </c>
      <c r="O57" s="19">
        <f t="shared" si="3"/>
        <v>1022.3684335444397</v>
      </c>
    </row>
    <row r="58" spans="1:16">
      <c r="A58" s="5">
        <v>22</v>
      </c>
      <c r="D58" s="19">
        <v>50</v>
      </c>
      <c r="E58" s="19">
        <f t="shared" si="0"/>
        <v>6</v>
      </c>
      <c r="F58" s="26">
        <f>(MEDIA^D58*EXP(-MEDIA))/FACT(D58)</f>
        <v>7.2129928295515495E-3</v>
      </c>
      <c r="G58" s="19">
        <f t="shared" si="1"/>
        <v>2</v>
      </c>
      <c r="K58" s="19" t="s">
        <v>532</v>
      </c>
      <c r="L58" s="21">
        <f t="shared" si="5"/>
        <v>8</v>
      </c>
      <c r="M58" s="19">
        <f t="shared" si="4"/>
        <v>13</v>
      </c>
      <c r="N58" s="19">
        <f t="shared" si="2"/>
        <v>1.9230769230769231</v>
      </c>
      <c r="O58" s="19">
        <f t="shared" si="3"/>
        <v>1024.2915104675167</v>
      </c>
    </row>
    <row r="59" spans="1:16">
      <c r="A59" s="5">
        <v>47</v>
      </c>
      <c r="D59" s="19">
        <v>51</v>
      </c>
      <c r="E59" s="19">
        <f t="shared" si="0"/>
        <v>4</v>
      </c>
      <c r="F59" s="26">
        <f>(MEDIA^D59*EXP(-MEDIA))/FACT(D59)</f>
        <v>5.2329555822236747E-3</v>
      </c>
      <c r="G59" s="19">
        <f t="shared" si="1"/>
        <v>2</v>
      </c>
      <c r="K59" s="19" t="s">
        <v>533</v>
      </c>
      <c r="L59" s="21">
        <f t="shared" si="5"/>
        <v>3</v>
      </c>
      <c r="M59" s="19">
        <f t="shared" si="4"/>
        <v>11</v>
      </c>
      <c r="N59" s="19">
        <f t="shared" si="2"/>
        <v>5.8181818181818183</v>
      </c>
      <c r="O59" s="19">
        <f t="shared" si="3"/>
        <v>1030.1096922856984</v>
      </c>
    </row>
    <row r="60" spans="1:16">
      <c r="A60" s="5">
        <v>41</v>
      </c>
      <c r="D60" s="19">
        <v>52</v>
      </c>
      <c r="E60" s="19">
        <f t="shared" si="0"/>
        <v>6</v>
      </c>
      <c r="F60" s="26">
        <f>(MEDIA^D60*EXP(-MEDIA))/FACT(D60)</f>
        <v>3.7234491642745347E-3</v>
      </c>
      <c r="G60" s="19">
        <f t="shared" si="1"/>
        <v>1</v>
      </c>
      <c r="K60" s="19" t="s">
        <v>534</v>
      </c>
      <c r="L60" s="21">
        <f t="shared" si="5"/>
        <v>10</v>
      </c>
      <c r="M60" s="19">
        <f t="shared" si="4"/>
        <v>10</v>
      </c>
      <c r="N60" s="19">
        <f t="shared" si="2"/>
        <v>0</v>
      </c>
      <c r="O60" s="19">
        <f t="shared" si="3"/>
        <v>1030.1096922856984</v>
      </c>
    </row>
    <row r="61" spans="1:16">
      <c r="A61" s="5">
        <v>17</v>
      </c>
      <c r="D61" s="19">
        <v>53</v>
      </c>
      <c r="E61" s="19">
        <f t="shared" si="0"/>
        <v>3</v>
      </c>
      <c r="F61" s="26">
        <f>(MEDIA^D61*EXP(-MEDIA))/FACT(D61)</f>
        <v>2.599389039210526E-3</v>
      </c>
      <c r="G61" s="19">
        <f t="shared" si="1"/>
        <v>1</v>
      </c>
      <c r="K61" s="19" t="s">
        <v>535</v>
      </c>
      <c r="L61" s="21">
        <f t="shared" si="5"/>
        <v>7</v>
      </c>
      <c r="M61" s="19">
        <f t="shared" si="4"/>
        <v>8</v>
      </c>
      <c r="N61" s="19">
        <f t="shared" si="2"/>
        <v>0.125</v>
      </c>
      <c r="O61" s="19">
        <f t="shared" si="3"/>
        <v>1030.2346922856984</v>
      </c>
    </row>
    <row r="62" spans="1:16">
      <c r="A62" s="5">
        <v>35</v>
      </c>
      <c r="D62" s="19">
        <v>54</v>
      </c>
      <c r="E62" s="19">
        <f t="shared" si="0"/>
        <v>3</v>
      </c>
      <c r="F62" s="26">
        <f>(MEDIA^D62*EXP(-MEDIA))/FACT(D62)</f>
        <v>1.781062860199805E-3</v>
      </c>
      <c r="G62" s="19">
        <f t="shared" si="1"/>
        <v>1</v>
      </c>
      <c r="K62" s="19" t="s">
        <v>536</v>
      </c>
      <c r="L62" s="21">
        <f t="shared" si="5"/>
        <v>5</v>
      </c>
      <c r="M62" s="19">
        <f t="shared" si="4"/>
        <v>6</v>
      </c>
      <c r="N62" s="19">
        <f t="shared" si="2"/>
        <v>0.16666666666666666</v>
      </c>
      <c r="O62" s="19">
        <f t="shared" si="3"/>
        <v>1030.4013589523652</v>
      </c>
    </row>
    <row r="63" spans="1:16">
      <c r="A63" s="5">
        <v>45</v>
      </c>
      <c r="D63" s="19">
        <v>55</v>
      </c>
      <c r="E63" s="19">
        <f t="shared" si="0"/>
        <v>3</v>
      </c>
      <c r="F63" s="26">
        <f>(MEDIA^D63*EXP(-MEDIA))/FACT(D63)</f>
        <v>1.1981695604980514E-3</v>
      </c>
      <c r="G63" s="19">
        <f t="shared" si="1"/>
        <v>0</v>
      </c>
      <c r="K63" s="19" t="s">
        <v>537</v>
      </c>
      <c r="L63" s="21">
        <f t="shared" si="5"/>
        <v>9</v>
      </c>
      <c r="M63" s="19">
        <f t="shared" si="4"/>
        <v>5</v>
      </c>
      <c r="N63" s="19">
        <f t="shared" si="2"/>
        <v>3.2</v>
      </c>
      <c r="O63" s="19">
        <f t="shared" si="3"/>
        <v>1033.6013589523652</v>
      </c>
    </row>
    <row r="64" spans="1:16">
      <c r="A64" s="5">
        <v>24</v>
      </c>
      <c r="D64" s="19">
        <v>56</v>
      </c>
      <c r="E64" s="19">
        <f t="shared" si="0"/>
        <v>5</v>
      </c>
      <c r="F64" s="26">
        <f>(MEDIA^D64*EXP(-MEDIA))/FACT(D64)</f>
        <v>7.91647745329069E-4</v>
      </c>
      <c r="G64" s="19">
        <f t="shared" si="1"/>
        <v>0</v>
      </c>
      <c r="K64" s="19" t="s">
        <v>538</v>
      </c>
      <c r="L64" s="21">
        <f>SUM(E56:E105)</f>
        <v>75</v>
      </c>
      <c r="M64" s="19">
        <f>SUM(G56:G105)</f>
        <v>14</v>
      </c>
      <c r="N64" s="19">
        <f t="shared" si="2"/>
        <v>265.78571428571428</v>
      </c>
      <c r="O64" s="23">
        <f t="shared" si="3"/>
        <v>1299.3870732380794</v>
      </c>
      <c r="P64" s="20" t="s">
        <v>539</v>
      </c>
    </row>
    <row r="65" spans="1:16">
      <c r="A65" s="5">
        <v>29</v>
      </c>
      <c r="D65" s="19">
        <v>57</v>
      </c>
      <c r="E65" s="19">
        <f t="shared" si="0"/>
        <v>4</v>
      </c>
      <c r="F65" s="26">
        <f>(MEDIA^D65*EXP(-MEDIA))/FACT(D65)</f>
        <v>5.1387660661711475E-4</v>
      </c>
      <c r="G65" s="19">
        <f t="shared" si="1"/>
        <v>0</v>
      </c>
      <c r="O65">
        <v>32.700000000000003</v>
      </c>
      <c r="P65" t="s">
        <v>544</v>
      </c>
    </row>
    <row r="66" spans="1:16">
      <c r="A66" s="5">
        <v>22</v>
      </c>
      <c r="D66" s="19">
        <v>58</v>
      </c>
      <c r="E66" s="19">
        <f t="shared" si="0"/>
        <v>4</v>
      </c>
      <c r="F66" s="26">
        <f>(MEDIA^D66*EXP(-MEDIA))/FACT(D66)</f>
        <v>3.2781783525574559E-4</v>
      </c>
      <c r="G66" s="19">
        <f t="shared" si="1"/>
        <v>0</v>
      </c>
    </row>
    <row r="67" spans="1:16">
      <c r="A67" s="5">
        <v>11</v>
      </c>
      <c r="D67" s="19">
        <v>59</v>
      </c>
      <c r="E67" s="19">
        <f t="shared" si="0"/>
        <v>4</v>
      </c>
      <c r="F67" s="26">
        <f>(MEDIA^D67*EXP(-MEDIA))/FACT(D67)</f>
        <v>2.0558067634682359E-4</v>
      </c>
      <c r="G67" s="19">
        <f t="shared" si="1"/>
        <v>0</v>
      </c>
      <c r="L67" s="19" t="s">
        <v>541</v>
      </c>
      <c r="M67" s="19">
        <v>23</v>
      </c>
    </row>
    <row r="68" spans="1:16">
      <c r="A68" s="5">
        <v>37</v>
      </c>
      <c r="D68" s="19">
        <v>60</v>
      </c>
      <c r="E68" s="19">
        <f t="shared" si="0"/>
        <v>2</v>
      </c>
      <c r="F68" s="26">
        <f>(MEDIA^D68*EXP(-MEDIA))/FACT(D68)</f>
        <v>1.2677475041387453E-4</v>
      </c>
      <c r="G68" s="19">
        <f t="shared" si="1"/>
        <v>0</v>
      </c>
      <c r="L68" s="19" t="s">
        <v>542</v>
      </c>
      <c r="M68" s="19">
        <v>1</v>
      </c>
    </row>
    <row r="69" spans="1:16">
      <c r="A69" s="5">
        <v>34</v>
      </c>
      <c r="D69" s="19">
        <v>61</v>
      </c>
      <c r="E69" s="19">
        <f t="shared" si="0"/>
        <v>3</v>
      </c>
      <c r="F69" s="26">
        <f>(MEDIA^D69*EXP(-MEDIA))/FACT(D69)</f>
        <v>7.6896160087104235E-5</v>
      </c>
      <c r="G69" s="19">
        <f t="shared" si="1"/>
        <v>0</v>
      </c>
      <c r="L69" s="19" t="s">
        <v>549</v>
      </c>
      <c r="M69" s="19"/>
    </row>
    <row r="70" spans="1:16">
      <c r="A70" s="5">
        <v>54</v>
      </c>
      <c r="D70" s="19">
        <v>62</v>
      </c>
      <c r="E70" s="19">
        <f t="shared" si="0"/>
        <v>2</v>
      </c>
      <c r="F70" s="26">
        <f>(MEDIA^D70*EXP(-MEDIA))/FACT(D70)</f>
        <v>4.5889643922949291E-5</v>
      </c>
      <c r="G70" s="19">
        <f t="shared" si="1"/>
        <v>0</v>
      </c>
      <c r="L70" s="19" t="s">
        <v>543</v>
      </c>
      <c r="M70" s="19">
        <f>M67-1-M68</f>
        <v>21</v>
      </c>
    </row>
    <row r="71" spans="1:16">
      <c r="A71" s="5">
        <v>43</v>
      </c>
      <c r="D71" s="19">
        <v>63</v>
      </c>
      <c r="E71" s="19">
        <f t="shared" si="0"/>
        <v>0</v>
      </c>
      <c r="F71" s="26">
        <f>(MEDIA^D71*EXP(-MEDIA))/FACT(D71)</f>
        <v>2.6951060716652768E-5</v>
      </c>
      <c r="G71" s="19">
        <f t="shared" si="1"/>
        <v>0</v>
      </c>
    </row>
    <row r="72" spans="1:16">
      <c r="A72" s="5">
        <v>21</v>
      </c>
      <c r="D72" s="19">
        <v>64</v>
      </c>
      <c r="E72" s="19">
        <f t="shared" si="0"/>
        <v>1</v>
      </c>
      <c r="F72" s="26">
        <f>(MEDIA^D72*EXP(-MEDIA))/FACT(D72)</f>
        <v>1.5581081976814882E-5</v>
      </c>
      <c r="G72" s="19">
        <f t="shared" si="1"/>
        <v>0</v>
      </c>
    </row>
    <row r="73" spans="1:16">
      <c r="A73" s="5">
        <v>24</v>
      </c>
      <c r="D73" s="19">
        <v>65</v>
      </c>
      <c r="E73" s="19">
        <f t="shared" si="0"/>
        <v>1</v>
      </c>
      <c r="F73" s="26">
        <f>(MEDIA^D73*EXP(-MEDIA))/FACT(D73)</f>
        <v>8.8692312791100069E-6</v>
      </c>
      <c r="G73" s="19">
        <f t="shared" si="1"/>
        <v>0</v>
      </c>
    </row>
    <row r="74" spans="1:16">
      <c r="A74" s="5">
        <v>46</v>
      </c>
      <c r="D74" s="19">
        <v>66</v>
      </c>
      <c r="E74" s="19">
        <f t="shared" si="0"/>
        <v>0</v>
      </c>
      <c r="F74" s="26">
        <f>(MEDIA^D74*EXP(-MEDIA))/FACT(D74)</f>
        <v>4.9721448079859123E-6</v>
      </c>
      <c r="G74" s="19">
        <f t="shared" si="1"/>
        <v>0</v>
      </c>
      <c r="K74" s="2" t="s">
        <v>550</v>
      </c>
    </row>
    <row r="75" spans="1:16">
      <c r="A75" s="5">
        <v>26</v>
      </c>
      <c r="D75" s="19">
        <v>67</v>
      </c>
      <c r="E75" s="19">
        <f t="shared" ref="E75:E105" si="6">COUNTIF($A$2:$A$301,D75)</f>
        <v>2</v>
      </c>
      <c r="F75" s="26">
        <f>(MEDIA^D75*EXP(-MEDIA))/FACT(D75)</f>
        <v>2.7458113118728163E-6</v>
      </c>
      <c r="G75" s="19">
        <f t="shared" ref="G75:G106" si="7">ROUND(F75*$E$4,0)</f>
        <v>0</v>
      </c>
    </row>
    <row r="76" spans="1:16">
      <c r="A76" s="5">
        <v>42</v>
      </c>
      <c r="D76" s="19">
        <v>68</v>
      </c>
      <c r="E76" s="19">
        <f t="shared" si="6"/>
        <v>0</v>
      </c>
      <c r="F76" s="26">
        <f>(MEDIA^D76*EXP(-MEDIA))/FACT(D76)</f>
        <v>1.4940443902837394E-6</v>
      </c>
      <c r="G76" s="19">
        <f t="shared" si="7"/>
        <v>0</v>
      </c>
    </row>
    <row r="77" spans="1:16">
      <c r="A77" s="5">
        <v>21</v>
      </c>
      <c r="D77" s="19">
        <v>69</v>
      </c>
      <c r="E77" s="19">
        <f t="shared" si="6"/>
        <v>1</v>
      </c>
      <c r="F77" s="26">
        <f>(MEDIA^D77*EXP(-MEDIA))/FACT(D77)</f>
        <v>8.0115423826809214E-7</v>
      </c>
      <c r="G77" s="19">
        <f t="shared" si="7"/>
        <v>0</v>
      </c>
    </row>
    <row r="78" spans="1:16">
      <c r="A78" s="5">
        <v>37</v>
      </c>
      <c r="D78" s="19">
        <v>70</v>
      </c>
      <c r="E78" s="19">
        <f t="shared" si="6"/>
        <v>1</v>
      </c>
      <c r="F78" s="26">
        <f>(MEDIA^D78*EXP(-MEDIA))/FACT(D78)</f>
        <v>4.2346724022742005E-7</v>
      </c>
      <c r="G78" s="19">
        <f t="shared" si="7"/>
        <v>0</v>
      </c>
    </row>
    <row r="79" spans="1:16">
      <c r="A79" s="5">
        <v>14</v>
      </c>
      <c r="D79" s="19">
        <v>71</v>
      </c>
      <c r="E79" s="19">
        <f t="shared" si="6"/>
        <v>0</v>
      </c>
      <c r="F79" s="26">
        <f>(MEDIA^D79*EXP(-MEDIA))/FACT(D79)</f>
        <v>2.2068011110443016E-7</v>
      </c>
      <c r="G79" s="19">
        <f t="shared" si="7"/>
        <v>0</v>
      </c>
    </row>
    <row r="80" spans="1:16">
      <c r="A80" s="5">
        <v>84</v>
      </c>
      <c r="D80" s="19">
        <v>72</v>
      </c>
      <c r="E80" s="19">
        <f t="shared" si="6"/>
        <v>2</v>
      </c>
      <c r="F80" s="26">
        <f>(MEDIA^D80*EXP(-MEDIA))/FACT(D80)</f>
        <v>1.1340505709533213E-7</v>
      </c>
      <c r="G80" s="19">
        <f t="shared" si="7"/>
        <v>0</v>
      </c>
    </row>
    <row r="81" spans="1:7">
      <c r="A81" s="5">
        <v>40</v>
      </c>
      <c r="D81" s="19">
        <v>73</v>
      </c>
      <c r="E81" s="19">
        <f t="shared" si="6"/>
        <v>2</v>
      </c>
      <c r="F81" s="26">
        <f>(MEDIA^D81*EXP(-MEDIA))/FACT(D81)</f>
        <v>5.7479275514072455E-8</v>
      </c>
      <c r="G81" s="19">
        <f t="shared" si="7"/>
        <v>0</v>
      </c>
    </row>
    <row r="82" spans="1:7">
      <c r="A82" s="5">
        <v>45</v>
      </c>
      <c r="D82" s="19">
        <v>74</v>
      </c>
      <c r="E82" s="19">
        <f t="shared" si="6"/>
        <v>0</v>
      </c>
      <c r="F82" s="26">
        <f>(MEDIA^D82*EXP(-MEDIA))/FACT(D82)</f>
        <v>2.8739637757036231E-8</v>
      </c>
      <c r="G82" s="19">
        <f t="shared" si="7"/>
        <v>0</v>
      </c>
    </row>
    <row r="83" spans="1:7">
      <c r="A83" s="5">
        <v>35</v>
      </c>
      <c r="D83" s="19">
        <v>75</v>
      </c>
      <c r="E83" s="19">
        <f t="shared" si="6"/>
        <v>0</v>
      </c>
      <c r="F83" s="26">
        <f>(MEDIA^D83*EXP(-MEDIA))/FACT(D83)</f>
        <v>1.4178221293471206E-8</v>
      </c>
      <c r="G83" s="19">
        <f t="shared" si="7"/>
        <v>0</v>
      </c>
    </row>
    <row r="84" spans="1:7">
      <c r="A84" s="5">
        <v>56</v>
      </c>
      <c r="D84" s="19">
        <v>76</v>
      </c>
      <c r="E84" s="19">
        <f t="shared" si="6"/>
        <v>0</v>
      </c>
      <c r="F84" s="26">
        <f>(MEDIA^D84*EXP(-MEDIA))/FACT(D84)</f>
        <v>6.9025551034004546E-9</v>
      </c>
      <c r="G84" s="19">
        <f t="shared" si="7"/>
        <v>0</v>
      </c>
    </row>
    <row r="85" spans="1:7">
      <c r="A85" s="5">
        <v>5</v>
      </c>
      <c r="D85" s="19">
        <v>77</v>
      </c>
      <c r="E85" s="19">
        <f t="shared" si="6"/>
        <v>1</v>
      </c>
      <c r="F85" s="26">
        <f>(MEDIA^D85*EXP(-MEDIA))/FACT(D85)</f>
        <v>3.3168121925430761E-9</v>
      </c>
      <c r="G85" s="19">
        <f t="shared" si="7"/>
        <v>0</v>
      </c>
    </row>
    <row r="86" spans="1:7">
      <c r="A86" s="5">
        <v>69</v>
      </c>
      <c r="D86" s="19">
        <v>78</v>
      </c>
      <c r="E86" s="19">
        <f t="shared" si="6"/>
        <v>0</v>
      </c>
      <c r="F86" s="26">
        <f>(MEDIA^D86*EXP(-MEDIA))/FACT(D86)</f>
        <v>1.5733596297960752E-9</v>
      </c>
      <c r="G86" s="19">
        <f t="shared" si="7"/>
        <v>0</v>
      </c>
    </row>
    <row r="87" spans="1:7">
      <c r="A87" s="5">
        <v>47</v>
      </c>
      <c r="D87" s="19">
        <v>79</v>
      </c>
      <c r="E87" s="19">
        <f t="shared" si="6"/>
        <v>1</v>
      </c>
      <c r="F87" s="26">
        <f>(MEDIA^D87*EXP(-MEDIA))/FACT(D87)</f>
        <v>7.368899531956296E-10</v>
      </c>
      <c r="G87" s="19">
        <f t="shared" si="7"/>
        <v>0</v>
      </c>
    </row>
    <row r="88" spans="1:7">
      <c r="A88" s="5">
        <v>25</v>
      </c>
      <c r="D88" s="19">
        <v>80</v>
      </c>
      <c r="E88" s="19">
        <f t="shared" si="6"/>
        <v>0</v>
      </c>
      <c r="F88" s="26">
        <f>(MEDIA^D88*EXP(-MEDIA))/FACT(D88)</f>
        <v>3.4081160335297892E-10</v>
      </c>
      <c r="G88" s="19">
        <f t="shared" si="7"/>
        <v>0</v>
      </c>
    </row>
    <row r="89" spans="1:7">
      <c r="A89" s="5">
        <v>34</v>
      </c>
      <c r="D89" s="19">
        <v>81</v>
      </c>
      <c r="E89" s="19">
        <f t="shared" si="6"/>
        <v>1</v>
      </c>
      <c r="F89" s="26">
        <f>(MEDIA^D89*EXP(-MEDIA))/FACT(D89)</f>
        <v>1.5567937437111377E-10</v>
      </c>
      <c r="G89" s="19">
        <f t="shared" si="7"/>
        <v>0</v>
      </c>
    </row>
    <row r="90" spans="1:7">
      <c r="A90" s="5">
        <v>56</v>
      </c>
      <c r="D90" s="19">
        <v>82</v>
      </c>
      <c r="E90" s="19">
        <f t="shared" si="6"/>
        <v>0</v>
      </c>
      <c r="F90" s="26">
        <f>(MEDIA^D90*EXP(-MEDIA))/FACT(D90)</f>
        <v>7.0245571362575712E-11</v>
      </c>
      <c r="G90" s="19">
        <f t="shared" si="7"/>
        <v>0</v>
      </c>
    </row>
    <row r="91" spans="1:7">
      <c r="A91" s="5">
        <v>45</v>
      </c>
      <c r="D91" s="19">
        <v>83</v>
      </c>
      <c r="E91" s="19">
        <f t="shared" si="6"/>
        <v>0</v>
      </c>
      <c r="F91" s="26">
        <f>(MEDIA^D91*EXP(-MEDIA))/FACT(D91)</f>
        <v>3.131429084837713E-11</v>
      </c>
      <c r="G91" s="19">
        <f t="shared" si="7"/>
        <v>0</v>
      </c>
    </row>
    <row r="92" spans="1:7">
      <c r="A92" s="5">
        <v>4</v>
      </c>
      <c r="D92" s="19">
        <v>84</v>
      </c>
      <c r="E92" s="19">
        <f t="shared" si="6"/>
        <v>1</v>
      </c>
      <c r="F92" s="26">
        <f>(MEDIA^D92*EXP(-MEDIA))/FACT(D92)</f>
        <v>1.3793199540356593E-11</v>
      </c>
      <c r="G92" s="19">
        <f t="shared" si="7"/>
        <v>0</v>
      </c>
    </row>
    <row r="93" spans="1:7">
      <c r="A93" s="5">
        <v>27</v>
      </c>
      <c r="D93" s="19">
        <v>85</v>
      </c>
      <c r="E93" s="19">
        <f t="shared" si="6"/>
        <v>1</v>
      </c>
      <c r="F93" s="26">
        <f>(MEDIA^D93*EXP(-MEDIA))/FACT(D93)</f>
        <v>6.0040986234493436E-12</v>
      </c>
      <c r="G93" s="19">
        <f t="shared" si="7"/>
        <v>0</v>
      </c>
    </row>
    <row r="94" spans="1:7">
      <c r="A94" s="5">
        <v>44</v>
      </c>
      <c r="D94" s="19">
        <v>86</v>
      </c>
      <c r="E94" s="19">
        <f t="shared" si="6"/>
        <v>0</v>
      </c>
      <c r="F94" s="26">
        <f>(MEDIA^D94*EXP(-MEDIA))/FACT(D94)</f>
        <v>2.5831587100886689E-12</v>
      </c>
      <c r="G94" s="19">
        <f t="shared" si="7"/>
        <v>0</v>
      </c>
    </row>
    <row r="95" spans="1:7">
      <c r="A95" s="5">
        <v>2</v>
      </c>
      <c r="D95" s="19">
        <v>87</v>
      </c>
      <c r="E95" s="19">
        <f t="shared" si="6"/>
        <v>0</v>
      </c>
      <c r="F95" s="26">
        <f>(MEDIA^D95*EXP(-MEDIA))/FACT(D95)</f>
        <v>1.098584738773343E-12</v>
      </c>
      <c r="G95" s="19">
        <f t="shared" si="7"/>
        <v>0</v>
      </c>
    </row>
    <row r="96" spans="1:7">
      <c r="A96" s="5">
        <v>52</v>
      </c>
      <c r="D96" s="19">
        <v>88</v>
      </c>
      <c r="E96" s="19">
        <f t="shared" si="6"/>
        <v>0</v>
      </c>
      <c r="F96" s="26">
        <f>(MEDIA^D96*EXP(-MEDIA))/FACT(D96)</f>
        <v>4.6190494698424631E-13</v>
      </c>
      <c r="G96" s="19">
        <f t="shared" si="7"/>
        <v>0</v>
      </c>
    </row>
    <row r="97" spans="1:7">
      <c r="A97" s="5">
        <v>73</v>
      </c>
      <c r="D97" s="19">
        <v>89</v>
      </c>
      <c r="E97" s="19">
        <f t="shared" si="6"/>
        <v>1</v>
      </c>
      <c r="F97" s="26">
        <f>(MEDIA^D97*EXP(-MEDIA))/FACT(D97)</f>
        <v>1.9202789930805742E-13</v>
      </c>
      <c r="G97" s="19">
        <f t="shared" si="7"/>
        <v>0</v>
      </c>
    </row>
    <row r="98" spans="1:7">
      <c r="A98" s="5">
        <v>40</v>
      </c>
      <c r="D98" s="19">
        <v>90</v>
      </c>
      <c r="E98" s="19">
        <f t="shared" si="6"/>
        <v>1</v>
      </c>
      <c r="F98" s="26">
        <f>(MEDIA^D98*EXP(-MEDIA))/FACT(D98)</f>
        <v>7.8944803048868118E-14</v>
      </c>
      <c r="G98" s="19">
        <f t="shared" si="7"/>
        <v>0</v>
      </c>
    </row>
    <row r="99" spans="1:7">
      <c r="A99" s="5">
        <v>23</v>
      </c>
      <c r="D99" s="19">
        <v>91</v>
      </c>
      <c r="E99" s="19">
        <f t="shared" si="6"/>
        <v>0</v>
      </c>
      <c r="F99" s="26">
        <f>(MEDIA^D99*EXP(-MEDIA))/FACT(D99)</f>
        <v>3.2098436404484808E-14</v>
      </c>
      <c r="G99" s="19">
        <f t="shared" si="7"/>
        <v>0</v>
      </c>
    </row>
    <row r="100" spans="1:7">
      <c r="A100" s="5">
        <v>18</v>
      </c>
      <c r="D100" s="19">
        <v>92</v>
      </c>
      <c r="E100" s="19">
        <f t="shared" si="6"/>
        <v>0</v>
      </c>
      <c r="F100" s="26">
        <f>(MEDIA^D100*EXP(-MEDIA))/FACT(D100)</f>
        <v>1.2909153771368894E-14</v>
      </c>
      <c r="G100" s="19">
        <f t="shared" si="7"/>
        <v>0</v>
      </c>
    </row>
    <row r="101" spans="1:7">
      <c r="A101" s="5">
        <v>47</v>
      </c>
      <c r="D101" s="19">
        <v>93</v>
      </c>
      <c r="E101" s="19">
        <f t="shared" si="6"/>
        <v>0</v>
      </c>
      <c r="F101" s="26">
        <f>(MEDIA^D101*EXP(-MEDIA))/FACT(D101)</f>
        <v>5.1358998875338635E-15</v>
      </c>
      <c r="G101" s="19">
        <f t="shared" si="7"/>
        <v>0</v>
      </c>
    </row>
    <row r="102" spans="1:7">
      <c r="A102" s="5">
        <v>33</v>
      </c>
      <c r="D102" s="19">
        <v>94</v>
      </c>
      <c r="E102" s="19">
        <f t="shared" si="6"/>
        <v>0</v>
      </c>
      <c r="F102" s="26">
        <f>(MEDIA^D102*EXP(-MEDIA))/FACT(D102)</f>
        <v>2.021577615305882E-15</v>
      </c>
      <c r="G102" s="19">
        <f t="shared" si="7"/>
        <v>0</v>
      </c>
    </row>
    <row r="103" spans="1:7">
      <c r="A103" s="5">
        <v>44</v>
      </c>
      <c r="D103" s="19">
        <v>95</v>
      </c>
      <c r="E103" s="19">
        <f t="shared" si="6"/>
        <v>0</v>
      </c>
      <c r="F103" s="26">
        <f>(MEDIA^D103*EXP(-MEDIA))/FACT(D103)</f>
        <v>7.8735128175071174E-16</v>
      </c>
      <c r="G103" s="19">
        <f t="shared" si="7"/>
        <v>0</v>
      </c>
    </row>
    <row r="104" spans="1:7">
      <c r="A104" s="5">
        <v>49</v>
      </c>
      <c r="D104" s="19">
        <v>96</v>
      </c>
      <c r="E104" s="19">
        <f t="shared" si="6"/>
        <v>0</v>
      </c>
      <c r="F104" s="26">
        <f>(MEDIA^D104*EXP(-MEDIA))/FACT(D104)</f>
        <v>3.0345830650808695E-16</v>
      </c>
      <c r="G104" s="19">
        <f t="shared" si="7"/>
        <v>0</v>
      </c>
    </row>
    <row r="105" spans="1:7">
      <c r="A105" s="5">
        <v>53</v>
      </c>
      <c r="D105" s="19">
        <v>97</v>
      </c>
      <c r="E105" s="19">
        <f t="shared" si="6"/>
        <v>1</v>
      </c>
      <c r="F105" s="26">
        <f>(MEDIA^D105*EXP(-MEDIA))/FACT(D105)</f>
        <v>1.1575213753401245E-16</v>
      </c>
      <c r="G105" s="19">
        <f t="shared" si="7"/>
        <v>0</v>
      </c>
    </row>
    <row r="106" spans="1:7">
      <c r="A106" s="5">
        <v>28</v>
      </c>
      <c r="E106" s="7">
        <f>SUM(E10:E105)</f>
        <v>300</v>
      </c>
      <c r="F106" s="27">
        <f>SUM(F10:F105)</f>
        <v>0.99999999999999667</v>
      </c>
      <c r="G106" s="25">
        <f t="shared" si="7"/>
        <v>300</v>
      </c>
    </row>
    <row r="107" spans="1:7">
      <c r="A107" s="5">
        <v>53</v>
      </c>
    </row>
    <row r="108" spans="1:7">
      <c r="A108" s="5">
        <v>8</v>
      </c>
    </row>
    <row r="109" spans="1:7">
      <c r="A109" s="5">
        <v>38</v>
      </c>
    </row>
    <row r="110" spans="1:7">
      <c r="A110" s="5">
        <v>36</v>
      </c>
    </row>
    <row r="111" spans="1:7">
      <c r="A111" s="5">
        <v>30</v>
      </c>
    </row>
    <row r="112" spans="1:7">
      <c r="A112" s="5">
        <v>37</v>
      </c>
    </row>
    <row r="113" spans="1:1">
      <c r="A113" s="5">
        <v>15</v>
      </c>
    </row>
    <row r="114" spans="1:1">
      <c r="A114" s="5">
        <v>47</v>
      </c>
    </row>
    <row r="115" spans="1:1">
      <c r="A115" s="5">
        <v>42</v>
      </c>
    </row>
    <row r="116" spans="1:1">
      <c r="A116" s="5">
        <v>38</v>
      </c>
    </row>
    <row r="117" spans="1:1">
      <c r="A117" s="5">
        <v>35</v>
      </c>
    </row>
    <row r="118" spans="1:1">
      <c r="A118" s="5">
        <v>26</v>
      </c>
    </row>
    <row r="119" spans="1:1">
      <c r="A119" s="5">
        <v>42</v>
      </c>
    </row>
    <row r="120" spans="1:1">
      <c r="A120" s="5">
        <v>27</v>
      </c>
    </row>
    <row r="121" spans="1:1">
      <c r="A121" s="5">
        <v>58</v>
      </c>
    </row>
    <row r="122" spans="1:1">
      <c r="A122" s="5">
        <v>39</v>
      </c>
    </row>
    <row r="123" spans="1:1">
      <c r="A123" s="5">
        <v>22</v>
      </c>
    </row>
    <row r="124" spans="1:1">
      <c r="A124" s="5">
        <v>29</v>
      </c>
    </row>
    <row r="125" spans="1:1">
      <c r="A125" s="5">
        <v>36</v>
      </c>
    </row>
    <row r="126" spans="1:1">
      <c r="A126" s="5">
        <v>21</v>
      </c>
    </row>
    <row r="127" spans="1:1">
      <c r="A127" s="5">
        <v>45</v>
      </c>
    </row>
    <row r="128" spans="1:1">
      <c r="A128" s="5">
        <v>70</v>
      </c>
    </row>
    <row r="129" spans="1:1">
      <c r="A129" s="5">
        <v>44</v>
      </c>
    </row>
    <row r="130" spans="1:1">
      <c r="A130" s="5">
        <v>46</v>
      </c>
    </row>
    <row r="131" spans="1:1">
      <c r="A131" s="5">
        <v>18</v>
      </c>
    </row>
    <row r="132" spans="1:1">
      <c r="A132" s="5">
        <v>56</v>
      </c>
    </row>
    <row r="133" spans="1:1">
      <c r="A133" s="5">
        <v>42</v>
      </c>
    </row>
    <row r="134" spans="1:1">
      <c r="A134" s="5">
        <v>67</v>
      </c>
    </row>
    <row r="135" spans="1:1">
      <c r="A135" s="5">
        <v>30</v>
      </c>
    </row>
    <row r="136" spans="1:1">
      <c r="A136" s="5">
        <v>67</v>
      </c>
    </row>
    <row r="137" spans="1:1">
      <c r="A137" s="5">
        <v>20</v>
      </c>
    </row>
    <row r="138" spans="1:1">
      <c r="A138" s="5">
        <v>65</v>
      </c>
    </row>
    <row r="139" spans="1:1">
      <c r="A139" s="5">
        <v>28</v>
      </c>
    </row>
    <row r="140" spans="1:1">
      <c r="A140" s="5">
        <v>44</v>
      </c>
    </row>
    <row r="141" spans="1:1">
      <c r="A141" s="5">
        <v>15</v>
      </c>
    </row>
    <row r="142" spans="1:1">
      <c r="A142" s="5">
        <v>25</v>
      </c>
    </row>
    <row r="143" spans="1:1">
      <c r="A143" s="5">
        <v>32</v>
      </c>
    </row>
    <row r="144" spans="1:1">
      <c r="A144" s="5">
        <v>33</v>
      </c>
    </row>
    <row r="145" spans="1:1">
      <c r="A145" s="5">
        <v>13</v>
      </c>
    </row>
    <row r="146" spans="1:1">
      <c r="A146" s="5">
        <v>44</v>
      </c>
    </row>
    <row r="147" spans="1:1">
      <c r="A147" s="5">
        <v>62</v>
      </c>
    </row>
    <row r="148" spans="1:1">
      <c r="A148" s="5">
        <v>32</v>
      </c>
    </row>
    <row r="149" spans="1:1">
      <c r="A149" s="5">
        <v>30</v>
      </c>
    </row>
    <row r="150" spans="1:1">
      <c r="A150" s="5">
        <v>31</v>
      </c>
    </row>
    <row r="151" spans="1:1">
      <c r="A151" s="5">
        <v>60</v>
      </c>
    </row>
    <row r="152" spans="1:1">
      <c r="A152" s="5">
        <v>14</v>
      </c>
    </row>
    <row r="153" spans="1:1">
      <c r="A153" s="5">
        <v>26</v>
      </c>
    </row>
    <row r="154" spans="1:1">
      <c r="A154" s="5">
        <v>43</v>
      </c>
    </row>
    <row r="155" spans="1:1">
      <c r="A155" s="5">
        <v>49</v>
      </c>
    </row>
    <row r="156" spans="1:1">
      <c r="A156" s="5">
        <v>28</v>
      </c>
    </row>
    <row r="157" spans="1:1">
      <c r="A157" s="5">
        <v>3</v>
      </c>
    </row>
    <row r="158" spans="1:1">
      <c r="A158" s="5">
        <v>52</v>
      </c>
    </row>
    <row r="159" spans="1:1">
      <c r="A159" s="5">
        <v>24</v>
      </c>
    </row>
    <row r="160" spans="1:1">
      <c r="A160" s="5">
        <v>16</v>
      </c>
    </row>
    <row r="161" spans="1:1">
      <c r="A161" s="5">
        <v>62</v>
      </c>
    </row>
    <row r="162" spans="1:1">
      <c r="A162" s="5">
        <v>30</v>
      </c>
    </row>
    <row r="163" spans="1:1">
      <c r="A163" s="5">
        <v>30</v>
      </c>
    </row>
    <row r="164" spans="1:1">
      <c r="A164" s="5">
        <v>52</v>
      </c>
    </row>
    <row r="165" spans="1:1">
      <c r="A165" s="5">
        <v>28</v>
      </c>
    </row>
    <row r="166" spans="1:1">
      <c r="A166" s="5">
        <v>56</v>
      </c>
    </row>
    <row r="167" spans="1:1">
      <c r="A167" s="5">
        <v>59</v>
      </c>
    </row>
    <row r="168" spans="1:1">
      <c r="A168" s="5">
        <v>21</v>
      </c>
    </row>
    <row r="169" spans="1:1">
      <c r="A169" s="5">
        <v>39</v>
      </c>
    </row>
    <row r="170" spans="1:1">
      <c r="A170" s="5">
        <v>24</v>
      </c>
    </row>
    <row r="171" spans="1:1">
      <c r="A171" s="5">
        <v>20</v>
      </c>
    </row>
    <row r="172" spans="1:1">
      <c r="A172" s="5">
        <v>40</v>
      </c>
    </row>
    <row r="173" spans="1:1">
      <c r="A173" s="5">
        <v>38</v>
      </c>
    </row>
    <row r="174" spans="1:1">
      <c r="A174" s="5">
        <v>47</v>
      </c>
    </row>
    <row r="175" spans="1:1">
      <c r="A175" s="5">
        <v>35</v>
      </c>
    </row>
    <row r="176" spans="1:1">
      <c r="A176" s="5">
        <v>27</v>
      </c>
    </row>
    <row r="177" spans="1:1">
      <c r="A177" s="5">
        <v>22</v>
      </c>
    </row>
    <row r="178" spans="1:1">
      <c r="A178" s="5">
        <v>31</v>
      </c>
    </row>
    <row r="179" spans="1:1">
      <c r="A179" s="5">
        <v>55</v>
      </c>
    </row>
    <row r="180" spans="1:1">
      <c r="A180" s="5">
        <v>34</v>
      </c>
    </row>
    <row r="181" spans="1:1">
      <c r="A181" s="5">
        <v>21</v>
      </c>
    </row>
    <row r="182" spans="1:1">
      <c r="A182" s="5">
        <v>47</v>
      </c>
    </row>
    <row r="183" spans="1:1">
      <c r="A183" s="5">
        <v>64</v>
      </c>
    </row>
    <row r="184" spans="1:1">
      <c r="A184" s="5">
        <v>41</v>
      </c>
    </row>
    <row r="185" spans="1:1">
      <c r="A185" s="5">
        <v>22</v>
      </c>
    </row>
    <row r="186" spans="1:1">
      <c r="A186" s="5">
        <v>36</v>
      </c>
    </row>
    <row r="187" spans="1:1">
      <c r="A187" s="5">
        <v>41</v>
      </c>
    </row>
    <row r="188" spans="1:1">
      <c r="A188" s="5">
        <v>46</v>
      </c>
    </row>
    <row r="189" spans="1:1">
      <c r="A189" s="5">
        <v>50</v>
      </c>
    </row>
    <row r="190" spans="1:1">
      <c r="A190" s="5">
        <v>14</v>
      </c>
    </row>
    <row r="191" spans="1:1">
      <c r="A191" s="5">
        <v>22</v>
      </c>
    </row>
    <row r="192" spans="1:1">
      <c r="A192" s="5">
        <v>15</v>
      </c>
    </row>
    <row r="193" spans="1:1">
      <c r="A193" s="5">
        <v>45</v>
      </c>
    </row>
    <row r="194" spans="1:1">
      <c r="A194" s="5">
        <v>72</v>
      </c>
    </row>
    <row r="195" spans="1:1">
      <c r="A195" s="5">
        <v>33</v>
      </c>
    </row>
    <row r="196" spans="1:1">
      <c r="A196" s="5">
        <v>16</v>
      </c>
    </row>
    <row r="197" spans="1:1">
      <c r="A197" s="5">
        <v>28</v>
      </c>
    </row>
    <row r="198" spans="1:1">
      <c r="A198" s="5">
        <v>56</v>
      </c>
    </row>
    <row r="199" spans="1:1">
      <c r="A199" s="5">
        <v>16</v>
      </c>
    </row>
    <row r="200" spans="1:1">
      <c r="A200" s="5">
        <v>17</v>
      </c>
    </row>
    <row r="201" spans="1:1">
      <c r="A201" s="5">
        <v>17</v>
      </c>
    </row>
    <row r="202" spans="1:1">
      <c r="A202" s="5">
        <v>31</v>
      </c>
    </row>
    <row r="203" spans="1:1">
      <c r="A203" s="5">
        <v>21</v>
      </c>
    </row>
    <row r="204" spans="1:1">
      <c r="A204" s="5">
        <v>42</v>
      </c>
    </row>
    <row r="205" spans="1:1">
      <c r="A205" s="5">
        <v>24</v>
      </c>
    </row>
    <row r="206" spans="1:1">
      <c r="A206" s="5">
        <v>49</v>
      </c>
    </row>
    <row r="207" spans="1:1">
      <c r="A207" s="5">
        <v>49</v>
      </c>
    </row>
    <row r="208" spans="1:1">
      <c r="A208" s="5">
        <v>37</v>
      </c>
    </row>
    <row r="209" spans="1:1">
      <c r="A209" s="5">
        <v>57</v>
      </c>
    </row>
    <row r="210" spans="1:1">
      <c r="A210" s="5">
        <v>58</v>
      </c>
    </row>
    <row r="211" spans="1:1">
      <c r="A211" s="5">
        <v>45</v>
      </c>
    </row>
    <row r="212" spans="1:1">
      <c r="A212" s="5">
        <v>15</v>
      </c>
    </row>
    <row r="213" spans="1:1">
      <c r="A213" s="5">
        <v>97</v>
      </c>
    </row>
    <row r="214" spans="1:1">
      <c r="A214" s="5">
        <v>21</v>
      </c>
    </row>
    <row r="215" spans="1:1">
      <c r="A215" s="5">
        <v>18</v>
      </c>
    </row>
    <row r="216" spans="1:1">
      <c r="A216" s="5">
        <v>35</v>
      </c>
    </row>
    <row r="217" spans="1:1">
      <c r="A217" s="5">
        <v>58</v>
      </c>
    </row>
    <row r="218" spans="1:1">
      <c r="A218" s="5">
        <v>38</v>
      </c>
    </row>
    <row r="219" spans="1:1">
      <c r="A219" s="5">
        <v>90</v>
      </c>
    </row>
    <row r="220" spans="1:1">
      <c r="A220" s="5">
        <v>50</v>
      </c>
    </row>
    <row r="221" spans="1:1">
      <c r="A221" s="5">
        <v>61</v>
      </c>
    </row>
    <row r="222" spans="1:1">
      <c r="A222" s="5">
        <v>61</v>
      </c>
    </row>
    <row r="223" spans="1:1">
      <c r="A223" s="5">
        <v>48</v>
      </c>
    </row>
    <row r="224" spans="1:1">
      <c r="A224" s="5">
        <v>6</v>
      </c>
    </row>
    <row r="225" spans="1:1">
      <c r="A225" s="5">
        <v>59</v>
      </c>
    </row>
    <row r="226" spans="1:1">
      <c r="A226" s="5">
        <v>25</v>
      </c>
    </row>
    <row r="227" spans="1:1">
      <c r="A227" s="5">
        <v>81</v>
      </c>
    </row>
    <row r="228" spans="1:1">
      <c r="A228" s="5">
        <v>36</v>
      </c>
    </row>
    <row r="229" spans="1:1">
      <c r="A229" s="5">
        <v>57</v>
      </c>
    </row>
    <row r="230" spans="1:1">
      <c r="A230" s="5">
        <v>77</v>
      </c>
    </row>
    <row r="231" spans="1:1">
      <c r="A231" s="5">
        <v>39</v>
      </c>
    </row>
    <row r="232" spans="1:1">
      <c r="A232" s="5">
        <v>51</v>
      </c>
    </row>
    <row r="233" spans="1:1">
      <c r="A233" s="5">
        <v>42</v>
      </c>
    </row>
    <row r="234" spans="1:1">
      <c r="A234" s="5">
        <v>55</v>
      </c>
    </row>
    <row r="235" spans="1:1">
      <c r="A235" s="5">
        <v>41</v>
      </c>
    </row>
    <row r="236" spans="1:1">
      <c r="A236" s="5">
        <v>24</v>
      </c>
    </row>
    <row r="237" spans="1:1">
      <c r="A237" s="5">
        <v>38</v>
      </c>
    </row>
    <row r="238" spans="1:1">
      <c r="A238" s="5">
        <v>33</v>
      </c>
    </row>
    <row r="239" spans="1:1">
      <c r="A239" s="5">
        <v>47</v>
      </c>
    </row>
    <row r="240" spans="1:1">
      <c r="A240" s="5">
        <v>25</v>
      </c>
    </row>
    <row r="241" spans="1:1">
      <c r="A241" s="5">
        <v>89</v>
      </c>
    </row>
    <row r="242" spans="1:1">
      <c r="A242" s="5">
        <v>23</v>
      </c>
    </row>
    <row r="243" spans="1:1">
      <c r="A243" s="5">
        <v>37</v>
      </c>
    </row>
    <row r="244" spans="1:1">
      <c r="A244" s="5">
        <v>19</v>
      </c>
    </row>
    <row r="245" spans="1:1">
      <c r="A245" s="5">
        <v>34</v>
      </c>
    </row>
    <row r="246" spans="1:1">
      <c r="A246" s="5">
        <v>85</v>
      </c>
    </row>
    <row r="247" spans="1:1">
      <c r="A247" s="5">
        <v>40</v>
      </c>
    </row>
    <row r="248" spans="1:1">
      <c r="A248" s="5">
        <v>39</v>
      </c>
    </row>
    <row r="249" spans="1:1">
      <c r="A249" s="5">
        <v>44</v>
      </c>
    </row>
    <row r="250" spans="1:1">
      <c r="A250" s="5">
        <v>29</v>
      </c>
    </row>
    <row r="251" spans="1:1">
      <c r="A251" s="5">
        <v>25</v>
      </c>
    </row>
    <row r="252" spans="1:1">
      <c r="A252" s="5">
        <v>33</v>
      </c>
    </row>
    <row r="253" spans="1:1">
      <c r="A253" s="5">
        <v>50</v>
      </c>
    </row>
    <row r="254" spans="1:1">
      <c r="A254" s="5">
        <v>29</v>
      </c>
    </row>
    <row r="255" spans="1:1">
      <c r="A255" s="5">
        <v>9</v>
      </c>
    </row>
    <row r="256" spans="1:1">
      <c r="A256" s="5">
        <v>48</v>
      </c>
    </row>
    <row r="257" spans="1:1">
      <c r="A257" s="5">
        <v>61</v>
      </c>
    </row>
    <row r="258" spans="1:1">
      <c r="A258" s="5">
        <v>42</v>
      </c>
    </row>
    <row r="259" spans="1:1">
      <c r="A259" s="5">
        <v>49</v>
      </c>
    </row>
    <row r="260" spans="1:1">
      <c r="A260" s="5">
        <v>7</v>
      </c>
    </row>
    <row r="261" spans="1:1">
      <c r="A261" s="5">
        <v>14</v>
      </c>
    </row>
    <row r="262" spans="1:1">
      <c r="A262" s="5">
        <v>46</v>
      </c>
    </row>
    <row r="263" spans="1:1">
      <c r="A263" s="5">
        <v>16</v>
      </c>
    </row>
    <row r="264" spans="1:1">
      <c r="A264" s="5">
        <v>51</v>
      </c>
    </row>
    <row r="265" spans="1:1">
      <c r="A265" s="5">
        <v>33</v>
      </c>
    </row>
    <row r="266" spans="1:1">
      <c r="A266" s="5">
        <v>17</v>
      </c>
    </row>
    <row r="267" spans="1:1">
      <c r="A267" s="5">
        <v>22</v>
      </c>
    </row>
    <row r="268" spans="1:1">
      <c r="A268" s="5">
        <v>46</v>
      </c>
    </row>
    <row r="269" spans="1:1">
      <c r="A269" s="5">
        <v>50</v>
      </c>
    </row>
    <row r="270" spans="1:1">
      <c r="A270" s="5">
        <v>26</v>
      </c>
    </row>
    <row r="271" spans="1:1">
      <c r="A271" s="5">
        <v>51</v>
      </c>
    </row>
    <row r="272" spans="1:1">
      <c r="A272" s="5">
        <v>58</v>
      </c>
    </row>
    <row r="273" spans="1:1">
      <c r="A273" s="5">
        <v>41</v>
      </c>
    </row>
    <row r="274" spans="1:1">
      <c r="A274" s="5">
        <v>29</v>
      </c>
    </row>
    <row r="275" spans="1:1">
      <c r="A275" s="5">
        <v>22</v>
      </c>
    </row>
    <row r="276" spans="1:1">
      <c r="A276" s="5">
        <v>45</v>
      </c>
    </row>
    <row r="277" spans="1:1">
      <c r="A277" s="5">
        <v>25</v>
      </c>
    </row>
    <row r="278" spans="1:1">
      <c r="A278" s="5">
        <v>33</v>
      </c>
    </row>
    <row r="279" spans="1:1">
      <c r="A279" s="5">
        <v>30</v>
      </c>
    </row>
    <row r="280" spans="1:1">
      <c r="A280" s="5">
        <v>47</v>
      </c>
    </row>
    <row r="281" spans="1:1">
      <c r="A281" s="5">
        <v>23</v>
      </c>
    </row>
    <row r="282" spans="1:1">
      <c r="A282" s="5">
        <v>79</v>
      </c>
    </row>
    <row r="283" spans="1:1">
      <c r="A283" s="5">
        <v>50</v>
      </c>
    </row>
    <row r="284" spans="1:1">
      <c r="A284" s="5">
        <v>53</v>
      </c>
    </row>
    <row r="285" spans="1:1">
      <c r="A285" s="5">
        <v>20</v>
      </c>
    </row>
    <row r="286" spans="1:1">
      <c r="A286" s="5">
        <v>26</v>
      </c>
    </row>
    <row r="287" spans="1:1">
      <c r="A287" s="5">
        <v>34</v>
      </c>
    </row>
    <row r="288" spans="1:1">
      <c r="A288" s="5">
        <v>34</v>
      </c>
    </row>
    <row r="289" spans="1:1">
      <c r="A289" s="5">
        <v>20</v>
      </c>
    </row>
    <row r="290" spans="1:1">
      <c r="A290" s="5">
        <v>44</v>
      </c>
    </row>
    <row r="291" spans="1:1">
      <c r="A291" s="5">
        <v>21</v>
      </c>
    </row>
    <row r="292" spans="1:1">
      <c r="A292" s="5">
        <v>15</v>
      </c>
    </row>
    <row r="293" spans="1:1">
      <c r="A293" s="5">
        <v>23</v>
      </c>
    </row>
    <row r="294" spans="1:1">
      <c r="A294" s="5">
        <v>12</v>
      </c>
    </row>
    <row r="295" spans="1:1">
      <c r="A295" s="5">
        <v>19</v>
      </c>
    </row>
    <row r="296" spans="1:1">
      <c r="A296" s="5">
        <v>37</v>
      </c>
    </row>
    <row r="297" spans="1:1">
      <c r="A297" s="5">
        <v>72</v>
      </c>
    </row>
    <row r="298" spans="1:1">
      <c r="A298" s="5">
        <v>50</v>
      </c>
    </row>
    <row r="299" spans="1:1">
      <c r="A299" s="5">
        <v>55</v>
      </c>
    </row>
    <row r="300" spans="1:1">
      <c r="A300" s="5">
        <v>25</v>
      </c>
    </row>
    <row r="301" spans="1:1">
      <c r="A301" s="5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>
      <selection activeCell="O28" sqref="O28"/>
    </sheetView>
  </sheetViews>
  <sheetFormatPr baseColWidth="10" defaultRowHeight="15"/>
  <cols>
    <col min="1" max="1" width="80.7109375" style="1" bestFit="1" customWidth="1"/>
  </cols>
  <sheetData>
    <row r="1" spans="1:11">
      <c r="A1" s="10" t="s">
        <v>512</v>
      </c>
    </row>
    <row r="2" spans="1:11">
      <c r="A2" s="5">
        <v>40</v>
      </c>
      <c r="D2" s="19" t="s">
        <v>546</v>
      </c>
      <c r="E2" s="19">
        <f>MIN(muestra)</f>
        <v>0</v>
      </c>
    </row>
    <row r="3" spans="1:11">
      <c r="A3" s="5">
        <v>94</v>
      </c>
      <c r="D3" s="19" t="s">
        <v>547</v>
      </c>
      <c r="E3" s="19">
        <f>MAX(muestra)</f>
        <v>148</v>
      </c>
    </row>
    <row r="4" spans="1:11">
      <c r="A4" s="5">
        <v>106</v>
      </c>
      <c r="D4" s="19" t="s">
        <v>555</v>
      </c>
      <c r="E4" s="19">
        <f>ROUND(SUM(muestra)/200,0)</f>
        <v>42</v>
      </c>
      <c r="K4" s="2" t="s">
        <v>561</v>
      </c>
    </row>
    <row r="5" spans="1:11">
      <c r="A5" s="5">
        <v>129</v>
      </c>
      <c r="D5" s="19" t="s">
        <v>554</v>
      </c>
      <c r="E5" s="19">
        <f>1/E4</f>
        <v>2.3809523809523808E-2</v>
      </c>
    </row>
    <row r="6" spans="1:11">
      <c r="A6" s="5">
        <v>94</v>
      </c>
      <c r="D6" s="19" t="s">
        <v>302</v>
      </c>
      <c r="E6" s="19">
        <v>200</v>
      </c>
    </row>
    <row r="7" spans="1:11">
      <c r="A7" s="5">
        <v>111</v>
      </c>
    </row>
    <row r="8" spans="1:11">
      <c r="A8" s="5">
        <v>61</v>
      </c>
    </row>
    <row r="9" spans="1:11">
      <c r="A9" s="5">
        <v>80</v>
      </c>
      <c r="D9" s="28"/>
      <c r="E9" s="28"/>
      <c r="F9" s="28"/>
      <c r="G9" s="28"/>
    </row>
    <row r="10" spans="1:11">
      <c r="A10" s="5">
        <v>93</v>
      </c>
    </row>
    <row r="11" spans="1:11">
      <c r="A11" s="5">
        <v>122</v>
      </c>
    </row>
    <row r="12" spans="1:11">
      <c r="A12" s="5">
        <v>100</v>
      </c>
      <c r="D12" s="24" t="s">
        <v>552</v>
      </c>
      <c r="E12" s="24" t="s">
        <v>556</v>
      </c>
      <c r="F12" s="24" t="s">
        <v>553</v>
      </c>
      <c r="G12" s="24" t="s">
        <v>306</v>
      </c>
      <c r="H12" s="24" t="s">
        <v>557</v>
      </c>
      <c r="I12" s="24" t="s">
        <v>308</v>
      </c>
    </row>
    <row r="13" spans="1:11">
      <c r="A13" s="5">
        <v>86</v>
      </c>
      <c r="D13">
        <v>0</v>
      </c>
      <c r="E13">
        <v>9.99</v>
      </c>
      <c r="F13">
        <f>(E13+D13)/2</f>
        <v>4.9950000000000001</v>
      </c>
      <c r="G13">
        <f t="array" ref="G13:G27">FREQUENCY(muestra,E13:E27)</f>
        <v>50</v>
      </c>
      <c r="H13">
        <f>(1-EXP(-$E$5*E13))-(1-EXP(-$E$5*D13))</f>
        <v>0.21168470047851995</v>
      </c>
      <c r="I13">
        <f>H13*N</f>
        <v>42.336940095703987</v>
      </c>
    </row>
    <row r="14" spans="1:11">
      <c r="A14" s="5">
        <v>103</v>
      </c>
      <c r="D14">
        <v>10</v>
      </c>
      <c r="E14">
        <v>19.989999999999998</v>
      </c>
      <c r="F14">
        <f t="shared" ref="F14:F27" si="0">(E14+D14)/2</f>
        <v>14.994999999999999</v>
      </c>
      <c r="G14">
        <v>65</v>
      </c>
      <c r="H14">
        <f t="shared" ref="H14:H27" si="1">(1-EXP(-$E$5*E14))-(1-EXP(-$E$5*D14))</f>
        <v>0.16683456081811265</v>
      </c>
      <c r="I14">
        <f>H14*N</f>
        <v>33.36691216362253</v>
      </c>
    </row>
    <row r="15" spans="1:11">
      <c r="A15" s="5">
        <v>82</v>
      </c>
      <c r="D15">
        <v>20</v>
      </c>
      <c r="E15">
        <v>29.99</v>
      </c>
      <c r="F15">
        <f t="shared" si="0"/>
        <v>24.994999999999997</v>
      </c>
      <c r="G15">
        <v>9</v>
      </c>
      <c r="H15">
        <f t="shared" si="1"/>
        <v>0.1314869266435098</v>
      </c>
      <c r="I15">
        <f>H15*N</f>
        <v>26.29738532870196</v>
      </c>
    </row>
    <row r="16" spans="1:11">
      <c r="A16" s="5">
        <v>61</v>
      </c>
      <c r="D16">
        <v>30</v>
      </c>
      <c r="E16">
        <v>39.99</v>
      </c>
      <c r="F16">
        <f t="shared" si="0"/>
        <v>34.995000000000005</v>
      </c>
      <c r="G16">
        <v>0</v>
      </c>
      <c r="H16">
        <f t="shared" si="1"/>
        <v>0.10362847957507126</v>
      </c>
      <c r="I16">
        <f>H16*N</f>
        <v>20.725695915014253</v>
      </c>
    </row>
    <row r="17" spans="1:11">
      <c r="A17" s="5">
        <v>91</v>
      </c>
      <c r="D17">
        <v>40</v>
      </c>
      <c r="E17">
        <v>49.99</v>
      </c>
      <c r="F17">
        <f t="shared" si="0"/>
        <v>44.995000000000005</v>
      </c>
      <c r="G17">
        <v>3</v>
      </c>
      <c r="H17">
        <f t="shared" si="1"/>
        <v>8.1672467774354329E-2</v>
      </c>
      <c r="I17">
        <f>H17*N</f>
        <v>16.334493554870868</v>
      </c>
    </row>
    <row r="18" spans="1:11">
      <c r="A18" s="5">
        <v>124</v>
      </c>
      <c r="D18">
        <v>50</v>
      </c>
      <c r="E18">
        <v>59.99</v>
      </c>
      <c r="F18">
        <f t="shared" si="0"/>
        <v>54.995000000000005</v>
      </c>
      <c r="G18">
        <v>3</v>
      </c>
      <c r="H18">
        <f t="shared" si="1"/>
        <v>6.4368328279107212E-2</v>
      </c>
      <c r="I18">
        <f>H18*N</f>
        <v>12.873665655821442</v>
      </c>
    </row>
    <row r="19" spans="1:11">
      <c r="A19" s="5">
        <v>111</v>
      </c>
      <c r="D19">
        <v>60</v>
      </c>
      <c r="E19">
        <v>69.989999999999995</v>
      </c>
      <c r="F19">
        <f t="shared" si="0"/>
        <v>64.995000000000005</v>
      </c>
      <c r="G19">
        <v>3</v>
      </c>
      <c r="H19">
        <f t="shared" si="1"/>
        <v>5.0730457868544243E-2</v>
      </c>
      <c r="I19">
        <f>H19*N</f>
        <v>10.146091573708848</v>
      </c>
    </row>
    <row r="20" spans="1:11">
      <c r="A20" s="5">
        <v>101</v>
      </c>
      <c r="D20">
        <v>70</v>
      </c>
      <c r="E20">
        <v>79.989999999999995</v>
      </c>
      <c r="F20">
        <f t="shared" si="0"/>
        <v>74.995000000000005</v>
      </c>
      <c r="G20">
        <v>7</v>
      </c>
      <c r="H20">
        <f t="shared" si="1"/>
        <v>3.9982075414369156E-2</v>
      </c>
      <c r="I20">
        <f>H20*N</f>
        <v>7.9964150828738312</v>
      </c>
    </row>
    <row r="21" spans="1:11">
      <c r="A21" s="5">
        <v>86</v>
      </c>
      <c r="D21">
        <v>80</v>
      </c>
      <c r="E21">
        <v>89.99</v>
      </c>
      <c r="F21">
        <f t="shared" si="0"/>
        <v>84.995000000000005</v>
      </c>
      <c r="G21">
        <v>17</v>
      </c>
      <c r="H21">
        <f t="shared" si="1"/>
        <v>3.1510978248660892E-2</v>
      </c>
      <c r="I21">
        <f>H21*N</f>
        <v>6.3021956497321785</v>
      </c>
    </row>
    <row r="22" spans="1:11">
      <c r="A22" s="5">
        <v>83</v>
      </c>
      <c r="D22">
        <v>90</v>
      </c>
      <c r="E22">
        <v>99.99</v>
      </c>
      <c r="F22">
        <f t="shared" si="0"/>
        <v>94.995000000000005</v>
      </c>
      <c r="G22">
        <v>13</v>
      </c>
      <c r="H22">
        <f t="shared" si="1"/>
        <v>2.4834672535051117E-2</v>
      </c>
      <c r="I22">
        <f>H22*N</f>
        <v>4.9669345070102233</v>
      </c>
      <c r="K22" s="2" t="s">
        <v>564</v>
      </c>
    </row>
    <row r="23" spans="1:11">
      <c r="A23" s="5">
        <v>88</v>
      </c>
      <c r="D23">
        <v>100</v>
      </c>
      <c r="E23">
        <v>109.99</v>
      </c>
      <c r="F23">
        <f t="shared" si="0"/>
        <v>104.995</v>
      </c>
      <c r="G23">
        <v>10</v>
      </c>
      <c r="H23">
        <f t="shared" si="1"/>
        <v>1.9572891550881488E-2</v>
      </c>
      <c r="I23">
        <f>H23*N</f>
        <v>3.9145783101762976</v>
      </c>
    </row>
    <row r="24" spans="1:11">
      <c r="A24" s="5">
        <v>77</v>
      </c>
      <c r="D24">
        <v>110</v>
      </c>
      <c r="E24">
        <v>119.99</v>
      </c>
      <c r="F24">
        <f t="shared" si="0"/>
        <v>114.995</v>
      </c>
      <c r="G24">
        <v>8</v>
      </c>
      <c r="H24">
        <f t="shared" si="1"/>
        <v>1.5425936586112465E-2</v>
      </c>
      <c r="I24">
        <f>H24*N</f>
        <v>3.0851873172224931</v>
      </c>
    </row>
    <row r="25" spans="1:11">
      <c r="A25" s="5">
        <v>148</v>
      </c>
      <c r="D25">
        <v>120</v>
      </c>
      <c r="E25">
        <v>129.99</v>
      </c>
      <c r="F25">
        <f t="shared" si="0"/>
        <v>124.995</v>
      </c>
      <c r="G25">
        <v>6</v>
      </c>
      <c r="H25">
        <f t="shared" si="1"/>
        <v>1.2157606807362442E-2</v>
      </c>
      <c r="I25">
        <f>H25*N</f>
        <v>2.4315213614724884</v>
      </c>
    </row>
    <row r="26" spans="1:11">
      <c r="A26" s="5">
        <v>103</v>
      </c>
      <c r="D26">
        <v>130</v>
      </c>
      <c r="E26">
        <v>139.99</v>
      </c>
      <c r="F26">
        <f t="shared" si="0"/>
        <v>134.995</v>
      </c>
      <c r="G26">
        <v>4</v>
      </c>
      <c r="H26">
        <f t="shared" si="1"/>
        <v>9.5817458121468801E-3</v>
      </c>
      <c r="I26">
        <f>H26*N</f>
        <v>1.916349162429376</v>
      </c>
    </row>
    <row r="27" spans="1:11">
      <c r="A27" s="5">
        <v>87</v>
      </c>
      <c r="D27">
        <v>140</v>
      </c>
      <c r="E27">
        <v>149.99</v>
      </c>
      <c r="F27">
        <f t="shared" si="0"/>
        <v>144.995</v>
      </c>
      <c r="G27">
        <v>2</v>
      </c>
      <c r="H27">
        <f t="shared" si="1"/>
        <v>7.5516385965858079E-3</v>
      </c>
      <c r="I27">
        <f>H27*N</f>
        <v>1.5103277193171616</v>
      </c>
    </row>
    <row r="28" spans="1:11">
      <c r="A28" s="5">
        <v>130</v>
      </c>
      <c r="G28">
        <f>SUM(G13:G27)</f>
        <v>200</v>
      </c>
      <c r="H28">
        <f>SUM(H13:H27)</f>
        <v>0.97102346698838971</v>
      </c>
      <c r="I28">
        <f>SUM(I13:I27)</f>
        <v>194.20469339767791</v>
      </c>
    </row>
    <row r="29" spans="1:11">
      <c r="A29" s="5">
        <v>75</v>
      </c>
    </row>
    <row r="30" spans="1:11">
      <c r="A30" s="5">
        <v>70</v>
      </c>
    </row>
    <row r="31" spans="1:11">
      <c r="A31" s="5">
        <v>80</v>
      </c>
    </row>
    <row r="32" spans="1:11">
      <c r="A32" s="5">
        <v>116</v>
      </c>
      <c r="D32" s="2" t="s">
        <v>558</v>
      </c>
    </row>
    <row r="33" spans="1:10">
      <c r="A33" s="5">
        <v>132</v>
      </c>
      <c r="D33" s="24" t="s">
        <v>552</v>
      </c>
      <c r="E33" s="24" t="s">
        <v>556</v>
      </c>
      <c r="F33" s="24" t="s">
        <v>306</v>
      </c>
      <c r="G33" s="24" t="s">
        <v>308</v>
      </c>
      <c r="H33" s="24" t="s">
        <v>514</v>
      </c>
      <c r="I33" s="24" t="s">
        <v>559</v>
      </c>
    </row>
    <row r="34" spans="1:10">
      <c r="A34" s="5">
        <v>101</v>
      </c>
      <c r="D34">
        <v>0</v>
      </c>
      <c r="E34">
        <v>9.99</v>
      </c>
      <c r="F34">
        <f>SUM(G13)</f>
        <v>50</v>
      </c>
      <c r="G34">
        <f>SUM(I13)</f>
        <v>42.336940095703987</v>
      </c>
      <c r="H34">
        <f>((F34-G34)^2)/G34</f>
        <v>1.3870271910082588</v>
      </c>
      <c r="I34">
        <f>H34</f>
        <v>1.3870271910082588</v>
      </c>
    </row>
    <row r="35" spans="1:10">
      <c r="A35" s="5">
        <v>125</v>
      </c>
      <c r="D35">
        <v>10</v>
      </c>
      <c r="E35">
        <v>19.989999999999998</v>
      </c>
      <c r="F35">
        <f t="shared" ref="F35:F42" si="2">SUM(G14)</f>
        <v>65</v>
      </c>
      <c r="G35">
        <f t="shared" ref="G35:G42" si="3">SUM(I14)</f>
        <v>33.36691216362253</v>
      </c>
      <c r="H35">
        <f t="shared" ref="H35:H44" si="4">((F35-G35)^2)/G35</f>
        <v>29.98935715588658</v>
      </c>
      <c r="I35">
        <f>SUM(I34+H35)</f>
        <v>31.376384346894838</v>
      </c>
    </row>
    <row r="36" spans="1:10">
      <c r="A36" s="5">
        <v>91</v>
      </c>
      <c r="D36">
        <v>20</v>
      </c>
      <c r="E36">
        <v>29.99</v>
      </c>
      <c r="F36">
        <f t="shared" si="2"/>
        <v>9</v>
      </c>
      <c r="G36">
        <f t="shared" si="3"/>
        <v>26.29738532870196</v>
      </c>
      <c r="H36">
        <f t="shared" si="4"/>
        <v>11.3775394576219</v>
      </c>
      <c r="I36">
        <f t="shared" ref="I36:I44" si="5">SUM(I35+H36)</f>
        <v>42.753923804516738</v>
      </c>
    </row>
    <row r="37" spans="1:10">
      <c r="A37" s="5">
        <v>70</v>
      </c>
      <c r="D37">
        <v>30</v>
      </c>
      <c r="E37">
        <v>39.99</v>
      </c>
      <c r="F37">
        <f t="shared" si="2"/>
        <v>0</v>
      </c>
      <c r="G37">
        <f t="shared" si="3"/>
        <v>20.725695915014253</v>
      </c>
      <c r="H37">
        <f t="shared" si="4"/>
        <v>20.725695915014253</v>
      </c>
      <c r="I37">
        <f t="shared" si="5"/>
        <v>63.479619719530987</v>
      </c>
    </row>
    <row r="38" spans="1:10">
      <c r="A38" s="5">
        <v>84</v>
      </c>
      <c r="D38">
        <v>40</v>
      </c>
      <c r="E38">
        <v>49.99</v>
      </c>
      <c r="F38">
        <f t="shared" si="2"/>
        <v>3</v>
      </c>
      <c r="G38">
        <f t="shared" si="3"/>
        <v>16.334493554870868</v>
      </c>
      <c r="H38">
        <f t="shared" si="4"/>
        <v>10.885474824646217</v>
      </c>
      <c r="I38">
        <f t="shared" si="5"/>
        <v>74.365094544177197</v>
      </c>
    </row>
    <row r="39" spans="1:10">
      <c r="A39" s="5">
        <v>110</v>
      </c>
      <c r="D39">
        <v>50</v>
      </c>
      <c r="E39">
        <v>59.99</v>
      </c>
      <c r="F39">
        <f t="shared" si="2"/>
        <v>3</v>
      </c>
      <c r="G39">
        <f t="shared" si="3"/>
        <v>12.873665655821442</v>
      </c>
      <c r="H39">
        <f t="shared" si="4"/>
        <v>7.5727672357921962</v>
      </c>
      <c r="I39">
        <f t="shared" si="5"/>
        <v>81.937861779969396</v>
      </c>
    </row>
    <row r="40" spans="1:10">
      <c r="A40" s="5">
        <v>90</v>
      </c>
      <c r="D40">
        <v>60</v>
      </c>
      <c r="E40">
        <v>69.989999999999995</v>
      </c>
      <c r="F40">
        <f t="shared" si="2"/>
        <v>3</v>
      </c>
      <c r="G40">
        <f t="shared" si="3"/>
        <v>10.146091573708848</v>
      </c>
      <c r="H40">
        <f t="shared" si="4"/>
        <v>5.0331326510160279</v>
      </c>
      <c r="I40">
        <f t="shared" si="5"/>
        <v>86.970994430985428</v>
      </c>
    </row>
    <row r="41" spans="1:10">
      <c r="A41" s="5">
        <v>84</v>
      </c>
      <c r="D41">
        <v>70</v>
      </c>
      <c r="E41">
        <v>79.989999999999995</v>
      </c>
      <c r="F41">
        <f t="shared" si="2"/>
        <v>7</v>
      </c>
      <c r="G41">
        <f t="shared" si="3"/>
        <v>7.9964150828738312</v>
      </c>
      <c r="H41">
        <f t="shared" si="4"/>
        <v>0.12416101554118499</v>
      </c>
      <c r="I41">
        <f t="shared" si="5"/>
        <v>87.095155446526618</v>
      </c>
    </row>
    <row r="42" spans="1:10">
      <c r="A42" s="5">
        <v>108</v>
      </c>
      <c r="D42">
        <v>80</v>
      </c>
      <c r="E42">
        <v>89.99</v>
      </c>
      <c r="F42">
        <f t="shared" si="2"/>
        <v>17</v>
      </c>
      <c r="G42">
        <f t="shared" si="3"/>
        <v>6.3021956497321785</v>
      </c>
      <c r="H42">
        <f t="shared" si="4"/>
        <v>18.159229620469265</v>
      </c>
      <c r="I42">
        <f t="shared" si="5"/>
        <v>105.25438506699588</v>
      </c>
    </row>
    <row r="43" spans="1:10">
      <c r="A43" s="5">
        <v>66</v>
      </c>
      <c r="D43">
        <v>90</v>
      </c>
      <c r="E43">
        <v>109.99</v>
      </c>
      <c r="F43">
        <f>SUM(G22:G23)</f>
        <v>23</v>
      </c>
      <c r="G43">
        <f>SUM(I22:I23)</f>
        <v>8.8815128171865219</v>
      </c>
      <c r="H43">
        <f t="shared" si="4"/>
        <v>22.443437782980375</v>
      </c>
      <c r="I43">
        <f t="shared" si="5"/>
        <v>127.69782284997626</v>
      </c>
    </row>
    <row r="44" spans="1:10">
      <c r="A44" s="5">
        <v>90</v>
      </c>
      <c r="D44">
        <v>110</v>
      </c>
      <c r="E44">
        <v>149.99</v>
      </c>
      <c r="F44">
        <f>SUM(G24:G27)</f>
        <v>20</v>
      </c>
      <c r="G44">
        <f>SUM(I24:I27)</f>
        <v>8.94338556044152</v>
      </c>
      <c r="H44">
        <f t="shared" si="4"/>
        <v>13.66917729744147</v>
      </c>
      <c r="I44" s="20">
        <f t="shared" si="5"/>
        <v>141.36700014741774</v>
      </c>
      <c r="J44" t="s">
        <v>539</v>
      </c>
    </row>
    <row r="45" spans="1:10">
      <c r="A45" s="5">
        <v>84</v>
      </c>
      <c r="I45">
        <v>16.899999999999999</v>
      </c>
      <c r="J45" t="s">
        <v>544</v>
      </c>
    </row>
    <row r="46" spans="1:10">
      <c r="A46" s="5">
        <v>129</v>
      </c>
    </row>
    <row r="47" spans="1:10">
      <c r="A47" s="5">
        <v>112</v>
      </c>
      <c r="G47" s="19" t="s">
        <v>540</v>
      </c>
      <c r="H47" s="19">
        <f>11</f>
        <v>11</v>
      </c>
    </row>
    <row r="48" spans="1:10">
      <c r="A48" s="5">
        <v>87</v>
      </c>
      <c r="G48" s="19" t="s">
        <v>560</v>
      </c>
      <c r="H48" s="19"/>
    </row>
    <row r="49" spans="1:8">
      <c r="A49" s="5">
        <v>86</v>
      </c>
      <c r="G49" s="19" t="s">
        <v>543</v>
      </c>
      <c r="H49" s="19">
        <f>11-1-1</f>
        <v>9</v>
      </c>
    </row>
    <row r="50" spans="1:8">
      <c r="A50" s="5">
        <v>92</v>
      </c>
    </row>
    <row r="51" spans="1:8">
      <c r="A51" s="5">
        <v>95</v>
      </c>
    </row>
    <row r="52" spans="1:8">
      <c r="A52" s="5">
        <v>78</v>
      </c>
      <c r="D52" s="2" t="s">
        <v>562</v>
      </c>
    </row>
    <row r="53" spans="1:8">
      <c r="A53" s="5">
        <v>139</v>
      </c>
    </row>
    <row r="54" spans="1:8">
      <c r="A54" s="5">
        <v>130</v>
      </c>
    </row>
    <row r="55" spans="1:8">
      <c r="A55" s="5">
        <v>116</v>
      </c>
    </row>
    <row r="56" spans="1:8">
      <c r="A56" s="5">
        <v>76</v>
      </c>
    </row>
    <row r="57" spans="1:8">
      <c r="A57" s="5">
        <v>88</v>
      </c>
    </row>
    <row r="58" spans="1:8">
      <c r="A58" s="5">
        <v>105</v>
      </c>
    </row>
    <row r="59" spans="1:8">
      <c r="A59" s="5">
        <v>84</v>
      </c>
    </row>
    <row r="60" spans="1:8">
      <c r="A60" s="5">
        <v>117</v>
      </c>
      <c r="D60" s="29"/>
    </row>
    <row r="61" spans="1:8">
      <c r="A61" s="5">
        <v>119</v>
      </c>
    </row>
    <row r="62" spans="1:8">
      <c r="A62" s="5">
        <v>97</v>
      </c>
    </row>
    <row r="63" spans="1:8">
      <c r="A63" s="5">
        <v>82</v>
      </c>
    </row>
    <row r="64" spans="1:8">
      <c r="A64" s="5">
        <v>95</v>
      </c>
    </row>
    <row r="65" spans="1:1">
      <c r="A65" s="5">
        <v>93</v>
      </c>
    </row>
    <row r="66" spans="1:1">
      <c r="A66" s="5">
        <v>81</v>
      </c>
    </row>
    <row r="67" spans="1:1">
      <c r="A67" s="5">
        <v>127</v>
      </c>
    </row>
    <row r="68" spans="1:1">
      <c r="A68" s="5">
        <v>145</v>
      </c>
    </row>
    <row r="69" spans="1:1">
      <c r="A69" s="5">
        <v>103</v>
      </c>
    </row>
    <row r="70" spans="1:1">
      <c r="A70" s="5">
        <v>99</v>
      </c>
    </row>
    <row r="71" spans="1:1">
      <c r="A71" s="5">
        <v>0</v>
      </c>
    </row>
    <row r="72" spans="1:1">
      <c r="A72" s="5">
        <v>0</v>
      </c>
    </row>
    <row r="73" spans="1:1">
      <c r="A73" s="5">
        <v>10</v>
      </c>
    </row>
    <row r="74" spans="1:1">
      <c r="A74" s="5">
        <v>109</v>
      </c>
    </row>
    <row r="75" spans="1:1">
      <c r="A75" s="5">
        <v>56</v>
      </c>
    </row>
    <row r="76" spans="1:1">
      <c r="A76" s="5">
        <v>54</v>
      </c>
    </row>
    <row r="77" spans="1:1">
      <c r="A77" s="5">
        <v>72</v>
      </c>
    </row>
    <row r="78" spans="1:1">
      <c r="A78" s="5">
        <v>42</v>
      </c>
    </row>
    <row r="79" spans="1:1">
      <c r="A79" s="5">
        <v>41</v>
      </c>
    </row>
    <row r="80" spans="1:1">
      <c r="A80" s="5">
        <v>50</v>
      </c>
    </row>
    <row r="81" spans="1:1">
      <c r="A81" s="5">
        <v>22</v>
      </c>
    </row>
    <row r="82" spans="1:1">
      <c r="A82" s="5">
        <v>11</v>
      </c>
    </row>
    <row r="83" spans="1:1">
      <c r="A83" s="5">
        <v>3</v>
      </c>
    </row>
    <row r="84" spans="1:1">
      <c r="A84" s="5">
        <v>4</v>
      </c>
    </row>
    <row r="85" spans="1:1">
      <c r="A85" s="5">
        <v>5</v>
      </c>
    </row>
    <row r="86" spans="1:1">
      <c r="A86" s="5">
        <v>9</v>
      </c>
    </row>
    <row r="87" spans="1:1">
      <c r="A87" s="5">
        <v>8</v>
      </c>
    </row>
    <row r="88" spans="1:1">
      <c r="A88" s="5">
        <v>14</v>
      </c>
    </row>
    <row r="89" spans="1:1">
      <c r="A89" s="5">
        <v>5</v>
      </c>
    </row>
    <row r="90" spans="1:1">
      <c r="A90" s="5">
        <v>3</v>
      </c>
    </row>
    <row r="91" spans="1:1">
      <c r="A91" s="5">
        <v>17</v>
      </c>
    </row>
    <row r="92" spans="1:1">
      <c r="A92" s="5">
        <v>10</v>
      </c>
    </row>
    <row r="93" spans="1:1">
      <c r="A93" s="5">
        <v>15</v>
      </c>
    </row>
    <row r="94" spans="1:1">
      <c r="A94" s="5">
        <v>10</v>
      </c>
    </row>
    <row r="95" spans="1:1">
      <c r="A95" s="5">
        <v>17</v>
      </c>
    </row>
    <row r="96" spans="1:1">
      <c r="A96" s="5">
        <v>2</v>
      </c>
    </row>
    <row r="97" spans="1:1">
      <c r="A97" s="5">
        <v>5</v>
      </c>
    </row>
    <row r="98" spans="1:1">
      <c r="A98" s="5">
        <v>15</v>
      </c>
    </row>
    <row r="99" spans="1:1">
      <c r="A99" s="5">
        <v>14</v>
      </c>
    </row>
    <row r="100" spans="1:1">
      <c r="A100" s="5">
        <v>19</v>
      </c>
    </row>
    <row r="101" spans="1:1">
      <c r="A101" s="5">
        <v>10</v>
      </c>
    </row>
    <row r="102" spans="1:1">
      <c r="A102" s="5">
        <v>4</v>
      </c>
    </row>
    <row r="103" spans="1:1">
      <c r="A103" s="5">
        <v>11</v>
      </c>
    </row>
    <row r="104" spans="1:1">
      <c r="A104" s="5">
        <v>5</v>
      </c>
    </row>
    <row r="105" spans="1:1">
      <c r="A105" s="5">
        <v>12</v>
      </c>
    </row>
    <row r="106" spans="1:1">
      <c r="A106" s="5">
        <v>16</v>
      </c>
    </row>
    <row r="107" spans="1:1">
      <c r="A107" s="5">
        <v>10</v>
      </c>
    </row>
    <row r="108" spans="1:1">
      <c r="A108" s="5">
        <v>11</v>
      </c>
    </row>
    <row r="109" spans="1:1">
      <c r="A109" s="5">
        <v>14</v>
      </c>
    </row>
    <row r="110" spans="1:1">
      <c r="A110" s="5">
        <v>6</v>
      </c>
    </row>
    <row r="111" spans="1:1">
      <c r="A111" s="5">
        <v>3</v>
      </c>
    </row>
    <row r="112" spans="1:1">
      <c r="A112" s="5">
        <v>10</v>
      </c>
    </row>
    <row r="113" spans="1:1">
      <c r="A113" s="5">
        <v>11</v>
      </c>
    </row>
    <row r="114" spans="1:1">
      <c r="A114" s="5">
        <v>9</v>
      </c>
    </row>
    <row r="115" spans="1:1">
      <c r="A115" s="5">
        <v>10</v>
      </c>
    </row>
    <row r="116" spans="1:1">
      <c r="A116" s="5">
        <v>9</v>
      </c>
    </row>
    <row r="117" spans="1:1">
      <c r="A117" s="5">
        <v>6</v>
      </c>
    </row>
    <row r="118" spans="1:1">
      <c r="A118" s="5">
        <v>3</v>
      </c>
    </row>
    <row r="119" spans="1:1">
      <c r="A119" s="5">
        <v>11</v>
      </c>
    </row>
    <row r="120" spans="1:1">
      <c r="A120" s="5">
        <v>7</v>
      </c>
    </row>
    <row r="121" spans="1:1">
      <c r="A121" s="5">
        <v>13</v>
      </c>
    </row>
    <row r="122" spans="1:1">
      <c r="A122" s="5">
        <v>26</v>
      </c>
    </row>
    <row r="123" spans="1:1">
      <c r="A123" s="5">
        <v>9</v>
      </c>
    </row>
    <row r="124" spans="1:1">
      <c r="A124" s="5">
        <v>12</v>
      </c>
    </row>
    <row r="125" spans="1:1">
      <c r="A125" s="5">
        <v>10</v>
      </c>
    </row>
    <row r="126" spans="1:1">
      <c r="A126" s="5">
        <v>9</v>
      </c>
    </row>
    <row r="127" spans="1:1">
      <c r="A127" s="5">
        <v>12</v>
      </c>
    </row>
    <row r="128" spans="1:1">
      <c r="A128" s="5">
        <v>21</v>
      </c>
    </row>
    <row r="129" spans="1:1">
      <c r="A129" s="5">
        <v>14</v>
      </c>
    </row>
    <row r="130" spans="1:1">
      <c r="A130" s="5">
        <v>20</v>
      </c>
    </row>
    <row r="131" spans="1:1">
      <c r="A131" s="5">
        <v>14</v>
      </c>
    </row>
    <row r="132" spans="1:1">
      <c r="A132" s="5">
        <v>6</v>
      </c>
    </row>
    <row r="133" spans="1:1">
      <c r="A133" s="5">
        <v>14</v>
      </c>
    </row>
    <row r="134" spans="1:1">
      <c r="A134" s="5">
        <v>19</v>
      </c>
    </row>
    <row r="135" spans="1:1">
      <c r="A135" s="5">
        <v>0</v>
      </c>
    </row>
    <row r="136" spans="1:1">
      <c r="A136" s="5">
        <v>11</v>
      </c>
    </row>
    <row r="137" spans="1:1">
      <c r="A137" s="5">
        <v>22</v>
      </c>
    </row>
    <row r="138" spans="1:1">
      <c r="A138" s="5">
        <v>8</v>
      </c>
    </row>
    <row r="139" spans="1:1">
      <c r="A139" s="5">
        <v>8</v>
      </c>
    </row>
    <row r="140" spans="1:1">
      <c r="A140" s="5">
        <v>20</v>
      </c>
    </row>
    <row r="141" spans="1:1">
      <c r="A141" s="5">
        <v>15</v>
      </c>
    </row>
    <row r="142" spans="1:1">
      <c r="A142" s="5">
        <v>20</v>
      </c>
    </row>
    <row r="143" spans="1:1">
      <c r="A143" s="5">
        <v>15</v>
      </c>
    </row>
    <row r="144" spans="1:1">
      <c r="A144" s="5">
        <v>14</v>
      </c>
    </row>
    <row r="145" spans="1:1">
      <c r="A145" s="5">
        <v>17</v>
      </c>
    </row>
    <row r="146" spans="1:1">
      <c r="A146" s="5">
        <v>9</v>
      </c>
    </row>
    <row r="147" spans="1:1">
      <c r="A147" s="5">
        <v>2</v>
      </c>
    </row>
    <row r="148" spans="1:1">
      <c r="A148" s="5">
        <v>20</v>
      </c>
    </row>
    <row r="149" spans="1:1">
      <c r="A149" s="5">
        <v>20</v>
      </c>
    </row>
    <row r="150" spans="1:1">
      <c r="A150" s="5">
        <v>14</v>
      </c>
    </row>
    <row r="151" spans="1:1">
      <c r="A151" s="5">
        <v>17</v>
      </c>
    </row>
    <row r="152" spans="1:1">
      <c r="A152" s="5">
        <v>13</v>
      </c>
    </row>
    <row r="153" spans="1:1">
      <c r="A153" s="5">
        <v>4</v>
      </c>
    </row>
    <row r="154" spans="1:1">
      <c r="A154" s="5">
        <v>9</v>
      </c>
    </row>
    <row r="155" spans="1:1">
      <c r="A155" s="5">
        <v>8</v>
      </c>
    </row>
    <row r="156" spans="1:1">
      <c r="A156" s="5">
        <v>12</v>
      </c>
    </row>
    <row r="157" spans="1:1">
      <c r="A157" s="5">
        <v>13</v>
      </c>
    </row>
    <row r="158" spans="1:1">
      <c r="A158" s="5">
        <v>15</v>
      </c>
    </row>
    <row r="159" spans="1:1">
      <c r="A159" s="5">
        <v>8</v>
      </c>
    </row>
    <row r="160" spans="1:1">
      <c r="A160" s="5">
        <v>2</v>
      </c>
    </row>
    <row r="161" spans="1:1">
      <c r="A161" s="5">
        <v>15</v>
      </c>
    </row>
    <row r="162" spans="1:1">
      <c r="A162" s="5">
        <v>16</v>
      </c>
    </row>
    <row r="163" spans="1:1">
      <c r="A163" s="5">
        <v>11</v>
      </c>
    </row>
    <row r="164" spans="1:1">
      <c r="A164" s="5">
        <v>9</v>
      </c>
    </row>
    <row r="165" spans="1:1">
      <c r="A165" s="5">
        <v>11</v>
      </c>
    </row>
    <row r="166" spans="1:1">
      <c r="A166" s="5">
        <v>7</v>
      </c>
    </row>
    <row r="167" spans="1:1">
      <c r="A167" s="5">
        <v>3</v>
      </c>
    </row>
    <row r="168" spans="1:1">
      <c r="A168" s="5">
        <v>7</v>
      </c>
    </row>
    <row r="169" spans="1:1">
      <c r="A169" s="5">
        <v>14</v>
      </c>
    </row>
    <row r="170" spans="1:1">
      <c r="A170" s="5">
        <v>15</v>
      </c>
    </row>
    <row r="171" spans="1:1">
      <c r="A171" s="5">
        <v>12</v>
      </c>
    </row>
    <row r="172" spans="1:1">
      <c r="A172" s="5">
        <v>13</v>
      </c>
    </row>
    <row r="173" spans="1:1">
      <c r="A173" s="5">
        <v>10</v>
      </c>
    </row>
    <row r="174" spans="1:1">
      <c r="A174" s="5">
        <v>4</v>
      </c>
    </row>
    <row r="175" spans="1:1">
      <c r="A175" s="5">
        <v>14</v>
      </c>
    </row>
    <row r="176" spans="1:1">
      <c r="A176" s="5">
        <v>10</v>
      </c>
    </row>
    <row r="177" spans="1:1">
      <c r="A177" s="5">
        <v>14</v>
      </c>
    </row>
    <row r="178" spans="1:1">
      <c r="A178" s="5">
        <v>12</v>
      </c>
    </row>
    <row r="179" spans="1:1">
      <c r="A179" s="5">
        <v>18</v>
      </c>
    </row>
    <row r="180" spans="1:1">
      <c r="A180" s="5">
        <v>5</v>
      </c>
    </row>
    <row r="181" spans="1:1">
      <c r="A181" s="5">
        <v>7</v>
      </c>
    </row>
    <row r="182" spans="1:1">
      <c r="A182" s="5">
        <v>12</v>
      </c>
    </row>
    <row r="183" spans="1:1">
      <c r="A183" s="5">
        <v>10</v>
      </c>
    </row>
    <row r="184" spans="1:1">
      <c r="A184" s="5">
        <v>11</v>
      </c>
    </row>
    <row r="185" spans="1:1">
      <c r="A185" s="5">
        <v>7</v>
      </c>
    </row>
    <row r="186" spans="1:1">
      <c r="A186" s="5">
        <v>6</v>
      </c>
    </row>
    <row r="187" spans="1:1">
      <c r="A187" s="5">
        <v>5</v>
      </c>
    </row>
    <row r="188" spans="1:1">
      <c r="A188" s="5">
        <v>3</v>
      </c>
    </row>
    <row r="189" spans="1:1">
      <c r="A189" s="5">
        <v>14</v>
      </c>
    </row>
    <row r="190" spans="1:1">
      <c r="A190" s="5">
        <v>7</v>
      </c>
    </row>
    <row r="191" spans="1:1">
      <c r="A191" s="5">
        <v>13</v>
      </c>
    </row>
    <row r="192" spans="1:1">
      <c r="A192" s="5">
        <v>4</v>
      </c>
    </row>
    <row r="193" spans="1:1">
      <c r="A193" s="5">
        <v>7</v>
      </c>
    </row>
    <row r="194" spans="1:1">
      <c r="A194" s="5">
        <v>11</v>
      </c>
    </row>
    <row r="195" spans="1:1">
      <c r="A195" s="5">
        <v>4</v>
      </c>
    </row>
    <row r="196" spans="1:1">
      <c r="A196" s="5">
        <v>12</v>
      </c>
    </row>
    <row r="197" spans="1:1">
      <c r="A197" s="5">
        <v>11</v>
      </c>
    </row>
    <row r="198" spans="1:1">
      <c r="A198" s="5">
        <v>15</v>
      </c>
    </row>
    <row r="199" spans="1:1">
      <c r="A199" s="5">
        <v>5</v>
      </c>
    </row>
    <row r="200" spans="1:1">
      <c r="A200" s="5">
        <v>4</v>
      </c>
    </row>
    <row r="201" spans="1:1">
      <c r="A201" s="5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2"/>
  <sheetViews>
    <sheetView workbookViewId="0">
      <selection sqref="A1:J1"/>
    </sheetView>
  </sheetViews>
  <sheetFormatPr baseColWidth="10" defaultRowHeight="15"/>
  <cols>
    <col min="7" max="7" width="50.85546875" customWidth="1"/>
  </cols>
  <sheetData>
    <row r="1" spans="1:10">
      <c r="A1" s="11" t="s">
        <v>510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300</v>
      </c>
    </row>
    <row r="3" spans="1:10">
      <c r="A3" t="s">
        <v>0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t="s">
        <v>8</v>
      </c>
    </row>
    <row r="12" spans="1:10">
      <c r="A12" t="s">
        <v>9</v>
      </c>
    </row>
    <row r="13" spans="1:10">
      <c r="A13" t="s">
        <v>10</v>
      </c>
    </row>
    <row r="14" spans="1:10">
      <c r="A14" t="s">
        <v>11</v>
      </c>
    </row>
    <row r="15" spans="1:10">
      <c r="A15" t="s">
        <v>12</v>
      </c>
    </row>
    <row r="16" spans="1:10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301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2"/>
  <sheetViews>
    <sheetView workbookViewId="0">
      <selection activeCell="A2" sqref="A2"/>
    </sheetView>
  </sheetViews>
  <sheetFormatPr baseColWidth="10" defaultRowHeight="15"/>
  <cols>
    <col min="1" max="1" width="44.140625" bestFit="1" customWidth="1"/>
  </cols>
  <sheetData>
    <row r="1" spans="1:10">
      <c r="A1" s="12" t="s">
        <v>511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309</v>
      </c>
    </row>
    <row r="3" spans="1:10">
      <c r="A3" t="s">
        <v>310</v>
      </c>
    </row>
    <row r="4" spans="1:10">
      <c r="A4" t="s">
        <v>311</v>
      </c>
    </row>
    <row r="5" spans="1:10">
      <c r="A5" t="s">
        <v>312</v>
      </c>
    </row>
    <row r="6" spans="1:10">
      <c r="A6" t="s">
        <v>313</v>
      </c>
    </row>
    <row r="7" spans="1:10">
      <c r="A7" t="s">
        <v>314</v>
      </c>
    </row>
    <row r="8" spans="1:10">
      <c r="A8" t="s">
        <v>315</v>
      </c>
    </row>
    <row r="9" spans="1:10">
      <c r="A9" t="s">
        <v>316</v>
      </c>
    </row>
    <row r="10" spans="1:10">
      <c r="A10" t="s">
        <v>317</v>
      </c>
    </row>
    <row r="11" spans="1:10">
      <c r="A11" t="s">
        <v>318</v>
      </c>
    </row>
    <row r="12" spans="1:10">
      <c r="A12" t="s">
        <v>319</v>
      </c>
    </row>
    <row r="13" spans="1:10">
      <c r="A13" t="s">
        <v>320</v>
      </c>
    </row>
    <row r="14" spans="1:10">
      <c r="A14" t="s">
        <v>321</v>
      </c>
    </row>
    <row r="15" spans="1:10">
      <c r="A15" t="s">
        <v>322</v>
      </c>
    </row>
    <row r="16" spans="1:10">
      <c r="A16" t="s">
        <v>323</v>
      </c>
    </row>
    <row r="17" spans="1:1">
      <c r="A17" t="s">
        <v>324</v>
      </c>
    </row>
    <row r="18" spans="1:1">
      <c r="A18" t="s">
        <v>325</v>
      </c>
    </row>
    <row r="19" spans="1:1">
      <c r="A19" t="s">
        <v>326</v>
      </c>
    </row>
    <row r="20" spans="1:1">
      <c r="A20" t="s">
        <v>327</v>
      </c>
    </row>
    <row r="21" spans="1:1">
      <c r="A21" t="s">
        <v>328</v>
      </c>
    </row>
    <row r="22" spans="1:1">
      <c r="A22" t="s">
        <v>329</v>
      </c>
    </row>
    <row r="23" spans="1:1">
      <c r="A23" t="s">
        <v>330</v>
      </c>
    </row>
    <row r="24" spans="1:1">
      <c r="A24" t="s">
        <v>331</v>
      </c>
    </row>
    <row r="25" spans="1:1">
      <c r="A25" t="s">
        <v>332</v>
      </c>
    </row>
    <row r="26" spans="1:1">
      <c r="A26" t="s">
        <v>333</v>
      </c>
    </row>
    <row r="27" spans="1:1">
      <c r="A27" t="s">
        <v>334</v>
      </c>
    </row>
    <row r="28" spans="1:1">
      <c r="A28" t="s">
        <v>335</v>
      </c>
    </row>
    <row r="29" spans="1:1">
      <c r="A29" t="s">
        <v>336</v>
      </c>
    </row>
    <row r="30" spans="1:1">
      <c r="A30" t="s">
        <v>337</v>
      </c>
    </row>
    <row r="31" spans="1:1">
      <c r="A31" t="s">
        <v>338</v>
      </c>
    </row>
    <row r="32" spans="1:1">
      <c r="A32" t="s">
        <v>339</v>
      </c>
    </row>
    <row r="33" spans="1:1">
      <c r="A33" t="s">
        <v>340</v>
      </c>
    </row>
    <row r="34" spans="1:1">
      <c r="A34" t="s">
        <v>341</v>
      </c>
    </row>
    <row r="35" spans="1:1">
      <c r="A35" t="s">
        <v>342</v>
      </c>
    </row>
    <row r="36" spans="1:1">
      <c r="A36" t="s">
        <v>343</v>
      </c>
    </row>
    <row r="37" spans="1:1">
      <c r="A37" t="s">
        <v>344</v>
      </c>
    </row>
    <row r="38" spans="1:1">
      <c r="A38" t="s">
        <v>345</v>
      </c>
    </row>
    <row r="39" spans="1:1">
      <c r="A39" t="s">
        <v>346</v>
      </c>
    </row>
    <row r="40" spans="1:1">
      <c r="A40" t="s">
        <v>347</v>
      </c>
    </row>
    <row r="41" spans="1:1">
      <c r="A41" t="s">
        <v>348</v>
      </c>
    </row>
    <row r="42" spans="1:1">
      <c r="A42" t="s">
        <v>349</v>
      </c>
    </row>
    <row r="43" spans="1:1">
      <c r="A43" t="s">
        <v>350</v>
      </c>
    </row>
    <row r="44" spans="1:1">
      <c r="A44" t="s">
        <v>351</v>
      </c>
    </row>
    <row r="45" spans="1:1">
      <c r="A45" t="s">
        <v>352</v>
      </c>
    </row>
    <row r="46" spans="1:1">
      <c r="A46" t="s">
        <v>353</v>
      </c>
    </row>
    <row r="47" spans="1:1">
      <c r="A47" t="s">
        <v>354</v>
      </c>
    </row>
    <row r="48" spans="1:1">
      <c r="A48" t="s">
        <v>355</v>
      </c>
    </row>
    <row r="49" spans="1:1">
      <c r="A49" t="s">
        <v>356</v>
      </c>
    </row>
    <row r="50" spans="1:1">
      <c r="A50" t="s">
        <v>357</v>
      </c>
    </row>
    <row r="51" spans="1:1">
      <c r="A51" t="s">
        <v>358</v>
      </c>
    </row>
    <row r="52" spans="1:1">
      <c r="A52" t="s">
        <v>359</v>
      </c>
    </row>
    <row r="53" spans="1:1">
      <c r="A53" t="s">
        <v>360</v>
      </c>
    </row>
    <row r="54" spans="1:1">
      <c r="A54" t="s">
        <v>361</v>
      </c>
    </row>
    <row r="55" spans="1:1">
      <c r="A55" t="s">
        <v>362</v>
      </c>
    </row>
    <row r="56" spans="1:1">
      <c r="A56" t="s">
        <v>363</v>
      </c>
    </row>
    <row r="57" spans="1:1">
      <c r="A57" t="s">
        <v>364</v>
      </c>
    </row>
    <row r="58" spans="1:1">
      <c r="A58" t="s">
        <v>365</v>
      </c>
    </row>
    <row r="59" spans="1:1">
      <c r="A59" t="s">
        <v>366</v>
      </c>
    </row>
    <row r="60" spans="1:1">
      <c r="A60" t="s">
        <v>367</v>
      </c>
    </row>
    <row r="61" spans="1:1">
      <c r="A61" t="s">
        <v>368</v>
      </c>
    </row>
    <row r="62" spans="1:1">
      <c r="A62" t="s">
        <v>369</v>
      </c>
    </row>
    <row r="63" spans="1:1">
      <c r="A63" t="s">
        <v>370</v>
      </c>
    </row>
    <row r="64" spans="1:1">
      <c r="A64" t="s">
        <v>371</v>
      </c>
    </row>
    <row r="65" spans="1:1">
      <c r="A65" t="s">
        <v>372</v>
      </c>
    </row>
    <row r="66" spans="1:1">
      <c r="A66" t="s">
        <v>373</v>
      </c>
    </row>
    <row r="67" spans="1:1">
      <c r="A67" t="s">
        <v>374</v>
      </c>
    </row>
    <row r="68" spans="1:1">
      <c r="A68" t="s">
        <v>375</v>
      </c>
    </row>
    <row r="69" spans="1:1">
      <c r="A69" t="s">
        <v>376</v>
      </c>
    </row>
    <row r="70" spans="1:1">
      <c r="A70" t="s">
        <v>377</v>
      </c>
    </row>
    <row r="71" spans="1:1">
      <c r="A71" t="s">
        <v>378</v>
      </c>
    </row>
    <row r="72" spans="1:1">
      <c r="A72" t="s">
        <v>379</v>
      </c>
    </row>
    <row r="73" spans="1:1">
      <c r="A73" t="s">
        <v>380</v>
      </c>
    </row>
    <row r="74" spans="1:1">
      <c r="A74" t="s">
        <v>381</v>
      </c>
    </row>
    <row r="75" spans="1:1">
      <c r="A75" t="s">
        <v>382</v>
      </c>
    </row>
    <row r="76" spans="1:1">
      <c r="A76" t="s">
        <v>383</v>
      </c>
    </row>
    <row r="77" spans="1:1">
      <c r="A77" t="s">
        <v>384</v>
      </c>
    </row>
    <row r="78" spans="1:1">
      <c r="A78" t="s">
        <v>385</v>
      </c>
    </row>
    <row r="79" spans="1:1">
      <c r="A79" t="s">
        <v>386</v>
      </c>
    </row>
    <row r="80" spans="1:1">
      <c r="A80" t="s">
        <v>387</v>
      </c>
    </row>
    <row r="81" spans="1:1">
      <c r="A81" t="s">
        <v>388</v>
      </c>
    </row>
    <row r="82" spans="1:1">
      <c r="A82" t="s">
        <v>389</v>
      </c>
    </row>
    <row r="83" spans="1:1">
      <c r="A83" t="s">
        <v>390</v>
      </c>
    </row>
    <row r="84" spans="1:1">
      <c r="A84" t="s">
        <v>391</v>
      </c>
    </row>
    <row r="85" spans="1:1">
      <c r="A85" t="s">
        <v>392</v>
      </c>
    </row>
    <row r="86" spans="1:1">
      <c r="A86" t="s">
        <v>393</v>
      </c>
    </row>
    <row r="87" spans="1:1">
      <c r="A87" t="s">
        <v>394</v>
      </c>
    </row>
    <row r="88" spans="1:1">
      <c r="A88" t="s">
        <v>395</v>
      </c>
    </row>
    <row r="89" spans="1:1">
      <c r="A89" t="s">
        <v>396</v>
      </c>
    </row>
    <row r="90" spans="1:1">
      <c r="A90" t="s">
        <v>397</v>
      </c>
    </row>
    <row r="91" spans="1:1">
      <c r="A91" t="s">
        <v>398</v>
      </c>
    </row>
    <row r="92" spans="1:1">
      <c r="A92" t="s">
        <v>399</v>
      </c>
    </row>
    <row r="93" spans="1:1">
      <c r="A93" t="s">
        <v>400</v>
      </c>
    </row>
    <row r="94" spans="1:1">
      <c r="A94" t="s">
        <v>401</v>
      </c>
    </row>
    <row r="95" spans="1:1">
      <c r="A95" t="s">
        <v>402</v>
      </c>
    </row>
    <row r="96" spans="1:1">
      <c r="A96" t="s">
        <v>403</v>
      </c>
    </row>
    <row r="97" spans="1:1">
      <c r="A97" t="s">
        <v>404</v>
      </c>
    </row>
    <row r="98" spans="1:1">
      <c r="A98" t="s">
        <v>405</v>
      </c>
    </row>
    <row r="99" spans="1:1">
      <c r="A99" t="s">
        <v>406</v>
      </c>
    </row>
    <row r="100" spans="1:1">
      <c r="A100" t="s">
        <v>407</v>
      </c>
    </row>
    <row r="101" spans="1:1">
      <c r="A101" t="s">
        <v>408</v>
      </c>
    </row>
    <row r="102" spans="1:1">
      <c r="A102" t="s">
        <v>409</v>
      </c>
    </row>
    <row r="103" spans="1:1">
      <c r="A103" t="s">
        <v>410</v>
      </c>
    </row>
    <row r="104" spans="1:1">
      <c r="A104" t="s">
        <v>411</v>
      </c>
    </row>
    <row r="105" spans="1:1">
      <c r="A105" t="s">
        <v>412</v>
      </c>
    </row>
    <row r="106" spans="1:1">
      <c r="A106" t="s">
        <v>413</v>
      </c>
    </row>
    <row r="107" spans="1:1">
      <c r="A107" t="s">
        <v>414</v>
      </c>
    </row>
    <row r="108" spans="1:1">
      <c r="A108" t="s">
        <v>415</v>
      </c>
    </row>
    <row r="109" spans="1:1">
      <c r="A109" t="s">
        <v>416</v>
      </c>
    </row>
    <row r="110" spans="1:1">
      <c r="A110" t="s">
        <v>417</v>
      </c>
    </row>
    <row r="111" spans="1:1">
      <c r="A111" t="s">
        <v>418</v>
      </c>
    </row>
    <row r="112" spans="1:1">
      <c r="A112" t="s">
        <v>419</v>
      </c>
    </row>
    <row r="113" spans="1:1">
      <c r="A113" t="s">
        <v>420</v>
      </c>
    </row>
    <row r="114" spans="1:1">
      <c r="A114" t="s">
        <v>421</v>
      </c>
    </row>
    <row r="115" spans="1:1">
      <c r="A115" t="s">
        <v>422</v>
      </c>
    </row>
    <row r="116" spans="1:1">
      <c r="A116" t="s">
        <v>423</v>
      </c>
    </row>
    <row r="117" spans="1:1">
      <c r="A117" t="s">
        <v>424</v>
      </c>
    </row>
    <row r="118" spans="1:1">
      <c r="A118" t="s">
        <v>425</v>
      </c>
    </row>
    <row r="119" spans="1:1">
      <c r="A119" t="s">
        <v>426</v>
      </c>
    </row>
    <row r="120" spans="1:1">
      <c r="A120" t="s">
        <v>427</v>
      </c>
    </row>
    <row r="121" spans="1:1">
      <c r="A121" t="s">
        <v>428</v>
      </c>
    </row>
    <row r="122" spans="1:1">
      <c r="A122" t="s">
        <v>429</v>
      </c>
    </row>
    <row r="123" spans="1:1">
      <c r="A123" t="s">
        <v>430</v>
      </c>
    </row>
    <row r="124" spans="1:1">
      <c r="A124" t="s">
        <v>431</v>
      </c>
    </row>
    <row r="125" spans="1:1">
      <c r="A125" t="s">
        <v>432</v>
      </c>
    </row>
    <row r="126" spans="1:1">
      <c r="A126" t="s">
        <v>433</v>
      </c>
    </row>
    <row r="127" spans="1:1">
      <c r="A127" t="s">
        <v>434</v>
      </c>
    </row>
    <row r="128" spans="1:1">
      <c r="A128" t="s">
        <v>435</v>
      </c>
    </row>
    <row r="129" spans="1:1">
      <c r="A129" t="s">
        <v>436</v>
      </c>
    </row>
    <row r="130" spans="1:1">
      <c r="A130" t="s">
        <v>437</v>
      </c>
    </row>
    <row r="131" spans="1:1">
      <c r="A131" t="s">
        <v>438</v>
      </c>
    </row>
    <row r="132" spans="1:1">
      <c r="A132" t="s">
        <v>439</v>
      </c>
    </row>
    <row r="133" spans="1:1">
      <c r="A133" t="s">
        <v>440</v>
      </c>
    </row>
    <row r="134" spans="1:1">
      <c r="A134" t="s">
        <v>441</v>
      </c>
    </row>
    <row r="135" spans="1:1">
      <c r="A135" t="s">
        <v>442</v>
      </c>
    </row>
    <row r="136" spans="1:1">
      <c r="A136" t="s">
        <v>443</v>
      </c>
    </row>
    <row r="137" spans="1:1">
      <c r="A137" t="s">
        <v>444</v>
      </c>
    </row>
    <row r="138" spans="1:1">
      <c r="A138" t="s">
        <v>445</v>
      </c>
    </row>
    <row r="139" spans="1:1">
      <c r="A139" t="s">
        <v>446</v>
      </c>
    </row>
    <row r="140" spans="1:1">
      <c r="A140" t="s">
        <v>447</v>
      </c>
    </row>
    <row r="141" spans="1:1">
      <c r="A141" t="s">
        <v>448</v>
      </c>
    </row>
    <row r="142" spans="1:1">
      <c r="A142" t="s">
        <v>449</v>
      </c>
    </row>
    <row r="143" spans="1:1">
      <c r="A143" t="s">
        <v>450</v>
      </c>
    </row>
    <row r="144" spans="1:1">
      <c r="A144" t="s">
        <v>451</v>
      </c>
    </row>
    <row r="145" spans="1:1">
      <c r="A145" t="s">
        <v>452</v>
      </c>
    </row>
    <row r="146" spans="1:1">
      <c r="A146" t="s">
        <v>453</v>
      </c>
    </row>
    <row r="147" spans="1:1">
      <c r="A147" t="s">
        <v>454</v>
      </c>
    </row>
    <row r="148" spans="1:1">
      <c r="A148" t="s">
        <v>455</v>
      </c>
    </row>
    <row r="149" spans="1:1">
      <c r="A149" t="s">
        <v>456</v>
      </c>
    </row>
    <row r="150" spans="1:1">
      <c r="A150" t="s">
        <v>457</v>
      </c>
    </row>
    <row r="151" spans="1:1">
      <c r="A151" t="s">
        <v>458</v>
      </c>
    </row>
    <row r="152" spans="1:1">
      <c r="A152" t="s">
        <v>459</v>
      </c>
    </row>
    <row r="153" spans="1:1">
      <c r="A153" t="s">
        <v>460</v>
      </c>
    </row>
    <row r="154" spans="1:1">
      <c r="A154" t="s">
        <v>461</v>
      </c>
    </row>
    <row r="155" spans="1:1">
      <c r="A155" t="s">
        <v>462</v>
      </c>
    </row>
    <row r="156" spans="1:1">
      <c r="A156" t="s">
        <v>463</v>
      </c>
    </row>
    <row r="157" spans="1:1">
      <c r="A157" t="s">
        <v>464</v>
      </c>
    </row>
    <row r="158" spans="1:1">
      <c r="A158" t="s">
        <v>465</v>
      </c>
    </row>
    <row r="159" spans="1:1">
      <c r="A159" t="s">
        <v>466</v>
      </c>
    </row>
    <row r="160" spans="1:1">
      <c r="A160" t="s">
        <v>467</v>
      </c>
    </row>
    <row r="161" spans="1:1">
      <c r="A161" t="s">
        <v>468</v>
      </c>
    </row>
    <row r="162" spans="1:1">
      <c r="A162" t="s">
        <v>469</v>
      </c>
    </row>
    <row r="163" spans="1:1">
      <c r="A163" t="s">
        <v>470</v>
      </c>
    </row>
    <row r="164" spans="1:1">
      <c r="A164" t="s">
        <v>471</v>
      </c>
    </row>
    <row r="165" spans="1:1">
      <c r="A165" t="s">
        <v>472</v>
      </c>
    </row>
    <row r="166" spans="1:1">
      <c r="A166" t="s">
        <v>473</v>
      </c>
    </row>
    <row r="167" spans="1:1">
      <c r="A167" t="s">
        <v>474</v>
      </c>
    </row>
    <row r="168" spans="1:1">
      <c r="A168" t="s">
        <v>475</v>
      </c>
    </row>
    <row r="169" spans="1:1">
      <c r="A169" t="s">
        <v>476</v>
      </c>
    </row>
    <row r="170" spans="1:1">
      <c r="A170" t="s">
        <v>477</v>
      </c>
    </row>
    <row r="171" spans="1:1">
      <c r="A171" t="s">
        <v>478</v>
      </c>
    </row>
    <row r="172" spans="1:1">
      <c r="A172" t="s">
        <v>479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483</v>
      </c>
    </row>
    <row r="177" spans="1:1">
      <c r="A177" t="s">
        <v>484</v>
      </c>
    </row>
    <row r="178" spans="1:1">
      <c r="A178" t="s">
        <v>485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490</v>
      </c>
    </row>
    <row r="184" spans="1:1">
      <c r="A184" t="s">
        <v>491</v>
      </c>
    </row>
    <row r="185" spans="1:1">
      <c r="A185" t="s">
        <v>492</v>
      </c>
    </row>
    <row r="186" spans="1:1">
      <c r="A186" t="s">
        <v>493</v>
      </c>
    </row>
    <row r="187" spans="1:1">
      <c r="A187" t="s">
        <v>494</v>
      </c>
    </row>
    <row r="188" spans="1:1">
      <c r="A188" t="s">
        <v>495</v>
      </c>
    </row>
    <row r="189" spans="1:1">
      <c r="A189" t="s">
        <v>496</v>
      </c>
    </row>
    <row r="190" spans="1:1">
      <c r="A190" t="s">
        <v>497</v>
      </c>
    </row>
    <row r="191" spans="1:1">
      <c r="A191" t="s">
        <v>498</v>
      </c>
    </row>
    <row r="192" spans="1:1">
      <c r="A192" t="s">
        <v>499</v>
      </c>
    </row>
    <row r="193" spans="1:1">
      <c r="A193" t="s">
        <v>500</v>
      </c>
    </row>
    <row r="194" spans="1:1">
      <c r="A194" t="s">
        <v>501</v>
      </c>
    </row>
    <row r="195" spans="1:1">
      <c r="A195" t="s">
        <v>502</v>
      </c>
    </row>
    <row r="196" spans="1:1">
      <c r="A196" t="s">
        <v>503</v>
      </c>
    </row>
    <row r="197" spans="1:1">
      <c r="A197" t="s">
        <v>504</v>
      </c>
    </row>
    <row r="198" spans="1:1">
      <c r="A198" t="s">
        <v>505</v>
      </c>
    </row>
    <row r="199" spans="1:1">
      <c r="A199" t="s">
        <v>506</v>
      </c>
    </row>
    <row r="200" spans="1:1">
      <c r="A200" t="s">
        <v>507</v>
      </c>
    </row>
    <row r="201" spans="1:1">
      <c r="A201" t="s">
        <v>508</v>
      </c>
    </row>
    <row r="202" spans="1:1">
      <c r="A202" t="s">
        <v>509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Edad</vt:lpstr>
      <vt:lpstr>Cantidad Usuarios</vt:lpstr>
      <vt:lpstr>Fuente de Datos Edad</vt:lpstr>
      <vt:lpstr>Fuente de Datos</vt:lpstr>
      <vt:lpstr>DATOS</vt:lpstr>
      <vt:lpstr>DESE</vt:lpstr>
      <vt:lpstr>Edad!Lambda</vt:lpstr>
      <vt:lpstr>LAMBDA</vt:lpstr>
      <vt:lpstr>MEDIA</vt:lpstr>
      <vt:lpstr>'Cantidad Usuarios'!muestra</vt:lpstr>
      <vt:lpstr>'Cantidad Usuarios'!N</vt:lpstr>
      <vt:lpstr>Edad!N</vt:lpstr>
      <vt:lpstr>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2021-04-13T00:39:10Z</dcterms:modified>
</cp:coreProperties>
</file>