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_UTN\SIM-2021\Material\"/>
    </mc:Choice>
  </mc:AlternateContent>
  <bookViews>
    <workbookView xWindow="0" yWindow="0" windowWidth="22125" windowHeight="9960" activeTab="3"/>
  </bookViews>
  <sheets>
    <sheet name="Muestra 1" sheetId="1" r:id="rId1"/>
    <sheet name="Muestra 2" sheetId="2" r:id="rId2"/>
    <sheet name="Muestra 3" sheetId="3" r:id="rId3"/>
    <sheet name="Muestra 4" sheetId="4" r:id="rId4"/>
  </sheets>
  <definedNames>
    <definedName name="Desv" localSheetId="2">'Muestra 3'!$B$40</definedName>
    <definedName name="Lambda" localSheetId="1">'Muestra 2'!$B$44</definedName>
    <definedName name="Lambda" localSheetId="3">'Muestra 4'!$B$59</definedName>
    <definedName name="Media" localSheetId="2">'Muestra 3'!$B$39</definedName>
    <definedName name="N" localSheetId="1">'Muestra 2'!$B$35</definedName>
    <definedName name="N" localSheetId="2">'Muestra 3'!$B$35</definedName>
    <definedName name="N" localSheetId="3">'Muestra 4'!$B$55</definedName>
  </definedNames>
  <calcPr calcId="162913"/>
</workbook>
</file>

<file path=xl/calcChain.xml><?xml version="1.0" encoding="utf-8"?>
<calcChain xmlns="http://schemas.openxmlformats.org/spreadsheetml/2006/main">
  <c r="N6" i="4" l="1"/>
  <c r="N7" i="4"/>
  <c r="N8" i="4" s="1"/>
  <c r="N9" i="4" s="1"/>
  <c r="N10" i="4" s="1"/>
  <c r="N11" i="4" s="1"/>
  <c r="N5" i="4"/>
  <c r="N4" i="4"/>
  <c r="M5" i="4"/>
  <c r="M6" i="4"/>
  <c r="M7" i="4"/>
  <c r="M8" i="4"/>
  <c r="M9" i="4"/>
  <c r="M10" i="4"/>
  <c r="M11" i="4"/>
  <c r="M4" i="4"/>
  <c r="K11" i="4"/>
  <c r="L11" i="4"/>
  <c r="K10" i="4"/>
  <c r="L10" i="4"/>
  <c r="L7" i="4"/>
  <c r="L8" i="4"/>
  <c r="L9" i="4"/>
  <c r="L6" i="4"/>
  <c r="K7" i="4"/>
  <c r="K8" i="4"/>
  <c r="K9" i="4"/>
  <c r="K6" i="4"/>
  <c r="K5" i="4"/>
  <c r="L5" i="4"/>
  <c r="K4" i="4"/>
  <c r="L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  <c r="B59" i="4"/>
  <c r="E22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5" i="4"/>
  <c r="E4" i="4"/>
  <c r="T6" i="3"/>
  <c r="T7" i="3"/>
  <c r="T5" i="3"/>
  <c r="T4" i="3"/>
  <c r="S5" i="3"/>
  <c r="S6" i="3"/>
  <c r="S7" i="3"/>
  <c r="S4" i="3"/>
  <c r="Q7" i="3"/>
  <c r="R7" i="3"/>
  <c r="R6" i="3"/>
  <c r="Q6" i="3"/>
  <c r="Q5" i="3"/>
  <c r="R5" i="3"/>
  <c r="Q4" i="3"/>
  <c r="R4" i="3"/>
  <c r="P7" i="3"/>
  <c r="O7" i="3"/>
  <c r="P6" i="3"/>
  <c r="O6" i="3"/>
  <c r="P5" i="3"/>
  <c r="O5" i="3"/>
  <c r="P4" i="3"/>
  <c r="O4" i="3"/>
  <c r="J5" i="3"/>
  <c r="J6" i="3"/>
  <c r="J7" i="3"/>
  <c r="J8" i="3"/>
  <c r="J9" i="3"/>
  <c r="J10" i="3"/>
  <c r="J11" i="3"/>
  <c r="J12" i="3"/>
  <c r="J13" i="3"/>
  <c r="J4" i="3"/>
  <c r="I14" i="3"/>
  <c r="I5" i="3"/>
  <c r="I6" i="3"/>
  <c r="I7" i="3"/>
  <c r="I8" i="3"/>
  <c r="I9" i="3"/>
  <c r="I10" i="3"/>
  <c r="I11" i="3"/>
  <c r="I12" i="3"/>
  <c r="I13" i="3"/>
  <c r="I4" i="3"/>
  <c r="B40" i="3"/>
  <c r="C3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4" i="3"/>
  <c r="B39" i="3"/>
  <c r="H4" i="3" a="1"/>
  <c r="H5" i="3" s="1"/>
  <c r="G5" i="3"/>
  <c r="G6" i="3"/>
  <c r="G7" i="3"/>
  <c r="G8" i="3"/>
  <c r="G9" i="3"/>
  <c r="G10" i="3"/>
  <c r="G11" i="3"/>
  <c r="G12" i="3"/>
  <c r="G13" i="3"/>
  <c r="G4" i="3"/>
  <c r="M22" i="2"/>
  <c r="M23" i="2" s="1"/>
  <c r="M24" i="2" s="1"/>
  <c r="M25" i="2" s="1"/>
  <c r="M26" i="2" s="1"/>
  <c r="M27" i="2" s="1"/>
  <c r="M28" i="2" s="1"/>
  <c r="M29" i="2" s="1"/>
  <c r="M21" i="2"/>
  <c r="M20" i="2"/>
  <c r="L21" i="2"/>
  <c r="L22" i="2"/>
  <c r="L23" i="2"/>
  <c r="L24" i="2"/>
  <c r="L25" i="2"/>
  <c r="L26" i="2"/>
  <c r="L27" i="2"/>
  <c r="L28" i="2"/>
  <c r="L29" i="2"/>
  <c r="L20" i="2"/>
  <c r="K22" i="2"/>
  <c r="K23" i="2" s="1"/>
  <c r="K24" i="2" s="1"/>
  <c r="K25" i="2" s="1"/>
  <c r="K26" i="2" s="1"/>
  <c r="K27" i="2" s="1"/>
  <c r="K28" i="2" s="1"/>
  <c r="K29" i="2" s="1"/>
  <c r="K21" i="2"/>
  <c r="K20" i="2"/>
  <c r="J22" i="2"/>
  <c r="J23" i="2" s="1"/>
  <c r="J24" i="2" s="1"/>
  <c r="J25" i="2" s="1"/>
  <c r="J26" i="2" s="1"/>
  <c r="J27" i="2" s="1"/>
  <c r="J28" i="2" s="1"/>
  <c r="J29" i="2" s="1"/>
  <c r="J21" i="2"/>
  <c r="J20" i="2"/>
  <c r="H21" i="2"/>
  <c r="H22" i="2"/>
  <c r="H23" i="2"/>
  <c r="H24" i="2"/>
  <c r="H25" i="2"/>
  <c r="H26" i="2"/>
  <c r="H27" i="2"/>
  <c r="H28" i="2"/>
  <c r="H29" i="2"/>
  <c r="H20" i="2"/>
  <c r="I21" i="2"/>
  <c r="I22" i="2"/>
  <c r="I23" i="2"/>
  <c r="I24" i="2"/>
  <c r="I25" i="2"/>
  <c r="I26" i="2"/>
  <c r="I27" i="2"/>
  <c r="I28" i="2"/>
  <c r="I29" i="2"/>
  <c r="I20" i="2"/>
  <c r="G21" i="2"/>
  <c r="G22" i="2"/>
  <c r="G23" i="2"/>
  <c r="G24" i="2"/>
  <c r="G25" i="2"/>
  <c r="G26" i="2"/>
  <c r="G27" i="2"/>
  <c r="G28" i="2"/>
  <c r="G29" i="2"/>
  <c r="G20" i="2"/>
  <c r="F21" i="2"/>
  <c r="F22" i="2"/>
  <c r="F23" i="2"/>
  <c r="F24" i="2"/>
  <c r="F25" i="2"/>
  <c r="F26" i="2"/>
  <c r="F27" i="2"/>
  <c r="F28" i="2"/>
  <c r="F29" i="2"/>
  <c r="F20" i="2"/>
  <c r="D29" i="2"/>
  <c r="E29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E20" i="2"/>
  <c r="D20" i="2"/>
  <c r="O7" i="2"/>
  <c r="N7" i="2"/>
  <c r="O6" i="2"/>
  <c r="N6" i="2"/>
  <c r="N5" i="2"/>
  <c r="O5" i="2"/>
  <c r="O4" i="2"/>
  <c r="N4" i="2"/>
  <c r="G22" i="4" l="1"/>
  <c r="H13" i="3"/>
  <c r="H12" i="3"/>
  <c r="H11" i="3"/>
  <c r="H10" i="3"/>
  <c r="H4" i="3"/>
  <c r="H9" i="3"/>
  <c r="H8" i="3"/>
  <c r="H7" i="3"/>
  <c r="H6" i="3"/>
  <c r="G4" i="2" a="1"/>
  <c r="G5" i="2" s="1"/>
  <c r="P5" i="2" s="1"/>
  <c r="F5" i="2"/>
  <c r="F6" i="2"/>
  <c r="F7" i="2"/>
  <c r="F8" i="2"/>
  <c r="F9" i="2"/>
  <c r="F10" i="2"/>
  <c r="F11" i="2"/>
  <c r="F12" i="2"/>
  <c r="F13" i="2"/>
  <c r="F4" i="2"/>
  <c r="G4" i="2" l="1"/>
  <c r="G6" i="2"/>
  <c r="G12" i="2"/>
  <c r="G10" i="2"/>
  <c r="G11" i="2"/>
  <c r="G13" i="2"/>
  <c r="G9" i="2"/>
  <c r="G8" i="2"/>
  <c r="P7" i="2" s="1"/>
  <c r="G7" i="2"/>
  <c r="P6" i="2" l="1"/>
  <c r="P4" i="2"/>
  <c r="G14" i="2"/>
  <c r="B57" i="4"/>
  <c r="B56" i="4"/>
  <c r="B55" i="4"/>
  <c r="B37" i="3"/>
  <c r="B36" i="3"/>
  <c r="B35" i="3"/>
  <c r="B37" i="2"/>
  <c r="B39" i="2" s="1"/>
  <c r="B41" i="2" s="1"/>
  <c r="B36" i="2"/>
  <c r="D36" i="2" s="1"/>
  <c r="B35" i="2"/>
  <c r="B43" i="2" s="1"/>
  <c r="B44" i="2" s="1"/>
  <c r="G14" i="1"/>
  <c r="G15" i="1"/>
  <c r="G16" i="1"/>
  <c r="G17" i="1"/>
  <c r="G13" i="1"/>
  <c r="E14" i="1"/>
  <c r="E15" i="1"/>
  <c r="E16" i="1"/>
  <c r="E17" i="1"/>
  <c r="E13" i="1"/>
  <c r="D14" i="1"/>
  <c r="D15" i="1"/>
  <c r="D16" i="1"/>
  <c r="D17" i="1"/>
  <c r="D13" i="1"/>
  <c r="F4" i="1" a="1"/>
  <c r="F7" i="1" s="1"/>
  <c r="F16" i="1" s="1"/>
  <c r="E36" i="2" l="1"/>
  <c r="D37" i="2" s="1"/>
  <c r="E37" i="2" s="1"/>
  <c r="D38" i="2" s="1"/>
  <c r="E38" i="2" s="1"/>
  <c r="D39" i="2" s="1"/>
  <c r="E39" i="2" s="1"/>
  <c r="D40" i="2" s="1"/>
  <c r="E40" i="2" s="1"/>
  <c r="D41" i="2" s="1"/>
  <c r="E41" i="2" s="1"/>
  <c r="H6" i="2"/>
  <c r="H10" i="2"/>
  <c r="I5" i="2"/>
  <c r="J5" i="2" s="1"/>
  <c r="Q5" i="2" s="1"/>
  <c r="R5" i="2" s="1"/>
  <c r="I4" i="2"/>
  <c r="H9" i="2"/>
  <c r="H4" i="2"/>
  <c r="I6" i="2"/>
  <c r="J6" i="2" s="1"/>
  <c r="Q6" i="2" s="1"/>
  <c r="R6" i="2" s="1"/>
  <c r="H11" i="2"/>
  <c r="H13" i="2"/>
  <c r="I7" i="2"/>
  <c r="J7" i="2" s="1"/>
  <c r="I12" i="2"/>
  <c r="J12" i="2" s="1"/>
  <c r="I9" i="2"/>
  <c r="J9" i="2" s="1"/>
  <c r="H5" i="2"/>
  <c r="I8" i="2"/>
  <c r="J8" i="2" s="1"/>
  <c r="I10" i="2"/>
  <c r="J10" i="2" s="1"/>
  <c r="I11" i="2"/>
  <c r="J11" i="2" s="1"/>
  <c r="I13" i="2"/>
  <c r="J13" i="2" s="1"/>
  <c r="H7" i="2"/>
  <c r="H8" i="2"/>
  <c r="H12" i="2"/>
  <c r="H7" i="1"/>
  <c r="F8" i="1"/>
  <c r="F5" i="1"/>
  <c r="F6" i="1"/>
  <c r="F4" i="1"/>
  <c r="S6" i="2" l="1"/>
  <c r="S7" i="2" s="1"/>
  <c r="H14" i="2"/>
  <c r="J4" i="2"/>
  <c r="Q4" i="2" s="1"/>
  <c r="R4" i="2" s="1"/>
  <c r="S4" i="2" s="1"/>
  <c r="I14" i="2"/>
  <c r="S5" i="2"/>
  <c r="Q7" i="2"/>
  <c r="R7" i="2" s="1"/>
  <c r="F9" i="1"/>
  <c r="F18" i="1" s="1"/>
  <c r="F13" i="1"/>
  <c r="H13" i="1" s="1"/>
  <c r="H4" i="1"/>
  <c r="I4" i="1" s="1"/>
  <c r="F15" i="1"/>
  <c r="H15" i="1" s="1"/>
  <c r="H6" i="1"/>
  <c r="I6" i="1" s="1"/>
  <c r="I7" i="1" s="1"/>
  <c r="I8" i="1" s="1"/>
  <c r="F14" i="1"/>
  <c r="H14" i="1" s="1"/>
  <c r="H5" i="1"/>
  <c r="I5" i="1" s="1"/>
  <c r="H8" i="1"/>
  <c r="F17" i="1"/>
  <c r="H17" i="1" s="1"/>
  <c r="J13" i="1" l="1"/>
  <c r="I14" i="1"/>
  <c r="I13" i="1"/>
  <c r="I17" i="1"/>
  <c r="H16" i="1"/>
  <c r="I15" i="1"/>
  <c r="I16" i="1"/>
  <c r="K13" i="1" l="1"/>
  <c r="K14" i="1" s="1"/>
  <c r="K15" i="1" s="1"/>
  <c r="K16" i="1" s="1"/>
  <c r="K17" i="1" s="1"/>
  <c r="I18" i="1"/>
  <c r="H18" i="1"/>
  <c r="L13" i="1"/>
  <c r="M13" i="1" s="1"/>
  <c r="J14" i="1"/>
  <c r="L14" i="1" l="1"/>
  <c r="M14" i="1" s="1"/>
  <c r="J15" i="1"/>
  <c r="L15" i="1" l="1"/>
  <c r="M15" i="1" s="1"/>
  <c r="J16" i="1"/>
  <c r="J17" i="1" l="1"/>
  <c r="L17" i="1" s="1"/>
  <c r="L16" i="1"/>
  <c r="M16" i="1" s="1"/>
  <c r="M17" i="1" s="1"/>
</calcChain>
</file>

<file path=xl/sharedStrings.xml><?xml version="1.0" encoding="utf-8"?>
<sst xmlns="http://schemas.openxmlformats.org/spreadsheetml/2006/main" count="113" uniqueCount="47">
  <si>
    <t>Serie</t>
  </si>
  <si>
    <t>fo</t>
  </si>
  <si>
    <t>fe</t>
  </si>
  <si>
    <t>C</t>
  </si>
  <si>
    <t>C (AC)</t>
  </si>
  <si>
    <t>CALC</t>
  </si>
  <si>
    <t>TAB</t>
  </si>
  <si>
    <t>Po</t>
  </si>
  <si>
    <t>Pe</t>
  </si>
  <si>
    <t>Po(AC)</t>
  </si>
  <si>
    <t>Pe(AC)</t>
  </si>
  <si>
    <t>|Po(AC)-Pe(AC)|</t>
  </si>
  <si>
    <t>Max</t>
  </si>
  <si>
    <t>Desde</t>
  </si>
  <si>
    <t>Hasta</t>
  </si>
  <si>
    <t>Marca Clase</t>
  </si>
  <si>
    <t>P() c/mc</t>
  </si>
  <si>
    <t>P() c/Pac</t>
  </si>
  <si>
    <t>Po()</t>
  </si>
  <si>
    <t>Pe()</t>
  </si>
  <si>
    <t>Po() AC</t>
  </si>
  <si>
    <t>Pe() AC</t>
  </si>
  <si>
    <t>MAX</t>
  </si>
  <si>
    <t>c</t>
  </si>
  <si>
    <t>C(ac)</t>
  </si>
  <si>
    <t>N</t>
  </si>
  <si>
    <t>Min</t>
  </si>
  <si>
    <t>Marca</t>
  </si>
  <si>
    <t>P()</t>
  </si>
  <si>
    <t>c (AC)</t>
  </si>
  <si>
    <t>Valor</t>
  </si>
  <si>
    <t>Valor/es</t>
  </si>
  <si>
    <t>c(ac)</t>
  </si>
  <si>
    <t>Diferencia</t>
  </si>
  <si>
    <t>Cant.Int:</t>
  </si>
  <si>
    <t>Ancho:</t>
  </si>
  <si>
    <t>Media</t>
  </si>
  <si>
    <t>Lambda</t>
  </si>
  <si>
    <t>Desv</t>
  </si>
  <si>
    <t>7; 8; 9; 10;</t>
  </si>
  <si>
    <t>11; 12;</t>
  </si>
  <si>
    <t>13;</t>
  </si>
  <si>
    <t>14;</t>
  </si>
  <si>
    <t>15;</t>
  </si>
  <si>
    <t>16;</t>
  </si>
  <si>
    <t>17; 18;</t>
  </si>
  <si>
    <t>19;20;21;22;23;24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</si>
</sst>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3" borderId="0" xfId="0" applyFont="1" applyFill="1" applyAlignment="1">
      <alignment horizontal="center"/>
    </xf>
    <xf numFmtId="2" fontId="1" fillId="0" borderId="0" xfId="0" applyNumberFormat="1" applyFont="1" applyFill="1"/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/>
    <xf numFmtId="164" fontId="0" fillId="2" borderId="0" xfId="0" applyNumberFormat="1" applyFill="1"/>
    <xf numFmtId="164" fontId="0" fillId="2" borderId="0" xfId="0" applyNumberFormat="1" applyFont="1" applyFill="1"/>
    <xf numFmtId="0" fontId="1" fillId="3" borderId="0" xfId="0" applyFont="1" applyFill="1" applyAlignment="1">
      <alignment horizontal="center"/>
    </xf>
    <xf numFmtId="165" fontId="0" fillId="0" borderId="0" xfId="0" applyNumberFormat="1"/>
    <xf numFmtId="2" fontId="0" fillId="2" borderId="0" xfId="0" applyNumberFormat="1" applyFont="1" applyFill="1"/>
    <xf numFmtId="0" fontId="0" fillId="0" borderId="0" xfId="0"/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0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0-403A-BC49-E662999B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948240"/>
        <c:axId val="1034951984"/>
      </c:barChart>
      <c:catAx>
        <c:axId val="10349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51984"/>
        <c:crosses val="autoZero"/>
        <c:auto val="1"/>
        <c:lblAlgn val="ctr"/>
        <c:lblOffset val="100"/>
        <c:noMultiLvlLbl val="0"/>
      </c:catAx>
      <c:valAx>
        <c:axId val="10349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9-4FF8-B8B2-4D45719C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096160"/>
        <c:axId val="848101984"/>
      </c:barChart>
      <c:catAx>
        <c:axId val="84809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01984"/>
        <c:crosses val="autoZero"/>
        <c:auto val="1"/>
        <c:lblAlgn val="ctr"/>
        <c:lblOffset val="100"/>
        <c:noMultiLvlLbl val="0"/>
      </c:catAx>
      <c:valAx>
        <c:axId val="8481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0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4'!$D$4:$D$21</c:f>
              <c:numCache>
                <c:formatCode>General</c:formatCode>
                <c:ptCount val="18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cat>
          <c:val>
            <c:numRef>
              <c:f>'Muestra 4'!$E$4:$E$21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C-45D1-A83A-74EFD709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008464"/>
        <c:axId val="1099007216"/>
      </c:barChart>
      <c:catAx>
        <c:axId val="109900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07216"/>
        <c:crosses val="autoZero"/>
        <c:auto val="1"/>
        <c:lblAlgn val="ctr"/>
        <c:lblOffset val="100"/>
        <c:noMultiLvlLbl val="0"/>
      </c:catAx>
      <c:valAx>
        <c:axId val="10990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373675</xdr:colOff>
      <xdr:row>34</xdr:row>
      <xdr:rowOff>53485</xdr:rowOff>
    </xdr:from>
    <xdr:to>
      <xdr:col>11</xdr:col>
      <xdr:colOff>293079</xdr:colOff>
      <xdr:row>48</xdr:row>
      <xdr:rowOff>129685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29307</xdr:colOff>
      <xdr:row>35</xdr:row>
      <xdr:rowOff>16852</xdr:rowOff>
    </xdr:from>
    <xdr:to>
      <xdr:col>10</xdr:col>
      <xdr:colOff>29307</xdr:colOff>
      <xdr:row>49</xdr:row>
      <xdr:rowOff>93052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549520</xdr:colOff>
      <xdr:row>26</xdr:row>
      <xdr:rowOff>134082</xdr:rowOff>
    </xdr:from>
    <xdr:to>
      <xdr:col>9</xdr:col>
      <xdr:colOff>549520</xdr:colOff>
      <xdr:row>41</xdr:row>
      <xdr:rowOff>19782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15" zoomScaleNormal="115" workbookViewId="0">
      <selection activeCell="G4" sqref="G4:G8"/>
    </sheetView>
  </sheetViews>
  <sheetFormatPr baseColWidth="10" defaultRowHeight="15" x14ac:dyDescent="0.25"/>
  <cols>
    <col min="4" max="4" width="11.42578125" style="9"/>
    <col min="12" max="12" width="16.85546875" customWidth="1"/>
  </cols>
  <sheetData>
    <row r="2" spans="2:13" x14ac:dyDescent="0.25">
      <c r="B2" s="2" t="s">
        <v>0</v>
      </c>
      <c r="D2" s="18" t="s">
        <v>13</v>
      </c>
      <c r="E2" s="18" t="s">
        <v>14</v>
      </c>
      <c r="F2" s="7" t="s">
        <v>1</v>
      </c>
      <c r="G2" s="7" t="s">
        <v>2</v>
      </c>
      <c r="H2" s="7" t="s">
        <v>3</v>
      </c>
      <c r="I2" s="7" t="s">
        <v>4</v>
      </c>
      <c r="J2" s="3"/>
    </row>
    <row r="4" spans="2:13" x14ac:dyDescent="0.25">
      <c r="B4" s="1">
        <v>0.15</v>
      </c>
      <c r="D4" s="19">
        <v>0</v>
      </c>
      <c r="E4" s="19">
        <v>0.19</v>
      </c>
      <c r="F4" s="3">
        <f t="array" ref="F4:F8">FREQUENCY(B4:B33,E4:E8)</f>
        <v>8</v>
      </c>
      <c r="G4" s="3">
        <v>6</v>
      </c>
      <c r="H4" s="4">
        <f>((G4-F4)^2)/G4</f>
        <v>0.66666666666666663</v>
      </c>
      <c r="I4" s="10">
        <f>H4</f>
        <v>0.66666666666666663</v>
      </c>
      <c r="J4" s="3"/>
    </row>
    <row r="5" spans="2:13" x14ac:dyDescent="0.25">
      <c r="B5" s="1">
        <v>0.22</v>
      </c>
      <c r="D5" s="19">
        <v>0.2</v>
      </c>
      <c r="E5" s="19">
        <v>0.39</v>
      </c>
      <c r="F5" s="3">
        <v>7</v>
      </c>
      <c r="G5" s="3">
        <v>6</v>
      </c>
      <c r="H5" s="10">
        <f t="shared" ref="H5:H8" si="0">((G5-F5)^2)/G5</f>
        <v>0.16666666666666666</v>
      </c>
      <c r="I5" s="10">
        <f>H5+I4</f>
        <v>0.83333333333333326</v>
      </c>
      <c r="J5" s="3"/>
    </row>
    <row r="6" spans="2:13" x14ac:dyDescent="0.25">
      <c r="B6" s="1">
        <v>0.41</v>
      </c>
      <c r="D6" s="19">
        <v>0.4</v>
      </c>
      <c r="E6" s="19">
        <v>0.59</v>
      </c>
      <c r="F6" s="3">
        <v>5</v>
      </c>
      <c r="G6" s="3">
        <v>6</v>
      </c>
      <c r="H6" s="10">
        <f t="shared" si="0"/>
        <v>0.16666666666666666</v>
      </c>
      <c r="I6" s="10">
        <f t="shared" ref="I6:I8" si="1">H6+I5</f>
        <v>0.99999999999999989</v>
      </c>
      <c r="J6" s="3"/>
    </row>
    <row r="7" spans="2:13" x14ac:dyDescent="0.25">
      <c r="B7" s="1">
        <v>0.65</v>
      </c>
      <c r="D7" s="19">
        <v>0.6</v>
      </c>
      <c r="E7" s="19">
        <v>0.79</v>
      </c>
      <c r="F7" s="3">
        <v>4</v>
      </c>
      <c r="G7" s="3">
        <v>6</v>
      </c>
      <c r="H7" s="10">
        <f t="shared" si="0"/>
        <v>0.66666666666666663</v>
      </c>
      <c r="I7" s="10">
        <f t="shared" si="1"/>
        <v>1.6666666666666665</v>
      </c>
      <c r="J7" s="3"/>
    </row>
    <row r="8" spans="2:13" x14ac:dyDescent="0.25">
      <c r="B8" s="1">
        <v>0.84</v>
      </c>
      <c r="D8" s="19">
        <v>0.8</v>
      </c>
      <c r="E8" s="19">
        <v>0.99</v>
      </c>
      <c r="F8" s="3">
        <v>6</v>
      </c>
      <c r="G8" s="3">
        <v>6</v>
      </c>
      <c r="H8" s="10">
        <f t="shared" si="0"/>
        <v>0</v>
      </c>
      <c r="I8" s="20">
        <f t="shared" si="1"/>
        <v>1.6666666666666665</v>
      </c>
      <c r="J8" s="14" t="s">
        <v>5</v>
      </c>
    </row>
    <row r="9" spans="2:13" x14ac:dyDescent="0.25">
      <c r="B9" s="1">
        <v>0.81</v>
      </c>
      <c r="E9" s="5"/>
      <c r="F9" s="6">
        <f>SUM(F4:F8)</f>
        <v>30</v>
      </c>
      <c r="G9" s="3"/>
      <c r="H9" s="8"/>
      <c r="I9" s="20">
        <v>9.49</v>
      </c>
      <c r="J9" s="14" t="s">
        <v>6</v>
      </c>
    </row>
    <row r="10" spans="2:13" x14ac:dyDescent="0.25">
      <c r="B10" s="1">
        <v>0.62</v>
      </c>
    </row>
    <row r="11" spans="2:13" x14ac:dyDescent="0.25">
      <c r="B11" s="1">
        <v>0.45</v>
      </c>
      <c r="D11" s="18" t="s">
        <v>13</v>
      </c>
      <c r="E11" s="18" t="s">
        <v>14</v>
      </c>
      <c r="F11" s="18" t="s">
        <v>1</v>
      </c>
      <c r="G11" s="18" t="s">
        <v>2</v>
      </c>
      <c r="H11" s="18" t="s">
        <v>7</v>
      </c>
      <c r="I11" s="18" t="s">
        <v>8</v>
      </c>
      <c r="J11" s="18" t="s">
        <v>9</v>
      </c>
      <c r="K11" s="18" t="s">
        <v>10</v>
      </c>
      <c r="L11" s="18" t="s">
        <v>11</v>
      </c>
      <c r="M11" s="18" t="s">
        <v>12</v>
      </c>
    </row>
    <row r="12" spans="2:13" x14ac:dyDescent="0.25">
      <c r="B12" s="1">
        <v>0.32</v>
      </c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">
        <v>7.0000000000000007E-2</v>
      </c>
      <c r="D13" s="19">
        <f>D4</f>
        <v>0</v>
      </c>
      <c r="E13" s="19">
        <f>E4</f>
        <v>0.19</v>
      </c>
      <c r="F13" s="9">
        <f>F4</f>
        <v>8</v>
      </c>
      <c r="G13" s="9">
        <f>G4</f>
        <v>6</v>
      </c>
      <c r="H13" s="10">
        <f>F13/$F$18</f>
        <v>0.26666666666666666</v>
      </c>
      <c r="I13" s="10">
        <f>G13/$F$18</f>
        <v>0.2</v>
      </c>
      <c r="J13" s="10">
        <f>H13</f>
        <v>0.26666666666666666</v>
      </c>
      <c r="K13" s="10">
        <f>I13</f>
        <v>0.2</v>
      </c>
      <c r="L13" s="12">
        <f>ABS(J13-K13)</f>
        <v>6.6666666666666652E-2</v>
      </c>
      <c r="M13" s="12">
        <f>L13</f>
        <v>6.6666666666666652E-2</v>
      </c>
    </row>
    <row r="14" spans="2:13" x14ac:dyDescent="0.25">
      <c r="B14" s="1">
        <v>0.11</v>
      </c>
      <c r="D14" s="19">
        <f t="shared" ref="D14:G18" si="2">D5</f>
        <v>0.2</v>
      </c>
      <c r="E14" s="19">
        <f t="shared" si="2"/>
        <v>0.39</v>
      </c>
      <c r="F14" s="9">
        <f t="shared" si="2"/>
        <v>7</v>
      </c>
      <c r="G14" s="9">
        <f t="shared" si="2"/>
        <v>6</v>
      </c>
      <c r="H14" s="10">
        <f t="shared" ref="H14:H17" si="3">F14/$F$18</f>
        <v>0.23333333333333334</v>
      </c>
      <c r="I14" s="10">
        <f t="shared" ref="I14:I17" si="4">G14/$F$18</f>
        <v>0.2</v>
      </c>
      <c r="J14" s="10">
        <f>H14+J13</f>
        <v>0.5</v>
      </c>
      <c r="K14" s="10">
        <f>I14+K13</f>
        <v>0.4</v>
      </c>
      <c r="L14" s="12">
        <f t="shared" ref="L14:L17" si="5">ABS(J14-K14)</f>
        <v>9.9999999999999978E-2</v>
      </c>
      <c r="M14" s="12">
        <f>MAX(L14,M13)</f>
        <v>9.9999999999999978E-2</v>
      </c>
    </row>
    <row r="15" spans="2:13" x14ac:dyDescent="0.25">
      <c r="B15" s="1">
        <v>0.28999999999999998</v>
      </c>
      <c r="D15" s="19">
        <f t="shared" si="2"/>
        <v>0.4</v>
      </c>
      <c r="E15" s="19">
        <f t="shared" si="2"/>
        <v>0.59</v>
      </c>
      <c r="F15" s="9">
        <f t="shared" si="2"/>
        <v>5</v>
      </c>
      <c r="G15" s="9">
        <f t="shared" si="2"/>
        <v>6</v>
      </c>
      <c r="H15" s="10">
        <f t="shared" si="3"/>
        <v>0.16666666666666666</v>
      </c>
      <c r="I15" s="10">
        <f t="shared" si="4"/>
        <v>0.2</v>
      </c>
      <c r="J15" s="10">
        <f t="shared" ref="J15:J17" si="6">H15+J14</f>
        <v>0.66666666666666663</v>
      </c>
      <c r="K15" s="10">
        <f t="shared" ref="K15:K17" si="7">I15+K14</f>
        <v>0.60000000000000009</v>
      </c>
      <c r="L15" s="12">
        <f t="shared" si="5"/>
        <v>6.6666666666666541E-2</v>
      </c>
      <c r="M15" s="12">
        <f t="shared" ref="M15:M17" si="8">MAX(L15,M14)</f>
        <v>9.9999999999999978E-2</v>
      </c>
    </row>
    <row r="16" spans="2:13" x14ac:dyDescent="0.25">
      <c r="B16" s="1">
        <v>0.57999999999999996</v>
      </c>
      <c r="D16" s="19">
        <f t="shared" si="2"/>
        <v>0.6</v>
      </c>
      <c r="E16" s="19">
        <f t="shared" si="2"/>
        <v>0.79</v>
      </c>
      <c r="F16" s="9">
        <f t="shared" si="2"/>
        <v>4</v>
      </c>
      <c r="G16" s="9">
        <f t="shared" si="2"/>
        <v>6</v>
      </c>
      <c r="H16" s="10">
        <f t="shared" si="3"/>
        <v>0.13333333333333333</v>
      </c>
      <c r="I16" s="10">
        <f t="shared" si="4"/>
        <v>0.2</v>
      </c>
      <c r="J16" s="10">
        <f t="shared" si="6"/>
        <v>0.79999999999999993</v>
      </c>
      <c r="K16" s="10">
        <f t="shared" si="7"/>
        <v>0.8</v>
      </c>
      <c r="L16" s="12">
        <f t="shared" si="5"/>
        <v>1.1102230246251565E-16</v>
      </c>
      <c r="M16" s="12">
        <f t="shared" si="8"/>
        <v>9.9999999999999978E-2</v>
      </c>
    </row>
    <row r="17" spans="2:14" x14ac:dyDescent="0.25">
      <c r="B17" s="1">
        <v>0.73</v>
      </c>
      <c r="D17" s="19">
        <f t="shared" si="2"/>
        <v>0.8</v>
      </c>
      <c r="E17" s="19">
        <f t="shared" si="2"/>
        <v>0.99</v>
      </c>
      <c r="F17" s="9">
        <f t="shared" si="2"/>
        <v>6</v>
      </c>
      <c r="G17" s="9">
        <f t="shared" si="2"/>
        <v>6</v>
      </c>
      <c r="H17" s="10">
        <f t="shared" si="3"/>
        <v>0.2</v>
      </c>
      <c r="I17" s="10">
        <f t="shared" si="4"/>
        <v>0.2</v>
      </c>
      <c r="J17" s="10">
        <f t="shared" si="6"/>
        <v>1</v>
      </c>
      <c r="K17" s="10">
        <f t="shared" si="7"/>
        <v>1</v>
      </c>
      <c r="L17" s="12">
        <f t="shared" si="5"/>
        <v>0</v>
      </c>
      <c r="M17" s="16">
        <f t="shared" si="8"/>
        <v>9.9999999999999978E-2</v>
      </c>
      <c r="N17" s="14" t="s">
        <v>5</v>
      </c>
    </row>
    <row r="18" spans="2:14" x14ac:dyDescent="0.25">
      <c r="B18" s="1">
        <v>0.93</v>
      </c>
      <c r="E18" s="9"/>
      <c r="F18" s="11">
        <f t="shared" si="2"/>
        <v>30</v>
      </c>
      <c r="G18" s="9"/>
      <c r="H18" s="15">
        <f>SUM(H13:H17)</f>
        <v>1</v>
      </c>
      <c r="I18" s="15">
        <f>SUM(I13:I17)</f>
        <v>1</v>
      </c>
      <c r="J18" s="9"/>
      <c r="K18" s="9"/>
      <c r="L18" s="13"/>
      <c r="M18" s="17">
        <v>0.24</v>
      </c>
      <c r="N18" s="14" t="s">
        <v>6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opLeftCell="A13" zoomScale="130" zoomScaleNormal="130" workbookViewId="0">
      <selection activeCell="G20" sqref="G20:G29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20" x14ac:dyDescent="0.25">
      <c r="B2" s="23" t="s">
        <v>0</v>
      </c>
      <c r="D2" s="24" t="s">
        <v>13</v>
      </c>
      <c r="E2" s="24" t="s">
        <v>14</v>
      </c>
      <c r="F2" s="24" t="s">
        <v>15</v>
      </c>
      <c r="G2" s="24" t="s">
        <v>1</v>
      </c>
      <c r="H2" s="24" t="s">
        <v>16</v>
      </c>
      <c r="I2" s="24" t="s">
        <v>17</v>
      </c>
      <c r="J2" s="24" t="s">
        <v>2</v>
      </c>
      <c r="N2" s="28" t="s">
        <v>13</v>
      </c>
      <c r="O2" s="28" t="s">
        <v>14</v>
      </c>
      <c r="P2" s="28" t="s">
        <v>1</v>
      </c>
      <c r="Q2" s="28" t="s">
        <v>2</v>
      </c>
      <c r="R2" s="28" t="s">
        <v>23</v>
      </c>
      <c r="S2" s="28" t="s">
        <v>24</v>
      </c>
    </row>
    <row r="3" spans="2:20" x14ac:dyDescent="0.25">
      <c r="B3" s="21"/>
    </row>
    <row r="4" spans="2:20" x14ac:dyDescent="0.25">
      <c r="B4" s="22">
        <v>0.1</v>
      </c>
      <c r="D4">
        <v>0</v>
      </c>
      <c r="E4" s="45">
        <v>0.99</v>
      </c>
      <c r="F4" s="19">
        <f>(D4+E4)/2</f>
        <v>0.495</v>
      </c>
      <c r="G4" s="45">
        <f t="array" ref="G4:G13">FREQUENCY(B4:B33,E4:E13)</f>
        <v>10</v>
      </c>
      <c r="H4" s="12">
        <f>(Lambda*EXP(-Lambda*F4))*(E4-D4)</f>
        <v>0.31759381090780792</v>
      </c>
      <c r="I4" s="12">
        <f>(1-EXP(-Lambda*E4))-(1-EXP(-Lambda*D4))</f>
        <v>0.3195590668076389</v>
      </c>
      <c r="J4" s="12">
        <f>I4*N</f>
        <v>9.586772004229168</v>
      </c>
      <c r="N4">
        <f>D4</f>
        <v>0</v>
      </c>
      <c r="O4" s="45">
        <f>E4</f>
        <v>0.99</v>
      </c>
      <c r="P4" s="45">
        <f>G4</f>
        <v>10</v>
      </c>
      <c r="Q4" s="12">
        <f>J4</f>
        <v>9.586772004229168</v>
      </c>
      <c r="R4" s="12">
        <f>((P4-Q4)^2)/Q4</f>
        <v>1.7811769844265597E-2</v>
      </c>
      <c r="S4" s="12">
        <f>R4</f>
        <v>1.7811769844265597E-2</v>
      </c>
    </row>
    <row r="5" spans="2:20" x14ac:dyDescent="0.25">
      <c r="B5" s="22">
        <v>0.25</v>
      </c>
      <c r="D5">
        <v>1</v>
      </c>
      <c r="E5" s="45">
        <v>1.99</v>
      </c>
      <c r="F5" s="19">
        <f t="shared" ref="F5:F13" si="0">(D5+E5)/2</f>
        <v>1.4950000000000001</v>
      </c>
      <c r="G5" s="45">
        <v>6</v>
      </c>
      <c r="H5" s="12">
        <f>(Lambda*EXP(-Lambda*F5))*(E5-D5)</f>
        <v>0.21526502628632493</v>
      </c>
      <c r="I5" s="12">
        <f>(1-EXP(-Lambda*E5))-(1-EXP(-Lambda*D5))</f>
        <v>0.21659707637170666</v>
      </c>
      <c r="J5" s="12">
        <f>I5*N</f>
        <v>6.4979122911512004</v>
      </c>
      <c r="N5" s="38">
        <f>D5</f>
        <v>1</v>
      </c>
      <c r="O5" s="45">
        <f>E5</f>
        <v>1.99</v>
      </c>
      <c r="P5" s="45">
        <f>G5</f>
        <v>6</v>
      </c>
      <c r="Q5" s="12">
        <f>J5</f>
        <v>6.4979122911512004</v>
      </c>
      <c r="R5" s="12">
        <f t="shared" ref="R5:R7" si="1">((P5-Q5)^2)/Q5</f>
        <v>3.8153277325249285E-2</v>
      </c>
      <c r="S5" s="12">
        <f>R5+S4</f>
        <v>5.5965047169514878E-2</v>
      </c>
    </row>
    <row r="6" spans="2:20" x14ac:dyDescent="0.25">
      <c r="B6" s="22">
        <v>1.53</v>
      </c>
      <c r="D6">
        <v>2</v>
      </c>
      <c r="E6" s="45">
        <v>2.99</v>
      </c>
      <c r="F6" s="19">
        <f t="shared" si="0"/>
        <v>2.4950000000000001</v>
      </c>
      <c r="G6" s="45">
        <v>4</v>
      </c>
      <c r="H6" s="12">
        <f>(Lambda*EXP(-Lambda*F6))*(E6-D6)</f>
        <v>0.14590659499817399</v>
      </c>
      <c r="I6" s="12">
        <f>(1-EXP(-Lambda*E6))-(1-EXP(-Lambda*D6))</f>
        <v>0.14680945829964953</v>
      </c>
      <c r="J6" s="12">
        <f>I6*N</f>
        <v>4.4042837489894859</v>
      </c>
      <c r="N6">
        <f>D6</f>
        <v>2</v>
      </c>
      <c r="O6" s="45">
        <f>E7</f>
        <v>3.99</v>
      </c>
      <c r="P6" s="45">
        <f>SUM(G6:G7)</f>
        <v>7</v>
      </c>
      <c r="Q6" s="12">
        <f>SUM(J6:J7)</f>
        <v>7.389506459371173</v>
      </c>
      <c r="R6" s="12">
        <f t="shared" si="1"/>
        <v>2.0531179277807655E-2</v>
      </c>
      <c r="S6" s="12">
        <f t="shared" ref="S6:S7" si="2">R6+S5</f>
        <v>7.6496226447322541E-2</v>
      </c>
    </row>
    <row r="7" spans="2:20" x14ac:dyDescent="0.25">
      <c r="B7" s="22">
        <v>2.83</v>
      </c>
      <c r="D7" s="38">
        <v>3</v>
      </c>
      <c r="E7" s="45">
        <v>3.99</v>
      </c>
      <c r="F7" s="19">
        <f t="shared" si="0"/>
        <v>3.4950000000000001</v>
      </c>
      <c r="G7" s="45">
        <v>3</v>
      </c>
      <c r="H7" s="12">
        <f>(Lambda*EXP(-Lambda*F7))*(E7-D7)</f>
        <v>9.8895463100656791E-2</v>
      </c>
      <c r="I7" s="12">
        <f>(1-EXP(-Lambda*E7))-(1-EXP(-Lambda*D7))</f>
        <v>9.9507423679389584E-2</v>
      </c>
      <c r="J7" s="12">
        <f>I7*N</f>
        <v>2.9852227103816875</v>
      </c>
      <c r="N7">
        <f>D8</f>
        <v>4</v>
      </c>
      <c r="O7" s="45">
        <f>E13</f>
        <v>9.99</v>
      </c>
      <c r="P7" s="45">
        <f>SUM(G8:G13)</f>
        <v>7</v>
      </c>
      <c r="Q7" s="12">
        <f>SUM(J8:J13)</f>
        <v>5.6709740478801791</v>
      </c>
      <c r="R7" s="12">
        <f t="shared" si="1"/>
        <v>0.31146500874364719</v>
      </c>
      <c r="S7" s="16">
        <f t="shared" si="2"/>
        <v>0.3879612351909697</v>
      </c>
      <c r="T7" t="s">
        <v>5</v>
      </c>
    </row>
    <row r="8" spans="2:20" x14ac:dyDescent="0.25">
      <c r="B8" s="22">
        <v>3.5</v>
      </c>
      <c r="D8" s="38">
        <v>4</v>
      </c>
      <c r="E8" s="45">
        <v>4.99</v>
      </c>
      <c r="F8" s="19">
        <f t="shared" si="0"/>
        <v>4.4950000000000001</v>
      </c>
      <c r="G8" s="45">
        <v>2</v>
      </c>
      <c r="H8" s="12">
        <f>(Lambda*EXP(-Lambda*F8))*(E8-D8)</f>
        <v>6.7031326596414448E-2</v>
      </c>
      <c r="I8" s="12">
        <f>(1-EXP(-Lambda*E8))-(1-EXP(-Lambda*D8))</f>
        <v>6.7446113363482052E-2</v>
      </c>
      <c r="J8" s="12">
        <f>I8*N</f>
        <v>2.0233834009044616</v>
      </c>
      <c r="S8" s="16">
        <v>5.99</v>
      </c>
      <c r="T8" t="s">
        <v>6</v>
      </c>
    </row>
    <row r="9" spans="2:20" x14ac:dyDescent="0.25">
      <c r="B9" s="22">
        <v>4.1399999999999997</v>
      </c>
      <c r="D9" s="38">
        <v>5</v>
      </c>
      <c r="E9" s="45">
        <v>5.99</v>
      </c>
      <c r="F9" s="19">
        <f t="shared" si="0"/>
        <v>5.4950000000000001</v>
      </c>
      <c r="G9" s="45">
        <v>2</v>
      </c>
      <c r="H9" s="12">
        <f>(Lambda*EXP(-Lambda*F9))*(E9-D9)</f>
        <v>4.5433820767914863E-2</v>
      </c>
      <c r="I9" s="12">
        <f>(1-EXP(-Lambda*E9))-(1-EXP(-Lambda*D9))</f>
        <v>4.571496316190804E-2</v>
      </c>
      <c r="J9" s="12">
        <f>I9*N</f>
        <v>1.3714488948572412</v>
      </c>
    </row>
    <row r="10" spans="2:20" x14ac:dyDescent="0.25">
      <c r="B10" s="22">
        <v>5.65</v>
      </c>
      <c r="D10" s="38">
        <v>6</v>
      </c>
      <c r="E10" s="45">
        <v>6.99</v>
      </c>
      <c r="F10" s="19">
        <f t="shared" si="0"/>
        <v>6.4950000000000001</v>
      </c>
      <c r="G10" s="45">
        <v>1</v>
      </c>
      <c r="H10" s="12">
        <f>(Lambda*EXP(-Lambda*F10))*(E10-D10)</f>
        <v>3.0795035312361385E-2</v>
      </c>
      <c r="I10" s="12">
        <f>(1-EXP(-Lambda*E10))-(1-EXP(-Lambda*D10))</f>
        <v>3.0985593575005521E-2</v>
      </c>
      <c r="J10" s="12">
        <f>I10*N</f>
        <v>0.92956780725016563</v>
      </c>
      <c r="K10" s="12"/>
      <c r="L10" s="12"/>
    </row>
    <row r="11" spans="2:20" x14ac:dyDescent="0.25">
      <c r="B11" s="22">
        <v>6.96</v>
      </c>
      <c r="D11" s="38">
        <v>7</v>
      </c>
      <c r="E11" s="45">
        <v>7.99</v>
      </c>
      <c r="F11" s="19">
        <f t="shared" si="0"/>
        <v>7.4950000000000001</v>
      </c>
      <c r="G11" s="45">
        <v>1</v>
      </c>
      <c r="H11" s="12">
        <f>(Lambda*EXP(-Lambda*F11))*(E11-D11)</f>
        <v>2.0872869238399903E-2</v>
      </c>
      <c r="I11" s="12">
        <f>(1-EXP(-Lambda*E11))-(1-EXP(-Lambda*D11))</f>
        <v>2.1002029593571558E-2</v>
      </c>
      <c r="J11" s="12">
        <f>I11*N</f>
        <v>0.63006088780714675</v>
      </c>
    </row>
    <row r="12" spans="2:20" x14ac:dyDescent="0.25">
      <c r="B12" s="22">
        <v>7.19</v>
      </c>
      <c r="D12" s="38">
        <v>8</v>
      </c>
      <c r="E12" s="45">
        <v>8.99</v>
      </c>
      <c r="F12" s="19">
        <f t="shared" si="0"/>
        <v>8.495000000000001</v>
      </c>
      <c r="G12" s="45">
        <v>1</v>
      </c>
      <c r="H12" s="12">
        <f>(Lambda*EXP(-Lambda*F12))*(E12-D12)</f>
        <v>1.4147626908823723E-2</v>
      </c>
      <c r="I12" s="12">
        <f>(1-EXP(-Lambda*E12))-(1-EXP(-Lambda*D12))</f>
        <v>1.4235171773667621E-2</v>
      </c>
      <c r="J12" s="12">
        <f>I12*N</f>
        <v>0.42705515321002863</v>
      </c>
    </row>
    <row r="13" spans="2:20" x14ac:dyDescent="0.25">
      <c r="B13" s="22">
        <v>8.25</v>
      </c>
      <c r="D13" s="38">
        <v>9</v>
      </c>
      <c r="E13" s="45">
        <v>9.99</v>
      </c>
      <c r="F13" s="19">
        <f t="shared" si="0"/>
        <v>9.495000000000001</v>
      </c>
      <c r="G13" s="45">
        <v>0</v>
      </c>
      <c r="H13" s="12">
        <f>(Lambda*EXP(-Lambda*F13))*(E13-D13)</f>
        <v>9.5892589018402238E-3</v>
      </c>
      <c r="I13" s="12">
        <f>(1-EXP(-Lambda*E13))-(1-EXP(-Lambda*D13))</f>
        <v>9.6485967950378226E-3</v>
      </c>
      <c r="J13" s="12">
        <f>I13*N</f>
        <v>0.28945790385113468</v>
      </c>
    </row>
    <row r="14" spans="2:20" x14ac:dyDescent="0.25">
      <c r="B14" s="22">
        <v>1.2</v>
      </c>
      <c r="G14" s="46">
        <f>SUM(G4:G13)</f>
        <v>30</v>
      </c>
      <c r="H14" s="47">
        <f>SUM(H4:H13)</f>
        <v>0.96553083301871834</v>
      </c>
      <c r="I14" s="47">
        <f>SUM(I4:I13)</f>
        <v>0.9715054934210573</v>
      </c>
      <c r="J14" s="12"/>
    </row>
    <row r="15" spans="2:20" x14ac:dyDescent="0.25">
      <c r="B15" s="22">
        <v>5.24</v>
      </c>
    </row>
    <row r="16" spans="2:20" x14ac:dyDescent="0.25">
      <c r="B16" s="22">
        <v>4.75</v>
      </c>
    </row>
    <row r="17" spans="2:17" x14ac:dyDescent="0.25">
      <c r="B17" s="22">
        <v>3.96</v>
      </c>
    </row>
    <row r="18" spans="2:17" x14ac:dyDescent="0.25">
      <c r="B18" s="22">
        <v>2.21</v>
      </c>
      <c r="D18" s="25" t="s">
        <v>13</v>
      </c>
      <c r="E18" s="25" t="s">
        <v>14</v>
      </c>
      <c r="F18" s="25" t="s">
        <v>1</v>
      </c>
      <c r="G18" s="25" t="s">
        <v>2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11</v>
      </c>
      <c r="M18" s="25" t="s">
        <v>22</v>
      </c>
    </row>
    <row r="19" spans="2:17" x14ac:dyDescent="0.25">
      <c r="B19" s="22">
        <v>3.15</v>
      </c>
    </row>
    <row r="20" spans="2:17" x14ac:dyDescent="0.25">
      <c r="B20" s="22">
        <v>2.5299999999999998</v>
      </c>
      <c r="D20">
        <f>D4</f>
        <v>0</v>
      </c>
      <c r="E20" s="45">
        <f>E4</f>
        <v>0.99</v>
      </c>
      <c r="F20" s="45">
        <f>G4</f>
        <v>10</v>
      </c>
      <c r="G20" s="48">
        <f>J4</f>
        <v>9.586772004229168</v>
      </c>
      <c r="H20" s="48">
        <f>F20/N</f>
        <v>0.33333333333333331</v>
      </c>
      <c r="I20" s="48">
        <f>I4</f>
        <v>0.3195590668076389</v>
      </c>
      <c r="J20" s="48">
        <f>H20</f>
        <v>0.33333333333333331</v>
      </c>
      <c r="K20" s="48">
        <f>I20</f>
        <v>0.3195590668076389</v>
      </c>
      <c r="L20" s="48">
        <f>ABS(J20-K20)</f>
        <v>1.3774266525694412E-2</v>
      </c>
      <c r="M20" s="48">
        <f>L20</f>
        <v>1.3774266525694412E-2</v>
      </c>
    </row>
    <row r="21" spans="2:17" x14ac:dyDescent="0.25">
      <c r="B21" s="22">
        <v>1.1599999999999999</v>
      </c>
      <c r="D21" s="38">
        <f t="shared" ref="D21:E21" si="3">D5</f>
        <v>1</v>
      </c>
      <c r="E21" s="45">
        <f t="shared" si="3"/>
        <v>1.99</v>
      </c>
      <c r="F21" s="45">
        <f t="shared" ref="F21:F29" si="4">G5</f>
        <v>6</v>
      </c>
      <c r="G21" s="48">
        <f t="shared" ref="G21:G29" si="5">J5</f>
        <v>6.4979122911512004</v>
      </c>
      <c r="H21" s="48">
        <f>F21/N</f>
        <v>0.2</v>
      </c>
      <c r="I21" s="48">
        <f t="shared" ref="I21:I29" si="6">I5</f>
        <v>0.21659707637170666</v>
      </c>
      <c r="J21" s="48">
        <f>H21+J20</f>
        <v>0.53333333333333333</v>
      </c>
      <c r="K21" s="48">
        <f>I21+K20</f>
        <v>0.53615614317934557</v>
      </c>
      <c r="L21" s="48">
        <f t="shared" ref="L21:L29" si="7">ABS(J21-K21)</f>
        <v>2.8228098460122419E-3</v>
      </c>
      <c r="M21" s="48">
        <f>MAX(L21,M20)</f>
        <v>1.3774266525694412E-2</v>
      </c>
      <c r="P21" s="26"/>
      <c r="Q21" s="26"/>
    </row>
    <row r="22" spans="2:17" x14ac:dyDescent="0.25">
      <c r="B22" s="22">
        <v>0.32</v>
      </c>
      <c r="D22" s="38">
        <f t="shared" ref="D22:E22" si="8">D6</f>
        <v>2</v>
      </c>
      <c r="E22" s="45">
        <f t="shared" si="8"/>
        <v>2.99</v>
      </c>
      <c r="F22" s="45">
        <f t="shared" si="4"/>
        <v>4</v>
      </c>
      <c r="G22" s="48">
        <f t="shared" si="5"/>
        <v>4.4042837489894859</v>
      </c>
      <c r="H22" s="48">
        <f>F22/N</f>
        <v>0.13333333333333333</v>
      </c>
      <c r="I22" s="48">
        <f t="shared" si="6"/>
        <v>0.14680945829964953</v>
      </c>
      <c r="J22" s="48">
        <f t="shared" ref="J22:J29" si="9">H22+J21</f>
        <v>0.66666666666666663</v>
      </c>
      <c r="K22" s="48">
        <f t="shared" ref="K22:K29" si="10">I22+K21</f>
        <v>0.6829656014789951</v>
      </c>
      <c r="L22" s="48">
        <f t="shared" si="7"/>
        <v>1.6298934812328469E-2</v>
      </c>
      <c r="M22" s="48">
        <f t="shared" ref="M22:M29" si="11">MAX(L22,M21)</f>
        <v>1.6298934812328469E-2</v>
      </c>
      <c r="P22" s="26"/>
      <c r="Q22" s="26"/>
    </row>
    <row r="23" spans="2:17" x14ac:dyDescent="0.25">
      <c r="B23" s="22">
        <v>0.9</v>
      </c>
      <c r="D23" s="38">
        <f t="shared" ref="D23:E23" si="12">D7</f>
        <v>3</v>
      </c>
      <c r="E23" s="45">
        <f t="shared" si="12"/>
        <v>3.99</v>
      </c>
      <c r="F23" s="45">
        <f t="shared" si="4"/>
        <v>3</v>
      </c>
      <c r="G23" s="48">
        <f t="shared" si="5"/>
        <v>2.9852227103816875</v>
      </c>
      <c r="H23" s="48">
        <f>F23/N</f>
        <v>0.1</v>
      </c>
      <c r="I23" s="48">
        <f t="shared" si="6"/>
        <v>9.9507423679389584E-2</v>
      </c>
      <c r="J23" s="48">
        <f t="shared" si="9"/>
        <v>0.76666666666666661</v>
      </c>
      <c r="K23" s="48">
        <f t="shared" si="10"/>
        <v>0.78247302515838468</v>
      </c>
      <c r="L23" s="48">
        <f t="shared" si="7"/>
        <v>1.5806358491718075E-2</v>
      </c>
      <c r="M23" s="48">
        <f t="shared" si="11"/>
        <v>1.6298934812328469E-2</v>
      </c>
      <c r="P23" s="26"/>
      <c r="Q23" s="26"/>
    </row>
    <row r="24" spans="2:17" x14ac:dyDescent="0.25">
      <c r="B24" s="22">
        <v>0.87</v>
      </c>
      <c r="D24" s="38">
        <f t="shared" ref="D24:E24" si="13">D8</f>
        <v>4</v>
      </c>
      <c r="E24" s="45">
        <f t="shared" si="13"/>
        <v>4.99</v>
      </c>
      <c r="F24" s="45">
        <f t="shared" si="4"/>
        <v>2</v>
      </c>
      <c r="G24" s="48">
        <f t="shared" si="5"/>
        <v>2.0233834009044616</v>
      </c>
      <c r="H24" s="48">
        <f>F24/N</f>
        <v>6.6666666666666666E-2</v>
      </c>
      <c r="I24" s="48">
        <f t="shared" si="6"/>
        <v>6.7446113363482052E-2</v>
      </c>
      <c r="J24" s="48">
        <f t="shared" si="9"/>
        <v>0.83333333333333326</v>
      </c>
      <c r="K24" s="48">
        <f t="shared" si="10"/>
        <v>0.84991913852186673</v>
      </c>
      <c r="L24" s="48">
        <f t="shared" si="7"/>
        <v>1.6585805188533476E-2</v>
      </c>
      <c r="M24" s="48">
        <f t="shared" si="11"/>
        <v>1.6585805188533476E-2</v>
      </c>
    </row>
    <row r="25" spans="2:17" x14ac:dyDescent="0.25">
      <c r="B25" s="22">
        <v>1.34</v>
      </c>
      <c r="D25" s="38">
        <f t="shared" ref="D25:E25" si="14">D9</f>
        <v>5</v>
      </c>
      <c r="E25" s="45">
        <f t="shared" si="14"/>
        <v>5.99</v>
      </c>
      <c r="F25" s="45">
        <f t="shared" si="4"/>
        <v>2</v>
      </c>
      <c r="G25" s="48">
        <f t="shared" si="5"/>
        <v>1.3714488948572412</v>
      </c>
      <c r="H25" s="48">
        <f>F25/N</f>
        <v>6.6666666666666666E-2</v>
      </c>
      <c r="I25" s="48">
        <f t="shared" si="6"/>
        <v>4.571496316190804E-2</v>
      </c>
      <c r="J25" s="48">
        <f t="shared" si="9"/>
        <v>0.89999999999999991</v>
      </c>
      <c r="K25" s="48">
        <f t="shared" si="10"/>
        <v>0.89563410168377477</v>
      </c>
      <c r="L25" s="48">
        <f t="shared" si="7"/>
        <v>4.3658983162251364E-3</v>
      </c>
      <c r="M25" s="48">
        <f t="shared" si="11"/>
        <v>1.6585805188533476E-2</v>
      </c>
      <c r="P25" s="26"/>
      <c r="Q25" s="27"/>
    </row>
    <row r="26" spans="2:17" x14ac:dyDescent="0.25">
      <c r="B26" s="22">
        <v>1.87</v>
      </c>
      <c r="D26" s="38">
        <f t="shared" ref="D26:E26" si="15">D10</f>
        <v>6</v>
      </c>
      <c r="E26" s="45">
        <f t="shared" si="15"/>
        <v>6.99</v>
      </c>
      <c r="F26" s="45">
        <f t="shared" si="4"/>
        <v>1</v>
      </c>
      <c r="G26" s="48">
        <f t="shared" si="5"/>
        <v>0.92956780725016563</v>
      </c>
      <c r="H26" s="48">
        <f>F26/N</f>
        <v>3.3333333333333333E-2</v>
      </c>
      <c r="I26" s="48">
        <f t="shared" si="6"/>
        <v>3.0985593575005521E-2</v>
      </c>
      <c r="J26" s="48">
        <f t="shared" si="9"/>
        <v>0.93333333333333324</v>
      </c>
      <c r="K26" s="48">
        <f t="shared" si="10"/>
        <v>0.9266196952587803</v>
      </c>
      <c r="L26" s="48">
        <f t="shared" si="7"/>
        <v>6.7136380745529411E-3</v>
      </c>
      <c r="M26" s="48">
        <f t="shared" si="11"/>
        <v>1.6585805188533476E-2</v>
      </c>
      <c r="P26" s="26"/>
      <c r="Q26" s="26"/>
    </row>
    <row r="27" spans="2:17" x14ac:dyDescent="0.25">
      <c r="B27" s="22">
        <v>2.91</v>
      </c>
      <c r="D27" s="38">
        <f t="shared" ref="D27:E27" si="16">D11</f>
        <v>7</v>
      </c>
      <c r="E27" s="45">
        <f t="shared" si="16"/>
        <v>7.99</v>
      </c>
      <c r="F27" s="45">
        <f t="shared" si="4"/>
        <v>1</v>
      </c>
      <c r="G27" s="48">
        <f t="shared" si="5"/>
        <v>0.63006088780714675</v>
      </c>
      <c r="H27" s="48">
        <f>F27/N</f>
        <v>3.3333333333333333E-2</v>
      </c>
      <c r="I27" s="48">
        <f t="shared" si="6"/>
        <v>2.1002029593571558E-2</v>
      </c>
      <c r="J27" s="48">
        <f t="shared" si="9"/>
        <v>0.96666666666666656</v>
      </c>
      <c r="K27" s="48">
        <f t="shared" si="10"/>
        <v>0.94762172485235185</v>
      </c>
      <c r="L27" s="48">
        <f t="shared" si="7"/>
        <v>1.9044941814314709E-2</v>
      </c>
      <c r="M27" s="48">
        <f t="shared" si="11"/>
        <v>1.9044941814314709E-2</v>
      </c>
    </row>
    <row r="28" spans="2:17" x14ac:dyDescent="0.25">
      <c r="B28" s="22">
        <v>0.71</v>
      </c>
      <c r="D28" s="38">
        <f t="shared" ref="D28:E28" si="17">D12</f>
        <v>8</v>
      </c>
      <c r="E28" s="45">
        <f t="shared" si="17"/>
        <v>8.99</v>
      </c>
      <c r="F28" s="45">
        <f t="shared" si="4"/>
        <v>1</v>
      </c>
      <c r="G28" s="48">
        <f t="shared" si="5"/>
        <v>0.42705515321002863</v>
      </c>
      <c r="H28" s="48">
        <f>F28/N</f>
        <v>3.3333333333333333E-2</v>
      </c>
      <c r="I28" s="48">
        <f t="shared" si="6"/>
        <v>1.4235171773667621E-2</v>
      </c>
      <c r="J28" s="48">
        <f t="shared" si="9"/>
        <v>0.99999999999999989</v>
      </c>
      <c r="K28" s="48">
        <f t="shared" si="10"/>
        <v>0.96185689662601948</v>
      </c>
      <c r="L28" s="48">
        <f t="shared" si="7"/>
        <v>3.8143103373980414E-2</v>
      </c>
      <c r="M28" s="48">
        <f t="shared" si="11"/>
        <v>3.8143103373980414E-2</v>
      </c>
    </row>
    <row r="29" spans="2:17" x14ac:dyDescent="0.25">
      <c r="B29" s="22">
        <v>1.69</v>
      </c>
      <c r="D29" s="38">
        <f>D13</f>
        <v>9</v>
      </c>
      <c r="E29" s="45">
        <f>E13</f>
        <v>9.99</v>
      </c>
      <c r="F29" s="45">
        <f t="shared" si="4"/>
        <v>0</v>
      </c>
      <c r="G29" s="48">
        <f t="shared" si="5"/>
        <v>0.28945790385113468</v>
      </c>
      <c r="H29" s="48">
        <f>F29/N</f>
        <v>0</v>
      </c>
      <c r="I29" s="48">
        <f t="shared" si="6"/>
        <v>9.6485967950378226E-3</v>
      </c>
      <c r="J29" s="48">
        <f t="shared" si="9"/>
        <v>0.99999999999999989</v>
      </c>
      <c r="K29" s="48">
        <f t="shared" si="10"/>
        <v>0.9715054934210573</v>
      </c>
      <c r="L29" s="48">
        <f t="shared" si="7"/>
        <v>2.8494506578942591E-2</v>
      </c>
      <c r="M29" s="49">
        <f t="shared" si="11"/>
        <v>3.8143103373980414E-2</v>
      </c>
      <c r="N29" t="s">
        <v>5</v>
      </c>
    </row>
    <row r="30" spans="2:17" x14ac:dyDescent="0.25">
      <c r="B30" s="22">
        <v>0.69</v>
      </c>
      <c r="H30" s="47"/>
      <c r="L30" s="12"/>
      <c r="M30" s="50">
        <v>0.2417</v>
      </c>
      <c r="N30" t="s">
        <v>6</v>
      </c>
    </row>
    <row r="31" spans="2:17" x14ac:dyDescent="0.25">
      <c r="B31" s="22">
        <v>0.55000000000000004</v>
      </c>
    </row>
    <row r="32" spans="2:17" x14ac:dyDescent="0.25">
      <c r="B32" s="22">
        <v>0.43</v>
      </c>
    </row>
    <row r="33" spans="1:5" x14ac:dyDescent="0.25">
      <c r="B33" s="22">
        <v>0.26</v>
      </c>
    </row>
    <row r="35" spans="1:5" x14ac:dyDescent="0.25">
      <c r="A35" s="29" t="s">
        <v>25</v>
      </c>
      <c r="B35" s="29">
        <f>COUNT(B4:B33)</f>
        <v>30</v>
      </c>
      <c r="D35" s="43" t="s">
        <v>13</v>
      </c>
      <c r="E35" s="43" t="s">
        <v>14</v>
      </c>
    </row>
    <row r="36" spans="1:5" x14ac:dyDescent="0.25">
      <c r="A36" s="29" t="s">
        <v>26</v>
      </c>
      <c r="B36" s="30">
        <f>MIN(B4:B33)</f>
        <v>0.1</v>
      </c>
      <c r="D36" s="44">
        <f>B36</f>
        <v>0.1</v>
      </c>
      <c r="E36" s="44">
        <f>D36+$B$41</f>
        <v>1.7300000000000002</v>
      </c>
    </row>
    <row r="37" spans="1:5" x14ac:dyDescent="0.25">
      <c r="A37" s="29" t="s">
        <v>12</v>
      </c>
      <c r="B37" s="30">
        <f>MAX(B4:B33)</f>
        <v>8.25</v>
      </c>
      <c r="D37" s="44">
        <f>E36</f>
        <v>1.7300000000000002</v>
      </c>
      <c r="E37" s="44">
        <f>D37+$B$41</f>
        <v>3.3600000000000003</v>
      </c>
    </row>
    <row r="38" spans="1:5" x14ac:dyDescent="0.25">
      <c r="D38" s="44">
        <f t="shared" ref="D38:D41" si="18">E37</f>
        <v>3.3600000000000003</v>
      </c>
      <c r="E38" s="44">
        <f t="shared" ref="E38:E41" si="19">D38+$B$41</f>
        <v>4.99</v>
      </c>
    </row>
    <row r="39" spans="1:5" x14ac:dyDescent="0.25">
      <c r="A39" s="29" t="s">
        <v>33</v>
      </c>
      <c r="B39" s="31">
        <f>B37-B36</f>
        <v>8.15</v>
      </c>
      <c r="D39" s="44">
        <f t="shared" si="18"/>
        <v>4.99</v>
      </c>
      <c r="E39" s="44">
        <f t="shared" si="19"/>
        <v>6.62</v>
      </c>
    </row>
    <row r="40" spans="1:5" x14ac:dyDescent="0.25">
      <c r="A40" s="29" t="s">
        <v>34</v>
      </c>
      <c r="B40">
        <v>5</v>
      </c>
      <c r="D40" s="44">
        <f t="shared" si="18"/>
        <v>6.62</v>
      </c>
      <c r="E40" s="44">
        <f t="shared" si="19"/>
        <v>8.25</v>
      </c>
    </row>
    <row r="41" spans="1:5" x14ac:dyDescent="0.25">
      <c r="A41" s="32" t="s">
        <v>35</v>
      </c>
      <c r="B41">
        <f>B39/B40</f>
        <v>1.6300000000000001</v>
      </c>
      <c r="D41" s="44">
        <f t="shared" si="18"/>
        <v>8.25</v>
      </c>
      <c r="E41" s="44">
        <f t="shared" si="19"/>
        <v>9.8800000000000008</v>
      </c>
    </row>
    <row r="43" spans="1:5" x14ac:dyDescent="0.25">
      <c r="A43" s="32" t="s">
        <v>36</v>
      </c>
      <c r="B43" s="12">
        <f>SUM(B4:B33)/N</f>
        <v>2.5713333333333339</v>
      </c>
    </row>
    <row r="44" spans="1:5" x14ac:dyDescent="0.25">
      <c r="A44" s="32" t="s">
        <v>37</v>
      </c>
      <c r="B44" s="12">
        <f>1/B43</f>
        <v>0.38890329271454488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zoomScale="130" zoomScaleNormal="130" workbookViewId="0">
      <selection activeCell="J14" sqref="J14"/>
    </sheetView>
  </sheetViews>
  <sheetFormatPr baseColWidth="10" defaultRowHeight="15" x14ac:dyDescent="0.25"/>
  <cols>
    <col min="13" max="13" width="15.7109375" customWidth="1"/>
  </cols>
  <sheetData>
    <row r="2" spans="2:21" x14ac:dyDescent="0.25">
      <c r="B2" s="34" t="s">
        <v>0</v>
      </c>
      <c r="E2" s="35" t="s">
        <v>13</v>
      </c>
      <c r="F2" s="35" t="s">
        <v>14</v>
      </c>
      <c r="G2" s="35" t="s">
        <v>27</v>
      </c>
      <c r="H2" s="35" t="s">
        <v>1</v>
      </c>
      <c r="I2" s="35" t="s">
        <v>28</v>
      </c>
      <c r="J2" s="35" t="s">
        <v>2</v>
      </c>
      <c r="O2" s="37" t="s">
        <v>13</v>
      </c>
      <c r="P2" s="37" t="s">
        <v>14</v>
      </c>
      <c r="Q2" s="37" t="s">
        <v>1</v>
      </c>
      <c r="R2" s="37" t="s">
        <v>2</v>
      </c>
      <c r="S2" s="37" t="s">
        <v>23</v>
      </c>
      <c r="T2" s="37" t="s">
        <v>29</v>
      </c>
    </row>
    <row r="4" spans="2:21" x14ac:dyDescent="0.25">
      <c r="B4" s="31">
        <v>1.56</v>
      </c>
      <c r="C4">
        <f>(B4-Media)^2</f>
        <v>10.764960999999994</v>
      </c>
      <c r="E4" s="42">
        <v>0</v>
      </c>
      <c r="F4" s="51">
        <v>0.99</v>
      </c>
      <c r="G4" s="52">
        <f>(E4+F4)/2</f>
        <v>0.495</v>
      </c>
      <c r="H4">
        <f t="array" ref="H4:H13">FREQUENCY(B4:B33,F4:F13)</f>
        <v>0</v>
      </c>
      <c r="I4" s="12">
        <f>((EXP(-0.5*((G4-Media)/Desv)^2) /(Desv*SQRT(2*PI()))))*(F4-E4)</f>
        <v>5.165544095302177E-3</v>
      </c>
      <c r="J4" s="12">
        <f>I4*N</f>
        <v>0.15496632285906531</v>
      </c>
      <c r="K4" s="12"/>
      <c r="O4">
        <f>E4</f>
        <v>0</v>
      </c>
      <c r="P4" s="45">
        <f>F7</f>
        <v>3.99</v>
      </c>
      <c r="Q4">
        <f>SUM(H4:H7)</f>
        <v>8</v>
      </c>
      <c r="R4" s="12">
        <f>SUM(J4:J7)</f>
        <v>8.5948811221826009</v>
      </c>
      <c r="S4" s="12">
        <f>((Q4-R4)^2)/R4</f>
        <v>4.1173757321190815E-2</v>
      </c>
      <c r="T4" s="12">
        <f>S4</f>
        <v>4.1173757321190815E-2</v>
      </c>
    </row>
    <row r="5" spans="2:21" x14ac:dyDescent="0.25">
      <c r="B5" s="31">
        <v>2.21</v>
      </c>
      <c r="C5" s="38">
        <f>(B5-Media)^2</f>
        <v>6.9221609999999965</v>
      </c>
      <c r="E5" s="42">
        <v>1</v>
      </c>
      <c r="F5" s="51">
        <v>1.99</v>
      </c>
      <c r="G5" s="52">
        <f t="shared" ref="G5:G13" si="0">(E5+F5)/2</f>
        <v>1.4950000000000001</v>
      </c>
      <c r="H5">
        <v>1</v>
      </c>
      <c r="I5" s="12">
        <f>((EXP(-0.5*((G5-Media)/Desv)^2) /(Desv*SQRT(2*PI()))))*(F5-E5)</f>
        <v>2.52225947105875E-2</v>
      </c>
      <c r="J5" s="12">
        <f>I5*N</f>
        <v>0.75667784131762494</v>
      </c>
      <c r="O5">
        <f>E8</f>
        <v>4</v>
      </c>
      <c r="P5" s="45">
        <f>F8</f>
        <v>4.99</v>
      </c>
      <c r="Q5">
        <f>H8</f>
        <v>8</v>
      </c>
      <c r="R5" s="12">
        <f>J8</f>
        <v>7.4226358070185769</v>
      </c>
      <c r="S5" s="12">
        <f t="shared" ref="S5:S7" si="1">((Q5-R5)^2)/R5</f>
        <v>4.4909843349971001E-2</v>
      </c>
      <c r="T5" s="12">
        <f>S5+T4</f>
        <v>8.6083600671161817E-2</v>
      </c>
    </row>
    <row r="6" spans="2:21" x14ac:dyDescent="0.25">
      <c r="B6" s="31">
        <v>3.15</v>
      </c>
      <c r="C6" s="38">
        <f>(B6-Media)^2</f>
        <v>2.8594809999999979</v>
      </c>
      <c r="E6" s="42">
        <v>2</v>
      </c>
      <c r="F6" s="51">
        <v>2.99</v>
      </c>
      <c r="G6" s="52">
        <f t="shared" si="0"/>
        <v>2.4950000000000001</v>
      </c>
      <c r="H6">
        <v>3</v>
      </c>
      <c r="I6" s="12">
        <f>((EXP(-0.5*((G6-Media)/Desv)^2) /(Desv*SQRT(2*PI()))))*(F6-E6)</f>
        <v>8.1545711862174686E-2</v>
      </c>
      <c r="J6" s="12">
        <f>I6*N</f>
        <v>2.4463713558652405</v>
      </c>
      <c r="O6">
        <f>E9</f>
        <v>5</v>
      </c>
      <c r="P6" s="45">
        <f>F9</f>
        <v>5.99</v>
      </c>
      <c r="Q6">
        <f>H9</f>
        <v>7</v>
      </c>
      <c r="R6" s="12">
        <f>J9</f>
        <v>6.9659853189930834</v>
      </c>
      <c r="S6" s="12">
        <f t="shared" si="1"/>
        <v>1.6609258719619811E-4</v>
      </c>
      <c r="T6" s="12">
        <f t="shared" ref="T6:T7" si="2">S6+T5</f>
        <v>8.6249693258358018E-2</v>
      </c>
    </row>
    <row r="7" spans="2:21" x14ac:dyDescent="0.25">
      <c r="B7" s="31">
        <v>4.6100000000000003</v>
      </c>
      <c r="C7" s="38">
        <f>(B7-Media)^2</f>
        <v>5.3360999999999534E-2</v>
      </c>
      <c r="E7" s="42">
        <v>3</v>
      </c>
      <c r="F7" s="51">
        <v>3.99</v>
      </c>
      <c r="G7" s="52">
        <f t="shared" si="0"/>
        <v>3.4950000000000001</v>
      </c>
      <c r="H7">
        <v>4</v>
      </c>
      <c r="I7" s="12">
        <f>((EXP(-0.5*((G7-Media)/Desv)^2) /(Desv*SQRT(2*PI()))))*(F7-E7)</f>
        <v>0.17456218673802232</v>
      </c>
      <c r="J7" s="12">
        <f>I7*N</f>
        <v>5.2368656021406697</v>
      </c>
      <c r="O7">
        <f>E10</f>
        <v>6</v>
      </c>
      <c r="P7" s="45">
        <f>F13</f>
        <v>9.99</v>
      </c>
      <c r="Q7">
        <f>SUM(H10:H13)</f>
        <v>7</v>
      </c>
      <c r="R7" s="12">
        <f>SUM(J10:J13)</f>
        <v>6.6821581661676959</v>
      </c>
      <c r="S7" s="12">
        <f t="shared" si="1"/>
        <v>1.5118383734969308E-2</v>
      </c>
      <c r="T7" s="16">
        <f t="shared" si="2"/>
        <v>0.10136807699332732</v>
      </c>
      <c r="U7" t="s">
        <v>5</v>
      </c>
    </row>
    <row r="8" spans="2:21" x14ac:dyDescent="0.25">
      <c r="B8" s="31">
        <v>4.18</v>
      </c>
      <c r="C8" s="38">
        <f>(B8-Media)^2</f>
        <v>0.43692099999999945</v>
      </c>
      <c r="E8" s="42">
        <v>4</v>
      </c>
      <c r="F8" s="51">
        <v>4.99</v>
      </c>
      <c r="G8" s="52">
        <f t="shared" si="0"/>
        <v>4.4950000000000001</v>
      </c>
      <c r="H8">
        <v>8</v>
      </c>
      <c r="I8" s="12">
        <f>((EXP(-0.5*((G8-Media)/Desv)^2) /(Desv*SQRT(2*PI()))))*(F8-E8)</f>
        <v>0.2474211935672859</v>
      </c>
      <c r="J8" s="12">
        <f>I8*N</f>
        <v>7.4226358070185769</v>
      </c>
      <c r="T8" s="16">
        <v>3.84</v>
      </c>
      <c r="U8" t="s">
        <v>6</v>
      </c>
    </row>
    <row r="9" spans="2:21" x14ac:dyDescent="0.25">
      <c r="B9" s="31">
        <v>5.2</v>
      </c>
      <c r="C9" s="38">
        <f>(B9-Media)^2</f>
        <v>0.12888100000000063</v>
      </c>
      <c r="E9" s="42">
        <v>5</v>
      </c>
      <c r="F9" s="51">
        <v>5.99</v>
      </c>
      <c r="G9" s="52">
        <f t="shared" si="0"/>
        <v>5.4950000000000001</v>
      </c>
      <c r="H9">
        <v>7</v>
      </c>
      <c r="I9" s="12">
        <f>((EXP(-0.5*((G9-Media)/Desv)^2) /(Desv*SQRT(2*PI()))))*(F9-E9)</f>
        <v>0.23219951063310279</v>
      </c>
      <c r="J9" s="12">
        <f>I9*N</f>
        <v>6.9659853189930834</v>
      </c>
    </row>
    <row r="10" spans="2:21" x14ac:dyDescent="0.25">
      <c r="B10" s="31">
        <v>6.94</v>
      </c>
      <c r="C10" s="38">
        <f>(B10-Media)^2</f>
        <v>4.4058010000000047</v>
      </c>
      <c r="E10" s="42">
        <v>6</v>
      </c>
      <c r="F10" s="51">
        <v>6.99</v>
      </c>
      <c r="G10" s="52">
        <f t="shared" si="0"/>
        <v>6.4950000000000001</v>
      </c>
      <c r="H10">
        <v>5</v>
      </c>
      <c r="I10" s="12">
        <f>((EXP(-0.5*((G10-Media)/Desv)^2) /(Desv*SQRT(2*PI()))))*(F10-E10)</f>
        <v>0.14428573003517456</v>
      </c>
      <c r="J10" s="12">
        <f>I10*N</f>
        <v>4.3285719010552368</v>
      </c>
    </row>
    <row r="11" spans="2:21" x14ac:dyDescent="0.25">
      <c r="B11" s="31">
        <v>7.71</v>
      </c>
      <c r="C11" s="38">
        <f>(B11-Media)^2</f>
        <v>8.2311610000000037</v>
      </c>
      <c r="E11" s="42">
        <v>7</v>
      </c>
      <c r="F11" s="51">
        <v>7.99</v>
      </c>
      <c r="G11" s="52">
        <f t="shared" si="0"/>
        <v>7.4950000000000001</v>
      </c>
      <c r="H11">
        <v>2</v>
      </c>
      <c r="I11" s="12">
        <f>((EXP(-0.5*((G11-Media)/Desv)^2) /(Desv*SQRT(2*PI()))))*(F11-E11)</f>
        <v>5.936399786478716E-2</v>
      </c>
      <c r="J11" s="12">
        <f>I11*N</f>
        <v>1.7809199359436148</v>
      </c>
    </row>
    <row r="12" spans="2:21" x14ac:dyDescent="0.25">
      <c r="B12" s="31">
        <v>5.15</v>
      </c>
      <c r="C12" s="38">
        <f>(B12-Media)^2</f>
        <v>9.5481000000000649E-2</v>
      </c>
      <c r="E12" s="42">
        <v>8</v>
      </c>
      <c r="F12" s="51">
        <v>8.99</v>
      </c>
      <c r="G12" s="52">
        <f t="shared" si="0"/>
        <v>8.495000000000001</v>
      </c>
      <c r="H12">
        <v>0</v>
      </c>
      <c r="I12" s="12">
        <f>((EXP(-0.5*((G12-Media)/Desv)^2) /(Desv*SQRT(2*PI()))))*(F12-E12)</f>
        <v>1.6171882565056576E-2</v>
      </c>
      <c r="J12" s="12">
        <f>I12*N</f>
        <v>0.48515647695169728</v>
      </c>
    </row>
    <row r="13" spans="2:21" x14ac:dyDescent="0.25">
      <c r="B13" s="31">
        <v>6.76</v>
      </c>
      <c r="C13" s="38">
        <f>(B13-Media)^2</f>
        <v>3.682561000000002</v>
      </c>
      <c r="E13" s="42">
        <v>9</v>
      </c>
      <c r="F13" s="51">
        <v>9.99</v>
      </c>
      <c r="G13" s="52">
        <f t="shared" si="0"/>
        <v>9.495000000000001</v>
      </c>
      <c r="H13">
        <v>0</v>
      </c>
      <c r="I13" s="12">
        <f>((EXP(-0.5*((G13-Media)/Desv)^2) /(Desv*SQRT(2*PI()))))*(F13-E13)</f>
        <v>2.9169950739048722E-3</v>
      </c>
      <c r="J13" s="12">
        <f>I13*N</f>
        <v>8.7509852217146161E-2</v>
      </c>
    </row>
    <row r="14" spans="2:21" x14ac:dyDescent="0.25">
      <c r="B14" s="31">
        <v>7.28</v>
      </c>
      <c r="C14" s="38">
        <f>(B14-Media)^2</f>
        <v>5.9487210000000044</v>
      </c>
      <c r="I14" s="47">
        <f>SUM(I4:I13)</f>
        <v>0.98885534714539847</v>
      </c>
    </row>
    <row r="15" spans="2:21" x14ac:dyDescent="0.25">
      <c r="B15" s="31">
        <v>4.2300000000000004</v>
      </c>
      <c r="C15" s="38">
        <f>(B15-Media)^2</f>
        <v>0.37332099999999863</v>
      </c>
    </row>
    <row r="16" spans="2:21" x14ac:dyDescent="0.25">
      <c r="B16" s="31">
        <v>3.21</v>
      </c>
      <c r="C16" s="38">
        <f>(B16-Media)^2</f>
        <v>2.6601609999999978</v>
      </c>
    </row>
    <row r="17" spans="2:14" x14ac:dyDescent="0.25">
      <c r="B17" s="31">
        <v>2.75</v>
      </c>
      <c r="C17" s="38">
        <f>(B17-Media)^2</f>
        <v>4.3722809999999974</v>
      </c>
      <c r="E17" s="36" t="s">
        <v>13</v>
      </c>
      <c r="F17" s="36" t="s">
        <v>14</v>
      </c>
      <c r="G17" s="36" t="s">
        <v>1</v>
      </c>
      <c r="H17" s="36" t="s">
        <v>2</v>
      </c>
      <c r="I17" s="36" t="s">
        <v>18</v>
      </c>
      <c r="J17" s="36" t="s">
        <v>19</v>
      </c>
      <c r="K17" s="36" t="s">
        <v>20</v>
      </c>
      <c r="L17" s="36" t="s">
        <v>21</v>
      </c>
      <c r="M17" s="36" t="s">
        <v>11</v>
      </c>
      <c r="N17" s="36" t="s">
        <v>22</v>
      </c>
    </row>
    <row r="18" spans="2:14" x14ac:dyDescent="0.25">
      <c r="B18" s="31">
        <v>4.6900000000000004</v>
      </c>
      <c r="C18" s="38">
        <f>(B18-Media)^2</f>
        <v>2.2800999999999672E-2</v>
      </c>
    </row>
    <row r="19" spans="2:14" x14ac:dyDescent="0.25">
      <c r="B19" s="31">
        <v>5.86</v>
      </c>
      <c r="C19" s="38">
        <f>(B19-Media)^2</f>
        <v>1.0383610000000021</v>
      </c>
    </row>
    <row r="20" spans="2:14" x14ac:dyDescent="0.25">
      <c r="B20" s="31">
        <v>6.25</v>
      </c>
      <c r="C20" s="38">
        <f>(B20-Media)^2</f>
        <v>1.9852810000000021</v>
      </c>
    </row>
    <row r="21" spans="2:14" x14ac:dyDescent="0.25">
      <c r="B21" s="31">
        <v>4.2699999999999996</v>
      </c>
      <c r="C21" s="38">
        <f>(B21-Media)^2</f>
        <v>0.32604099999999969</v>
      </c>
    </row>
    <row r="22" spans="2:14" x14ac:dyDescent="0.25">
      <c r="B22" s="31">
        <v>4.91</v>
      </c>
      <c r="C22" s="38">
        <f>(B22-Media)^2</f>
        <v>4.7610000000001158E-3</v>
      </c>
    </row>
    <row r="23" spans="2:14" x14ac:dyDescent="0.25">
      <c r="B23" s="31">
        <v>4.78</v>
      </c>
      <c r="C23" s="38">
        <f>(B23-Media)^2</f>
        <v>3.7209999999998846E-3</v>
      </c>
    </row>
    <row r="24" spans="2:14" x14ac:dyDescent="0.25">
      <c r="B24" s="31">
        <v>2.46</v>
      </c>
      <c r="C24" s="38">
        <f>(B24-Media)^2</f>
        <v>5.6691609999999972</v>
      </c>
    </row>
    <row r="25" spans="2:14" x14ac:dyDescent="0.25">
      <c r="B25" s="31">
        <v>3.97</v>
      </c>
      <c r="C25" s="38">
        <f>(B25-Media)^2</f>
        <v>0.75864099999999846</v>
      </c>
    </row>
    <row r="26" spans="2:14" x14ac:dyDescent="0.25">
      <c r="B26" s="31">
        <v>5.71</v>
      </c>
      <c r="C26" s="38">
        <f>(B26-Media)^2</f>
        <v>0.75516100000000119</v>
      </c>
    </row>
    <row r="27" spans="2:14" x14ac:dyDescent="0.25">
      <c r="B27" s="31">
        <v>6.19</v>
      </c>
      <c r="C27" s="38">
        <f>(B27-Media)^2</f>
        <v>1.8198010000000029</v>
      </c>
    </row>
    <row r="28" spans="2:14" x14ac:dyDescent="0.25">
      <c r="B28" s="31">
        <v>4.2</v>
      </c>
      <c r="C28" s="38">
        <f>(B28-Media)^2</f>
        <v>0.41088099999999889</v>
      </c>
    </row>
    <row r="29" spans="2:14" x14ac:dyDescent="0.25">
      <c r="B29" s="31">
        <v>3.48</v>
      </c>
      <c r="C29" s="38">
        <f>(B29-Media)^2</f>
        <v>1.8523209999999981</v>
      </c>
    </row>
    <row r="30" spans="2:14" x14ac:dyDescent="0.25">
      <c r="B30" s="31">
        <v>5.83</v>
      </c>
      <c r="C30" s="38">
        <f>(B30-Media)^2</f>
        <v>0.97812100000000157</v>
      </c>
    </row>
    <row r="31" spans="2:14" x14ac:dyDescent="0.25">
      <c r="B31" s="31">
        <v>6.36</v>
      </c>
      <c r="C31" s="38">
        <f>(B31-Media)^2</f>
        <v>2.3073610000000029</v>
      </c>
    </row>
    <row r="32" spans="2:14" x14ac:dyDescent="0.25">
      <c r="B32" s="31">
        <v>5.9</v>
      </c>
      <c r="C32" s="38">
        <f>(B32-Media)^2</f>
        <v>1.1214810000000022</v>
      </c>
    </row>
    <row r="33" spans="1:3" x14ac:dyDescent="0.25">
      <c r="B33" s="31">
        <v>5.43</v>
      </c>
      <c r="C33" s="38">
        <f>(B33-Media)^2</f>
        <v>0.34692100000000048</v>
      </c>
    </row>
    <row r="34" spans="1:3" x14ac:dyDescent="0.25">
      <c r="C34">
        <f>SUM(C4:C33)/(N-1)</f>
        <v>2.4253817241379303</v>
      </c>
    </row>
    <row r="35" spans="1:3" x14ac:dyDescent="0.25">
      <c r="A35" s="32" t="s">
        <v>25</v>
      </c>
      <c r="B35" s="32">
        <f>COUNT(B4:B33)</f>
        <v>30</v>
      </c>
    </row>
    <row r="36" spans="1:3" x14ac:dyDescent="0.25">
      <c r="A36" s="32" t="s">
        <v>26</v>
      </c>
      <c r="B36" s="33">
        <f>MIN(B4:B33)</f>
        <v>1.56</v>
      </c>
    </row>
    <row r="37" spans="1:3" x14ac:dyDescent="0.25">
      <c r="A37" s="32" t="s">
        <v>12</v>
      </c>
      <c r="B37" s="33">
        <f>MAX(B4:B33)</f>
        <v>7.71</v>
      </c>
    </row>
    <row r="39" spans="1:3" x14ac:dyDescent="0.25">
      <c r="A39" s="32" t="s">
        <v>36</v>
      </c>
      <c r="B39" s="12">
        <f>SUM(B4:B33)/N</f>
        <v>4.8409999999999993</v>
      </c>
    </row>
    <row r="40" spans="1:3" x14ac:dyDescent="0.25">
      <c r="A40" s="32" t="s">
        <v>38</v>
      </c>
      <c r="B40" s="12">
        <f>SQRT(C34)</f>
        <v>1.557363709651002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zoomScale="130" zoomScaleNormal="130" workbookViewId="0">
      <selection activeCell="C21" sqref="C21"/>
    </sheetView>
  </sheetViews>
  <sheetFormatPr baseColWidth="10" defaultRowHeight="15" x14ac:dyDescent="0.25"/>
  <cols>
    <col min="2" max="2" width="11.85546875" bestFit="1" customWidth="1"/>
    <col min="10" max="10" width="17.42578125" customWidth="1"/>
  </cols>
  <sheetData>
    <row r="2" spans="2:15" x14ac:dyDescent="0.25">
      <c r="B2" s="39" t="s">
        <v>0</v>
      </c>
      <c r="D2" s="40" t="s">
        <v>30</v>
      </c>
      <c r="E2" s="40" t="s">
        <v>1</v>
      </c>
      <c r="F2" s="40" t="s">
        <v>28</v>
      </c>
      <c r="G2" s="40" t="s">
        <v>2</v>
      </c>
      <c r="J2" s="41" t="s">
        <v>31</v>
      </c>
      <c r="K2" s="41" t="s">
        <v>1</v>
      </c>
      <c r="L2" s="41" t="s">
        <v>2</v>
      </c>
      <c r="M2" s="41" t="s">
        <v>23</v>
      </c>
      <c r="N2" s="41" t="s">
        <v>32</v>
      </c>
    </row>
    <row r="4" spans="2:15" x14ac:dyDescent="0.25">
      <c r="B4" s="38">
        <v>14</v>
      </c>
      <c r="D4">
        <v>7</v>
      </c>
      <c r="E4">
        <f>COUNTIF($B$4:$B$53,D4)</f>
        <v>1</v>
      </c>
      <c r="F4" s="12">
        <f>(Lambda^D4*EXP(-Lambda))/FACT(D4)</f>
        <v>1.0370293510315801E-2</v>
      </c>
      <c r="G4">
        <f>ROUND(F4*N,0)</f>
        <v>1</v>
      </c>
      <c r="J4" t="s">
        <v>39</v>
      </c>
      <c r="K4">
        <f>SUM(E4:E7)</f>
        <v>6</v>
      </c>
      <c r="L4">
        <f>SUM(G4:G7)</f>
        <v>6</v>
      </c>
      <c r="M4" s="12">
        <f>((K4-L4)^2)/L4</f>
        <v>0</v>
      </c>
      <c r="N4" s="12">
        <f>M4</f>
        <v>0</v>
      </c>
    </row>
    <row r="5" spans="2:15" x14ac:dyDescent="0.25">
      <c r="B5" s="38">
        <v>7</v>
      </c>
      <c r="D5">
        <v>8</v>
      </c>
      <c r="E5" s="38">
        <f>COUNTIF($B$4:$B$53,D5)</f>
        <v>1</v>
      </c>
      <c r="F5" s="12">
        <f>(Lambda^D5*EXP(-Lambda))/FACT(D5)</f>
        <v>1.9444300331842128E-2</v>
      </c>
      <c r="G5" s="38">
        <f>ROUND(F5*N,0)</f>
        <v>1</v>
      </c>
      <c r="J5" t="s">
        <v>40</v>
      </c>
      <c r="K5">
        <f>SUM(E8:E9)</f>
        <v>5</v>
      </c>
      <c r="L5">
        <f>SUM(G8:G9)</f>
        <v>7</v>
      </c>
      <c r="M5" s="12">
        <f t="shared" ref="M5:M11" si="0">((K5-L5)^2)/L5</f>
        <v>0.5714285714285714</v>
      </c>
      <c r="N5" s="12">
        <f>M5+N4</f>
        <v>0.5714285714285714</v>
      </c>
    </row>
    <row r="6" spans="2:15" x14ac:dyDescent="0.25">
      <c r="B6" s="38">
        <v>13</v>
      </c>
      <c r="D6">
        <v>9</v>
      </c>
      <c r="E6" s="38">
        <f t="shared" ref="E6:E21" si="1">COUNTIF($B$4:$B$53,D6)</f>
        <v>1</v>
      </c>
      <c r="F6" s="12">
        <f>(Lambda^D6*EXP(-Lambda))/FACT(D6)</f>
        <v>3.2407167219736882E-2</v>
      </c>
      <c r="G6" s="38">
        <f>ROUND(F6*N,0)</f>
        <v>2</v>
      </c>
      <c r="J6" t="s">
        <v>41</v>
      </c>
      <c r="K6">
        <f>E10</f>
        <v>6</v>
      </c>
      <c r="L6">
        <f>G10</f>
        <v>5</v>
      </c>
      <c r="M6" s="12">
        <f t="shared" si="0"/>
        <v>0.2</v>
      </c>
      <c r="N6" s="12">
        <f t="shared" ref="N6:N11" si="2">M6+N5</f>
        <v>0.77142857142857135</v>
      </c>
    </row>
    <row r="7" spans="2:15" x14ac:dyDescent="0.25">
      <c r="B7" s="38">
        <v>16</v>
      </c>
      <c r="D7">
        <v>10</v>
      </c>
      <c r="E7" s="38">
        <f t="shared" si="1"/>
        <v>3</v>
      </c>
      <c r="F7" s="12">
        <f>(Lambda^D7*EXP(-Lambda))/FACT(D7)</f>
        <v>4.8610750829605316E-2</v>
      </c>
      <c r="G7" s="38">
        <f>ROUND(F7*N,0)</f>
        <v>2</v>
      </c>
      <c r="J7" t="s">
        <v>42</v>
      </c>
      <c r="K7" s="38">
        <f t="shared" ref="K7:K9" si="3">E11</f>
        <v>5</v>
      </c>
      <c r="L7" s="38">
        <f t="shared" ref="L7:L9" si="4">G11</f>
        <v>5</v>
      </c>
      <c r="M7" s="12">
        <f t="shared" si="0"/>
        <v>0</v>
      </c>
      <c r="N7" s="12">
        <f t="shared" si="2"/>
        <v>0.77142857142857135</v>
      </c>
    </row>
    <row r="8" spans="2:15" x14ac:dyDescent="0.25">
      <c r="B8" s="38">
        <v>16</v>
      </c>
      <c r="D8" s="38">
        <v>11</v>
      </c>
      <c r="E8" s="38">
        <f t="shared" si="1"/>
        <v>1</v>
      </c>
      <c r="F8" s="12">
        <f>(Lambda^D8*EXP(-Lambda))/FACT(D8)</f>
        <v>6.6287387494916347E-2</v>
      </c>
      <c r="G8" s="38">
        <f>ROUND(F8*N,0)</f>
        <v>3</v>
      </c>
      <c r="J8" t="s">
        <v>43</v>
      </c>
      <c r="K8" s="38">
        <f t="shared" si="3"/>
        <v>6</v>
      </c>
      <c r="L8" s="38">
        <f t="shared" si="4"/>
        <v>5</v>
      </c>
      <c r="M8" s="12">
        <f t="shared" si="0"/>
        <v>0.2</v>
      </c>
      <c r="N8" s="12">
        <f t="shared" si="2"/>
        <v>0.97142857142857131</v>
      </c>
    </row>
    <row r="9" spans="2:15" x14ac:dyDescent="0.25">
      <c r="B9" s="38">
        <v>13</v>
      </c>
      <c r="D9" s="38">
        <v>12</v>
      </c>
      <c r="E9" s="38">
        <f t="shared" si="1"/>
        <v>4</v>
      </c>
      <c r="F9" s="12">
        <f>(Lambda^D9*EXP(-Lambda))/FACT(D9)</f>
        <v>8.2859234368645424E-2</v>
      </c>
      <c r="G9" s="38">
        <f>ROUND(F9*N,0)</f>
        <v>4</v>
      </c>
      <c r="J9" t="s">
        <v>44</v>
      </c>
      <c r="K9" s="38">
        <f t="shared" si="3"/>
        <v>6</v>
      </c>
      <c r="L9" s="38">
        <f t="shared" si="4"/>
        <v>5</v>
      </c>
      <c r="M9" s="12">
        <f t="shared" si="0"/>
        <v>0.2</v>
      </c>
      <c r="N9" s="12">
        <f t="shared" si="2"/>
        <v>1.1714285714285713</v>
      </c>
    </row>
    <row r="10" spans="2:15" x14ac:dyDescent="0.25">
      <c r="B10" s="38">
        <v>14</v>
      </c>
      <c r="D10" s="38">
        <v>13</v>
      </c>
      <c r="E10" s="38">
        <f t="shared" si="1"/>
        <v>6</v>
      </c>
      <c r="F10" s="12">
        <f>(Lambda^D10*EXP(-Lambda))/FACT(D10)</f>
        <v>9.5606808886898584E-2</v>
      </c>
      <c r="G10" s="38">
        <f>ROUND(F10*N,0)</f>
        <v>5</v>
      </c>
      <c r="J10" t="s">
        <v>45</v>
      </c>
      <c r="K10">
        <f>SUM(E14:E15)</f>
        <v>9</v>
      </c>
      <c r="L10">
        <f>SUM(G14:G15)</f>
        <v>8</v>
      </c>
      <c r="M10" s="12">
        <f t="shared" si="0"/>
        <v>0.125</v>
      </c>
      <c r="N10" s="12">
        <f t="shared" si="2"/>
        <v>1.2964285714285713</v>
      </c>
    </row>
    <row r="11" spans="2:15" x14ac:dyDescent="0.25">
      <c r="B11" s="38">
        <v>17</v>
      </c>
      <c r="D11" s="38">
        <v>14</v>
      </c>
      <c r="E11" s="38">
        <f t="shared" si="1"/>
        <v>5</v>
      </c>
      <c r="F11" s="12">
        <f>(Lambda^D11*EXP(-Lambda))/FACT(D11)</f>
        <v>0.10243586666453419</v>
      </c>
      <c r="G11" s="38">
        <f>ROUND(F11*N,0)</f>
        <v>5</v>
      </c>
      <c r="J11" t="s">
        <v>46</v>
      </c>
      <c r="K11">
        <f>SUM(E16:E21)</f>
        <v>7</v>
      </c>
      <c r="L11">
        <f>SUM(G16:G21)</f>
        <v>8</v>
      </c>
      <c r="M11" s="12">
        <f t="shared" si="0"/>
        <v>0.125</v>
      </c>
      <c r="N11" s="16">
        <f t="shared" si="2"/>
        <v>1.4214285714285713</v>
      </c>
      <c r="O11" t="s">
        <v>5</v>
      </c>
    </row>
    <row r="12" spans="2:15" x14ac:dyDescent="0.25">
      <c r="B12" s="38">
        <v>15</v>
      </c>
      <c r="D12" s="38">
        <v>15</v>
      </c>
      <c r="E12" s="38">
        <f t="shared" si="1"/>
        <v>6</v>
      </c>
      <c r="F12" s="12">
        <f>(Lambda^D12*EXP(-Lambda))/FACT(D12)</f>
        <v>0.10243586666453419</v>
      </c>
      <c r="G12" s="38">
        <f>ROUND(F12*N,0)</f>
        <v>5</v>
      </c>
      <c r="N12" s="16">
        <v>12.6</v>
      </c>
      <c r="O12" t="s">
        <v>6</v>
      </c>
    </row>
    <row r="13" spans="2:15" x14ac:dyDescent="0.25">
      <c r="B13" s="38">
        <v>16</v>
      </c>
      <c r="D13" s="38">
        <v>16</v>
      </c>
      <c r="E13" s="38">
        <f t="shared" si="1"/>
        <v>6</v>
      </c>
      <c r="F13" s="12">
        <f>(Lambda^D13*EXP(-Lambda))/FACT(D13)</f>
        <v>9.6033624998000805E-2</v>
      </c>
      <c r="G13" s="38">
        <f>ROUND(F13*N,0)</f>
        <v>5</v>
      </c>
    </row>
    <row r="14" spans="2:15" x14ac:dyDescent="0.25">
      <c r="B14" s="38">
        <v>13</v>
      </c>
      <c r="D14" s="38">
        <v>17</v>
      </c>
      <c r="E14" s="38">
        <f t="shared" si="1"/>
        <v>4</v>
      </c>
      <c r="F14" s="12">
        <f>(Lambda^D14*EXP(-Lambda))/FACT(D14)</f>
        <v>8.4735551468824236E-2</v>
      </c>
      <c r="G14" s="38">
        <f>ROUND(F14*N,0)</f>
        <v>4</v>
      </c>
    </row>
    <row r="15" spans="2:15" x14ac:dyDescent="0.25">
      <c r="B15" s="38">
        <v>15</v>
      </c>
      <c r="D15" s="38">
        <v>18</v>
      </c>
      <c r="E15" s="38">
        <f t="shared" si="1"/>
        <v>5</v>
      </c>
      <c r="F15" s="12">
        <f>(Lambda^D15*EXP(-Lambda))/FACT(D15)</f>
        <v>7.0612959557353527E-2</v>
      </c>
      <c r="G15" s="38">
        <f>ROUND(F15*N,0)</f>
        <v>4</v>
      </c>
    </row>
    <row r="16" spans="2:15" x14ac:dyDescent="0.25">
      <c r="B16" s="38">
        <v>10</v>
      </c>
      <c r="D16" s="38">
        <v>19</v>
      </c>
      <c r="E16" s="38">
        <f t="shared" si="1"/>
        <v>1</v>
      </c>
      <c r="F16" s="12">
        <f>(Lambda^D16*EXP(-Lambda))/FACT(D16)</f>
        <v>5.5747073334752796E-2</v>
      </c>
      <c r="G16" s="38">
        <f>ROUND(F16*N,0)</f>
        <v>3</v>
      </c>
    </row>
    <row r="17" spans="2:7" x14ac:dyDescent="0.25">
      <c r="B17" s="38">
        <v>15</v>
      </c>
      <c r="D17" s="38">
        <v>20</v>
      </c>
      <c r="E17" s="38">
        <f t="shared" si="1"/>
        <v>3</v>
      </c>
      <c r="F17" s="12">
        <f>(Lambda^D17*EXP(-Lambda))/FACT(D17)</f>
        <v>4.1810305001064599E-2</v>
      </c>
      <c r="G17" s="38">
        <f>ROUND(F17*N,0)</f>
        <v>2</v>
      </c>
    </row>
    <row r="18" spans="2:7" x14ac:dyDescent="0.25">
      <c r="B18" s="38">
        <v>16</v>
      </c>
      <c r="D18" s="38">
        <v>21</v>
      </c>
      <c r="E18" s="38">
        <f t="shared" si="1"/>
        <v>1</v>
      </c>
      <c r="F18" s="12">
        <f>(Lambda^D18*EXP(-Lambda))/FACT(D18)</f>
        <v>2.9864503572188998E-2</v>
      </c>
      <c r="G18" s="38">
        <f>ROUND(F18*N,0)</f>
        <v>1</v>
      </c>
    </row>
    <row r="19" spans="2:7" x14ac:dyDescent="0.25">
      <c r="B19" s="38">
        <v>14</v>
      </c>
      <c r="D19" s="38">
        <v>22</v>
      </c>
      <c r="E19" s="38">
        <f t="shared" si="1"/>
        <v>0</v>
      </c>
      <c r="F19" s="12">
        <f>(Lambda^D19*EXP(-Lambda))/FACT(D19)</f>
        <v>2.0362161526492496E-2</v>
      </c>
      <c r="G19" s="38">
        <f>ROUND(F19*N,0)</f>
        <v>1</v>
      </c>
    </row>
    <row r="20" spans="2:7" x14ac:dyDescent="0.25">
      <c r="B20" s="38">
        <v>12</v>
      </c>
      <c r="D20" s="38">
        <v>23</v>
      </c>
      <c r="E20" s="38">
        <f t="shared" si="1"/>
        <v>1</v>
      </c>
      <c r="F20" s="12">
        <f>(Lambda^D20*EXP(-Lambda))/FACT(D20)</f>
        <v>1.3279670560755975E-2</v>
      </c>
      <c r="G20" s="38">
        <f>ROUND(F20*N,0)</f>
        <v>1</v>
      </c>
    </row>
    <row r="21" spans="2:7" x14ac:dyDescent="0.25">
      <c r="B21" s="38">
        <v>17</v>
      </c>
      <c r="D21" s="38">
        <v>24</v>
      </c>
      <c r="E21" s="38">
        <f t="shared" si="1"/>
        <v>1</v>
      </c>
      <c r="F21" s="12">
        <f>(Lambda^D21*EXP(-Lambda))/FACT(D21)</f>
        <v>8.2997941004724855E-3</v>
      </c>
      <c r="G21" s="38">
        <f>ROUND(F21*N,0)</f>
        <v>0</v>
      </c>
    </row>
    <row r="22" spans="2:7" x14ac:dyDescent="0.25">
      <c r="B22" s="38">
        <v>14</v>
      </c>
      <c r="D22" s="38"/>
      <c r="E22" s="32">
        <f>SUM(E4:E21)</f>
        <v>50</v>
      </c>
      <c r="G22">
        <f>SUM(G4:G21)</f>
        <v>49</v>
      </c>
    </row>
    <row r="23" spans="2:7" x14ac:dyDescent="0.25">
      <c r="B23" s="38">
        <v>12</v>
      </c>
    </row>
    <row r="24" spans="2:7" x14ac:dyDescent="0.25">
      <c r="B24" s="38">
        <v>13</v>
      </c>
    </row>
    <row r="25" spans="2:7" x14ac:dyDescent="0.25">
      <c r="B25" s="38">
        <v>20</v>
      </c>
    </row>
    <row r="26" spans="2:7" x14ac:dyDescent="0.25">
      <c r="B26" s="38">
        <v>8</v>
      </c>
    </row>
    <row r="27" spans="2:7" x14ac:dyDescent="0.25">
      <c r="B27" s="38">
        <v>17</v>
      </c>
    </row>
    <row r="28" spans="2:7" x14ac:dyDescent="0.25">
      <c r="B28" s="38">
        <v>19</v>
      </c>
    </row>
    <row r="29" spans="2:7" x14ac:dyDescent="0.25">
      <c r="B29" s="38">
        <v>11</v>
      </c>
    </row>
    <row r="30" spans="2:7" x14ac:dyDescent="0.25">
      <c r="B30" s="38">
        <v>12</v>
      </c>
    </row>
    <row r="31" spans="2:7" x14ac:dyDescent="0.25">
      <c r="B31" s="38">
        <v>17</v>
      </c>
    </row>
    <row r="32" spans="2:7" x14ac:dyDescent="0.25">
      <c r="B32" s="38">
        <v>9</v>
      </c>
    </row>
    <row r="33" spans="2:2" x14ac:dyDescent="0.25">
      <c r="B33" s="38">
        <v>18</v>
      </c>
    </row>
    <row r="34" spans="2:2" x14ac:dyDescent="0.25">
      <c r="B34" s="38">
        <v>20</v>
      </c>
    </row>
    <row r="35" spans="2:2" x14ac:dyDescent="0.25">
      <c r="B35" s="38">
        <v>10</v>
      </c>
    </row>
    <row r="36" spans="2:2" x14ac:dyDescent="0.25">
      <c r="B36" s="38">
        <v>18</v>
      </c>
    </row>
    <row r="37" spans="2:2" x14ac:dyDescent="0.25">
      <c r="B37" s="38">
        <v>15</v>
      </c>
    </row>
    <row r="38" spans="2:2" x14ac:dyDescent="0.25">
      <c r="B38" s="38">
        <v>13</v>
      </c>
    </row>
    <row r="39" spans="2:2" x14ac:dyDescent="0.25">
      <c r="B39" s="38">
        <v>16</v>
      </c>
    </row>
    <row r="40" spans="2:2" x14ac:dyDescent="0.25">
      <c r="B40" s="38">
        <v>24</v>
      </c>
    </row>
    <row r="41" spans="2:2" x14ac:dyDescent="0.25">
      <c r="B41" s="38">
        <v>18</v>
      </c>
    </row>
    <row r="42" spans="2:2" x14ac:dyDescent="0.25">
      <c r="B42" s="38">
        <v>16</v>
      </c>
    </row>
    <row r="43" spans="2:2" x14ac:dyDescent="0.25">
      <c r="B43" s="38">
        <v>18</v>
      </c>
    </row>
    <row r="44" spans="2:2" x14ac:dyDescent="0.25">
      <c r="B44" s="38">
        <v>12</v>
      </c>
    </row>
    <row r="45" spans="2:2" x14ac:dyDescent="0.25">
      <c r="B45" s="38">
        <v>14</v>
      </c>
    </row>
    <row r="46" spans="2:2" x14ac:dyDescent="0.25">
      <c r="B46" s="38">
        <v>20</v>
      </c>
    </row>
    <row r="47" spans="2:2" x14ac:dyDescent="0.25">
      <c r="B47" s="38">
        <v>15</v>
      </c>
    </row>
    <row r="48" spans="2:2" x14ac:dyDescent="0.25">
      <c r="B48" s="38">
        <v>10</v>
      </c>
    </row>
    <row r="49" spans="1:2" x14ac:dyDescent="0.25">
      <c r="B49" s="38">
        <v>13</v>
      </c>
    </row>
    <row r="50" spans="1:2" x14ac:dyDescent="0.25">
      <c r="B50" s="38">
        <v>21</v>
      </c>
    </row>
    <row r="51" spans="1:2" x14ac:dyDescent="0.25">
      <c r="B51" s="38">
        <v>23</v>
      </c>
    </row>
    <row r="52" spans="1:2" x14ac:dyDescent="0.25">
      <c r="B52" s="38">
        <v>15</v>
      </c>
    </row>
    <row r="53" spans="1:2" x14ac:dyDescent="0.25">
      <c r="B53" s="38">
        <v>18</v>
      </c>
    </row>
    <row r="55" spans="1:2" x14ac:dyDescent="0.25">
      <c r="A55" s="38" t="s">
        <v>25</v>
      </c>
      <c r="B55">
        <f>COUNT(B4:B53)</f>
        <v>50</v>
      </c>
    </row>
    <row r="56" spans="1:2" x14ac:dyDescent="0.25">
      <c r="A56" s="38" t="s">
        <v>26</v>
      </c>
      <c r="B56">
        <f>MIN(B4:B53)</f>
        <v>7</v>
      </c>
    </row>
    <row r="57" spans="1:2" x14ac:dyDescent="0.25">
      <c r="A57" s="38" t="s">
        <v>12</v>
      </c>
      <c r="B57">
        <f>MAX(B4:B53)</f>
        <v>24</v>
      </c>
    </row>
    <row r="59" spans="1:2" x14ac:dyDescent="0.25">
      <c r="A59" t="s">
        <v>37</v>
      </c>
      <c r="B59">
        <f>ROUND((SUM(B4:B53)/N),0)</f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Muestra 1</vt:lpstr>
      <vt:lpstr>Muestra 2</vt:lpstr>
      <vt:lpstr>Muestra 3</vt:lpstr>
      <vt:lpstr>Muestra 4</vt:lpstr>
      <vt:lpstr>'Muestra 3'!Desv</vt:lpstr>
      <vt:lpstr>'Muestra 2'!Lambda</vt:lpstr>
      <vt:lpstr>'Muestra 4'!Lambda</vt:lpstr>
      <vt:lpstr>'Muestra 3'!Media</vt:lpstr>
      <vt:lpstr>'Muestra 2'!N</vt:lpstr>
      <vt:lpstr>'Muestra 3'!N</vt:lpstr>
      <vt:lpstr>'Muestra 4'!N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Carena</cp:lastModifiedBy>
  <dcterms:created xsi:type="dcterms:W3CDTF">2020-04-15T02:07:54Z</dcterms:created>
  <dcterms:modified xsi:type="dcterms:W3CDTF">2021-04-13T19:27:26Z</dcterms:modified>
</cp:coreProperties>
</file>