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is Documentos\_UTN\SIM-2021\Material\"/>
    </mc:Choice>
  </mc:AlternateContent>
  <bookViews>
    <workbookView xWindow="0" yWindow="0" windowWidth="23340" windowHeight="11640"/>
  </bookViews>
  <sheets>
    <sheet name="Empresa genérica" sheetId="1" r:id="rId1"/>
    <sheet name="Fraccionadora de barriles" sheetId="2" r:id="rId2"/>
    <sheet name="Moreno Insumos" sheetId="3" r:id="rId3"/>
  </sheets>
  <definedNames>
    <definedName name="Km" localSheetId="0">'Empresa genérica'!$B$6</definedName>
    <definedName name="Km" localSheetId="1">'Fraccionadora de barriles'!$B$6</definedName>
    <definedName name="Km" localSheetId="2">'Moreno Insumos'!$B$6</definedName>
    <definedName name="Ko" localSheetId="0">'Empresa genérica'!$B$5</definedName>
    <definedName name="Ko" localSheetId="1">'Fraccionadora de barriles'!$B$5</definedName>
    <definedName name="Ko" localSheetId="2">'Moreno Insumos'!$B$5</definedName>
    <definedName name="Ks" localSheetId="0">'Empresa genérica'!$B$7</definedName>
    <definedName name="Ks" localSheetId="1">'Fraccionadora de barriles'!$B$7</definedName>
    <definedName name="Ks" localSheetId="2">'Moreno Insumos'!$B$7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3" l="1"/>
  <c r="F19" i="3"/>
  <c r="K18" i="3"/>
  <c r="F18" i="3"/>
  <c r="K17" i="3"/>
  <c r="F17" i="3"/>
  <c r="K16" i="3"/>
  <c r="F16" i="3"/>
  <c r="K15" i="3"/>
  <c r="F15" i="3"/>
  <c r="J23" i="2"/>
  <c r="M23" i="2" s="1"/>
  <c r="K23" i="2"/>
  <c r="L23" i="2"/>
  <c r="J22" i="2"/>
  <c r="K22" i="2"/>
  <c r="L22" i="2"/>
  <c r="J21" i="2"/>
  <c r="M21" i="2" s="1"/>
  <c r="K21" i="2"/>
  <c r="L21" i="2"/>
  <c r="J20" i="2"/>
  <c r="K20" i="2"/>
  <c r="L20" i="2"/>
  <c r="J19" i="2"/>
  <c r="K19" i="2"/>
  <c r="L19" i="2"/>
  <c r="J18" i="2"/>
  <c r="K18" i="2"/>
  <c r="L18" i="2"/>
  <c r="J17" i="2"/>
  <c r="K17" i="2"/>
  <c r="L17" i="2"/>
  <c r="M17" i="2" s="1"/>
  <c r="L16" i="2"/>
  <c r="M16" i="2" s="1"/>
  <c r="K16" i="2"/>
  <c r="J16" i="2"/>
  <c r="M18" i="2" l="1"/>
  <c r="M19" i="2"/>
  <c r="M22" i="2"/>
  <c r="M20" i="2"/>
  <c r="K14" i="3"/>
  <c r="F14" i="3"/>
  <c r="K13" i="3"/>
  <c r="K12" i="3"/>
  <c r="J12" i="3"/>
  <c r="L12" i="3" s="1"/>
  <c r="F13" i="3"/>
  <c r="M13" i="3" s="1"/>
  <c r="M12" i="3"/>
  <c r="L13" i="2"/>
  <c r="M13" i="2" s="1"/>
  <c r="L14" i="2"/>
  <c r="L15" i="2"/>
  <c r="L12" i="2"/>
  <c r="F12" i="3"/>
  <c r="H7" i="3"/>
  <c r="I4" i="3" s="1"/>
  <c r="K15" i="2"/>
  <c r="J15" i="2"/>
  <c r="K14" i="2"/>
  <c r="J14" i="2"/>
  <c r="K13" i="2"/>
  <c r="J13" i="2"/>
  <c r="J12" i="2"/>
  <c r="K12" i="2"/>
  <c r="J13" i="3" l="1"/>
  <c r="I3" i="3"/>
  <c r="J3" i="3" s="1"/>
  <c r="J4" i="3" s="1"/>
  <c r="I5" i="3"/>
  <c r="I6" i="3"/>
  <c r="M15" i="2"/>
  <c r="M14" i="2"/>
  <c r="N12" i="3"/>
  <c r="O12" i="3" s="1"/>
  <c r="M12" i="2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O1" i="2" s="1"/>
  <c r="J6" i="2"/>
  <c r="K2" i="2" s="1"/>
  <c r="L2" i="2" s="1"/>
  <c r="G2" i="2"/>
  <c r="F3" i="2"/>
  <c r="G3" i="2" s="1"/>
  <c r="F4" i="2"/>
  <c r="G4" i="2" s="1"/>
  <c r="F5" i="2"/>
  <c r="G5" i="2" s="1"/>
  <c r="E7" i="2"/>
  <c r="F2" i="2" s="1"/>
  <c r="O1" i="1"/>
  <c r="K20" i="1"/>
  <c r="M20" i="1" s="1"/>
  <c r="K18" i="1"/>
  <c r="K19" i="1"/>
  <c r="M19" i="1" s="1"/>
  <c r="L18" i="1"/>
  <c r="M15" i="1"/>
  <c r="L17" i="1"/>
  <c r="K17" i="1"/>
  <c r="M17" i="1" s="1"/>
  <c r="K16" i="1"/>
  <c r="M16" i="1" s="1"/>
  <c r="K15" i="1"/>
  <c r="L14" i="1"/>
  <c r="K14" i="1"/>
  <c r="M14" i="1" s="1"/>
  <c r="K13" i="1"/>
  <c r="M13" i="1" s="1"/>
  <c r="K12" i="1"/>
  <c r="M12" i="1" s="1"/>
  <c r="N12" i="1" s="1"/>
  <c r="K2" i="1"/>
  <c r="K3" i="1" s="1"/>
  <c r="K4" i="1" s="1"/>
  <c r="F2" i="1"/>
  <c r="F3" i="1" s="1"/>
  <c r="F4" i="1" s="1"/>
  <c r="F5" i="1" s="1"/>
  <c r="F6" i="1" s="1"/>
  <c r="N13" i="1" l="1"/>
  <c r="N14" i="1" s="1"/>
  <c r="N15" i="1" s="1"/>
  <c r="N16" i="1" s="1"/>
  <c r="N17" i="1" s="1"/>
  <c r="M18" i="1"/>
  <c r="K5" i="2"/>
  <c r="L13" i="3"/>
  <c r="N13" i="3" s="1"/>
  <c r="O13" i="3" s="1"/>
  <c r="J14" i="3"/>
  <c r="J5" i="3"/>
  <c r="J6" i="3" s="1"/>
  <c r="K4" i="2"/>
  <c r="K3" i="2"/>
  <c r="L3" i="2" s="1"/>
  <c r="M14" i="3"/>
  <c r="F6" i="2"/>
  <c r="G6" i="2" s="1"/>
  <c r="M15" i="3" l="1"/>
  <c r="J15" i="3"/>
  <c r="L14" i="3"/>
  <c r="N14" i="3" s="1"/>
  <c r="O14" i="3" s="1"/>
  <c r="L4" i="2"/>
  <c r="L5" i="2" s="1"/>
  <c r="N18" i="1"/>
  <c r="N19" i="1" s="1"/>
  <c r="N20" i="1" s="1"/>
  <c r="L15" i="3" l="1"/>
  <c r="N15" i="3" s="1"/>
  <c r="O15" i="3" s="1"/>
  <c r="M16" i="3"/>
  <c r="J16" i="3"/>
  <c r="L16" i="3" l="1"/>
  <c r="N16" i="3" s="1"/>
  <c r="O16" i="3" s="1"/>
  <c r="M17" i="3"/>
  <c r="J17" i="3"/>
  <c r="L17" i="3" l="1"/>
  <c r="N17" i="3" s="1"/>
  <c r="O17" i="3" s="1"/>
  <c r="J18" i="3"/>
  <c r="M18" i="3"/>
  <c r="J19" i="3" l="1"/>
  <c r="L19" i="3" s="1"/>
  <c r="L18" i="3"/>
  <c r="N18" i="3" s="1"/>
  <c r="O18" i="3" s="1"/>
  <c r="M19" i="3"/>
  <c r="N19" i="3" l="1"/>
  <c r="O19" i="3" s="1"/>
  <c r="N2" i="3" s="1"/>
</calcChain>
</file>

<file path=xl/sharedStrings.xml><?xml version="1.0" encoding="utf-8"?>
<sst xmlns="http://schemas.openxmlformats.org/spreadsheetml/2006/main" count="102" uniqueCount="41">
  <si>
    <t>Q</t>
  </si>
  <si>
    <t>R</t>
  </si>
  <si>
    <t>Stock Inicial</t>
  </si>
  <si>
    <t>Ko</t>
  </si>
  <si>
    <t>Km</t>
  </si>
  <si>
    <t>Ks</t>
  </si>
  <si>
    <t>Demanda</t>
  </si>
  <si>
    <t>Demora</t>
  </si>
  <si>
    <t>P()</t>
  </si>
  <si>
    <t>Intervalos</t>
  </si>
  <si>
    <t>0,00 - 0,06</t>
  </si>
  <si>
    <t>0,06 - 0,19</t>
  </si>
  <si>
    <t>0,19 - 0,40</t>
  </si>
  <si>
    <t>0,40 - 0,67</t>
  </si>
  <si>
    <t>P() AC</t>
  </si>
  <si>
    <t>0,00 - 0,43</t>
  </si>
  <si>
    <t>0,75 - 1,00</t>
  </si>
  <si>
    <t>0,67 - 1,00</t>
  </si>
  <si>
    <t>0,43 - 0,75</t>
  </si>
  <si>
    <t>RND Demanda</t>
  </si>
  <si>
    <t>RND Demora</t>
  </si>
  <si>
    <t>Orden / Pedido</t>
  </si>
  <si>
    <t>Llegada Pedido</t>
  </si>
  <si>
    <t>Disponible</t>
  </si>
  <si>
    <t>Stock</t>
  </si>
  <si>
    <t>Costo Total</t>
  </si>
  <si>
    <t>Costo Acumulado</t>
  </si>
  <si>
    <t>Reloj (semanas)</t>
  </si>
  <si>
    <t>SI</t>
  </si>
  <si>
    <t>CP Semanal</t>
  </si>
  <si>
    <t>Frecuencia</t>
  </si>
  <si>
    <t>Reloj (dias)</t>
  </si>
  <si>
    <t>Stock_Inicial</t>
  </si>
  <si>
    <t>Desde</t>
  </si>
  <si>
    <t>Hasta</t>
  </si>
  <si>
    <t>Int. Desde</t>
  </si>
  <si>
    <t>Int Hasta</t>
  </si>
  <si>
    <t>RND Int. Demanda</t>
  </si>
  <si>
    <t>RND  Demanda</t>
  </si>
  <si>
    <t>CP Diario</t>
  </si>
  <si>
    <t>CP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</si>
</sst>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zoomScale="145" zoomScaleNormal="145" workbookViewId="0">
      <selection activeCell="A10" sqref="A10:N10"/>
    </sheetView>
  </sheetViews>
  <sheetFormatPr baseColWidth="10" defaultRowHeight="15" x14ac:dyDescent="0.25"/>
  <cols>
    <col min="7" max="7" width="11.28515625" style="3" customWidth="1"/>
    <col min="12" max="12" width="12.7109375" customWidth="1"/>
    <col min="13" max="13" width="9.5703125" customWidth="1"/>
  </cols>
  <sheetData>
    <row r="1" spans="1:15" x14ac:dyDescent="0.25">
      <c r="A1" s="1" t="s">
        <v>0</v>
      </c>
      <c r="B1">
        <v>15</v>
      </c>
      <c r="D1" s="1" t="s">
        <v>6</v>
      </c>
      <c r="E1" s="1" t="s">
        <v>8</v>
      </c>
      <c r="F1" s="1" t="s">
        <v>14</v>
      </c>
      <c r="G1" s="2" t="s">
        <v>9</v>
      </c>
      <c r="H1" s="1"/>
      <c r="I1" s="1" t="s">
        <v>7</v>
      </c>
      <c r="J1" s="1" t="s">
        <v>8</v>
      </c>
      <c r="K1" s="1" t="s">
        <v>14</v>
      </c>
      <c r="L1" s="2" t="s">
        <v>9</v>
      </c>
      <c r="N1" s="1" t="s">
        <v>29</v>
      </c>
      <c r="O1" s="6">
        <f>4120/9</f>
        <v>457.77777777777777</v>
      </c>
    </row>
    <row r="2" spans="1:15" x14ac:dyDescent="0.25">
      <c r="A2" s="1" t="s">
        <v>1</v>
      </c>
      <c r="B2">
        <v>7</v>
      </c>
      <c r="D2">
        <v>3</v>
      </c>
      <c r="E2">
        <v>0.06</v>
      </c>
      <c r="F2" s="4">
        <f>E2</f>
        <v>0.06</v>
      </c>
      <c r="G2" s="3" t="s">
        <v>10</v>
      </c>
      <c r="I2">
        <v>1</v>
      </c>
      <c r="J2">
        <v>0.43</v>
      </c>
      <c r="K2">
        <f>J2</f>
        <v>0.43</v>
      </c>
      <c r="L2" s="3" t="s">
        <v>15</v>
      </c>
    </row>
    <row r="3" spans="1:15" x14ac:dyDescent="0.25">
      <c r="A3" s="1" t="s">
        <v>2</v>
      </c>
      <c r="B3">
        <v>15</v>
      </c>
      <c r="D3">
        <v>4</v>
      </c>
      <c r="E3">
        <v>0.13</v>
      </c>
      <c r="F3" s="4">
        <f>E3+F2</f>
        <v>0.19</v>
      </c>
      <c r="G3" s="3" t="s">
        <v>11</v>
      </c>
      <c r="I3">
        <v>2</v>
      </c>
      <c r="J3">
        <v>0.32</v>
      </c>
      <c r="K3">
        <f>J3+K2</f>
        <v>0.75</v>
      </c>
      <c r="L3" s="3" t="s">
        <v>18</v>
      </c>
    </row>
    <row r="4" spans="1:15" x14ac:dyDescent="0.25">
      <c r="D4">
        <v>5</v>
      </c>
      <c r="E4">
        <v>0.21</v>
      </c>
      <c r="F4" s="4">
        <f t="shared" ref="F4:F6" si="0">E4+F3</f>
        <v>0.4</v>
      </c>
      <c r="G4" s="3" t="s">
        <v>12</v>
      </c>
      <c r="I4">
        <v>3</v>
      </c>
      <c r="J4">
        <v>0.25</v>
      </c>
      <c r="K4">
        <f>J4+K3</f>
        <v>1</v>
      </c>
      <c r="L4" s="3" t="s">
        <v>16</v>
      </c>
    </row>
    <row r="5" spans="1:15" x14ac:dyDescent="0.25">
      <c r="A5" s="1" t="s">
        <v>3</v>
      </c>
      <c r="B5">
        <v>600</v>
      </c>
      <c r="D5">
        <v>6</v>
      </c>
      <c r="E5">
        <v>0.27</v>
      </c>
      <c r="F5" s="4">
        <f t="shared" si="0"/>
        <v>0.67</v>
      </c>
      <c r="G5" s="3" t="s">
        <v>13</v>
      </c>
    </row>
    <row r="6" spans="1:15" x14ac:dyDescent="0.25">
      <c r="A6" s="1" t="s">
        <v>4</v>
      </c>
      <c r="B6">
        <v>40</v>
      </c>
      <c r="D6">
        <v>7</v>
      </c>
      <c r="E6">
        <v>0.33</v>
      </c>
      <c r="F6" s="4">
        <f t="shared" si="0"/>
        <v>1</v>
      </c>
      <c r="G6" s="3" t="s">
        <v>17</v>
      </c>
    </row>
    <row r="7" spans="1:15" x14ac:dyDescent="0.25">
      <c r="A7" s="1" t="s">
        <v>5</v>
      </c>
      <c r="B7">
        <v>90</v>
      </c>
    </row>
    <row r="10" spans="1:15" s="2" customFormat="1" ht="30" x14ac:dyDescent="0.25">
      <c r="A10" s="9" t="s">
        <v>27</v>
      </c>
      <c r="B10" s="9" t="s">
        <v>19</v>
      </c>
      <c r="C10" s="10" t="s">
        <v>6</v>
      </c>
      <c r="D10" s="9" t="s">
        <v>20</v>
      </c>
      <c r="E10" s="10" t="s">
        <v>7</v>
      </c>
      <c r="F10" s="9" t="s">
        <v>21</v>
      </c>
      <c r="G10" s="9" t="s">
        <v>22</v>
      </c>
      <c r="H10" s="10" t="s">
        <v>23</v>
      </c>
      <c r="I10" s="10" t="s">
        <v>24</v>
      </c>
      <c r="J10" s="10" t="s">
        <v>3</v>
      </c>
      <c r="K10" s="10" t="s">
        <v>4</v>
      </c>
      <c r="L10" s="10" t="s">
        <v>5</v>
      </c>
      <c r="M10" s="9" t="s">
        <v>25</v>
      </c>
      <c r="N10" s="9" t="s">
        <v>26</v>
      </c>
    </row>
    <row r="11" spans="1:15" x14ac:dyDescent="0.25">
      <c r="A11">
        <v>0</v>
      </c>
      <c r="I11">
        <v>15</v>
      </c>
      <c r="N11">
        <v>0</v>
      </c>
    </row>
    <row r="12" spans="1:15" x14ac:dyDescent="0.25">
      <c r="A12">
        <v>1</v>
      </c>
      <c r="B12" s="4">
        <v>0.12</v>
      </c>
      <c r="C12">
        <v>4</v>
      </c>
      <c r="H12">
        <v>0</v>
      </c>
      <c r="I12">
        <v>11</v>
      </c>
      <c r="J12">
        <v>0</v>
      </c>
      <c r="K12">
        <f t="shared" ref="K12:K20" si="1">I12*Km</f>
        <v>440</v>
      </c>
      <c r="L12">
        <v>0</v>
      </c>
      <c r="M12">
        <f t="shared" ref="M12:M20" si="2">SUM(J12:L12)</f>
        <v>440</v>
      </c>
      <c r="N12">
        <f t="shared" ref="N12:N20" si="3">M12+N11</f>
        <v>440</v>
      </c>
      <c r="O12" s="4"/>
    </row>
    <row r="13" spans="1:15" x14ac:dyDescent="0.25">
      <c r="A13">
        <v>2</v>
      </c>
      <c r="B13" s="4">
        <v>0.67</v>
      </c>
      <c r="C13">
        <v>7</v>
      </c>
      <c r="D13">
        <v>0.56000000000000005</v>
      </c>
      <c r="E13">
        <v>2</v>
      </c>
      <c r="F13" t="s">
        <v>28</v>
      </c>
      <c r="G13" s="3">
        <v>4</v>
      </c>
      <c r="H13">
        <v>0</v>
      </c>
      <c r="I13">
        <v>4</v>
      </c>
      <c r="J13">
        <v>600</v>
      </c>
      <c r="K13">
        <f t="shared" si="1"/>
        <v>160</v>
      </c>
      <c r="L13">
        <v>0</v>
      </c>
      <c r="M13">
        <f t="shared" si="2"/>
        <v>760</v>
      </c>
      <c r="N13">
        <f t="shared" si="3"/>
        <v>1200</v>
      </c>
      <c r="O13" s="4"/>
    </row>
    <row r="14" spans="1:15" x14ac:dyDescent="0.25">
      <c r="A14">
        <v>3</v>
      </c>
      <c r="B14" s="4">
        <v>0.77</v>
      </c>
      <c r="C14">
        <v>7</v>
      </c>
      <c r="G14" s="3">
        <v>4</v>
      </c>
      <c r="H14">
        <v>0</v>
      </c>
      <c r="I14">
        <v>0</v>
      </c>
      <c r="J14">
        <v>0</v>
      </c>
      <c r="K14">
        <f t="shared" si="1"/>
        <v>0</v>
      </c>
      <c r="L14">
        <f>Ks*(C14-I13)</f>
        <v>270</v>
      </c>
      <c r="M14">
        <f t="shared" si="2"/>
        <v>270</v>
      </c>
      <c r="N14">
        <f t="shared" si="3"/>
        <v>1470</v>
      </c>
      <c r="O14" s="4"/>
    </row>
    <row r="15" spans="1:15" x14ac:dyDescent="0.25">
      <c r="A15">
        <v>4</v>
      </c>
      <c r="B15" s="4">
        <v>0.34</v>
      </c>
      <c r="C15">
        <v>5</v>
      </c>
      <c r="H15">
        <v>15</v>
      </c>
      <c r="I15">
        <v>10</v>
      </c>
      <c r="J15">
        <v>0</v>
      </c>
      <c r="K15">
        <f t="shared" si="1"/>
        <v>400</v>
      </c>
      <c r="L15">
        <v>0</v>
      </c>
      <c r="M15">
        <f t="shared" si="2"/>
        <v>400</v>
      </c>
      <c r="N15">
        <f t="shared" si="3"/>
        <v>1870</v>
      </c>
      <c r="O15" s="4"/>
    </row>
    <row r="16" spans="1:15" x14ac:dyDescent="0.25">
      <c r="A16">
        <v>5</v>
      </c>
      <c r="B16" s="4">
        <v>0.5</v>
      </c>
      <c r="C16">
        <v>6</v>
      </c>
      <c r="D16">
        <v>0.97</v>
      </c>
      <c r="E16">
        <v>3</v>
      </c>
      <c r="F16" t="s">
        <v>28</v>
      </c>
      <c r="G16" s="3">
        <v>8</v>
      </c>
      <c r="H16">
        <v>0</v>
      </c>
      <c r="I16">
        <v>4</v>
      </c>
      <c r="J16">
        <v>600</v>
      </c>
      <c r="K16">
        <f t="shared" si="1"/>
        <v>160</v>
      </c>
      <c r="L16">
        <v>0</v>
      </c>
      <c r="M16">
        <f t="shared" si="2"/>
        <v>760</v>
      </c>
      <c r="N16">
        <f t="shared" si="3"/>
        <v>2630</v>
      </c>
      <c r="O16" s="4"/>
    </row>
    <row r="17" spans="1:15" x14ac:dyDescent="0.25">
      <c r="A17">
        <v>6</v>
      </c>
      <c r="B17" s="4">
        <v>0.61</v>
      </c>
      <c r="C17">
        <v>6</v>
      </c>
      <c r="G17" s="3">
        <v>8</v>
      </c>
      <c r="H17">
        <v>0</v>
      </c>
      <c r="I17">
        <v>0</v>
      </c>
      <c r="J17">
        <v>0</v>
      </c>
      <c r="K17">
        <f t="shared" si="1"/>
        <v>0</v>
      </c>
      <c r="L17">
        <f>Ks*(C17-I16)</f>
        <v>180</v>
      </c>
      <c r="M17">
        <f t="shared" si="2"/>
        <v>180</v>
      </c>
      <c r="N17">
        <f t="shared" si="3"/>
        <v>2810</v>
      </c>
      <c r="O17" s="4"/>
    </row>
    <row r="18" spans="1:15" x14ac:dyDescent="0.25">
      <c r="A18">
        <v>7</v>
      </c>
      <c r="B18" s="4">
        <v>0.02</v>
      </c>
      <c r="C18">
        <v>3</v>
      </c>
      <c r="G18" s="3">
        <v>8</v>
      </c>
      <c r="H18">
        <v>0</v>
      </c>
      <c r="I18">
        <v>0</v>
      </c>
      <c r="J18">
        <v>0</v>
      </c>
      <c r="K18">
        <f t="shared" si="1"/>
        <v>0</v>
      </c>
      <c r="L18">
        <f>Ks*(C18-I17)</f>
        <v>270</v>
      </c>
      <c r="M18">
        <f t="shared" si="2"/>
        <v>270</v>
      </c>
      <c r="N18">
        <f t="shared" si="3"/>
        <v>3080</v>
      </c>
      <c r="O18" s="4"/>
    </row>
    <row r="19" spans="1:15" x14ac:dyDescent="0.25">
      <c r="A19">
        <v>8</v>
      </c>
      <c r="B19" s="4">
        <v>0.55000000000000004</v>
      </c>
      <c r="C19">
        <v>6</v>
      </c>
      <c r="H19">
        <v>15</v>
      </c>
      <c r="I19">
        <v>9</v>
      </c>
      <c r="J19">
        <v>0</v>
      </c>
      <c r="K19">
        <f t="shared" si="1"/>
        <v>360</v>
      </c>
      <c r="L19">
        <v>0</v>
      </c>
      <c r="M19">
        <f t="shared" si="2"/>
        <v>360</v>
      </c>
      <c r="N19">
        <f t="shared" si="3"/>
        <v>3440</v>
      </c>
      <c r="O19" s="4"/>
    </row>
    <row r="20" spans="1:15" x14ac:dyDescent="0.25">
      <c r="A20">
        <v>9</v>
      </c>
      <c r="B20" s="4">
        <v>0.98</v>
      </c>
      <c r="C20">
        <v>7</v>
      </c>
      <c r="D20">
        <v>0.12</v>
      </c>
      <c r="E20">
        <v>1</v>
      </c>
      <c r="F20" t="s">
        <v>28</v>
      </c>
      <c r="G20" s="3">
        <v>10</v>
      </c>
      <c r="H20">
        <v>0</v>
      </c>
      <c r="I20">
        <v>2</v>
      </c>
      <c r="J20">
        <v>600</v>
      </c>
      <c r="K20">
        <f t="shared" si="1"/>
        <v>80</v>
      </c>
      <c r="L20">
        <v>0</v>
      </c>
      <c r="M20">
        <f t="shared" si="2"/>
        <v>680</v>
      </c>
      <c r="N20" s="5">
        <f t="shared" si="3"/>
        <v>4120</v>
      </c>
      <c r="O20" s="4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zoomScale="145" zoomScaleNormal="145" workbookViewId="0">
      <selection activeCell="C9" sqref="C9"/>
    </sheetView>
  </sheetViews>
  <sheetFormatPr baseColWidth="10" defaultRowHeight="15" x14ac:dyDescent="0.25"/>
  <sheetData>
    <row r="1" spans="1:15" x14ac:dyDescent="0.25">
      <c r="A1" s="1" t="s">
        <v>0</v>
      </c>
      <c r="B1">
        <v>6</v>
      </c>
      <c r="D1" s="2" t="s">
        <v>6</v>
      </c>
      <c r="E1" s="2" t="s">
        <v>30</v>
      </c>
      <c r="F1" s="2" t="s">
        <v>8</v>
      </c>
      <c r="G1" s="2" t="s">
        <v>14</v>
      </c>
      <c r="I1" s="2" t="s">
        <v>7</v>
      </c>
      <c r="J1" s="2" t="s">
        <v>30</v>
      </c>
      <c r="K1" s="2" t="s">
        <v>8</v>
      </c>
      <c r="L1" s="2" t="s">
        <v>14</v>
      </c>
      <c r="N1" s="7" t="s">
        <v>39</v>
      </c>
      <c r="O1" s="5">
        <f>N23/A23</f>
        <v>1055</v>
      </c>
    </row>
    <row r="2" spans="1:15" x14ac:dyDescent="0.25">
      <c r="A2" s="1" t="s">
        <v>1</v>
      </c>
      <c r="B2">
        <v>2</v>
      </c>
      <c r="D2">
        <v>1</v>
      </c>
      <c r="E2">
        <v>12</v>
      </c>
      <c r="F2" s="4">
        <f>E2/$E$7</f>
        <v>0.12</v>
      </c>
      <c r="G2" s="4">
        <f>F2</f>
        <v>0.12</v>
      </c>
      <c r="I2">
        <v>1</v>
      </c>
      <c r="J2">
        <v>8</v>
      </c>
      <c r="K2" s="4">
        <f>J2/$J$6</f>
        <v>0.2</v>
      </c>
      <c r="L2" s="4">
        <f>K2</f>
        <v>0.2</v>
      </c>
    </row>
    <row r="3" spans="1:15" x14ac:dyDescent="0.25">
      <c r="A3" s="1" t="s">
        <v>2</v>
      </c>
      <c r="B3">
        <v>4</v>
      </c>
      <c r="D3">
        <v>2</v>
      </c>
      <c r="E3">
        <v>24</v>
      </c>
      <c r="F3" s="4">
        <f t="shared" ref="F3:F6" si="0">E3/$E$7</f>
        <v>0.24</v>
      </c>
      <c r="G3" s="4">
        <f>F3+G2</f>
        <v>0.36</v>
      </c>
      <c r="I3">
        <v>2</v>
      </c>
      <c r="J3">
        <v>16</v>
      </c>
      <c r="K3" s="4">
        <f t="shared" ref="K3:K5" si="1">J3/$J$6</f>
        <v>0.4</v>
      </c>
      <c r="L3" s="4">
        <f>K3+L2</f>
        <v>0.60000000000000009</v>
      </c>
    </row>
    <row r="4" spans="1:15" x14ac:dyDescent="0.25">
      <c r="D4">
        <v>3</v>
      </c>
      <c r="E4">
        <v>40</v>
      </c>
      <c r="F4" s="4">
        <f t="shared" si="0"/>
        <v>0.4</v>
      </c>
      <c r="G4" s="4">
        <f t="shared" ref="G4:G6" si="2">F4+G3</f>
        <v>0.76</v>
      </c>
      <c r="I4">
        <v>3</v>
      </c>
      <c r="J4">
        <v>12</v>
      </c>
      <c r="K4" s="4">
        <f t="shared" si="1"/>
        <v>0.3</v>
      </c>
      <c r="L4" s="4">
        <f t="shared" ref="L4:L5" si="3">K4+L3</f>
        <v>0.90000000000000013</v>
      </c>
    </row>
    <row r="5" spans="1:15" x14ac:dyDescent="0.25">
      <c r="A5" s="1" t="s">
        <v>3</v>
      </c>
      <c r="B5">
        <v>1000</v>
      </c>
      <c r="D5">
        <v>4</v>
      </c>
      <c r="E5">
        <v>18</v>
      </c>
      <c r="F5" s="4">
        <f t="shared" si="0"/>
        <v>0.18</v>
      </c>
      <c r="G5" s="4">
        <f t="shared" si="2"/>
        <v>0.94</v>
      </c>
      <c r="I5">
        <v>4</v>
      </c>
      <c r="J5">
        <v>4</v>
      </c>
      <c r="K5" s="4">
        <f t="shared" si="1"/>
        <v>0.1</v>
      </c>
      <c r="L5" s="4">
        <f t="shared" si="3"/>
        <v>1.0000000000000002</v>
      </c>
    </row>
    <row r="6" spans="1:15" x14ac:dyDescent="0.25">
      <c r="A6" s="1" t="s">
        <v>4</v>
      </c>
      <c r="B6">
        <v>220</v>
      </c>
      <c r="D6">
        <v>5</v>
      </c>
      <c r="E6">
        <v>6</v>
      </c>
      <c r="F6" s="4">
        <f t="shared" si="0"/>
        <v>0.06</v>
      </c>
      <c r="G6" s="4">
        <f t="shared" si="2"/>
        <v>1</v>
      </c>
      <c r="J6" s="1">
        <f>SUM(J2:J5)</f>
        <v>40</v>
      </c>
    </row>
    <row r="7" spans="1:15" x14ac:dyDescent="0.25">
      <c r="A7" s="1" t="s">
        <v>5</v>
      </c>
      <c r="B7">
        <v>400</v>
      </c>
      <c r="E7" s="1">
        <f>SUM(E2:E6)</f>
        <v>100</v>
      </c>
    </row>
    <row r="10" spans="1:15" ht="30" x14ac:dyDescent="0.25">
      <c r="A10" s="9" t="s">
        <v>31</v>
      </c>
      <c r="B10" s="9" t="s">
        <v>19</v>
      </c>
      <c r="C10" s="10" t="s">
        <v>6</v>
      </c>
      <c r="D10" s="9" t="s">
        <v>20</v>
      </c>
      <c r="E10" s="10" t="s">
        <v>7</v>
      </c>
      <c r="F10" s="9" t="s">
        <v>21</v>
      </c>
      <c r="G10" s="9" t="s">
        <v>22</v>
      </c>
      <c r="H10" s="10" t="s">
        <v>23</v>
      </c>
      <c r="I10" s="10" t="s">
        <v>24</v>
      </c>
      <c r="J10" s="10" t="s">
        <v>3</v>
      </c>
      <c r="K10" s="10" t="s">
        <v>4</v>
      </c>
      <c r="L10" s="10" t="s">
        <v>5</v>
      </c>
      <c r="M10" s="9" t="s">
        <v>25</v>
      </c>
      <c r="N10" s="9" t="s">
        <v>26</v>
      </c>
    </row>
    <row r="11" spans="1:15" x14ac:dyDescent="0.25">
      <c r="A11">
        <v>0</v>
      </c>
      <c r="I11">
        <v>4</v>
      </c>
      <c r="N11">
        <v>0</v>
      </c>
    </row>
    <row r="12" spans="1:15" x14ac:dyDescent="0.25">
      <c r="A12">
        <v>1</v>
      </c>
      <c r="B12" s="4">
        <v>0.44</v>
      </c>
      <c r="C12">
        <v>3</v>
      </c>
      <c r="D12" s="4">
        <v>0.52</v>
      </c>
      <c r="E12">
        <v>2</v>
      </c>
      <c r="F12" t="s">
        <v>28</v>
      </c>
      <c r="G12">
        <v>3</v>
      </c>
      <c r="H12">
        <v>0</v>
      </c>
      <c r="I12">
        <v>1</v>
      </c>
      <c r="J12">
        <f t="shared" ref="J12:J23" si="4">IF(F12="SI",Ko,0)</f>
        <v>1000</v>
      </c>
      <c r="K12">
        <f t="shared" ref="K12:K23" si="5">Km*I12</f>
        <v>220</v>
      </c>
      <c r="L12">
        <f t="shared" ref="L12:L23" si="6">IF(C12&gt;(I11+H12),(C12-(I11+H12))*Ks,0)</f>
        <v>0</v>
      </c>
      <c r="M12">
        <f t="shared" ref="M12:M23" si="7">SUM(J12:L12)</f>
        <v>1220</v>
      </c>
      <c r="N12">
        <f t="shared" ref="N12:N23" si="8">M12+N11</f>
        <v>1220</v>
      </c>
    </row>
    <row r="13" spans="1:15" x14ac:dyDescent="0.25">
      <c r="A13">
        <v>2</v>
      </c>
      <c r="B13" s="4">
        <v>0.13</v>
      </c>
      <c r="C13">
        <v>2</v>
      </c>
      <c r="D13" s="4"/>
      <c r="G13">
        <v>3</v>
      </c>
      <c r="H13">
        <v>0</v>
      </c>
      <c r="I13">
        <v>0</v>
      </c>
      <c r="J13">
        <f t="shared" si="4"/>
        <v>0</v>
      </c>
      <c r="K13">
        <f t="shared" si="5"/>
        <v>0</v>
      </c>
      <c r="L13">
        <f t="shared" si="6"/>
        <v>400</v>
      </c>
      <c r="M13">
        <f t="shared" si="7"/>
        <v>400</v>
      </c>
      <c r="N13">
        <f t="shared" si="8"/>
        <v>1620</v>
      </c>
    </row>
    <row r="14" spans="1:15" x14ac:dyDescent="0.25">
      <c r="A14">
        <v>3</v>
      </c>
      <c r="B14" s="4">
        <v>0.98</v>
      </c>
      <c r="C14">
        <v>5</v>
      </c>
      <c r="D14" s="4">
        <v>0.7</v>
      </c>
      <c r="E14">
        <v>3</v>
      </c>
      <c r="F14" t="s">
        <v>28</v>
      </c>
      <c r="G14">
        <v>6</v>
      </c>
      <c r="H14">
        <v>6</v>
      </c>
      <c r="I14">
        <v>1</v>
      </c>
      <c r="J14">
        <f t="shared" si="4"/>
        <v>1000</v>
      </c>
      <c r="K14">
        <f t="shared" si="5"/>
        <v>220</v>
      </c>
      <c r="L14">
        <f t="shared" si="6"/>
        <v>0</v>
      </c>
      <c r="M14">
        <f t="shared" si="7"/>
        <v>1220</v>
      </c>
      <c r="N14">
        <f t="shared" si="8"/>
        <v>2840</v>
      </c>
    </row>
    <row r="15" spans="1:15" x14ac:dyDescent="0.25">
      <c r="A15">
        <v>4</v>
      </c>
      <c r="B15" s="4">
        <v>0.71</v>
      </c>
      <c r="C15">
        <v>3</v>
      </c>
      <c r="D15" s="4"/>
      <c r="G15">
        <v>6</v>
      </c>
      <c r="H15">
        <v>0</v>
      </c>
      <c r="I15">
        <v>0</v>
      </c>
      <c r="J15">
        <f t="shared" si="4"/>
        <v>0</v>
      </c>
      <c r="K15">
        <f t="shared" si="5"/>
        <v>0</v>
      </c>
      <c r="L15">
        <f t="shared" si="6"/>
        <v>800</v>
      </c>
      <c r="M15">
        <f t="shared" si="7"/>
        <v>800</v>
      </c>
      <c r="N15">
        <f t="shared" si="8"/>
        <v>3640</v>
      </c>
    </row>
    <row r="16" spans="1:15" x14ac:dyDescent="0.25">
      <c r="A16">
        <v>5</v>
      </c>
      <c r="B16" s="4">
        <v>0.39</v>
      </c>
      <c r="C16">
        <v>3</v>
      </c>
      <c r="D16" s="4"/>
      <c r="G16">
        <v>6</v>
      </c>
      <c r="H16">
        <v>0</v>
      </c>
      <c r="I16">
        <v>0</v>
      </c>
      <c r="J16">
        <f t="shared" si="4"/>
        <v>0</v>
      </c>
      <c r="K16">
        <f t="shared" si="5"/>
        <v>0</v>
      </c>
      <c r="L16">
        <f t="shared" si="6"/>
        <v>1200</v>
      </c>
      <c r="M16">
        <f t="shared" si="7"/>
        <v>1200</v>
      </c>
      <c r="N16">
        <f t="shared" si="8"/>
        <v>4840</v>
      </c>
    </row>
    <row r="17" spans="1:14" x14ac:dyDescent="0.25">
      <c r="A17">
        <v>6</v>
      </c>
      <c r="B17" s="4">
        <v>0.8</v>
      </c>
      <c r="C17">
        <v>4</v>
      </c>
      <c r="D17" s="4">
        <v>0.83</v>
      </c>
      <c r="E17">
        <v>3</v>
      </c>
      <c r="F17" t="s">
        <v>28</v>
      </c>
      <c r="G17">
        <v>9</v>
      </c>
      <c r="H17">
        <v>6</v>
      </c>
      <c r="I17">
        <v>2</v>
      </c>
      <c r="J17">
        <f t="shared" si="4"/>
        <v>1000</v>
      </c>
      <c r="K17">
        <f t="shared" si="5"/>
        <v>440</v>
      </c>
      <c r="L17">
        <f t="shared" si="6"/>
        <v>0</v>
      </c>
      <c r="M17">
        <f t="shared" si="7"/>
        <v>1440</v>
      </c>
      <c r="N17">
        <f t="shared" si="8"/>
        <v>6280</v>
      </c>
    </row>
    <row r="18" spans="1:14" x14ac:dyDescent="0.25">
      <c r="A18">
        <v>7</v>
      </c>
      <c r="B18" s="4">
        <v>0.24</v>
      </c>
      <c r="C18">
        <v>2</v>
      </c>
      <c r="D18" s="4"/>
      <c r="G18">
        <v>9</v>
      </c>
      <c r="H18">
        <v>0</v>
      </c>
      <c r="I18">
        <v>0</v>
      </c>
      <c r="J18">
        <f t="shared" si="4"/>
        <v>0</v>
      </c>
      <c r="K18">
        <f t="shared" si="5"/>
        <v>0</v>
      </c>
      <c r="L18">
        <f t="shared" si="6"/>
        <v>0</v>
      </c>
      <c r="M18">
        <f t="shared" si="7"/>
        <v>0</v>
      </c>
      <c r="N18">
        <f t="shared" si="8"/>
        <v>6280</v>
      </c>
    </row>
    <row r="19" spans="1:14" x14ac:dyDescent="0.25">
      <c r="A19">
        <v>8</v>
      </c>
      <c r="B19" s="4">
        <v>0.94</v>
      </c>
      <c r="C19">
        <v>5</v>
      </c>
      <c r="D19" s="4"/>
      <c r="G19">
        <v>9</v>
      </c>
      <c r="H19">
        <v>0</v>
      </c>
      <c r="I19">
        <v>0</v>
      </c>
      <c r="J19">
        <f t="shared" si="4"/>
        <v>0</v>
      </c>
      <c r="K19">
        <f t="shared" si="5"/>
        <v>0</v>
      </c>
      <c r="L19">
        <f t="shared" si="6"/>
        <v>2000</v>
      </c>
      <c r="M19">
        <f t="shared" si="7"/>
        <v>2000</v>
      </c>
      <c r="N19">
        <f t="shared" si="8"/>
        <v>8280</v>
      </c>
    </row>
    <row r="20" spans="1:14" x14ac:dyDescent="0.25">
      <c r="A20">
        <v>9</v>
      </c>
      <c r="B20" s="4">
        <v>0.06</v>
      </c>
      <c r="C20">
        <v>1</v>
      </c>
      <c r="D20" s="4"/>
      <c r="H20">
        <v>6</v>
      </c>
      <c r="I20">
        <v>5</v>
      </c>
      <c r="J20">
        <f t="shared" si="4"/>
        <v>0</v>
      </c>
      <c r="K20">
        <f t="shared" si="5"/>
        <v>1100</v>
      </c>
      <c r="L20">
        <f t="shared" si="6"/>
        <v>0</v>
      </c>
      <c r="M20">
        <f t="shared" si="7"/>
        <v>1100</v>
      </c>
      <c r="N20">
        <f t="shared" si="8"/>
        <v>9380</v>
      </c>
    </row>
    <row r="21" spans="1:14" x14ac:dyDescent="0.25">
      <c r="A21">
        <v>10</v>
      </c>
      <c r="B21" s="4">
        <v>0.62</v>
      </c>
      <c r="C21">
        <v>3</v>
      </c>
      <c r="D21" s="4">
        <v>0.22</v>
      </c>
      <c r="E21">
        <v>2</v>
      </c>
      <c r="F21" t="s">
        <v>28</v>
      </c>
      <c r="G21">
        <v>12</v>
      </c>
      <c r="H21">
        <v>0</v>
      </c>
      <c r="I21">
        <v>2</v>
      </c>
      <c r="J21">
        <f t="shared" si="4"/>
        <v>1000</v>
      </c>
      <c r="K21">
        <f t="shared" si="5"/>
        <v>440</v>
      </c>
      <c r="L21">
        <f t="shared" si="6"/>
        <v>0</v>
      </c>
      <c r="M21">
        <f t="shared" si="7"/>
        <v>1440</v>
      </c>
      <c r="N21">
        <f t="shared" si="8"/>
        <v>10820</v>
      </c>
    </row>
    <row r="22" spans="1:14" x14ac:dyDescent="0.25">
      <c r="A22">
        <v>11</v>
      </c>
      <c r="B22" s="4">
        <v>0.57999999999999996</v>
      </c>
      <c r="C22">
        <v>3</v>
      </c>
      <c r="D22" s="4"/>
      <c r="G22">
        <v>12</v>
      </c>
      <c r="H22">
        <v>0</v>
      </c>
      <c r="I22">
        <v>0</v>
      </c>
      <c r="J22">
        <f t="shared" si="4"/>
        <v>0</v>
      </c>
      <c r="K22">
        <f t="shared" si="5"/>
        <v>0</v>
      </c>
      <c r="L22">
        <f t="shared" si="6"/>
        <v>400</v>
      </c>
      <c r="M22">
        <f t="shared" si="7"/>
        <v>400</v>
      </c>
      <c r="N22">
        <f t="shared" si="8"/>
        <v>11220</v>
      </c>
    </row>
    <row r="23" spans="1:14" x14ac:dyDescent="0.25">
      <c r="A23">
        <v>12</v>
      </c>
      <c r="B23" s="4">
        <v>0.9</v>
      </c>
      <c r="C23">
        <v>4</v>
      </c>
      <c r="D23" s="4">
        <v>0.03</v>
      </c>
      <c r="E23">
        <v>1</v>
      </c>
      <c r="F23" t="s">
        <v>28</v>
      </c>
      <c r="G23">
        <v>13</v>
      </c>
      <c r="H23">
        <v>6</v>
      </c>
      <c r="I23">
        <v>2</v>
      </c>
      <c r="J23">
        <f t="shared" si="4"/>
        <v>1000</v>
      </c>
      <c r="K23">
        <f t="shared" si="5"/>
        <v>440</v>
      </c>
      <c r="L23">
        <f t="shared" si="6"/>
        <v>0</v>
      </c>
      <c r="M23">
        <f t="shared" si="7"/>
        <v>1440</v>
      </c>
      <c r="N23" s="5">
        <f t="shared" si="8"/>
        <v>12660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zoomScale="145" zoomScaleNormal="145" workbookViewId="0">
      <selection activeCell="E5" sqref="E5"/>
    </sheetView>
  </sheetViews>
  <sheetFormatPr baseColWidth="10" defaultRowHeight="15" x14ac:dyDescent="0.25"/>
  <sheetData>
    <row r="1" spans="1:15" x14ac:dyDescent="0.25">
      <c r="A1" t="s">
        <v>0</v>
      </c>
      <c r="B1">
        <v>700</v>
      </c>
      <c r="C1">
        <v>1000</v>
      </c>
      <c r="F1" s="8" t="s">
        <v>6</v>
      </c>
      <c r="G1" s="8"/>
      <c r="H1" s="1"/>
      <c r="I1" s="1"/>
      <c r="J1" s="1"/>
    </row>
    <row r="2" spans="1:15" x14ac:dyDescent="0.25">
      <c r="A2" t="s">
        <v>1</v>
      </c>
      <c r="B2">
        <v>150</v>
      </c>
      <c r="C2">
        <v>0</v>
      </c>
      <c r="F2" s="2" t="s">
        <v>33</v>
      </c>
      <c r="G2" s="2" t="s">
        <v>34</v>
      </c>
      <c r="H2" s="1" t="s">
        <v>30</v>
      </c>
      <c r="I2" s="1" t="s">
        <v>8</v>
      </c>
      <c r="J2" s="1" t="s">
        <v>14</v>
      </c>
      <c r="M2" s="1" t="s">
        <v>40</v>
      </c>
      <c r="N2" s="5">
        <f>O19/A19</f>
        <v>406.45</v>
      </c>
    </row>
    <row r="3" spans="1:15" x14ac:dyDescent="0.25">
      <c r="A3" t="s">
        <v>32</v>
      </c>
      <c r="F3" s="3">
        <v>0</v>
      </c>
      <c r="G3" s="3">
        <v>200</v>
      </c>
      <c r="H3">
        <v>1</v>
      </c>
      <c r="I3" s="4">
        <f>H3/$H$7</f>
        <v>0.1</v>
      </c>
      <c r="J3" s="4">
        <f>I3</f>
        <v>0.1</v>
      </c>
    </row>
    <row r="4" spans="1:15" x14ac:dyDescent="0.25">
      <c r="F4" s="3">
        <v>200</v>
      </c>
      <c r="G4" s="3">
        <v>400</v>
      </c>
      <c r="H4">
        <v>2</v>
      </c>
      <c r="I4" s="4">
        <f t="shared" ref="I4:I6" si="0">H4/$H$7</f>
        <v>0.2</v>
      </c>
      <c r="J4" s="4">
        <f>I4+J3</f>
        <v>0.30000000000000004</v>
      </c>
    </row>
    <row r="5" spans="1:15" x14ac:dyDescent="0.25">
      <c r="A5" t="s">
        <v>3</v>
      </c>
      <c r="B5">
        <v>800</v>
      </c>
      <c r="F5" s="3">
        <v>400</v>
      </c>
      <c r="G5" s="3">
        <v>600</v>
      </c>
      <c r="H5">
        <v>4</v>
      </c>
      <c r="I5" s="4">
        <f t="shared" si="0"/>
        <v>0.4</v>
      </c>
      <c r="J5" s="4">
        <f t="shared" ref="J5:J6" si="1">I5+J4</f>
        <v>0.70000000000000007</v>
      </c>
    </row>
    <row r="6" spans="1:15" x14ac:dyDescent="0.25">
      <c r="A6" t="s">
        <v>4</v>
      </c>
      <c r="B6">
        <v>0.3</v>
      </c>
      <c r="F6" s="3">
        <v>600</v>
      </c>
      <c r="G6" s="3">
        <v>800</v>
      </c>
      <c r="H6">
        <v>3</v>
      </c>
      <c r="I6" s="4">
        <f t="shared" si="0"/>
        <v>0.3</v>
      </c>
      <c r="J6" s="4">
        <f t="shared" si="1"/>
        <v>1</v>
      </c>
    </row>
    <row r="7" spans="1:15" x14ac:dyDescent="0.25">
      <c r="A7" t="s">
        <v>5</v>
      </c>
      <c r="B7">
        <v>0.5</v>
      </c>
      <c r="H7" s="1">
        <f>SUM(H3:H6)</f>
        <v>10</v>
      </c>
    </row>
    <row r="10" spans="1:15" ht="30" x14ac:dyDescent="0.25">
      <c r="A10" s="9" t="s">
        <v>27</v>
      </c>
      <c r="B10" s="9" t="s">
        <v>37</v>
      </c>
      <c r="C10" s="9" t="s">
        <v>35</v>
      </c>
      <c r="D10" s="9" t="s">
        <v>36</v>
      </c>
      <c r="E10" s="9" t="s">
        <v>38</v>
      </c>
      <c r="F10" s="9" t="s">
        <v>6</v>
      </c>
      <c r="G10" s="9" t="s">
        <v>21</v>
      </c>
      <c r="H10" s="9" t="s">
        <v>22</v>
      </c>
      <c r="I10" s="10" t="s">
        <v>23</v>
      </c>
      <c r="J10" s="10" t="s">
        <v>24</v>
      </c>
      <c r="K10" s="10" t="s">
        <v>3</v>
      </c>
      <c r="L10" s="10" t="s">
        <v>4</v>
      </c>
      <c r="M10" s="10" t="s">
        <v>5</v>
      </c>
      <c r="N10" s="9" t="s">
        <v>25</v>
      </c>
      <c r="O10" s="9" t="s">
        <v>26</v>
      </c>
    </row>
    <row r="11" spans="1:15" x14ac:dyDescent="0.25">
      <c r="A11">
        <v>0</v>
      </c>
      <c r="J11">
        <v>700</v>
      </c>
      <c r="O11">
        <v>0</v>
      </c>
    </row>
    <row r="12" spans="1:15" x14ac:dyDescent="0.25">
      <c r="A12">
        <v>1</v>
      </c>
      <c r="B12">
        <v>0.31</v>
      </c>
      <c r="C12">
        <v>400</v>
      </c>
      <c r="D12">
        <v>600</v>
      </c>
      <c r="E12">
        <v>0.35</v>
      </c>
      <c r="F12">
        <f t="shared" ref="F12:F19" si="2">E12*(D12-C12)+C12</f>
        <v>470</v>
      </c>
      <c r="I12">
        <v>0</v>
      </c>
      <c r="J12">
        <f t="shared" ref="J12:J19" si="3">IF(((J11+I12)-F12)&lt;0,0,(J11+I12)-F12)</f>
        <v>230</v>
      </c>
      <c r="K12">
        <f t="shared" ref="K12:K19" si="4">IF(G12="",0,Ko)</f>
        <v>0</v>
      </c>
      <c r="L12" s="4">
        <f t="shared" ref="L12:L19" si="5">Km*J12</f>
        <v>69</v>
      </c>
      <c r="M12">
        <f t="shared" ref="M12:M19" si="6">IF(F12&gt;(J11+I12),Ks*(F12-(J11+I12)),0)</f>
        <v>0</v>
      </c>
      <c r="N12" s="4">
        <f t="shared" ref="N12:N19" si="7">SUM(K12:M12)</f>
        <v>69</v>
      </c>
      <c r="O12" s="4">
        <f t="shared" ref="O12:O19" si="8">N12+O11</f>
        <v>69</v>
      </c>
    </row>
    <row r="13" spans="1:15" x14ac:dyDescent="0.25">
      <c r="A13">
        <v>2</v>
      </c>
      <c r="B13">
        <v>0.75</v>
      </c>
      <c r="C13">
        <v>600</v>
      </c>
      <c r="D13">
        <v>800</v>
      </c>
      <c r="E13">
        <v>0.21</v>
      </c>
      <c r="F13">
        <f t="shared" si="2"/>
        <v>642</v>
      </c>
      <c r="G13">
        <v>1000</v>
      </c>
      <c r="H13">
        <v>3</v>
      </c>
      <c r="I13">
        <v>0</v>
      </c>
      <c r="J13">
        <f t="shared" si="3"/>
        <v>0</v>
      </c>
      <c r="K13">
        <f t="shared" si="4"/>
        <v>800</v>
      </c>
      <c r="L13" s="4">
        <f t="shared" si="5"/>
        <v>0</v>
      </c>
      <c r="M13">
        <f t="shared" si="6"/>
        <v>206</v>
      </c>
      <c r="N13" s="4">
        <f t="shared" si="7"/>
        <v>1006</v>
      </c>
      <c r="O13" s="4">
        <f t="shared" si="8"/>
        <v>1075</v>
      </c>
    </row>
    <row r="14" spans="1:15" x14ac:dyDescent="0.25">
      <c r="A14">
        <v>3</v>
      </c>
      <c r="B14">
        <v>0.45</v>
      </c>
      <c r="C14">
        <v>400</v>
      </c>
      <c r="D14">
        <v>600</v>
      </c>
      <c r="E14">
        <v>0.88</v>
      </c>
      <c r="F14">
        <f t="shared" si="2"/>
        <v>576</v>
      </c>
      <c r="I14">
        <v>1000</v>
      </c>
      <c r="J14">
        <f t="shared" si="3"/>
        <v>424</v>
      </c>
      <c r="K14">
        <f t="shared" si="4"/>
        <v>0</v>
      </c>
      <c r="L14" s="4">
        <f t="shared" si="5"/>
        <v>127.19999999999999</v>
      </c>
      <c r="M14">
        <f t="shared" si="6"/>
        <v>0</v>
      </c>
      <c r="N14" s="4">
        <f t="shared" si="7"/>
        <v>127.19999999999999</v>
      </c>
      <c r="O14" s="4">
        <f t="shared" si="8"/>
        <v>1202.2</v>
      </c>
    </row>
    <row r="15" spans="1:15" x14ac:dyDescent="0.25">
      <c r="A15">
        <v>4</v>
      </c>
      <c r="B15">
        <v>0.11</v>
      </c>
      <c r="C15">
        <v>200</v>
      </c>
      <c r="D15">
        <v>400</v>
      </c>
      <c r="E15">
        <v>0.28999999999999998</v>
      </c>
      <c r="F15">
        <f t="shared" si="2"/>
        <v>258</v>
      </c>
      <c r="I15">
        <v>0</v>
      </c>
      <c r="J15">
        <f t="shared" si="3"/>
        <v>166</v>
      </c>
      <c r="K15">
        <f t="shared" si="4"/>
        <v>0</v>
      </c>
      <c r="L15" s="4">
        <f t="shared" si="5"/>
        <v>49.8</v>
      </c>
      <c r="M15">
        <f t="shared" si="6"/>
        <v>0</v>
      </c>
      <c r="N15" s="4">
        <f t="shared" si="7"/>
        <v>49.8</v>
      </c>
      <c r="O15" s="4">
        <f t="shared" si="8"/>
        <v>1252</v>
      </c>
    </row>
    <row r="16" spans="1:15" x14ac:dyDescent="0.25">
      <c r="A16">
        <v>5</v>
      </c>
      <c r="B16">
        <v>0.08</v>
      </c>
      <c r="C16">
        <v>0</v>
      </c>
      <c r="D16">
        <v>200</v>
      </c>
      <c r="E16">
        <v>0.24</v>
      </c>
      <c r="F16">
        <f t="shared" si="2"/>
        <v>48</v>
      </c>
      <c r="G16">
        <v>700</v>
      </c>
      <c r="H16">
        <v>6</v>
      </c>
      <c r="I16">
        <v>0</v>
      </c>
      <c r="J16">
        <f t="shared" si="3"/>
        <v>118</v>
      </c>
      <c r="K16">
        <f t="shared" si="4"/>
        <v>800</v>
      </c>
      <c r="L16" s="4">
        <f t="shared" si="5"/>
        <v>35.4</v>
      </c>
      <c r="M16">
        <f t="shared" si="6"/>
        <v>0</v>
      </c>
      <c r="N16" s="4">
        <f t="shared" si="7"/>
        <v>835.4</v>
      </c>
      <c r="O16" s="4">
        <f t="shared" si="8"/>
        <v>2087.4</v>
      </c>
    </row>
    <row r="17" spans="1:15" x14ac:dyDescent="0.25">
      <c r="A17">
        <v>6</v>
      </c>
      <c r="B17">
        <v>0.39</v>
      </c>
      <c r="C17">
        <v>400</v>
      </c>
      <c r="D17">
        <v>600</v>
      </c>
      <c r="E17">
        <v>0.02</v>
      </c>
      <c r="F17">
        <f t="shared" si="2"/>
        <v>404</v>
      </c>
      <c r="I17">
        <v>700</v>
      </c>
      <c r="J17">
        <f t="shared" si="3"/>
        <v>414</v>
      </c>
      <c r="K17">
        <f t="shared" si="4"/>
        <v>0</v>
      </c>
      <c r="L17" s="4">
        <f t="shared" si="5"/>
        <v>124.19999999999999</v>
      </c>
      <c r="M17">
        <f t="shared" si="6"/>
        <v>0</v>
      </c>
      <c r="N17" s="4">
        <f t="shared" si="7"/>
        <v>124.19999999999999</v>
      </c>
      <c r="O17" s="4">
        <f t="shared" si="8"/>
        <v>2211.6</v>
      </c>
    </row>
    <row r="18" spans="1:15" x14ac:dyDescent="0.25">
      <c r="A18">
        <v>7</v>
      </c>
      <c r="B18">
        <v>0.55000000000000004</v>
      </c>
      <c r="C18">
        <v>400</v>
      </c>
      <c r="D18">
        <v>600</v>
      </c>
      <c r="E18">
        <v>0.49</v>
      </c>
      <c r="F18">
        <f t="shared" si="2"/>
        <v>498</v>
      </c>
      <c r="G18">
        <v>1000</v>
      </c>
      <c r="H18">
        <v>8</v>
      </c>
      <c r="I18">
        <v>0</v>
      </c>
      <c r="J18">
        <f t="shared" si="3"/>
        <v>0</v>
      </c>
      <c r="K18">
        <f t="shared" si="4"/>
        <v>800</v>
      </c>
      <c r="L18" s="4">
        <f t="shared" si="5"/>
        <v>0</v>
      </c>
      <c r="M18">
        <f t="shared" si="6"/>
        <v>42</v>
      </c>
      <c r="N18" s="4">
        <f t="shared" si="7"/>
        <v>842</v>
      </c>
      <c r="O18" s="4">
        <f t="shared" si="8"/>
        <v>3053.6</v>
      </c>
    </row>
    <row r="19" spans="1:15" x14ac:dyDescent="0.25">
      <c r="A19">
        <v>8</v>
      </c>
      <c r="B19">
        <v>0.21</v>
      </c>
      <c r="C19">
        <v>200</v>
      </c>
      <c r="D19">
        <v>400</v>
      </c>
      <c r="E19">
        <v>0.7</v>
      </c>
      <c r="F19">
        <f t="shared" si="2"/>
        <v>340</v>
      </c>
      <c r="I19">
        <v>1000</v>
      </c>
      <c r="J19">
        <f t="shared" si="3"/>
        <v>660</v>
      </c>
      <c r="K19">
        <f t="shared" si="4"/>
        <v>0</v>
      </c>
      <c r="L19" s="4">
        <f t="shared" si="5"/>
        <v>198</v>
      </c>
      <c r="M19">
        <f t="shared" si="6"/>
        <v>0</v>
      </c>
      <c r="N19" s="4">
        <f t="shared" si="7"/>
        <v>198</v>
      </c>
      <c r="O19" s="6">
        <f t="shared" si="8"/>
        <v>3251.6</v>
      </c>
    </row>
  </sheetData>
  <mergeCells count="1">
    <mergeCell ref="F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9</vt:i4>
      </vt:variant>
    </vt:vector>
  </HeadingPairs>
  <TitlesOfParts>
    <vt:vector size="12" baseType="lpstr">
      <vt:lpstr>Empresa genérica</vt:lpstr>
      <vt:lpstr>Fraccionadora de barriles</vt:lpstr>
      <vt:lpstr>Moreno Insumos</vt:lpstr>
      <vt:lpstr>'Empresa genérica'!Km</vt:lpstr>
      <vt:lpstr>'Fraccionadora de barriles'!Km</vt:lpstr>
      <vt:lpstr>'Moreno Insumos'!Km</vt:lpstr>
      <vt:lpstr>'Empresa genérica'!Ko</vt:lpstr>
      <vt:lpstr>'Fraccionadora de barriles'!Ko</vt:lpstr>
      <vt:lpstr>'Moreno Insumos'!Ko</vt:lpstr>
      <vt:lpstr>'Empresa genérica'!Ks</vt:lpstr>
      <vt:lpstr>'Fraccionadora de barriles'!Ks</vt:lpstr>
      <vt:lpstr>'Moreno Insumos'!Ks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</dc:creator>
  <cp:lastModifiedBy>Gonzalo Carena</cp:lastModifiedBy>
  <dcterms:created xsi:type="dcterms:W3CDTF">2020-04-22T11:27:45Z</dcterms:created>
  <dcterms:modified xsi:type="dcterms:W3CDTF">2021-04-09T20:34:49Z</dcterms:modified>
</cp:coreProperties>
</file>