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790" windowHeight="6870" activeTab="1"/>
  </bookViews>
  <sheets>
    <sheet name="Montecarlo - Ej 9 - Politica A" sheetId="4" r:id="rId1"/>
    <sheet name="Politica B" sheetId="5" r:id="rId2"/>
  </sheets>
  <definedNames>
    <definedName name="_xlnm.Print_Area" localSheetId="0">'Montecarlo - Ej 9 - Politica A'!$A$1:$U$21</definedName>
    <definedName name="_xlnm.Print_Area" localSheetId="1">'Politica B'!$A$1:$U$24</definedName>
    <definedName name="cantidad_pedido" localSheetId="1">'Politica B'!$B$9</definedName>
    <definedName name="cantidad_pedido">'Montecarlo - Ej 9 - Politica A'!$B$6</definedName>
    <definedName name="costo_mant" localSheetId="1">'Politica B'!$B$6</definedName>
    <definedName name="costo_mant">'Montecarlo - Ej 9 - Politica A'!$B$3</definedName>
    <definedName name="costo_pedido" localSheetId="1">'Politica B'!$B$2</definedName>
    <definedName name="costo_pedido">'Montecarlo - Ej 9 - Politica A'!$B$2</definedName>
    <definedName name="costo_stockout" localSheetId="1">'Politica B'!$B$7</definedName>
    <definedName name="costo_stockout">'Montecarlo - Ej 9 - Politica A'!$B$4</definedName>
    <definedName name="intervalo_pedido" localSheetId="1">'Politica B'!$B$10</definedName>
    <definedName name="intervalo_pedido">'Montecarlo - Ej 9 - Politica A'!$B$7</definedName>
    <definedName name="lim_costo_ped">'Politica B'!$C$2:$C$4</definedName>
    <definedName name="lim_demanda" localSheetId="1">'Politica B'!$H$3:$H$8</definedName>
    <definedName name="lim_demanda">'Montecarlo - Ej 9 - Politica A'!$H$3:$H$8</definedName>
    <definedName name="lim_demora" localSheetId="1">'Politica B'!$N$3:$N$6</definedName>
    <definedName name="lim_demora">'Montecarlo - Ej 9 - Politica A'!$N$3:$N$6</definedName>
    <definedName name="prob_demanda" localSheetId="1">'Politica B'!$F$3:$F$8</definedName>
    <definedName name="prob_demanda">'Montecarlo - Ej 9 - Politica A'!$F$3:$F$8</definedName>
    <definedName name="rango_costo_ped">'Politica B'!$B$2:$B$4</definedName>
    <definedName name="rango_demanda" localSheetId="1">'Politica B'!$E$3:$E$8</definedName>
    <definedName name="rango_demanda">'Montecarlo - Ej 9 - Politica A'!$E$3:$E$8</definedName>
    <definedName name="rango_demora" localSheetId="1">'Politica B'!$K$3:$K$6</definedName>
    <definedName name="rango_demora">'Montecarlo - Ej 9 - Politica A'!$K$3:$K$6</definedName>
  </definedNames>
  <calcPr calcId="124519"/>
</workbook>
</file>

<file path=xl/calcChain.xml><?xml version="1.0" encoding="utf-8"?>
<calcChain xmlns="http://schemas.openxmlformats.org/spreadsheetml/2006/main">
  <c r="C71" i="5"/>
  <c r="J71"/>
  <c r="C72"/>
  <c r="J72"/>
  <c r="C73"/>
  <c r="J73"/>
  <c r="C74"/>
  <c r="J74"/>
  <c r="M74" s="1"/>
  <c r="C75"/>
  <c r="J75"/>
  <c r="M75" s="1"/>
  <c r="C76"/>
  <c r="C77"/>
  <c r="J77"/>
  <c r="M77" s="1"/>
  <c r="C78"/>
  <c r="J78"/>
  <c r="M78" s="1"/>
  <c r="C79"/>
  <c r="J79"/>
  <c r="C80"/>
  <c r="J80"/>
  <c r="C81"/>
  <c r="J81"/>
  <c r="C82"/>
  <c r="J82"/>
  <c r="M82" s="1"/>
  <c r="C83"/>
  <c r="J83"/>
  <c r="M83" s="1"/>
  <c r="C84"/>
  <c r="J84"/>
  <c r="M84"/>
  <c r="C85"/>
  <c r="J85"/>
  <c r="M85" s="1"/>
  <c r="C86"/>
  <c r="C87"/>
  <c r="J87"/>
  <c r="C88"/>
  <c r="J88"/>
  <c r="C89"/>
  <c r="J89"/>
  <c r="M89" s="1"/>
  <c r="C90"/>
  <c r="J90"/>
  <c r="M90"/>
  <c r="C91"/>
  <c r="J91"/>
  <c r="M91" s="1"/>
  <c r="C92"/>
  <c r="J92"/>
  <c r="M92" s="1"/>
  <c r="C93"/>
  <c r="J93"/>
  <c r="M93"/>
  <c r="C94"/>
  <c r="J94"/>
  <c r="M94" s="1"/>
  <c r="C95"/>
  <c r="J95"/>
  <c r="M95" s="1"/>
  <c r="C96"/>
  <c r="C97"/>
  <c r="J97"/>
  <c r="M97" s="1"/>
  <c r="C98"/>
  <c r="J98"/>
  <c r="M98" s="1"/>
  <c r="C99"/>
  <c r="J99"/>
  <c r="M99" s="1"/>
  <c r="C100"/>
  <c r="J100"/>
  <c r="M100"/>
  <c r="C101"/>
  <c r="J101"/>
  <c r="M101" s="1"/>
  <c r="C102"/>
  <c r="J102"/>
  <c r="M102" s="1"/>
  <c r="C103"/>
  <c r="J103"/>
  <c r="M103" s="1"/>
  <c r="C104"/>
  <c r="J104"/>
  <c r="C105"/>
  <c r="J105"/>
  <c r="M105" s="1"/>
  <c r="C106"/>
  <c r="C107"/>
  <c r="J107"/>
  <c r="M107" s="1"/>
  <c r="C108"/>
  <c r="J108"/>
  <c r="M108" s="1"/>
  <c r="C109"/>
  <c r="J109"/>
  <c r="M109" s="1"/>
  <c r="C110"/>
  <c r="J110"/>
  <c r="M110"/>
  <c r="C111"/>
  <c r="J111"/>
  <c r="M111" s="1"/>
  <c r="C112"/>
  <c r="J112"/>
  <c r="C113"/>
  <c r="J113"/>
  <c r="M113" s="1"/>
  <c r="C114"/>
  <c r="J114"/>
  <c r="M114" s="1"/>
  <c r="C115"/>
  <c r="J115"/>
  <c r="M115" s="1"/>
  <c r="C116"/>
  <c r="C117"/>
  <c r="J117"/>
  <c r="M117" s="1"/>
  <c r="C118"/>
  <c r="J118"/>
  <c r="M118" s="1"/>
  <c r="C119"/>
  <c r="J119"/>
  <c r="M119" s="1"/>
  <c r="C120"/>
  <c r="J120"/>
  <c r="C121"/>
  <c r="J121"/>
  <c r="M121" s="1"/>
  <c r="C122"/>
  <c r="J122"/>
  <c r="M122" s="1"/>
  <c r="C123"/>
  <c r="J123"/>
  <c r="M123" s="1"/>
  <c r="C124"/>
  <c r="J124"/>
  <c r="M124" s="1"/>
  <c r="C125"/>
  <c r="J125"/>
  <c r="M125" s="1"/>
  <c r="C126"/>
  <c r="C127"/>
  <c r="J127"/>
  <c r="M127" s="1"/>
  <c r="C128"/>
  <c r="J128"/>
  <c r="C129"/>
  <c r="J129"/>
  <c r="M129" s="1"/>
  <c r="C130"/>
  <c r="J130"/>
  <c r="M130" s="1"/>
  <c r="C131"/>
  <c r="J131"/>
  <c r="M131" s="1"/>
  <c r="C132"/>
  <c r="J132"/>
  <c r="M132" s="1"/>
  <c r="C133"/>
  <c r="J133"/>
  <c r="M133" s="1"/>
  <c r="C134"/>
  <c r="J134"/>
  <c r="M134"/>
  <c r="C135"/>
  <c r="J135"/>
  <c r="M135" s="1"/>
  <c r="C136"/>
  <c r="C137"/>
  <c r="J137"/>
  <c r="M137" s="1"/>
  <c r="C138"/>
  <c r="J138"/>
  <c r="M138"/>
  <c r="C139"/>
  <c r="J139"/>
  <c r="M139" s="1"/>
  <c r="C140"/>
  <c r="J140"/>
  <c r="M140" s="1"/>
  <c r="C141"/>
  <c r="J141"/>
  <c r="M141" s="1"/>
  <c r="C142"/>
  <c r="J142"/>
  <c r="M142"/>
  <c r="C143"/>
  <c r="J143"/>
  <c r="M143" s="1"/>
  <c r="C144"/>
  <c r="J144"/>
  <c r="C145"/>
  <c r="J145"/>
  <c r="M145" s="1"/>
  <c r="C146"/>
  <c r="C147"/>
  <c r="J147"/>
  <c r="M147" s="1"/>
  <c r="C148"/>
  <c r="J148"/>
  <c r="M148" s="1"/>
  <c r="C149"/>
  <c r="J149"/>
  <c r="M149" s="1"/>
  <c r="C150"/>
  <c r="J150"/>
  <c r="M150" s="1"/>
  <c r="C151"/>
  <c r="J151"/>
  <c r="M151" s="1"/>
  <c r="C152"/>
  <c r="J152"/>
  <c r="C153"/>
  <c r="J153"/>
  <c r="M153" s="1"/>
  <c r="C154"/>
  <c r="J154"/>
  <c r="M154" s="1"/>
  <c r="C155"/>
  <c r="J155"/>
  <c r="M155" s="1"/>
  <c r="C156"/>
  <c r="C157"/>
  <c r="J157"/>
  <c r="M157" s="1"/>
  <c r="C158"/>
  <c r="J158"/>
  <c r="M158"/>
  <c r="C159"/>
  <c r="J159"/>
  <c r="M159" s="1"/>
  <c r="C160"/>
  <c r="J160"/>
  <c r="C161"/>
  <c r="J161"/>
  <c r="M161" s="1"/>
  <c r="C162"/>
  <c r="J162"/>
  <c r="M162" s="1"/>
  <c r="C163"/>
  <c r="J163"/>
  <c r="M163" s="1"/>
  <c r="C164"/>
  <c r="J164"/>
  <c r="M164" s="1"/>
  <c r="C165"/>
  <c r="J165"/>
  <c r="M165"/>
  <c r="C166"/>
  <c r="C167"/>
  <c r="J167"/>
  <c r="M167" s="1"/>
  <c r="C168"/>
  <c r="J168"/>
  <c r="C169"/>
  <c r="J169"/>
  <c r="M169" s="1"/>
  <c r="C170"/>
  <c r="J170"/>
  <c r="M170" s="1"/>
  <c r="C171"/>
  <c r="J171"/>
  <c r="M171" s="1"/>
  <c r="C172"/>
  <c r="J172"/>
  <c r="M172"/>
  <c r="C173"/>
  <c r="J173"/>
  <c r="C174"/>
  <c r="J174"/>
  <c r="M174" s="1"/>
  <c r="C175"/>
  <c r="J175"/>
  <c r="M175" s="1"/>
  <c r="C176"/>
  <c r="C177"/>
  <c r="J177"/>
  <c r="M177" s="1"/>
  <c r="C178"/>
  <c r="J178"/>
  <c r="M178" s="1"/>
  <c r="C179"/>
  <c r="J179"/>
  <c r="M179" s="1"/>
  <c r="C180"/>
  <c r="J180"/>
  <c r="M180" s="1"/>
  <c r="C181"/>
  <c r="J181"/>
  <c r="M181" s="1"/>
  <c r="C182"/>
  <c r="J182"/>
  <c r="M182" s="1"/>
  <c r="C183"/>
  <c r="J183"/>
  <c r="M183" s="1"/>
  <c r="C184"/>
  <c r="J184"/>
  <c r="C185"/>
  <c r="J185"/>
  <c r="M185" s="1"/>
  <c r="C186"/>
  <c r="C187"/>
  <c r="J187"/>
  <c r="M187" s="1"/>
  <c r="C67"/>
  <c r="J67"/>
  <c r="M67" s="1"/>
  <c r="C68"/>
  <c r="J68"/>
  <c r="C69"/>
  <c r="J69"/>
  <c r="C70"/>
  <c r="J70"/>
  <c r="M70" s="1"/>
  <c r="C64" i="4"/>
  <c r="I64"/>
  <c r="L64" s="1"/>
  <c r="C65"/>
  <c r="I65"/>
  <c r="L65" s="1"/>
  <c r="C66"/>
  <c r="I66"/>
  <c r="L66" s="1"/>
  <c r="C67"/>
  <c r="I67"/>
  <c r="L67" s="1"/>
  <c r="C68"/>
  <c r="I68"/>
  <c r="L68" s="1"/>
  <c r="C69"/>
  <c r="I69"/>
  <c r="L69" s="1"/>
  <c r="C70"/>
  <c r="I70"/>
  <c r="L70" s="1"/>
  <c r="C71"/>
  <c r="I71"/>
  <c r="L71" s="1"/>
  <c r="C72"/>
  <c r="I72"/>
  <c r="L72" s="1"/>
  <c r="C73"/>
  <c r="I73"/>
  <c r="L73" s="1"/>
  <c r="C74"/>
  <c r="I74"/>
  <c r="L74" s="1"/>
  <c r="C75"/>
  <c r="I75"/>
  <c r="L75" s="1"/>
  <c r="C76"/>
  <c r="I76"/>
  <c r="L76" s="1"/>
  <c r="C77"/>
  <c r="I77"/>
  <c r="L77" s="1"/>
  <c r="C78"/>
  <c r="I78"/>
  <c r="L78" s="1"/>
  <c r="C79"/>
  <c r="I79"/>
  <c r="L79" s="1"/>
  <c r="C80"/>
  <c r="I80"/>
  <c r="L80" s="1"/>
  <c r="C81"/>
  <c r="I81"/>
  <c r="L81" s="1"/>
  <c r="C82"/>
  <c r="I82"/>
  <c r="L82" s="1"/>
  <c r="C83"/>
  <c r="I83"/>
  <c r="L83" s="1"/>
  <c r="C84"/>
  <c r="I84"/>
  <c r="L84" s="1"/>
  <c r="C85"/>
  <c r="I85"/>
  <c r="L85" s="1"/>
  <c r="C86"/>
  <c r="I86"/>
  <c r="L86" s="1"/>
  <c r="C87"/>
  <c r="I87"/>
  <c r="L87" s="1"/>
  <c r="C88"/>
  <c r="I88"/>
  <c r="L88" s="1"/>
  <c r="C89"/>
  <c r="I89"/>
  <c r="L89" s="1"/>
  <c r="C90"/>
  <c r="I90"/>
  <c r="L90" s="1"/>
  <c r="C91"/>
  <c r="I91"/>
  <c r="L91" s="1"/>
  <c r="C92"/>
  <c r="I92"/>
  <c r="L92" s="1"/>
  <c r="C93"/>
  <c r="I93"/>
  <c r="L93" s="1"/>
  <c r="C94"/>
  <c r="I94"/>
  <c r="L94" s="1"/>
  <c r="C95"/>
  <c r="I95"/>
  <c r="L95" s="1"/>
  <c r="C96"/>
  <c r="I96"/>
  <c r="L96" s="1"/>
  <c r="C97"/>
  <c r="I97"/>
  <c r="L97" s="1"/>
  <c r="C98"/>
  <c r="I98"/>
  <c r="L98" s="1"/>
  <c r="C99"/>
  <c r="I99"/>
  <c r="L99" s="1"/>
  <c r="C100"/>
  <c r="I100"/>
  <c r="L100" s="1"/>
  <c r="C101"/>
  <c r="I101"/>
  <c r="L101" s="1"/>
  <c r="C102"/>
  <c r="I102"/>
  <c r="L102" s="1"/>
  <c r="C103"/>
  <c r="I103"/>
  <c r="L103" s="1"/>
  <c r="C104"/>
  <c r="I104"/>
  <c r="L104" s="1"/>
  <c r="C105"/>
  <c r="I105"/>
  <c r="L105" s="1"/>
  <c r="C106"/>
  <c r="I106"/>
  <c r="L106" s="1"/>
  <c r="C107"/>
  <c r="I107"/>
  <c r="L107" s="1"/>
  <c r="C108"/>
  <c r="I108"/>
  <c r="L108" s="1"/>
  <c r="C109"/>
  <c r="I109"/>
  <c r="L109" s="1"/>
  <c r="C110"/>
  <c r="I110"/>
  <c r="L110" s="1"/>
  <c r="C111"/>
  <c r="I111"/>
  <c r="L111" s="1"/>
  <c r="C112"/>
  <c r="I112"/>
  <c r="L112" s="1"/>
  <c r="C113"/>
  <c r="I113"/>
  <c r="L113" s="1"/>
  <c r="C114"/>
  <c r="I114"/>
  <c r="L114" s="1"/>
  <c r="C115"/>
  <c r="I115"/>
  <c r="L115" s="1"/>
  <c r="C116"/>
  <c r="I116"/>
  <c r="L116" s="1"/>
  <c r="C117"/>
  <c r="I117"/>
  <c r="L117" s="1"/>
  <c r="C118"/>
  <c r="I118"/>
  <c r="L118" s="1"/>
  <c r="C119"/>
  <c r="I119"/>
  <c r="L119" s="1"/>
  <c r="C120"/>
  <c r="I120"/>
  <c r="L120" s="1"/>
  <c r="C121"/>
  <c r="I121"/>
  <c r="L121" s="1"/>
  <c r="C122"/>
  <c r="I122"/>
  <c r="L122" s="1"/>
  <c r="C123"/>
  <c r="I123"/>
  <c r="L123" s="1"/>
  <c r="C124"/>
  <c r="I124"/>
  <c r="L124" s="1"/>
  <c r="C125"/>
  <c r="I125"/>
  <c r="L125" s="1"/>
  <c r="C126"/>
  <c r="I126"/>
  <c r="L126" s="1"/>
  <c r="C127"/>
  <c r="I127"/>
  <c r="L127" s="1"/>
  <c r="C128"/>
  <c r="I128"/>
  <c r="L128" s="1"/>
  <c r="C129"/>
  <c r="I129"/>
  <c r="L129" s="1"/>
  <c r="C130"/>
  <c r="I130"/>
  <c r="L130" s="1"/>
  <c r="C131"/>
  <c r="I131"/>
  <c r="L131" s="1"/>
  <c r="C132"/>
  <c r="I132"/>
  <c r="L132" s="1"/>
  <c r="C133"/>
  <c r="I133"/>
  <c r="L133" s="1"/>
  <c r="C134"/>
  <c r="I134"/>
  <c r="L134" s="1"/>
  <c r="C135"/>
  <c r="I135"/>
  <c r="L135" s="1"/>
  <c r="C136"/>
  <c r="I136"/>
  <c r="L136" s="1"/>
  <c r="C137"/>
  <c r="I137"/>
  <c r="L137" s="1"/>
  <c r="C138"/>
  <c r="I138"/>
  <c r="L138" s="1"/>
  <c r="C139"/>
  <c r="I139"/>
  <c r="L139" s="1"/>
  <c r="C140"/>
  <c r="I140"/>
  <c r="L140" s="1"/>
  <c r="C141"/>
  <c r="I141"/>
  <c r="L141" s="1"/>
  <c r="C142"/>
  <c r="I142"/>
  <c r="L142" s="1"/>
  <c r="C143"/>
  <c r="I143"/>
  <c r="L143" s="1"/>
  <c r="C144"/>
  <c r="I144"/>
  <c r="L144" s="1"/>
  <c r="C145"/>
  <c r="I145"/>
  <c r="L145" s="1"/>
  <c r="C146"/>
  <c r="I146"/>
  <c r="L146" s="1"/>
  <c r="C147"/>
  <c r="I147"/>
  <c r="L147" s="1"/>
  <c r="C148"/>
  <c r="I148"/>
  <c r="L148" s="1"/>
  <c r="C149"/>
  <c r="I149"/>
  <c r="L149" s="1"/>
  <c r="C150"/>
  <c r="I150"/>
  <c r="L150" s="1"/>
  <c r="C151"/>
  <c r="I151"/>
  <c r="L151" s="1"/>
  <c r="C152"/>
  <c r="I152"/>
  <c r="L152" s="1"/>
  <c r="C153"/>
  <c r="I153"/>
  <c r="L153" s="1"/>
  <c r="C154"/>
  <c r="I154"/>
  <c r="L154" s="1"/>
  <c r="C155"/>
  <c r="I155"/>
  <c r="L155" s="1"/>
  <c r="C156"/>
  <c r="I156"/>
  <c r="L156" s="1"/>
  <c r="C157"/>
  <c r="I157"/>
  <c r="L157" s="1"/>
  <c r="C158"/>
  <c r="I158"/>
  <c r="L158" s="1"/>
  <c r="C159"/>
  <c r="I159"/>
  <c r="L159" s="1"/>
  <c r="C160"/>
  <c r="I160"/>
  <c r="L160" s="1"/>
  <c r="C161"/>
  <c r="I161"/>
  <c r="L161" s="1"/>
  <c r="C53"/>
  <c r="I53"/>
  <c r="L53" s="1"/>
  <c r="C54"/>
  <c r="I54"/>
  <c r="L54" s="1"/>
  <c r="C55"/>
  <c r="I55"/>
  <c r="L55" s="1"/>
  <c r="C56"/>
  <c r="I56"/>
  <c r="L56" s="1"/>
  <c r="C57"/>
  <c r="I57"/>
  <c r="L57" s="1"/>
  <c r="C58"/>
  <c r="I58"/>
  <c r="L58" s="1"/>
  <c r="C59"/>
  <c r="I59"/>
  <c r="L59" s="1"/>
  <c r="C60"/>
  <c r="I60"/>
  <c r="L60" s="1"/>
  <c r="C61"/>
  <c r="I61"/>
  <c r="L61" s="1"/>
  <c r="C62"/>
  <c r="I62"/>
  <c r="L62" s="1"/>
  <c r="C63"/>
  <c r="I63"/>
  <c r="L63" s="1"/>
  <c r="J23" i="5"/>
  <c r="J24"/>
  <c r="J25"/>
  <c r="J27"/>
  <c r="J29"/>
  <c r="J30"/>
  <c r="J31"/>
  <c r="J32"/>
  <c r="J33"/>
  <c r="J34"/>
  <c r="J35"/>
  <c r="J37"/>
  <c r="J38"/>
  <c r="J39"/>
  <c r="M39" s="1"/>
  <c r="J41"/>
  <c r="M41" s="1"/>
  <c r="J42"/>
  <c r="M42" s="1"/>
  <c r="J43"/>
  <c r="J44"/>
  <c r="J45"/>
  <c r="J47"/>
  <c r="M47" s="1"/>
  <c r="J48"/>
  <c r="J49"/>
  <c r="M49" s="1"/>
  <c r="J50"/>
  <c r="M50" s="1"/>
  <c r="J51"/>
  <c r="J53"/>
  <c r="M53" s="1"/>
  <c r="J54"/>
  <c r="M54" s="1"/>
  <c r="J55"/>
  <c r="J57"/>
  <c r="M57" s="1"/>
  <c r="J58"/>
  <c r="J59"/>
  <c r="M59" s="1"/>
  <c r="J60"/>
  <c r="J61"/>
  <c r="M61" s="1"/>
  <c r="J62"/>
  <c r="M62" s="1"/>
  <c r="J63"/>
  <c r="M63" s="1"/>
  <c r="J65"/>
  <c r="J17"/>
  <c r="J18"/>
  <c r="J19"/>
  <c r="J20"/>
  <c r="J21"/>
  <c r="J22"/>
  <c r="M45"/>
  <c r="C39"/>
  <c r="C40"/>
  <c r="C41"/>
  <c r="C42"/>
  <c r="C43"/>
  <c r="M43"/>
  <c r="C44"/>
  <c r="C45"/>
  <c r="C46"/>
  <c r="C47"/>
  <c r="C48"/>
  <c r="C49"/>
  <c r="C50"/>
  <c r="C51"/>
  <c r="C52"/>
  <c r="C53"/>
  <c r="C54"/>
  <c r="C55"/>
  <c r="M55"/>
  <c r="C56"/>
  <c r="C57"/>
  <c r="C58"/>
  <c r="C59"/>
  <c r="C60"/>
  <c r="C61"/>
  <c r="C62"/>
  <c r="C63"/>
  <c r="C64"/>
  <c r="C65"/>
  <c r="C66"/>
  <c r="O16"/>
  <c r="G16"/>
  <c r="J16" s="1"/>
  <c r="M184" l="1"/>
  <c r="M160"/>
  <c r="M112"/>
  <c r="M120"/>
  <c r="M168"/>
  <c r="M144"/>
  <c r="M128"/>
  <c r="M80"/>
  <c r="M72"/>
  <c r="M173"/>
  <c r="M152"/>
  <c r="M104"/>
  <c r="M88"/>
  <c r="M87"/>
  <c r="M79"/>
  <c r="M71"/>
  <c r="M81"/>
  <c r="M73"/>
  <c r="M68"/>
  <c r="M69"/>
  <c r="M48"/>
  <c r="M60"/>
  <c r="M38"/>
  <c r="C38"/>
  <c r="C37"/>
  <c r="C36"/>
  <c r="M35"/>
  <c r="C35"/>
  <c r="M34"/>
  <c r="C34"/>
  <c r="M33"/>
  <c r="C33"/>
  <c r="M32"/>
  <c r="C32"/>
  <c r="M31"/>
  <c r="C31"/>
  <c r="C30"/>
  <c r="M29"/>
  <c r="C29"/>
  <c r="C28"/>
  <c r="M27"/>
  <c r="C27"/>
  <c r="C26"/>
  <c r="M25"/>
  <c r="C25"/>
  <c r="M24"/>
  <c r="C24"/>
  <c r="C23"/>
  <c r="M22"/>
  <c r="C22"/>
  <c r="M21"/>
  <c r="C21"/>
  <c r="M20"/>
  <c r="C20"/>
  <c r="M19"/>
  <c r="C19"/>
  <c r="M18"/>
  <c r="C18"/>
  <c r="M17"/>
  <c r="C17"/>
  <c r="M16"/>
  <c r="P16" s="1"/>
  <c r="C16"/>
  <c r="F9"/>
  <c r="P17" l="1"/>
  <c r="P18" s="1"/>
  <c r="P19" s="1"/>
  <c r="P20" s="1"/>
  <c r="L7"/>
  <c r="U4"/>
  <c r="M3" l="1"/>
  <c r="O3" s="1"/>
  <c r="G3"/>
  <c r="I3" s="1"/>
  <c r="M4" l="1"/>
  <c r="N4"/>
  <c r="G4"/>
  <c r="H4"/>
  <c r="C23" i="4"/>
  <c r="I23"/>
  <c r="L23" s="1"/>
  <c r="C24"/>
  <c r="I24"/>
  <c r="L24" s="1"/>
  <c r="C25"/>
  <c r="I25"/>
  <c r="L25" s="1"/>
  <c r="C26"/>
  <c r="I26"/>
  <c r="L26" s="1"/>
  <c r="C27"/>
  <c r="I27"/>
  <c r="L27" s="1"/>
  <c r="C28"/>
  <c r="I28"/>
  <c r="L28" s="1"/>
  <c r="C29"/>
  <c r="I29"/>
  <c r="L29" s="1"/>
  <c r="C30"/>
  <c r="I30"/>
  <c r="L30" s="1"/>
  <c r="C31"/>
  <c r="I31"/>
  <c r="L31" s="1"/>
  <c r="C32"/>
  <c r="I32"/>
  <c r="L32" s="1"/>
  <c r="C33"/>
  <c r="I33"/>
  <c r="L33" s="1"/>
  <c r="C34"/>
  <c r="I34"/>
  <c r="L34" s="1"/>
  <c r="C35"/>
  <c r="I35"/>
  <c r="L35" s="1"/>
  <c r="C36"/>
  <c r="I36"/>
  <c r="L36" s="1"/>
  <c r="C37"/>
  <c r="I37"/>
  <c r="L37" s="1"/>
  <c r="C38"/>
  <c r="I38"/>
  <c r="L38" s="1"/>
  <c r="C39"/>
  <c r="I39"/>
  <c r="L39" s="1"/>
  <c r="C40"/>
  <c r="I40"/>
  <c r="L40" s="1"/>
  <c r="C41"/>
  <c r="I41"/>
  <c r="L41" s="1"/>
  <c r="C42"/>
  <c r="I42"/>
  <c r="L42" s="1"/>
  <c r="C43"/>
  <c r="I43"/>
  <c r="L43" s="1"/>
  <c r="C44"/>
  <c r="I44"/>
  <c r="L44" s="1"/>
  <c r="C45"/>
  <c r="I45"/>
  <c r="L45" s="1"/>
  <c r="C46"/>
  <c r="I46"/>
  <c r="L46" s="1"/>
  <c r="C47"/>
  <c r="I47"/>
  <c r="L47" s="1"/>
  <c r="C48"/>
  <c r="I48"/>
  <c r="L48" s="1"/>
  <c r="C49"/>
  <c r="I49"/>
  <c r="L49" s="1"/>
  <c r="C50"/>
  <c r="I50"/>
  <c r="L50" s="1"/>
  <c r="C51"/>
  <c r="I51"/>
  <c r="L51" s="1"/>
  <c r="C52"/>
  <c r="I52"/>
  <c r="L52" s="1"/>
  <c r="C15"/>
  <c r="I15"/>
  <c r="L15" s="1"/>
  <c r="C16"/>
  <c r="I16"/>
  <c r="L16" s="1"/>
  <c r="C17"/>
  <c r="I17"/>
  <c r="L17" s="1"/>
  <c r="C18"/>
  <c r="I18"/>
  <c r="L18" s="1"/>
  <c r="C19"/>
  <c r="I19"/>
  <c r="L19" s="1"/>
  <c r="C20"/>
  <c r="I20"/>
  <c r="L20" s="1"/>
  <c r="C21"/>
  <c r="I21"/>
  <c r="L21" s="1"/>
  <c r="C22"/>
  <c r="I22"/>
  <c r="L22" s="1"/>
  <c r="N14"/>
  <c r="F9"/>
  <c r="I14"/>
  <c r="M5" i="5" l="1"/>
  <c r="N5"/>
  <c r="O4"/>
  <c r="G5"/>
  <c r="H5"/>
  <c r="I4"/>
  <c r="U4" i="4"/>
  <c r="D78" i="5" l="1"/>
  <c r="D107"/>
  <c r="D128"/>
  <c r="D118"/>
  <c r="D80"/>
  <c r="D139"/>
  <c r="D127"/>
  <c r="D177"/>
  <c r="D73"/>
  <c r="D69"/>
  <c r="D170"/>
  <c r="D166"/>
  <c r="D152"/>
  <c r="D142"/>
  <c r="D116"/>
  <c r="D172"/>
  <c r="D168"/>
  <c r="D101"/>
  <c r="D104"/>
  <c r="D144"/>
  <c r="D137"/>
  <c r="D108"/>
  <c r="D92"/>
  <c r="D79"/>
  <c r="D91"/>
  <c r="D85"/>
  <c r="M6"/>
  <c r="O6" s="1"/>
  <c r="N6"/>
  <c r="O5"/>
  <c r="H6"/>
  <c r="G6"/>
  <c r="I5"/>
  <c r="G3" i="4"/>
  <c r="H4" s="1"/>
  <c r="M3"/>
  <c r="L7"/>
  <c r="C14"/>
  <c r="N16" i="5" l="1"/>
  <c r="G7"/>
  <c r="H7"/>
  <c r="I6"/>
  <c r="O3" i="4"/>
  <c r="M4"/>
  <c r="N4"/>
  <c r="I3"/>
  <c r="G4"/>
  <c r="D171" i="5" l="1"/>
  <c r="D149"/>
  <c r="D148"/>
  <c r="D134"/>
  <c r="D121"/>
  <c r="D145"/>
  <c r="D182"/>
  <c r="D98"/>
  <c r="D119"/>
  <c r="D181"/>
  <c r="D93"/>
  <c r="D96"/>
  <c r="D95"/>
  <c r="D74"/>
  <c r="D75"/>
  <c r="D184"/>
  <c r="D68"/>
  <c r="D112"/>
  <c r="D72"/>
  <c r="D175"/>
  <c r="D109"/>
  <c r="D163"/>
  <c r="D129"/>
  <c r="D140"/>
  <c r="D122"/>
  <c r="D94"/>
  <c r="D77"/>
  <c r="D83"/>
  <c r="D67"/>
  <c r="D162"/>
  <c r="D126"/>
  <c r="D135"/>
  <c r="D71"/>
  <c r="D130"/>
  <c r="D115"/>
  <c r="D111"/>
  <c r="D117"/>
  <c r="D102"/>
  <c r="D90"/>
  <c r="D88"/>
  <c r="D155"/>
  <c r="D179"/>
  <c r="D120"/>
  <c r="D84"/>
  <c r="M28" i="4"/>
  <c r="N17" i="5"/>
  <c r="O18" s="1"/>
  <c r="O17"/>
  <c r="G8"/>
  <c r="I8" s="1"/>
  <c r="H8"/>
  <c r="D100" s="1"/>
  <c r="I7"/>
  <c r="D31"/>
  <c r="M5" i="4"/>
  <c r="N6" s="1"/>
  <c r="N5"/>
  <c r="M35" s="1"/>
  <c r="O4"/>
  <c r="H5"/>
  <c r="G5"/>
  <c r="I4"/>
  <c r="D151" i="5" l="1"/>
  <c r="D147"/>
  <c r="D164"/>
  <c r="D76"/>
  <c r="D62"/>
  <c r="D146"/>
  <c r="D97"/>
  <c r="D106"/>
  <c r="D160"/>
  <c r="D124"/>
  <c r="D186"/>
  <c r="D70"/>
  <c r="D82"/>
  <c r="D154"/>
  <c r="D150"/>
  <c r="D138"/>
  <c r="D81"/>
  <c r="D132"/>
  <c r="D174"/>
  <c r="D165"/>
  <c r="D103"/>
  <c r="D105"/>
  <c r="D156"/>
  <c r="D161"/>
  <c r="D143"/>
  <c r="D131"/>
  <c r="D180"/>
  <c r="D178"/>
  <c r="D158"/>
  <c r="D123"/>
  <c r="D153"/>
  <c r="D169"/>
  <c r="D159"/>
  <c r="D141"/>
  <c r="D157"/>
  <c r="D114"/>
  <c r="D86"/>
  <c r="D87"/>
  <c r="D173"/>
  <c r="D183"/>
  <c r="D136"/>
  <c r="D110"/>
  <c r="D99"/>
  <c r="D185"/>
  <c r="D187"/>
  <c r="D167"/>
  <c r="D89"/>
  <c r="D113"/>
  <c r="D125"/>
  <c r="D176"/>
  <c r="D133"/>
  <c r="N29" i="4"/>
  <c r="M29"/>
  <c r="N36"/>
  <c r="M36"/>
  <c r="M70"/>
  <c r="M77"/>
  <c r="M21"/>
  <c r="M112"/>
  <c r="M84"/>
  <c r="M126"/>
  <c r="M147"/>
  <c r="M133"/>
  <c r="M42"/>
  <c r="M49"/>
  <c r="M140"/>
  <c r="M56"/>
  <c r="M161"/>
  <c r="M63"/>
  <c r="M98"/>
  <c r="D91"/>
  <c r="D124"/>
  <c r="D92"/>
  <c r="D128"/>
  <c r="D121"/>
  <c r="D57"/>
  <c r="D111"/>
  <c r="D133"/>
  <c r="D141"/>
  <c r="D109"/>
  <c r="D23"/>
  <c r="M91"/>
  <c r="M154"/>
  <c r="M119"/>
  <c r="M105"/>
  <c r="D41" i="5"/>
  <c r="D52"/>
  <c r="D48"/>
  <c r="D47"/>
  <c r="D39"/>
  <c r="D59"/>
  <c r="D61"/>
  <c r="D46"/>
  <c r="D64"/>
  <c r="D60"/>
  <c r="D17"/>
  <c r="G17" s="1"/>
  <c r="D50"/>
  <c r="D56"/>
  <c r="D53"/>
  <c r="D58"/>
  <c r="D49"/>
  <c r="D44"/>
  <c r="D45"/>
  <c r="D54"/>
  <c r="D63"/>
  <c r="D40"/>
  <c r="D42"/>
  <c r="D57"/>
  <c r="D55"/>
  <c r="D51"/>
  <c r="D43"/>
  <c r="D66"/>
  <c r="D65"/>
  <c r="N18"/>
  <c r="D16"/>
  <c r="D27"/>
  <c r="D21"/>
  <c r="D30"/>
  <c r="D33"/>
  <c r="D28"/>
  <c r="D37"/>
  <c r="D38"/>
  <c r="D34"/>
  <c r="D22"/>
  <c r="D26"/>
  <c r="D19"/>
  <c r="D32"/>
  <c r="D29"/>
  <c r="D20"/>
  <c r="D18"/>
  <c r="D23"/>
  <c r="D24"/>
  <c r="D35"/>
  <c r="D36"/>
  <c r="D25"/>
  <c r="M6" i="4"/>
  <c r="O6" s="1"/>
  <c r="O5"/>
  <c r="G6"/>
  <c r="I5"/>
  <c r="H6"/>
  <c r="N57" l="1"/>
  <c r="M57"/>
  <c r="N50"/>
  <c r="M50"/>
  <c r="N71"/>
  <c r="M71"/>
  <c r="N92"/>
  <c r="M92"/>
  <c r="M64"/>
  <c r="N64"/>
  <c r="M43"/>
  <c r="N43"/>
  <c r="N113"/>
  <c r="M113"/>
  <c r="N22"/>
  <c r="M22"/>
  <c r="N30"/>
  <c r="M30"/>
  <c r="N127"/>
  <c r="M127"/>
  <c r="N78"/>
  <c r="M78"/>
  <c r="N155"/>
  <c r="M155"/>
  <c r="N37"/>
  <c r="M37"/>
  <c r="M120"/>
  <c r="N120"/>
  <c r="N99"/>
  <c r="M99"/>
  <c r="N134"/>
  <c r="M134"/>
  <c r="N141"/>
  <c r="M141"/>
  <c r="N148"/>
  <c r="M148"/>
  <c r="N85"/>
  <c r="M85"/>
  <c r="N106"/>
  <c r="M106"/>
  <c r="G18" i="5"/>
  <c r="G19" s="1"/>
  <c r="G20" s="1"/>
  <c r="G21" s="1"/>
  <c r="N19"/>
  <c r="O19"/>
  <c r="E16"/>
  <c r="F16" s="1"/>
  <c r="E17" s="1"/>
  <c r="I17" s="1"/>
  <c r="G7" i="4"/>
  <c r="I6"/>
  <c r="H7"/>
  <c r="D131" l="1"/>
  <c r="D122"/>
  <c r="D143"/>
  <c r="D65"/>
  <c r="D25"/>
  <c r="D107"/>
  <c r="D137"/>
  <c r="D19"/>
  <c r="D147"/>
  <c r="D26"/>
  <c r="D55"/>
  <c r="D136"/>
  <c r="D138"/>
  <c r="D20"/>
  <c r="D49"/>
  <c r="N65"/>
  <c r="M65"/>
  <c r="N86"/>
  <c r="M86"/>
  <c r="D154"/>
  <c r="D60"/>
  <c r="D89"/>
  <c r="D63"/>
  <c r="D93"/>
  <c r="D139"/>
  <c r="D84"/>
  <c r="D16"/>
  <c r="D54"/>
  <c r="D125"/>
  <c r="D17"/>
  <c r="D62"/>
  <c r="D67"/>
  <c r="D157"/>
  <c r="D148"/>
  <c r="D46"/>
  <c r="D35"/>
  <c r="D160"/>
  <c r="D71"/>
  <c r="D130"/>
  <c r="D78"/>
  <c r="D37"/>
  <c r="D27"/>
  <c r="D100"/>
  <c r="D104"/>
  <c r="D53"/>
  <c r="D97"/>
  <c r="D110"/>
  <c r="D82"/>
  <c r="D36"/>
  <c r="D38"/>
  <c r="D81"/>
  <c r="D86"/>
  <c r="D85"/>
  <c r="D126"/>
  <c r="D129"/>
  <c r="D144"/>
  <c r="D87"/>
  <c r="D114"/>
  <c r="D51"/>
  <c r="D50"/>
  <c r="D156"/>
  <c r="D113"/>
  <c r="D117"/>
  <c r="D83"/>
  <c r="D119"/>
  <c r="D48"/>
  <c r="D39"/>
  <c r="D28"/>
  <c r="D145"/>
  <c r="D149"/>
  <c r="D76"/>
  <c r="D74"/>
  <c r="D40"/>
  <c r="D31"/>
  <c r="D30"/>
  <c r="N107"/>
  <c r="M107"/>
  <c r="N142"/>
  <c r="M142"/>
  <c r="M149"/>
  <c r="N149"/>
  <c r="N156"/>
  <c r="M156"/>
  <c r="M79"/>
  <c r="N79"/>
  <c r="N128"/>
  <c r="M128"/>
  <c r="M93"/>
  <c r="N93"/>
  <c r="M51"/>
  <c r="N51"/>
  <c r="N135"/>
  <c r="M135"/>
  <c r="N100"/>
  <c r="M100"/>
  <c r="N72"/>
  <c r="M72"/>
  <c r="N121"/>
  <c r="M121"/>
  <c r="N44"/>
  <c r="M44"/>
  <c r="M38"/>
  <c r="N38"/>
  <c r="N31"/>
  <c r="M31"/>
  <c r="N23"/>
  <c r="M23"/>
  <c r="N114"/>
  <c r="M114"/>
  <c r="N58"/>
  <c r="M58"/>
  <c r="G22" i="5"/>
  <c r="G23" s="1"/>
  <c r="P21"/>
  <c r="P22" s="1"/>
  <c r="O20"/>
  <c r="N20"/>
  <c r="H16"/>
  <c r="I16"/>
  <c r="F17"/>
  <c r="H17" s="1"/>
  <c r="D14" i="4"/>
  <c r="E14" s="1"/>
  <c r="G8"/>
  <c r="I8" s="1"/>
  <c r="I7"/>
  <c r="H8"/>
  <c r="D96" s="1"/>
  <c r="D103" l="1"/>
  <c r="D52"/>
  <c r="D108"/>
  <c r="D95"/>
  <c r="D69"/>
  <c r="D68"/>
  <c r="D34"/>
  <c r="D101"/>
  <c r="D64"/>
  <c r="D18"/>
  <c r="D70"/>
  <c r="D15"/>
  <c r="D127"/>
  <c r="D77"/>
  <c r="D29"/>
  <c r="D105"/>
  <c r="D58"/>
  <c r="M39"/>
  <c r="N39"/>
  <c r="M32"/>
  <c r="N32"/>
  <c r="N115"/>
  <c r="M115"/>
  <c r="N45"/>
  <c r="M45"/>
  <c r="M59"/>
  <c r="N59"/>
  <c r="M24"/>
  <c r="N24"/>
  <c r="D140"/>
  <c r="D116"/>
  <c r="D94"/>
  <c r="D112"/>
  <c r="D88"/>
  <c r="D153"/>
  <c r="D73"/>
  <c r="D118"/>
  <c r="D59"/>
  <c r="D33"/>
  <c r="D61"/>
  <c r="D24"/>
  <c r="D102"/>
  <c r="D90"/>
  <c r="D75"/>
  <c r="D146"/>
  <c r="D150"/>
  <c r="D66"/>
  <c r="D32"/>
  <c r="D80"/>
  <c r="D155"/>
  <c r="D21"/>
  <c r="D115"/>
  <c r="D43"/>
  <c r="D56"/>
  <c r="D132"/>
  <c r="D135"/>
  <c r="D159"/>
  <c r="D45"/>
  <c r="D152"/>
  <c r="D44"/>
  <c r="D99"/>
  <c r="D142"/>
  <c r="D41"/>
  <c r="D151"/>
  <c r="D22"/>
  <c r="D123"/>
  <c r="D134"/>
  <c r="D42"/>
  <c r="D106"/>
  <c r="D79"/>
  <c r="D120"/>
  <c r="D98"/>
  <c r="D72"/>
  <c r="D47"/>
  <c r="D158"/>
  <c r="D161"/>
  <c r="M136"/>
  <c r="N136"/>
  <c r="M129"/>
  <c r="N129"/>
  <c r="M73"/>
  <c r="N73"/>
  <c r="N143"/>
  <c r="M143"/>
  <c r="M108"/>
  <c r="N108"/>
  <c r="M80"/>
  <c r="N80"/>
  <c r="N66"/>
  <c r="M66"/>
  <c r="M150"/>
  <c r="N150"/>
  <c r="N122"/>
  <c r="M122"/>
  <c r="N101"/>
  <c r="M101"/>
  <c r="M157"/>
  <c r="N157"/>
  <c r="N52"/>
  <c r="M52"/>
  <c r="M94"/>
  <c r="N94"/>
  <c r="N87"/>
  <c r="M87"/>
  <c r="G24" i="5"/>
  <c r="G25" s="1"/>
  <c r="G26" s="1"/>
  <c r="J26" s="1"/>
  <c r="M23"/>
  <c r="P23" s="1"/>
  <c r="P24" s="1"/>
  <c r="P25" s="1"/>
  <c r="O21"/>
  <c r="N21"/>
  <c r="L16"/>
  <c r="L17" s="1"/>
  <c r="K16"/>
  <c r="Q16" s="1"/>
  <c r="E18"/>
  <c r="I18" s="1"/>
  <c r="K17"/>
  <c r="F14" i="4"/>
  <c r="H14"/>
  <c r="L14"/>
  <c r="N88" l="1"/>
  <c r="M88"/>
  <c r="N158"/>
  <c r="M158"/>
  <c r="M53"/>
  <c r="N53"/>
  <c r="M102"/>
  <c r="N102"/>
  <c r="N123"/>
  <c r="M123"/>
  <c r="M151"/>
  <c r="N151"/>
  <c r="N95"/>
  <c r="M95"/>
  <c r="M109"/>
  <c r="N109"/>
  <c r="N137"/>
  <c r="M137"/>
  <c r="N60"/>
  <c r="M60"/>
  <c r="N116"/>
  <c r="M116"/>
  <c r="M74"/>
  <c r="N74"/>
  <c r="M33"/>
  <c r="N33"/>
  <c r="M144"/>
  <c r="N144"/>
  <c r="N81"/>
  <c r="M81"/>
  <c r="M130"/>
  <c r="N130"/>
  <c r="M40"/>
  <c r="N40"/>
  <c r="M67"/>
  <c r="N67"/>
  <c r="M46"/>
  <c r="N46"/>
  <c r="M25"/>
  <c r="N25"/>
  <c r="M26" i="5"/>
  <c r="P26" s="1"/>
  <c r="P27" s="1"/>
  <c r="G27"/>
  <c r="G28" s="1"/>
  <c r="O22"/>
  <c r="N22"/>
  <c r="Q17"/>
  <c r="F18"/>
  <c r="E19" s="1"/>
  <c r="I19" s="1"/>
  <c r="G14" i="4"/>
  <c r="K14" s="1"/>
  <c r="M14"/>
  <c r="M47" l="1"/>
  <c r="N47"/>
  <c r="N41"/>
  <c r="M41"/>
  <c r="N42" s="1"/>
  <c r="M26"/>
  <c r="N26"/>
  <c r="M68"/>
  <c r="N68"/>
  <c r="M82"/>
  <c r="N82"/>
  <c r="N124"/>
  <c r="M124"/>
  <c r="M131"/>
  <c r="N131"/>
  <c r="M145"/>
  <c r="N145"/>
  <c r="N110"/>
  <c r="M110"/>
  <c r="M152"/>
  <c r="N152"/>
  <c r="M61"/>
  <c r="N61"/>
  <c r="M138"/>
  <c r="N138"/>
  <c r="M159"/>
  <c r="N159"/>
  <c r="M89"/>
  <c r="N89"/>
  <c r="M54"/>
  <c r="N54"/>
  <c r="M117"/>
  <c r="N117"/>
  <c r="M96"/>
  <c r="N96"/>
  <c r="N34"/>
  <c r="M34"/>
  <c r="N35" s="1"/>
  <c r="M75"/>
  <c r="N75"/>
  <c r="N103"/>
  <c r="M103"/>
  <c r="J28" i="5"/>
  <c r="M28" s="1"/>
  <c r="P28" s="1"/>
  <c r="P29" s="1"/>
  <c r="M30"/>
  <c r="O23"/>
  <c r="N23"/>
  <c r="H18"/>
  <c r="L18" s="1"/>
  <c r="F19"/>
  <c r="J14" i="4"/>
  <c r="P14" s="1"/>
  <c r="N15"/>
  <c r="E15" s="1"/>
  <c r="M15"/>
  <c r="M76" l="1"/>
  <c r="N77" s="1"/>
  <c r="N76"/>
  <c r="M132"/>
  <c r="N133" s="1"/>
  <c r="N132"/>
  <c r="N104"/>
  <c r="M104"/>
  <c r="N105" s="1"/>
  <c r="M125"/>
  <c r="N126" s="1"/>
  <c r="N125"/>
  <c r="M27"/>
  <c r="N28" s="1"/>
  <c r="N27"/>
  <c r="M160"/>
  <c r="N161" s="1"/>
  <c r="N160"/>
  <c r="M83"/>
  <c r="N84" s="1"/>
  <c r="N83"/>
  <c r="M69"/>
  <c r="N70" s="1"/>
  <c r="N69"/>
  <c r="N97"/>
  <c r="M97"/>
  <c r="N98" s="1"/>
  <c r="M55"/>
  <c r="N56" s="1"/>
  <c r="N55"/>
  <c r="M62"/>
  <c r="N63" s="1"/>
  <c r="N62"/>
  <c r="N146"/>
  <c r="M146"/>
  <c r="N147" s="1"/>
  <c r="M111"/>
  <c r="N112" s="1"/>
  <c r="N111"/>
  <c r="N90"/>
  <c r="M90"/>
  <c r="N91" s="1"/>
  <c r="M139"/>
  <c r="N140" s="1"/>
  <c r="N139"/>
  <c r="M153"/>
  <c r="N154" s="1"/>
  <c r="N153"/>
  <c r="M48"/>
  <c r="N49" s="1"/>
  <c r="N48"/>
  <c r="M118"/>
  <c r="N119" s="1"/>
  <c r="N118"/>
  <c r="G29" i="5"/>
  <c r="G30" s="1"/>
  <c r="G31" s="1"/>
  <c r="G32" s="1"/>
  <c r="G33" s="1"/>
  <c r="G34" s="1"/>
  <c r="G35" s="1"/>
  <c r="G36" s="1"/>
  <c r="J36" s="1"/>
  <c r="P30"/>
  <c r="P31" s="1"/>
  <c r="P32" s="1"/>
  <c r="P33" s="1"/>
  <c r="P34" s="1"/>
  <c r="P35" s="1"/>
  <c r="O24"/>
  <c r="N24"/>
  <c r="K18"/>
  <c r="Q18" s="1"/>
  <c r="R18" s="1"/>
  <c r="E20"/>
  <c r="I20" s="1"/>
  <c r="H19"/>
  <c r="H15" i="4"/>
  <c r="F15"/>
  <c r="N16"/>
  <c r="M16"/>
  <c r="M36" i="5" l="1"/>
  <c r="P36" s="1"/>
  <c r="G37"/>
  <c r="O25"/>
  <c r="N25"/>
  <c r="S18"/>
  <c r="K19"/>
  <c r="Q19" s="1"/>
  <c r="R19" s="1"/>
  <c r="L19"/>
  <c r="F20"/>
  <c r="G15" i="4"/>
  <c r="E16"/>
  <c r="H16" s="1"/>
  <c r="N17"/>
  <c r="M17"/>
  <c r="M37" i="5" l="1"/>
  <c r="P37" s="1"/>
  <c r="P38" s="1"/>
  <c r="P39" s="1"/>
  <c r="O26"/>
  <c r="N26"/>
  <c r="S19"/>
  <c r="H20"/>
  <c r="E21"/>
  <c r="I21" s="1"/>
  <c r="F16" i="4"/>
  <c r="G16" s="1"/>
  <c r="J15"/>
  <c r="P15" s="1"/>
  <c r="K15"/>
  <c r="N18"/>
  <c r="M18"/>
  <c r="G38" i="5" l="1"/>
  <c r="G39" s="1"/>
  <c r="G40" s="1"/>
  <c r="O27"/>
  <c r="N27"/>
  <c r="K20"/>
  <c r="Q20" s="1"/>
  <c r="L20"/>
  <c r="F21"/>
  <c r="E17" i="4"/>
  <c r="H17" s="1"/>
  <c r="N19"/>
  <c r="M19"/>
  <c r="K16"/>
  <c r="J16"/>
  <c r="P16" s="1"/>
  <c r="J40" i="5" l="1"/>
  <c r="M40" s="1"/>
  <c r="P40" s="1"/>
  <c r="P41" s="1"/>
  <c r="P42" s="1"/>
  <c r="P43" s="1"/>
  <c r="M44"/>
  <c r="O28"/>
  <c r="N28"/>
  <c r="R20"/>
  <c r="E22"/>
  <c r="I22" s="1"/>
  <c r="H21"/>
  <c r="F17" i="4"/>
  <c r="E18" s="1"/>
  <c r="H18" s="1"/>
  <c r="Q16"/>
  <c r="R16" s="1"/>
  <c r="N20"/>
  <c r="M20"/>
  <c r="N21" s="1"/>
  <c r="P44" i="5" l="1"/>
  <c r="P45" s="1"/>
  <c r="G41"/>
  <c r="G42" s="1"/>
  <c r="G43" s="1"/>
  <c r="G44" s="1"/>
  <c r="G45" s="1"/>
  <c r="G46" s="1"/>
  <c r="J46" s="1"/>
  <c r="M46" s="1"/>
  <c r="O29"/>
  <c r="N29"/>
  <c r="S20"/>
  <c r="K21"/>
  <c r="Q21" s="1"/>
  <c r="R21" s="1"/>
  <c r="L21"/>
  <c r="F22"/>
  <c r="G17" i="4"/>
  <c r="K17" s="1"/>
  <c r="F18"/>
  <c r="G18" s="1"/>
  <c r="P46" i="5" l="1"/>
  <c r="P47" s="1"/>
  <c r="P48" s="1"/>
  <c r="P49" s="1"/>
  <c r="P50" s="1"/>
  <c r="G47"/>
  <c r="G48" s="1"/>
  <c r="G49" s="1"/>
  <c r="G50" s="1"/>
  <c r="G51" s="1"/>
  <c r="M51" s="1"/>
  <c r="O30"/>
  <c r="N30"/>
  <c r="S21"/>
  <c r="H22"/>
  <c r="E23"/>
  <c r="I23" s="1"/>
  <c r="J17" i="4"/>
  <c r="P17" s="1"/>
  <c r="Q17" s="1"/>
  <c r="R17" s="1"/>
  <c r="E19"/>
  <c r="H19" s="1"/>
  <c r="K18"/>
  <c r="J18"/>
  <c r="P51" i="5" l="1"/>
  <c r="G52"/>
  <c r="O31"/>
  <c r="N31"/>
  <c r="K22"/>
  <c r="Q22" s="1"/>
  <c r="L22"/>
  <c r="F23"/>
  <c r="P18" i="4"/>
  <c r="Q18" s="1"/>
  <c r="F19"/>
  <c r="E20" s="1"/>
  <c r="H20" s="1"/>
  <c r="J52" i="5" l="1"/>
  <c r="M52" s="1"/>
  <c r="P52" s="1"/>
  <c r="P53" s="1"/>
  <c r="P54" s="1"/>
  <c r="P55" s="1"/>
  <c r="O32"/>
  <c r="N32"/>
  <c r="R22"/>
  <c r="E24"/>
  <c r="I24" s="1"/>
  <c r="H23"/>
  <c r="F20" i="4"/>
  <c r="G20" s="1"/>
  <c r="G19"/>
  <c r="K19" s="1"/>
  <c r="R18"/>
  <c r="G53" i="5" l="1"/>
  <c r="G54" s="1"/>
  <c r="G55" s="1"/>
  <c r="G56" s="1"/>
  <c r="J56" s="1"/>
  <c r="M56" s="1"/>
  <c r="P56" s="1"/>
  <c r="P57" s="1"/>
  <c r="O33"/>
  <c r="N33"/>
  <c r="F24"/>
  <c r="S22"/>
  <c r="K23"/>
  <c r="Q23" s="1"/>
  <c r="R23" s="1"/>
  <c r="L23"/>
  <c r="E21" i="4"/>
  <c r="H21" s="1"/>
  <c r="J19"/>
  <c r="P19" s="1"/>
  <c r="Q19" s="1"/>
  <c r="R19" s="1"/>
  <c r="K20"/>
  <c r="J20"/>
  <c r="G57" i="5" l="1"/>
  <c r="G58" s="1"/>
  <c r="M58" s="1"/>
  <c r="P58" s="1"/>
  <c r="P59" s="1"/>
  <c r="P60" s="1"/>
  <c r="P61" s="1"/>
  <c r="P62" s="1"/>
  <c r="P63" s="1"/>
  <c r="M65"/>
  <c r="O34"/>
  <c r="N34"/>
  <c r="H24"/>
  <c r="E25"/>
  <c r="I25" s="1"/>
  <c r="S23"/>
  <c r="P20" i="4"/>
  <c r="Q20" s="1"/>
  <c r="R20" s="1"/>
  <c r="F21"/>
  <c r="E22" s="1"/>
  <c r="H22" s="1"/>
  <c r="G59" i="5" l="1"/>
  <c r="G60" s="1"/>
  <c r="G61" s="1"/>
  <c r="G62" s="1"/>
  <c r="G63" s="1"/>
  <c r="G64" s="1"/>
  <c r="O35"/>
  <c r="N35"/>
  <c r="K24"/>
  <c r="Q24" s="1"/>
  <c r="L24"/>
  <c r="F25"/>
  <c r="F22" i="4"/>
  <c r="G22" s="1"/>
  <c r="G21"/>
  <c r="K21" s="1"/>
  <c r="J64" i="5" l="1"/>
  <c r="M64" s="1"/>
  <c r="P64" s="1"/>
  <c r="P65" s="1"/>
  <c r="O36"/>
  <c r="N36"/>
  <c r="R24"/>
  <c r="E26"/>
  <c r="I26" s="1"/>
  <c r="H25"/>
  <c r="E23" i="4"/>
  <c r="H23" s="1"/>
  <c r="J21"/>
  <c r="P21" s="1"/>
  <c r="Q21" s="1"/>
  <c r="K22"/>
  <c r="J22"/>
  <c r="G65" i="5" l="1"/>
  <c r="G66" s="1"/>
  <c r="J66" s="1"/>
  <c r="O37"/>
  <c r="N37"/>
  <c r="S24"/>
  <c r="L25"/>
  <c r="K25"/>
  <c r="Q25" s="1"/>
  <c r="R25" s="1"/>
  <c r="F26"/>
  <c r="F23" i="4"/>
  <c r="E24" s="1"/>
  <c r="H24" s="1"/>
  <c r="R21"/>
  <c r="P22"/>
  <c r="Q22" s="1"/>
  <c r="M66" i="5" l="1"/>
  <c r="P66" s="1"/>
  <c r="P67" s="1"/>
  <c r="P68" s="1"/>
  <c r="P69" s="1"/>
  <c r="P70" s="1"/>
  <c r="P71" s="1"/>
  <c r="P72" s="1"/>
  <c r="P73" s="1"/>
  <c r="P74" s="1"/>
  <c r="P75" s="1"/>
  <c r="G67"/>
  <c r="G68" s="1"/>
  <c r="G69" s="1"/>
  <c r="G70" s="1"/>
  <c r="G71" s="1"/>
  <c r="G72" s="1"/>
  <c r="G73" s="1"/>
  <c r="G74" s="1"/>
  <c r="G75" s="1"/>
  <c r="G76" s="1"/>
  <c r="J76" s="1"/>
  <c r="N38"/>
  <c r="O38"/>
  <c r="S25"/>
  <c r="E27"/>
  <c r="I27" s="1"/>
  <c r="H26"/>
  <c r="F24" i="4"/>
  <c r="E25" s="1"/>
  <c r="H25" s="1"/>
  <c r="G23"/>
  <c r="K23" s="1"/>
  <c r="R22"/>
  <c r="M76" i="5" l="1"/>
  <c r="G77"/>
  <c r="G78" s="1"/>
  <c r="G79" s="1"/>
  <c r="G80" s="1"/>
  <c r="G81" s="1"/>
  <c r="G82" s="1"/>
  <c r="G83" s="1"/>
  <c r="G84" s="1"/>
  <c r="G85" s="1"/>
  <c r="G86" s="1"/>
  <c r="J86" s="1"/>
  <c r="N39"/>
  <c r="O39"/>
  <c r="K26"/>
  <c r="Q26" s="1"/>
  <c r="L26"/>
  <c r="F27"/>
  <c r="J23" i="4"/>
  <c r="P23" s="1"/>
  <c r="G24"/>
  <c r="K24" s="1"/>
  <c r="F25"/>
  <c r="G25" s="1"/>
  <c r="P76" i="5" l="1"/>
  <c r="P77" s="1"/>
  <c r="P78" s="1"/>
  <c r="P79" s="1"/>
  <c r="P80" s="1"/>
  <c r="P81" s="1"/>
  <c r="P82" s="1"/>
  <c r="P83" s="1"/>
  <c r="P84" s="1"/>
  <c r="P85" s="1"/>
  <c r="N76"/>
  <c r="G87"/>
  <c r="G88" s="1"/>
  <c r="G89" s="1"/>
  <c r="G90" s="1"/>
  <c r="G91" s="1"/>
  <c r="G92" s="1"/>
  <c r="G93" s="1"/>
  <c r="G94" s="1"/>
  <c r="G95" s="1"/>
  <c r="G96" s="1"/>
  <c r="J96" s="1"/>
  <c r="M86"/>
  <c r="O40"/>
  <c r="N40"/>
  <c r="R26"/>
  <c r="E28"/>
  <c r="I28" s="1"/>
  <c r="H27"/>
  <c r="J24" i="4"/>
  <c r="E26"/>
  <c r="H26" s="1"/>
  <c r="J25"/>
  <c r="K25"/>
  <c r="Q23"/>
  <c r="P86" i="5" l="1"/>
  <c r="P87" s="1"/>
  <c r="P88" s="1"/>
  <c r="P89" s="1"/>
  <c r="P90" s="1"/>
  <c r="P91" s="1"/>
  <c r="P92" s="1"/>
  <c r="P93" s="1"/>
  <c r="P94" s="1"/>
  <c r="P95" s="1"/>
  <c r="N86"/>
  <c r="O77"/>
  <c r="N77"/>
  <c r="G97"/>
  <c r="G98" s="1"/>
  <c r="G99" s="1"/>
  <c r="G100" s="1"/>
  <c r="G101" s="1"/>
  <c r="G102" s="1"/>
  <c r="G103" s="1"/>
  <c r="G104" s="1"/>
  <c r="G105" s="1"/>
  <c r="G106" s="1"/>
  <c r="J106" s="1"/>
  <c r="M96"/>
  <c r="N41"/>
  <c r="O41"/>
  <c r="S26"/>
  <c r="L27"/>
  <c r="K27"/>
  <c r="Q27" s="1"/>
  <c r="R27" s="1"/>
  <c r="F28"/>
  <c r="F26" i="4"/>
  <c r="G26" s="1"/>
  <c r="K26" s="1"/>
  <c r="R23"/>
  <c r="M106" i="5" l="1"/>
  <c r="G107"/>
  <c r="G108" s="1"/>
  <c r="G109" s="1"/>
  <c r="G110" s="1"/>
  <c r="G111" s="1"/>
  <c r="G112" s="1"/>
  <c r="G113" s="1"/>
  <c r="G114" s="1"/>
  <c r="G115" s="1"/>
  <c r="G116" s="1"/>
  <c r="J116" s="1"/>
  <c r="O87"/>
  <c r="N87"/>
  <c r="O78"/>
  <c r="N78"/>
  <c r="P96"/>
  <c r="P97" s="1"/>
  <c r="P98" s="1"/>
  <c r="P99" s="1"/>
  <c r="P100" s="1"/>
  <c r="P101" s="1"/>
  <c r="P102" s="1"/>
  <c r="P103" s="1"/>
  <c r="P104" s="1"/>
  <c r="P105" s="1"/>
  <c r="N96"/>
  <c r="N42"/>
  <c r="O42"/>
  <c r="S27"/>
  <c r="H28"/>
  <c r="E29"/>
  <c r="I29" s="1"/>
  <c r="E27" i="4"/>
  <c r="H27" s="1"/>
  <c r="J26"/>
  <c r="P24"/>
  <c r="N106" i="5" l="1"/>
  <c r="P106"/>
  <c r="P107" s="1"/>
  <c r="P108" s="1"/>
  <c r="P109" s="1"/>
  <c r="P110" s="1"/>
  <c r="P111" s="1"/>
  <c r="P112" s="1"/>
  <c r="P113" s="1"/>
  <c r="P114" s="1"/>
  <c r="P115" s="1"/>
  <c r="O79"/>
  <c r="N79"/>
  <c r="M116"/>
  <c r="G117"/>
  <c r="G118" s="1"/>
  <c r="G119" s="1"/>
  <c r="G120" s="1"/>
  <c r="G121" s="1"/>
  <c r="G122" s="1"/>
  <c r="G123" s="1"/>
  <c r="G124" s="1"/>
  <c r="G125" s="1"/>
  <c r="G126" s="1"/>
  <c r="J126" s="1"/>
  <c r="O88"/>
  <c r="N88"/>
  <c r="O97"/>
  <c r="N97"/>
  <c r="O43"/>
  <c r="N43"/>
  <c r="F29"/>
  <c r="E30" s="1"/>
  <c r="I30" s="1"/>
  <c r="K28"/>
  <c r="Q28" s="1"/>
  <c r="L28"/>
  <c r="F27" i="4"/>
  <c r="G27" s="1"/>
  <c r="Q24"/>
  <c r="O98" i="5" l="1"/>
  <c r="N98"/>
  <c r="O107"/>
  <c r="N107"/>
  <c r="O80"/>
  <c r="N80"/>
  <c r="P116"/>
  <c r="P117" s="1"/>
  <c r="P118" s="1"/>
  <c r="P119" s="1"/>
  <c r="P120" s="1"/>
  <c r="P121" s="1"/>
  <c r="P122" s="1"/>
  <c r="P123" s="1"/>
  <c r="P124" s="1"/>
  <c r="P125" s="1"/>
  <c r="N116"/>
  <c r="G127"/>
  <c r="G128" s="1"/>
  <c r="G129" s="1"/>
  <c r="G130" s="1"/>
  <c r="G131" s="1"/>
  <c r="G132" s="1"/>
  <c r="G133" s="1"/>
  <c r="G134" s="1"/>
  <c r="G135" s="1"/>
  <c r="G136" s="1"/>
  <c r="J136" s="1"/>
  <c r="M126"/>
  <c r="O89"/>
  <c r="N89"/>
  <c r="N44"/>
  <c r="O44"/>
  <c r="H29"/>
  <c r="K29" s="1"/>
  <c r="Q29" s="1"/>
  <c r="R28"/>
  <c r="F30"/>
  <c r="E28" i="4"/>
  <c r="H28" s="1"/>
  <c r="K27"/>
  <c r="J27"/>
  <c r="R24"/>
  <c r="O99" i="5" l="1"/>
  <c r="N99"/>
  <c r="G137"/>
  <c r="G138" s="1"/>
  <c r="G139" s="1"/>
  <c r="G140" s="1"/>
  <c r="G141" s="1"/>
  <c r="G142" s="1"/>
  <c r="G143" s="1"/>
  <c r="G144" s="1"/>
  <c r="G145" s="1"/>
  <c r="G146" s="1"/>
  <c r="J146" s="1"/>
  <c r="M136"/>
  <c r="O90"/>
  <c r="N90"/>
  <c r="O81"/>
  <c r="N81"/>
  <c r="O108"/>
  <c r="N108"/>
  <c r="P126"/>
  <c r="P127" s="1"/>
  <c r="P128" s="1"/>
  <c r="P129" s="1"/>
  <c r="P130" s="1"/>
  <c r="P131" s="1"/>
  <c r="P132" s="1"/>
  <c r="P133" s="1"/>
  <c r="P134" s="1"/>
  <c r="P135" s="1"/>
  <c r="N126"/>
  <c r="O117"/>
  <c r="N117"/>
  <c r="O45"/>
  <c r="N45"/>
  <c r="L29"/>
  <c r="R29"/>
  <c r="S28"/>
  <c r="H30"/>
  <c r="E31"/>
  <c r="I31" s="1"/>
  <c r="F28" i="4"/>
  <c r="G28" s="1"/>
  <c r="P25"/>
  <c r="M146" i="5" l="1"/>
  <c r="G147"/>
  <c r="G148" s="1"/>
  <c r="G149" s="1"/>
  <c r="G150" s="1"/>
  <c r="G151" s="1"/>
  <c r="G152" s="1"/>
  <c r="G153" s="1"/>
  <c r="G154" s="1"/>
  <c r="G155" s="1"/>
  <c r="G156" s="1"/>
  <c r="J156" s="1"/>
  <c r="O109"/>
  <c r="N109"/>
  <c r="O100"/>
  <c r="N100"/>
  <c r="O127"/>
  <c r="N127"/>
  <c r="O91"/>
  <c r="N91"/>
  <c r="O118"/>
  <c r="N118"/>
  <c r="P136"/>
  <c r="P137" s="1"/>
  <c r="P138" s="1"/>
  <c r="P139" s="1"/>
  <c r="P140" s="1"/>
  <c r="P141" s="1"/>
  <c r="P142" s="1"/>
  <c r="P143" s="1"/>
  <c r="P144" s="1"/>
  <c r="P145" s="1"/>
  <c r="N136"/>
  <c r="O82"/>
  <c r="N82"/>
  <c r="O46"/>
  <c r="N46"/>
  <c r="S29"/>
  <c r="K30"/>
  <c r="Q30" s="1"/>
  <c r="R30" s="1"/>
  <c r="L30"/>
  <c r="F31"/>
  <c r="E29" i="4"/>
  <c r="H29" s="1"/>
  <c r="K28"/>
  <c r="J28"/>
  <c r="Q25"/>
  <c r="O92" i="5" l="1"/>
  <c r="N92"/>
  <c r="O110"/>
  <c r="N110"/>
  <c r="O119"/>
  <c r="N119"/>
  <c r="O101"/>
  <c r="N101"/>
  <c r="N146"/>
  <c r="P146"/>
  <c r="P147" s="1"/>
  <c r="P148" s="1"/>
  <c r="P149" s="1"/>
  <c r="P150" s="1"/>
  <c r="P151" s="1"/>
  <c r="P152" s="1"/>
  <c r="P153" s="1"/>
  <c r="P154" s="1"/>
  <c r="P155" s="1"/>
  <c r="M156"/>
  <c r="G157"/>
  <c r="G158" s="1"/>
  <c r="G159" s="1"/>
  <c r="G160" s="1"/>
  <c r="G161" s="1"/>
  <c r="G162" s="1"/>
  <c r="G163" s="1"/>
  <c r="G164" s="1"/>
  <c r="G165" s="1"/>
  <c r="G166" s="1"/>
  <c r="J166" s="1"/>
  <c r="O137"/>
  <c r="N137"/>
  <c r="O83"/>
  <c r="N83"/>
  <c r="O128"/>
  <c r="N128"/>
  <c r="N47"/>
  <c r="O47"/>
  <c r="S30"/>
  <c r="H31"/>
  <c r="E32"/>
  <c r="I32" s="1"/>
  <c r="F29" i="4"/>
  <c r="G29" s="1"/>
  <c r="R25"/>
  <c r="O129" i="5" l="1"/>
  <c r="N129"/>
  <c r="O93"/>
  <c r="N93"/>
  <c r="O138"/>
  <c r="N138"/>
  <c r="O120"/>
  <c r="N120"/>
  <c r="G167"/>
  <c r="G168" s="1"/>
  <c r="G169" s="1"/>
  <c r="G170" s="1"/>
  <c r="G171" s="1"/>
  <c r="G172" s="1"/>
  <c r="G173" s="1"/>
  <c r="G174" s="1"/>
  <c r="G175" s="1"/>
  <c r="G176" s="1"/>
  <c r="J176" s="1"/>
  <c r="M166"/>
  <c r="O111"/>
  <c r="N111"/>
  <c r="O147"/>
  <c r="N147"/>
  <c r="P156"/>
  <c r="P157" s="1"/>
  <c r="P158" s="1"/>
  <c r="P159" s="1"/>
  <c r="P160" s="1"/>
  <c r="P161" s="1"/>
  <c r="P162" s="1"/>
  <c r="P163" s="1"/>
  <c r="P164" s="1"/>
  <c r="P165" s="1"/>
  <c r="N156"/>
  <c r="O84"/>
  <c r="N84"/>
  <c r="O102"/>
  <c r="N102"/>
  <c r="N48"/>
  <c r="O48"/>
  <c r="K31"/>
  <c r="Q31" s="1"/>
  <c r="L31"/>
  <c r="F32"/>
  <c r="E30" i="4"/>
  <c r="H30" s="1"/>
  <c r="K29"/>
  <c r="J29"/>
  <c r="P26"/>
  <c r="P166" i="5" l="1"/>
  <c r="P167" s="1"/>
  <c r="P168" s="1"/>
  <c r="P169" s="1"/>
  <c r="P170" s="1"/>
  <c r="P171" s="1"/>
  <c r="P172" s="1"/>
  <c r="P173" s="1"/>
  <c r="P174" s="1"/>
  <c r="P175" s="1"/>
  <c r="N166"/>
  <c r="O85"/>
  <c r="N85"/>
  <c r="O86" s="1"/>
  <c r="O103"/>
  <c r="N103"/>
  <c r="O148"/>
  <c r="N148"/>
  <c r="O139"/>
  <c r="N139"/>
  <c r="O130"/>
  <c r="N130"/>
  <c r="G177"/>
  <c r="G178" s="1"/>
  <c r="G179" s="1"/>
  <c r="G180" s="1"/>
  <c r="G181" s="1"/>
  <c r="G182" s="1"/>
  <c r="G183" s="1"/>
  <c r="G184" s="1"/>
  <c r="G185" s="1"/>
  <c r="G186" s="1"/>
  <c r="J186" s="1"/>
  <c r="M176"/>
  <c r="O112"/>
  <c r="N112"/>
  <c r="O94"/>
  <c r="N94"/>
  <c r="O157"/>
  <c r="N157"/>
  <c r="O121"/>
  <c r="N121"/>
  <c r="O49"/>
  <c r="N49"/>
  <c r="H32"/>
  <c r="E33"/>
  <c r="I33" s="1"/>
  <c r="R31"/>
  <c r="F30" i="4"/>
  <c r="E31" s="1"/>
  <c r="H31" s="1"/>
  <c r="Q26"/>
  <c r="O95" i="5" l="1"/>
  <c r="N95"/>
  <c r="O96" s="1"/>
  <c r="O167"/>
  <c r="N167"/>
  <c r="O104"/>
  <c r="N104"/>
  <c r="O140"/>
  <c r="N140"/>
  <c r="O158"/>
  <c r="N158"/>
  <c r="O131"/>
  <c r="N131"/>
  <c r="O122"/>
  <c r="N122"/>
  <c r="P176"/>
  <c r="P177" s="1"/>
  <c r="P178" s="1"/>
  <c r="P179" s="1"/>
  <c r="P180" s="1"/>
  <c r="P181" s="1"/>
  <c r="P182" s="1"/>
  <c r="P183" s="1"/>
  <c r="P184" s="1"/>
  <c r="P185" s="1"/>
  <c r="N176"/>
  <c r="G187"/>
  <c r="M186"/>
  <c r="O113"/>
  <c r="N113"/>
  <c r="O149"/>
  <c r="N149"/>
  <c r="N50"/>
  <c r="O50"/>
  <c r="K32"/>
  <c r="Q32" s="1"/>
  <c r="L32"/>
  <c r="S31"/>
  <c r="F33"/>
  <c r="G30" i="4"/>
  <c r="J30" s="1"/>
  <c r="F31"/>
  <c r="P27"/>
  <c r="R26"/>
  <c r="O132" i="5" l="1"/>
  <c r="N132"/>
  <c r="N186"/>
  <c r="P186"/>
  <c r="P187" s="1"/>
  <c r="O168"/>
  <c r="N168"/>
  <c r="O150"/>
  <c r="N150"/>
  <c r="O123"/>
  <c r="N123"/>
  <c r="O105"/>
  <c r="N105"/>
  <c r="O106" s="1"/>
  <c r="O159"/>
  <c r="N159"/>
  <c r="O114"/>
  <c r="N114"/>
  <c r="O177"/>
  <c r="N177"/>
  <c r="O141"/>
  <c r="N141"/>
  <c r="N51"/>
  <c r="O51"/>
  <c r="E34"/>
  <c r="I34" s="1"/>
  <c r="H33"/>
  <c r="R32"/>
  <c r="K30" i="4"/>
  <c r="E32"/>
  <c r="H32" s="1"/>
  <c r="G31"/>
  <c r="Q27"/>
  <c r="R27" s="1"/>
  <c r="O133" i="5" l="1"/>
  <c r="N133"/>
  <c r="O124"/>
  <c r="N124"/>
  <c r="O169"/>
  <c r="N169"/>
  <c r="O142"/>
  <c r="N142"/>
  <c r="O115"/>
  <c r="N115"/>
  <c r="O116" s="1"/>
  <c r="O187"/>
  <c r="N187"/>
  <c r="O178"/>
  <c r="N178"/>
  <c r="O160"/>
  <c r="N160"/>
  <c r="O151"/>
  <c r="N151"/>
  <c r="O52"/>
  <c r="N52"/>
  <c r="S32"/>
  <c r="K33"/>
  <c r="Q33" s="1"/>
  <c r="R33" s="1"/>
  <c r="L33"/>
  <c r="F34"/>
  <c r="F32" i="4"/>
  <c r="K31"/>
  <c r="J31"/>
  <c r="P28"/>
  <c r="O179" i="5" l="1"/>
  <c r="N179"/>
  <c r="O161"/>
  <c r="N161"/>
  <c r="O143"/>
  <c r="N143"/>
  <c r="O125"/>
  <c r="N125"/>
  <c r="O126" s="1"/>
  <c r="O134"/>
  <c r="N134"/>
  <c r="O152"/>
  <c r="N152"/>
  <c r="O170"/>
  <c r="N170"/>
  <c r="N53"/>
  <c r="O53"/>
  <c r="S33"/>
  <c r="H34"/>
  <c r="E35"/>
  <c r="I35" s="1"/>
  <c r="E33" i="4"/>
  <c r="H33" s="1"/>
  <c r="G32"/>
  <c r="Q28"/>
  <c r="R28" s="1"/>
  <c r="O180" i="5" l="1"/>
  <c r="N180"/>
  <c r="O162"/>
  <c r="N162"/>
  <c r="O144"/>
  <c r="N144"/>
  <c r="O135"/>
  <c r="N135"/>
  <c r="O136" s="1"/>
  <c r="O171"/>
  <c r="N171"/>
  <c r="O153"/>
  <c r="N153"/>
  <c r="O54"/>
  <c r="N54"/>
  <c r="N56"/>
  <c r="K34"/>
  <c r="Q34" s="1"/>
  <c r="L34"/>
  <c r="F35"/>
  <c r="F33" i="4"/>
  <c r="J32"/>
  <c r="K32"/>
  <c r="P29"/>
  <c r="Q29" s="1"/>
  <c r="R29" s="1"/>
  <c r="O181" i="5" l="1"/>
  <c r="N181"/>
  <c r="O172"/>
  <c r="N172"/>
  <c r="O145"/>
  <c r="N145"/>
  <c r="O146" s="1"/>
  <c r="O163"/>
  <c r="N163"/>
  <c r="O154"/>
  <c r="N154"/>
  <c r="N55"/>
  <c r="O56" s="1"/>
  <c r="O55"/>
  <c r="N57"/>
  <c r="O57"/>
  <c r="R34"/>
  <c r="E36"/>
  <c r="I36" s="1"/>
  <c r="H35"/>
  <c r="G33" i="4"/>
  <c r="E34"/>
  <c r="H34" s="1"/>
  <c r="P30"/>
  <c r="O155" i="5" l="1"/>
  <c r="N155"/>
  <c r="O156" s="1"/>
  <c r="O173"/>
  <c r="N173"/>
  <c r="O164"/>
  <c r="N164"/>
  <c r="O182"/>
  <c r="N182"/>
  <c r="N58"/>
  <c r="O58"/>
  <c r="S34"/>
  <c r="L35"/>
  <c r="K35"/>
  <c r="Q35" s="1"/>
  <c r="R35" s="1"/>
  <c r="F36"/>
  <c r="K33" i="4"/>
  <c r="J33"/>
  <c r="F34"/>
  <c r="Q30"/>
  <c r="O174" i="5" l="1"/>
  <c r="N174"/>
  <c r="O183"/>
  <c r="N183"/>
  <c r="O165"/>
  <c r="N165"/>
  <c r="O166" s="1"/>
  <c r="N59"/>
  <c r="O59"/>
  <c r="E37"/>
  <c r="I37" s="1"/>
  <c r="H36"/>
  <c r="S35"/>
  <c r="E35" i="4"/>
  <c r="H35" s="1"/>
  <c r="G34"/>
  <c r="R30"/>
  <c r="O175" i="5" l="1"/>
  <c r="N175"/>
  <c r="O176" s="1"/>
  <c r="O184"/>
  <c r="N184"/>
  <c r="N60"/>
  <c r="O60"/>
  <c r="F37"/>
  <c r="L36"/>
  <c r="K36"/>
  <c r="Q36" s="1"/>
  <c r="F35" i="4"/>
  <c r="K34"/>
  <c r="J34"/>
  <c r="P31"/>
  <c r="O185" i="5" l="1"/>
  <c r="N185"/>
  <c r="O186" s="1"/>
  <c r="N61"/>
  <c r="O61"/>
  <c r="E38"/>
  <c r="I38" s="1"/>
  <c r="H37"/>
  <c r="R36"/>
  <c r="E36" i="4"/>
  <c r="H36" s="1"/>
  <c r="G35"/>
  <c r="Q31"/>
  <c r="N62" i="5" l="1"/>
  <c r="O62"/>
  <c r="F38"/>
  <c r="K37"/>
  <c r="Q37" s="1"/>
  <c r="L37"/>
  <c r="S36"/>
  <c r="J35" i="4"/>
  <c r="K35"/>
  <c r="F36"/>
  <c r="R31"/>
  <c r="N63" i="5" l="1"/>
  <c r="O63"/>
  <c r="E39"/>
  <c r="I39" s="1"/>
  <c r="H38"/>
  <c r="R37"/>
  <c r="G36" i="4"/>
  <c r="E37"/>
  <c r="H37" s="1"/>
  <c r="P32"/>
  <c r="N64" i="5" l="1"/>
  <c r="O64"/>
  <c r="F39"/>
  <c r="L38"/>
  <c r="K38"/>
  <c r="Q38" s="1"/>
  <c r="S37"/>
  <c r="K36" i="4"/>
  <c r="J36"/>
  <c r="F37"/>
  <c r="Q32"/>
  <c r="N65" i="5" l="1"/>
  <c r="O65"/>
  <c r="H39"/>
  <c r="E40"/>
  <c r="I40" s="1"/>
  <c r="R38"/>
  <c r="G37" i="4"/>
  <c r="E38"/>
  <c r="H38" s="1"/>
  <c r="R32"/>
  <c r="P33"/>
  <c r="Q33" s="1"/>
  <c r="O66" i="5" l="1"/>
  <c r="N66"/>
  <c r="F40"/>
  <c r="E41" s="1"/>
  <c r="I41" s="1"/>
  <c r="L39"/>
  <c r="K39"/>
  <c r="Q39" s="1"/>
  <c r="R39" s="1"/>
  <c r="S38"/>
  <c r="J37" i="4"/>
  <c r="K37"/>
  <c r="F38"/>
  <c r="R33"/>
  <c r="O67" i="5" l="1"/>
  <c r="N67"/>
  <c r="F41"/>
  <c r="E42" s="1"/>
  <c r="I42" s="1"/>
  <c r="H40"/>
  <c r="K40" s="1"/>
  <c r="S39"/>
  <c r="E39" i="4"/>
  <c r="H39" s="1"/>
  <c r="G38"/>
  <c r="P34"/>
  <c r="O68" i="5" l="1"/>
  <c r="N68"/>
  <c r="H41"/>
  <c r="K41" s="1"/>
  <c r="L40"/>
  <c r="F42"/>
  <c r="Q40"/>
  <c r="K38" i="4"/>
  <c r="J38"/>
  <c r="F39"/>
  <c r="Q34"/>
  <c r="O69" i="5" l="1"/>
  <c r="N69"/>
  <c r="L41"/>
  <c r="H42"/>
  <c r="E43"/>
  <c r="I43" s="1"/>
  <c r="R40"/>
  <c r="E40" i="4"/>
  <c r="H40" s="1"/>
  <c r="G39"/>
  <c r="R34"/>
  <c r="P35"/>
  <c r="Q35" s="1"/>
  <c r="O70" i="5" l="1"/>
  <c r="N70"/>
  <c r="F43"/>
  <c r="L42"/>
  <c r="K42"/>
  <c r="Q41"/>
  <c r="S40"/>
  <c r="K39" i="4"/>
  <c r="J39"/>
  <c r="F40"/>
  <c r="R35"/>
  <c r="O71" i="5" l="1"/>
  <c r="N71"/>
  <c r="E44"/>
  <c r="I44" s="1"/>
  <c r="H43"/>
  <c r="R41"/>
  <c r="E41" i="4"/>
  <c r="H41" s="1"/>
  <c r="G40"/>
  <c r="P36"/>
  <c r="O72" i="5" l="1"/>
  <c r="N72"/>
  <c r="F44"/>
  <c r="E45" s="1"/>
  <c r="I45" s="1"/>
  <c r="L43"/>
  <c r="K43"/>
  <c r="Q42"/>
  <c r="R42" s="1"/>
  <c r="S41"/>
  <c r="K40" i="4"/>
  <c r="J40"/>
  <c r="F41"/>
  <c r="Q36"/>
  <c r="O73" i="5" l="1"/>
  <c r="N73"/>
  <c r="H44"/>
  <c r="K44" s="1"/>
  <c r="F45"/>
  <c r="S42"/>
  <c r="G41" i="4"/>
  <c r="E42"/>
  <c r="H42" s="1"/>
  <c r="R36"/>
  <c r="O74" i="5" l="1"/>
  <c r="N74"/>
  <c r="L44"/>
  <c r="H45"/>
  <c r="E46"/>
  <c r="I46" s="1"/>
  <c r="Q43"/>
  <c r="K41" i="4"/>
  <c r="J41"/>
  <c r="F42"/>
  <c r="P37"/>
  <c r="O75" i="5" l="1"/>
  <c r="N75"/>
  <c r="O76" s="1"/>
  <c r="L45"/>
  <c r="K45"/>
  <c r="F46"/>
  <c r="R43"/>
  <c r="E43" i="4"/>
  <c r="H43" s="1"/>
  <c r="G42"/>
  <c r="Q37"/>
  <c r="H46" i="5" l="1"/>
  <c r="E47"/>
  <c r="I47" s="1"/>
  <c r="Q44"/>
  <c r="S43"/>
  <c r="K42" i="4"/>
  <c r="J42"/>
  <c r="F43"/>
  <c r="R37"/>
  <c r="P38"/>
  <c r="Q38" s="1"/>
  <c r="L46" i="5" l="1"/>
  <c r="K46"/>
  <c r="F47"/>
  <c r="R44"/>
  <c r="E44" i="4"/>
  <c r="H44" s="1"/>
  <c r="G43"/>
  <c r="R38"/>
  <c r="E48" i="5" l="1"/>
  <c r="I48" s="1"/>
  <c r="H47"/>
  <c r="S44"/>
  <c r="Q45"/>
  <c r="R45" s="1"/>
  <c r="K43" i="4"/>
  <c r="J43"/>
  <c r="F44"/>
  <c r="P39"/>
  <c r="F48" i="5" l="1"/>
  <c r="L47"/>
  <c r="K47"/>
  <c r="S45"/>
  <c r="E45" i="4"/>
  <c r="H45" s="1"/>
  <c r="G44"/>
  <c r="Q39"/>
  <c r="H48" i="5" l="1"/>
  <c r="E49"/>
  <c r="I49" s="1"/>
  <c r="Q46"/>
  <c r="K44" i="4"/>
  <c r="J44"/>
  <c r="F45"/>
  <c r="R39"/>
  <c r="P40"/>
  <c r="Q40" s="1"/>
  <c r="F49" i="5" l="1"/>
  <c r="E50" s="1"/>
  <c r="I50" s="1"/>
  <c r="L48"/>
  <c r="K48"/>
  <c r="R46"/>
  <c r="E46" i="4"/>
  <c r="H46" s="1"/>
  <c r="G45"/>
  <c r="R40"/>
  <c r="H49" i="5" l="1"/>
  <c r="K49" s="1"/>
  <c r="F50"/>
  <c r="Q47"/>
  <c r="S46"/>
  <c r="F46" i="4"/>
  <c r="K45"/>
  <c r="J45"/>
  <c r="P41"/>
  <c r="Q41" s="1"/>
  <c r="L49" i="5" l="1"/>
  <c r="H50"/>
  <c r="E51"/>
  <c r="I51" s="1"/>
  <c r="R47"/>
  <c r="E47" i="4"/>
  <c r="H47" s="1"/>
  <c r="G46"/>
  <c r="R41"/>
  <c r="F51" i="5" l="1"/>
  <c r="H51" s="1"/>
  <c r="L50"/>
  <c r="K50"/>
  <c r="Q48"/>
  <c r="S47"/>
  <c r="K46" i="4"/>
  <c r="J46"/>
  <c r="F47"/>
  <c r="P42"/>
  <c r="E52" i="5" l="1"/>
  <c r="I52" s="1"/>
  <c r="L51"/>
  <c r="K51"/>
  <c r="Q49"/>
  <c r="R48"/>
  <c r="E48" i="4"/>
  <c r="H48" s="1"/>
  <c r="G47"/>
  <c r="Q42"/>
  <c r="F52" i="5" l="1"/>
  <c r="E53" s="1"/>
  <c r="I53" s="1"/>
  <c r="R49"/>
  <c r="S48"/>
  <c r="K47" i="4"/>
  <c r="J47"/>
  <c r="F48"/>
  <c r="R42"/>
  <c r="H52" i="5" l="1"/>
  <c r="K52" s="1"/>
  <c r="F53"/>
  <c r="E54" s="1"/>
  <c r="I54" s="1"/>
  <c r="Q50"/>
  <c r="S49"/>
  <c r="E49" i="4"/>
  <c r="H49" s="1"/>
  <c r="G48"/>
  <c r="P43"/>
  <c r="H53" i="5" l="1"/>
  <c r="K53" s="1"/>
  <c r="L52"/>
  <c r="F54"/>
  <c r="H54" s="1"/>
  <c r="R50"/>
  <c r="K48" i="4"/>
  <c r="J48"/>
  <c r="F49"/>
  <c r="Q43"/>
  <c r="E55" i="5" l="1"/>
  <c r="I55" s="1"/>
  <c r="L53"/>
  <c r="L54" s="1"/>
  <c r="K54"/>
  <c r="Q51"/>
  <c r="R51" s="1"/>
  <c r="S50"/>
  <c r="G49" i="4"/>
  <c r="E50"/>
  <c r="H50" s="1"/>
  <c r="R43"/>
  <c r="P44"/>
  <c r="Q44" s="1"/>
  <c r="F55" i="5" l="1"/>
  <c r="E56" s="1"/>
  <c r="I56" s="1"/>
  <c r="S51"/>
  <c r="K49" i="4"/>
  <c r="J49"/>
  <c r="F50"/>
  <c r="R44"/>
  <c r="H55" i="5" l="1"/>
  <c r="K55" s="1"/>
  <c r="F56"/>
  <c r="Q52"/>
  <c r="E51" i="4"/>
  <c r="H51" s="1"/>
  <c r="G50"/>
  <c r="P45"/>
  <c r="L55" i="5" l="1"/>
  <c r="H56"/>
  <c r="E57"/>
  <c r="I57" s="1"/>
  <c r="R52"/>
  <c r="K50" i="4"/>
  <c r="J50"/>
  <c r="F51"/>
  <c r="Q45"/>
  <c r="L56" i="5" l="1"/>
  <c r="K56"/>
  <c r="F57"/>
  <c r="S52"/>
  <c r="Q53"/>
  <c r="E52" i="4"/>
  <c r="H52" s="1"/>
  <c r="G51"/>
  <c r="R45"/>
  <c r="H57" i="5" l="1"/>
  <c r="E58"/>
  <c r="I58" s="1"/>
  <c r="R53"/>
  <c r="K51" i="4"/>
  <c r="J51"/>
  <c r="F52"/>
  <c r="P46"/>
  <c r="E53" l="1"/>
  <c r="H53" s="1"/>
  <c r="L57" i="5"/>
  <c r="K57"/>
  <c r="F58"/>
  <c r="Q54"/>
  <c r="S53"/>
  <c r="G52" i="4"/>
  <c r="Q46"/>
  <c r="F53" l="1"/>
  <c r="H58" i="5"/>
  <c r="E59"/>
  <c r="I59" s="1"/>
  <c r="R54"/>
  <c r="J52" i="4"/>
  <c r="K52"/>
  <c r="R46"/>
  <c r="G53" l="1"/>
  <c r="E54"/>
  <c r="H54" s="1"/>
  <c r="L58" i="5"/>
  <c r="K58"/>
  <c r="F59"/>
  <c r="Q55"/>
  <c r="R55" s="1"/>
  <c r="S54"/>
  <c r="P47" i="4"/>
  <c r="K53" l="1"/>
  <c r="J53"/>
  <c r="F54"/>
  <c r="E60" i="5"/>
  <c r="I60" s="1"/>
  <c r="H59"/>
  <c r="S55"/>
  <c r="Q47" i="4"/>
  <c r="G54" l="1"/>
  <c r="E55"/>
  <c r="H55" s="1"/>
  <c r="F60" i="5"/>
  <c r="E61" s="1"/>
  <c r="I61" s="1"/>
  <c r="L59"/>
  <c r="K59"/>
  <c r="Q56"/>
  <c r="R47" i="4"/>
  <c r="F55" l="1"/>
  <c r="K54"/>
  <c r="J54"/>
  <c r="H60" i="5"/>
  <c r="K60" s="1"/>
  <c r="F61"/>
  <c r="E62" s="1"/>
  <c r="I62" s="1"/>
  <c r="R56"/>
  <c r="P48" i="4"/>
  <c r="E56" l="1"/>
  <c r="H56" s="1"/>
  <c r="G55"/>
  <c r="L60" i="5"/>
  <c r="H61"/>
  <c r="K61" s="1"/>
  <c r="F62"/>
  <c r="S56"/>
  <c r="Q57"/>
  <c r="R57" s="1"/>
  <c r="Q48" i="4"/>
  <c r="F56" l="1"/>
  <c r="K55"/>
  <c r="J55"/>
  <c r="L61" i="5"/>
  <c r="H62"/>
  <c r="E63"/>
  <c r="I63" s="1"/>
  <c r="S57"/>
  <c r="R48" i="4"/>
  <c r="G56" l="1"/>
  <c r="E57"/>
  <c r="H57" s="1"/>
  <c r="L62" i="5"/>
  <c r="K62"/>
  <c r="F63"/>
  <c r="Q58"/>
  <c r="P49" i="4"/>
  <c r="J56" l="1"/>
  <c r="K56"/>
  <c r="F57"/>
  <c r="E64" i="5"/>
  <c r="I64" s="1"/>
  <c r="H63"/>
  <c r="R58"/>
  <c r="Q49" i="4"/>
  <c r="G57" l="1"/>
  <c r="E58"/>
  <c r="H58" s="1"/>
  <c r="F64" i="5"/>
  <c r="E65" s="1"/>
  <c r="I65" s="1"/>
  <c r="L63"/>
  <c r="K63"/>
  <c r="Q59"/>
  <c r="S58"/>
  <c r="R49" i="4"/>
  <c r="J57" l="1"/>
  <c r="K57"/>
  <c r="F58"/>
  <c r="H64" i="5"/>
  <c r="K64" s="1"/>
  <c r="F65"/>
  <c r="H65" s="1"/>
  <c r="R59"/>
  <c r="P50" i="4"/>
  <c r="G58" l="1"/>
  <c r="E59"/>
  <c r="H59" s="1"/>
  <c r="E66" i="5"/>
  <c r="I66" s="1"/>
  <c r="L64"/>
  <c r="L65" s="1"/>
  <c r="K65"/>
  <c r="Q60"/>
  <c r="S59"/>
  <c r="Q50" i="4"/>
  <c r="K58" l="1"/>
  <c r="J58"/>
  <c r="F59"/>
  <c r="F66" i="5"/>
  <c r="R60"/>
  <c r="R50" i="4"/>
  <c r="P51"/>
  <c r="Q51" s="1"/>
  <c r="E67" i="5" l="1"/>
  <c r="I67" s="1"/>
  <c r="E60" i="4"/>
  <c r="H60" s="1"/>
  <c r="G59"/>
  <c r="H66" i="5"/>
  <c r="K66" s="1"/>
  <c r="Q61"/>
  <c r="R61" s="1"/>
  <c r="S60"/>
  <c r="R51" i="4"/>
  <c r="F67" i="5" l="1"/>
  <c r="F60" i="4"/>
  <c r="J59"/>
  <c r="K59"/>
  <c r="L66" i="5"/>
  <c r="S61"/>
  <c r="Q62"/>
  <c r="P52" i="4"/>
  <c r="P53" s="1"/>
  <c r="P54" s="1"/>
  <c r="P55" s="1"/>
  <c r="P56" s="1"/>
  <c r="P57" s="1"/>
  <c r="P58" s="1"/>
  <c r="H67" i="5" l="1"/>
  <c r="E68"/>
  <c r="I68" s="1"/>
  <c r="P59" i="4"/>
  <c r="E61"/>
  <c r="H61" s="1"/>
  <c r="G60"/>
  <c r="R62" i="5"/>
  <c r="Q52" i="4"/>
  <c r="Q53" s="1"/>
  <c r="F68" i="5" l="1"/>
  <c r="L67"/>
  <c r="K67"/>
  <c r="K60" i="4"/>
  <c r="J60"/>
  <c r="P60" s="1"/>
  <c r="Q54"/>
  <c r="R53"/>
  <c r="F61"/>
  <c r="S62" i="5"/>
  <c r="R52" i="4"/>
  <c r="H68" i="5" l="1"/>
  <c r="E69"/>
  <c r="I69" s="1"/>
  <c r="R54" i="4"/>
  <c r="Q55"/>
  <c r="E62"/>
  <c r="H62" s="1"/>
  <c r="G61"/>
  <c r="Q63" i="5"/>
  <c r="R63" s="1"/>
  <c r="S63" s="1"/>
  <c r="L68" l="1"/>
  <c r="K68"/>
  <c r="F69"/>
  <c r="R55" i="4"/>
  <c r="Q56"/>
  <c r="J61"/>
  <c r="P61" s="1"/>
  <c r="K61"/>
  <c r="F62"/>
  <c r="Q64" i="5"/>
  <c r="H69" l="1"/>
  <c r="E70"/>
  <c r="I70" s="1"/>
  <c r="G62" i="4"/>
  <c r="E63"/>
  <c r="H63" s="1"/>
  <c r="Q57"/>
  <c r="R56"/>
  <c r="Q65" i="5"/>
  <c r="R64"/>
  <c r="L69" l="1"/>
  <c r="K69"/>
  <c r="F70"/>
  <c r="R57" i="4"/>
  <c r="Q58"/>
  <c r="K62"/>
  <c r="J62"/>
  <c r="P62" s="1"/>
  <c r="F63"/>
  <c r="S64" i="5"/>
  <c r="R65"/>
  <c r="H70" l="1"/>
  <c r="K70" s="1"/>
  <c r="E71"/>
  <c r="I71" s="1"/>
  <c r="G63" i="4"/>
  <c r="J63" s="1"/>
  <c r="P63" s="1"/>
  <c r="E64"/>
  <c r="H64" s="1"/>
  <c r="R58"/>
  <c r="Q59"/>
  <c r="Q66" i="5"/>
  <c r="S65"/>
  <c r="F71" l="1"/>
  <c r="E72" s="1"/>
  <c r="I72" s="1"/>
  <c r="L70"/>
  <c r="R66"/>
  <c r="Q67"/>
  <c r="Q68" s="1"/>
  <c r="Q69" s="1"/>
  <c r="Q70" s="1"/>
  <c r="F64" i="4"/>
  <c r="E65" s="1"/>
  <c r="H65" s="1"/>
  <c r="K63"/>
  <c r="Q60"/>
  <c r="R59"/>
  <c r="R67" i="5" l="1"/>
  <c r="S67" s="1"/>
  <c r="H71"/>
  <c r="K71" s="1"/>
  <c r="Q71" s="1"/>
  <c r="F72"/>
  <c r="S66"/>
  <c r="G64" i="4"/>
  <c r="K64" s="1"/>
  <c r="F65"/>
  <c r="R60"/>
  <c r="Q61"/>
  <c r="R68" i="5" l="1"/>
  <c r="S68" s="1"/>
  <c r="L71"/>
  <c r="H72"/>
  <c r="E73"/>
  <c r="I73" s="1"/>
  <c r="J64" i="4"/>
  <c r="P64" s="1"/>
  <c r="E66"/>
  <c r="H66" s="1"/>
  <c r="G65"/>
  <c r="Q62"/>
  <c r="R61"/>
  <c r="R69" i="5" l="1"/>
  <c r="R70" s="1"/>
  <c r="F73"/>
  <c r="E74" s="1"/>
  <c r="I74" s="1"/>
  <c r="L72"/>
  <c r="K72"/>
  <c r="Q72" s="1"/>
  <c r="K65" i="4"/>
  <c r="J65"/>
  <c r="P65" s="1"/>
  <c r="F66"/>
  <c r="Q63"/>
  <c r="R62"/>
  <c r="Q2" i="5"/>
  <c r="R2"/>
  <c r="S69" l="1"/>
  <c r="H73"/>
  <c r="K73" s="1"/>
  <c r="Q73" s="1"/>
  <c r="F74"/>
  <c r="S70"/>
  <c r="R71"/>
  <c r="E67" i="4"/>
  <c r="H67" s="1"/>
  <c r="G66"/>
  <c r="R63"/>
  <c r="Q64"/>
  <c r="S2" i="5"/>
  <c r="L73" l="1"/>
  <c r="E75"/>
  <c r="I75" s="1"/>
  <c r="H74"/>
  <c r="R72"/>
  <c r="S71"/>
  <c r="J66" i="4"/>
  <c r="P66" s="1"/>
  <c r="K66"/>
  <c r="Q65"/>
  <c r="R64"/>
  <c r="F67"/>
  <c r="S72" i="5" l="1"/>
  <c r="R73"/>
  <c r="F75"/>
  <c r="L74"/>
  <c r="K74"/>
  <c r="Q74" s="1"/>
  <c r="R65" i="4"/>
  <c r="Q66"/>
  <c r="G67"/>
  <c r="E68"/>
  <c r="H68" s="1"/>
  <c r="S73" i="5" l="1"/>
  <c r="R74"/>
  <c r="E76"/>
  <c r="I76" s="1"/>
  <c r="H75"/>
  <c r="R66" i="4"/>
  <c r="J67"/>
  <c r="P67" s="1"/>
  <c r="Q67" s="1"/>
  <c r="K67"/>
  <c r="F68"/>
  <c r="S74" i="5" l="1"/>
  <c r="L75"/>
  <c r="K75"/>
  <c r="Q75" s="1"/>
  <c r="R75" s="1"/>
  <c r="F76"/>
  <c r="R67" i="4"/>
  <c r="G68"/>
  <c r="E69"/>
  <c r="H69" s="1"/>
  <c r="S75" i="5" l="1"/>
  <c r="H76"/>
  <c r="E77"/>
  <c r="I77" s="1"/>
  <c r="K68" i="4"/>
  <c r="J68"/>
  <c r="P68" s="1"/>
  <c r="F69"/>
  <c r="F77" i="5" l="1"/>
  <c r="H77" s="1"/>
  <c r="L76"/>
  <c r="K76"/>
  <c r="Q76" s="1"/>
  <c r="Q68" i="4"/>
  <c r="G69"/>
  <c r="E70"/>
  <c r="H70" s="1"/>
  <c r="E78" i="5" l="1"/>
  <c r="I78" s="1"/>
  <c r="R76"/>
  <c r="L77"/>
  <c r="K77"/>
  <c r="Q77" s="1"/>
  <c r="R68" i="4"/>
  <c r="J69"/>
  <c r="P69" s="1"/>
  <c r="Q69" s="1"/>
  <c r="K69"/>
  <c r="F70"/>
  <c r="F78" i="5" l="1"/>
  <c r="E79" s="1"/>
  <c r="I79" s="1"/>
  <c r="S76"/>
  <c r="R77"/>
  <c r="R69" i="4"/>
  <c r="G70"/>
  <c r="E71"/>
  <c r="H71" s="1"/>
  <c r="H78" i="5" l="1"/>
  <c r="L78" s="1"/>
  <c r="S77"/>
  <c r="F79"/>
  <c r="F71" i="4"/>
  <c r="E72" s="1"/>
  <c r="H72" s="1"/>
  <c r="J70"/>
  <c r="P70" s="1"/>
  <c r="K70"/>
  <c r="G71" l="1"/>
  <c r="K71" s="1"/>
  <c r="K78" i="5"/>
  <c r="Q78" s="1"/>
  <c r="R78" s="1"/>
  <c r="S78" s="1"/>
  <c r="H79"/>
  <c r="E80"/>
  <c r="I80" s="1"/>
  <c r="F72" i="4"/>
  <c r="E73" s="1"/>
  <c r="H73" s="1"/>
  <c r="Q70"/>
  <c r="J71" l="1"/>
  <c r="P71" s="1"/>
  <c r="Q71" s="1"/>
  <c r="F80" i="5"/>
  <c r="E81" s="1"/>
  <c r="I81" s="1"/>
  <c r="L79"/>
  <c r="K79"/>
  <c r="Q79" s="1"/>
  <c r="G72" i="4"/>
  <c r="K72" s="1"/>
  <c r="F73"/>
  <c r="G73" s="1"/>
  <c r="R70"/>
  <c r="F81" i="5" l="1"/>
  <c r="E82" s="1"/>
  <c r="I82" s="1"/>
  <c r="H80"/>
  <c r="K80" s="1"/>
  <c r="Q80" s="1"/>
  <c r="R79"/>
  <c r="J72" i="4"/>
  <c r="P72" s="1"/>
  <c r="Q72" s="1"/>
  <c r="E74"/>
  <c r="H74" s="1"/>
  <c r="R71"/>
  <c r="K73"/>
  <c r="J73"/>
  <c r="L80" i="5" l="1"/>
  <c r="H81"/>
  <c r="K81" s="1"/>
  <c r="Q81" s="1"/>
  <c r="F82"/>
  <c r="E83" s="1"/>
  <c r="I83" s="1"/>
  <c r="R80"/>
  <c r="S79"/>
  <c r="P73" i="4"/>
  <c r="Q73" s="1"/>
  <c r="F74"/>
  <c r="G74" s="1"/>
  <c r="R72"/>
  <c r="H82" i="5" l="1"/>
  <c r="K82" s="1"/>
  <c r="Q82" s="1"/>
  <c r="L81"/>
  <c r="F83"/>
  <c r="H83" s="1"/>
  <c r="S80"/>
  <c r="R81"/>
  <c r="E75" i="4"/>
  <c r="H75" s="1"/>
  <c r="R73"/>
  <c r="K74"/>
  <c r="J74"/>
  <c r="P74" s="1"/>
  <c r="Q74" s="1"/>
  <c r="L82" i="5" l="1"/>
  <c r="L83" s="1"/>
  <c r="E84"/>
  <c r="I84" s="1"/>
  <c r="S81"/>
  <c r="R82"/>
  <c r="K83"/>
  <c r="Q83" s="1"/>
  <c r="F75" i="4"/>
  <c r="E76" s="1"/>
  <c r="H76" s="1"/>
  <c r="R74"/>
  <c r="F84" i="5" l="1"/>
  <c r="E85" s="1"/>
  <c r="I85" s="1"/>
  <c r="S82"/>
  <c r="R83"/>
  <c r="F76" i="4"/>
  <c r="E77" s="1"/>
  <c r="H77" s="1"/>
  <c r="G75"/>
  <c r="K75" s="1"/>
  <c r="H84" i="5" l="1"/>
  <c r="L84" s="1"/>
  <c r="F85"/>
  <c r="S83"/>
  <c r="J75" i="4"/>
  <c r="P75" s="1"/>
  <c r="Q75" s="1"/>
  <c r="G76"/>
  <c r="J76" s="1"/>
  <c r="F77"/>
  <c r="G77" s="1"/>
  <c r="K84" i="5" l="1"/>
  <c r="Q84" s="1"/>
  <c r="R84" s="1"/>
  <c r="S84" s="1"/>
  <c r="H85"/>
  <c r="L85" s="1"/>
  <c r="E86"/>
  <c r="I86" s="1"/>
  <c r="E78" i="4"/>
  <c r="H78" s="1"/>
  <c r="P76"/>
  <c r="Q76" s="1"/>
  <c r="K76"/>
  <c r="K77" s="1"/>
  <c r="R75"/>
  <c r="J77"/>
  <c r="F86" i="5" l="1"/>
  <c r="E87" s="1"/>
  <c r="I87" s="1"/>
  <c r="K85"/>
  <c r="Q85" s="1"/>
  <c r="R85" s="1"/>
  <c r="F78" i="4"/>
  <c r="E79" s="1"/>
  <c r="H79" s="1"/>
  <c r="P77"/>
  <c r="Q77" s="1"/>
  <c r="R76"/>
  <c r="H86" i="5" l="1"/>
  <c r="L86" s="1"/>
  <c r="F87"/>
  <c r="E88" s="1"/>
  <c r="I88" s="1"/>
  <c r="S85"/>
  <c r="F79" i="4"/>
  <c r="G79" s="1"/>
  <c r="G78"/>
  <c r="J78" s="1"/>
  <c r="P78" s="1"/>
  <c r="Q78" s="1"/>
  <c r="R77"/>
  <c r="H87" i="5" l="1"/>
  <c r="K87" s="1"/>
  <c r="K86"/>
  <c r="Q86" s="1"/>
  <c r="R86" s="1"/>
  <c r="S86" s="1"/>
  <c r="F88"/>
  <c r="E89" s="1"/>
  <c r="I89" s="1"/>
  <c r="E80" i="4"/>
  <c r="H80" s="1"/>
  <c r="K78"/>
  <c r="K79" s="1"/>
  <c r="R78"/>
  <c r="J79"/>
  <c r="P79" s="1"/>
  <c r="F89" i="5" l="1"/>
  <c r="E90" s="1"/>
  <c r="I90" s="1"/>
  <c r="Q87"/>
  <c r="R87" s="1"/>
  <c r="S87" s="1"/>
  <c r="L87"/>
  <c r="H88"/>
  <c r="K88" s="1"/>
  <c r="F80" i="4"/>
  <c r="E81" s="1"/>
  <c r="H81" s="1"/>
  <c r="Q79"/>
  <c r="Q88" i="5" l="1"/>
  <c r="R88" s="1"/>
  <c r="S88" s="1"/>
  <c r="H89"/>
  <c r="K89" s="1"/>
  <c r="L88"/>
  <c r="F90"/>
  <c r="G80" i="4"/>
  <c r="J80" s="1"/>
  <c r="P80" s="1"/>
  <c r="Q80" s="1"/>
  <c r="R79"/>
  <c r="F81"/>
  <c r="Q89" i="5" l="1"/>
  <c r="R89" s="1"/>
  <c r="L89"/>
  <c r="E91"/>
  <c r="I91" s="1"/>
  <c r="H90"/>
  <c r="K80" i="4"/>
  <c r="R80"/>
  <c r="E82"/>
  <c r="H82" s="1"/>
  <c r="G81"/>
  <c r="S89" i="5" l="1"/>
  <c r="F91"/>
  <c r="L90"/>
  <c r="K90"/>
  <c r="Q90" s="1"/>
  <c r="R90" s="1"/>
  <c r="K81" i="4"/>
  <c r="J81"/>
  <c r="P81" s="1"/>
  <c r="F82"/>
  <c r="S90" i="5" l="1"/>
  <c r="E92"/>
  <c r="I92" s="1"/>
  <c r="H91"/>
  <c r="Q81" i="4"/>
  <c r="E83"/>
  <c r="H83" s="1"/>
  <c r="G82"/>
  <c r="L91" i="5" l="1"/>
  <c r="K91"/>
  <c r="Q91" s="1"/>
  <c r="F92"/>
  <c r="F83" i="4"/>
  <c r="G83" s="1"/>
  <c r="R81"/>
  <c r="J82"/>
  <c r="P82" s="1"/>
  <c r="Q82" s="1"/>
  <c r="K82"/>
  <c r="R91" i="5" l="1"/>
  <c r="H92"/>
  <c r="E93"/>
  <c r="I93" s="1"/>
  <c r="E84" i="4"/>
  <c r="H84" s="1"/>
  <c r="R82"/>
  <c r="J83"/>
  <c r="P83" s="1"/>
  <c r="K83"/>
  <c r="S91" i="5" l="1"/>
  <c r="L92"/>
  <c r="K92"/>
  <c r="Q92" s="1"/>
  <c r="R92" s="1"/>
  <c r="F93"/>
  <c r="F84" i="4"/>
  <c r="E85" s="1"/>
  <c r="H85" s="1"/>
  <c r="Q83"/>
  <c r="S92" i="5" l="1"/>
  <c r="H93"/>
  <c r="E94"/>
  <c r="I94" s="1"/>
  <c r="G84" i="4"/>
  <c r="J84" s="1"/>
  <c r="P84" s="1"/>
  <c r="F85"/>
  <c r="G85" s="1"/>
  <c r="R83"/>
  <c r="L93" i="5" l="1"/>
  <c r="K93"/>
  <c r="Q93" s="1"/>
  <c r="F94"/>
  <c r="K84" i="4"/>
  <c r="K85" s="1"/>
  <c r="E86"/>
  <c r="H86" s="1"/>
  <c r="J85"/>
  <c r="P85" s="1"/>
  <c r="Q84"/>
  <c r="R93" i="5" l="1"/>
  <c r="H94"/>
  <c r="E95"/>
  <c r="I95" s="1"/>
  <c r="F86" i="4"/>
  <c r="E87" s="1"/>
  <c r="H87" s="1"/>
  <c r="Q85"/>
  <c r="R84"/>
  <c r="F95" i="5" l="1"/>
  <c r="E96" s="1"/>
  <c r="I96" s="1"/>
  <c r="S93"/>
  <c r="K94"/>
  <c r="Q94" s="1"/>
  <c r="R94" s="1"/>
  <c r="L94"/>
  <c r="F87" i="4"/>
  <c r="G86"/>
  <c r="K86" s="1"/>
  <c r="R85"/>
  <c r="H95" i="5" l="1"/>
  <c r="K95" s="1"/>
  <c r="Q95" s="1"/>
  <c r="F96"/>
  <c r="E97" s="1"/>
  <c r="I97" s="1"/>
  <c r="S94"/>
  <c r="J86" i="4"/>
  <c r="P86" s="1"/>
  <c r="Q86" s="1"/>
  <c r="R86" s="1"/>
  <c r="E88"/>
  <c r="H88" s="1"/>
  <c r="G87"/>
  <c r="J87" s="1"/>
  <c r="F97" i="5" l="1"/>
  <c r="E98" s="1"/>
  <c r="I98" s="1"/>
  <c r="L95"/>
  <c r="H96"/>
  <c r="K96" s="1"/>
  <c r="Q96" s="1"/>
  <c r="R95"/>
  <c r="P87" i="4"/>
  <c r="Q87" s="1"/>
  <c r="K87"/>
  <c r="F88"/>
  <c r="L96" i="5" l="1"/>
  <c r="F98"/>
  <c r="H98" s="1"/>
  <c r="H97"/>
  <c r="K97" s="1"/>
  <c r="Q97" s="1"/>
  <c r="R96"/>
  <c r="S95"/>
  <c r="G88" i="4"/>
  <c r="E89"/>
  <c r="H89" s="1"/>
  <c r="R87"/>
  <c r="L97" i="5" l="1"/>
  <c r="L98" s="1"/>
  <c r="E99"/>
  <c r="I99" s="1"/>
  <c r="K98"/>
  <c r="Q98" s="1"/>
  <c r="S96"/>
  <c r="R97"/>
  <c r="J88" i="4"/>
  <c r="P88" s="1"/>
  <c r="Q88" s="1"/>
  <c r="R88" s="1"/>
  <c r="K88"/>
  <c r="F89"/>
  <c r="F99" i="5" l="1"/>
  <c r="H99" s="1"/>
  <c r="S97"/>
  <c r="R98"/>
  <c r="G89" i="4"/>
  <c r="E90"/>
  <c r="H90" s="1"/>
  <c r="E100" i="5" l="1"/>
  <c r="I100" s="1"/>
  <c r="S98"/>
  <c r="L99"/>
  <c r="K99"/>
  <c r="Q99" s="1"/>
  <c r="R99" s="1"/>
  <c r="J89" i="4"/>
  <c r="P89" s="1"/>
  <c r="Q89" s="1"/>
  <c r="K89"/>
  <c r="F90"/>
  <c r="F100" i="5" l="1"/>
  <c r="E101" s="1"/>
  <c r="I101" s="1"/>
  <c r="S99"/>
  <c r="R89" i="4"/>
  <c r="G90"/>
  <c r="E91"/>
  <c r="H91" s="1"/>
  <c r="H100" i="5" l="1"/>
  <c r="K100" s="1"/>
  <c r="Q100" s="1"/>
  <c r="F101"/>
  <c r="E102" s="1"/>
  <c r="I102" s="1"/>
  <c r="K90" i="4"/>
  <c r="J90"/>
  <c r="P90" s="1"/>
  <c r="Q90" s="1"/>
  <c r="F91"/>
  <c r="L100" i="5" l="1"/>
  <c r="H101"/>
  <c r="K101" s="1"/>
  <c r="Q101" s="1"/>
  <c r="F102"/>
  <c r="R100"/>
  <c r="R90" i="4"/>
  <c r="G91"/>
  <c r="E92"/>
  <c r="H92" s="1"/>
  <c r="L101" i="5" l="1"/>
  <c r="H102"/>
  <c r="E103"/>
  <c r="I103" s="1"/>
  <c r="S100"/>
  <c r="R101"/>
  <c r="K91" i="4"/>
  <c r="J91"/>
  <c r="P91" s="1"/>
  <c r="Q91" s="1"/>
  <c r="F92"/>
  <c r="F103" i="5" l="1"/>
  <c r="E104" s="1"/>
  <c r="I104" s="1"/>
  <c r="K102"/>
  <c r="Q102" s="1"/>
  <c r="L102"/>
  <c r="S101"/>
  <c r="R91" i="4"/>
  <c r="G92"/>
  <c r="E93"/>
  <c r="H93" s="1"/>
  <c r="H103" i="5" l="1"/>
  <c r="K103" s="1"/>
  <c r="Q103" s="1"/>
  <c r="F93" i="4"/>
  <c r="E94" s="1"/>
  <c r="H94" s="1"/>
  <c r="F104" i="5"/>
  <c r="R102"/>
  <c r="J92" i="4"/>
  <c r="P92" s="1"/>
  <c r="Q92" s="1"/>
  <c r="K92"/>
  <c r="G93" l="1"/>
  <c r="K93" s="1"/>
  <c r="L103" i="5"/>
  <c r="S102"/>
  <c r="R103"/>
  <c r="H104"/>
  <c r="E105"/>
  <c r="I105" s="1"/>
  <c r="R92" i="4"/>
  <c r="F94"/>
  <c r="J93" l="1"/>
  <c r="P93" s="1"/>
  <c r="Q93" s="1"/>
  <c r="R93" s="1"/>
  <c r="F105" i="5"/>
  <c r="E106" s="1"/>
  <c r="I106" s="1"/>
  <c r="L104"/>
  <c r="K104"/>
  <c r="Q104" s="1"/>
  <c r="S103"/>
  <c r="G94" i="4"/>
  <c r="E95"/>
  <c r="H95" s="1"/>
  <c r="H105" i="5" l="1"/>
  <c r="K105" s="1"/>
  <c r="Q105" s="1"/>
  <c r="F106"/>
  <c r="R104"/>
  <c r="J94" i="4"/>
  <c r="P94" s="1"/>
  <c r="Q94" s="1"/>
  <c r="K94"/>
  <c r="F95"/>
  <c r="L105" i="5" l="1"/>
  <c r="E107"/>
  <c r="I107" s="1"/>
  <c r="H106"/>
  <c r="S104"/>
  <c r="R105"/>
  <c r="R94" i="4"/>
  <c r="G95"/>
  <c r="E96"/>
  <c r="H96" s="1"/>
  <c r="L106" i="5" l="1"/>
  <c r="K106"/>
  <c r="Q106" s="1"/>
  <c r="S105"/>
  <c r="F107"/>
  <c r="K95" i="4"/>
  <c r="J95"/>
  <c r="P95" s="1"/>
  <c r="Q95" s="1"/>
  <c r="R95" s="1"/>
  <c r="F96"/>
  <c r="E108" i="5" l="1"/>
  <c r="I108" s="1"/>
  <c r="H107"/>
  <c r="R106"/>
  <c r="E97" i="4"/>
  <c r="H97" s="1"/>
  <c r="G96"/>
  <c r="F108" i="5" l="1"/>
  <c r="L107"/>
  <c r="K107"/>
  <c r="Q107" s="1"/>
  <c r="R107" s="1"/>
  <c r="S106"/>
  <c r="F97" i="4"/>
  <c r="K96"/>
  <c r="J96"/>
  <c r="P96" s="1"/>
  <c r="Q96" s="1"/>
  <c r="S107" i="5" l="1"/>
  <c r="H108"/>
  <c r="E109"/>
  <c r="I109" s="1"/>
  <c r="G97" i="4"/>
  <c r="E98"/>
  <c r="H98" s="1"/>
  <c r="R96"/>
  <c r="F109" i="5" l="1"/>
  <c r="H109" s="1"/>
  <c r="L108"/>
  <c r="K108"/>
  <c r="Q108" s="1"/>
  <c r="K97" i="4"/>
  <c r="J97"/>
  <c r="P97" s="1"/>
  <c r="Q97" s="1"/>
  <c r="F98"/>
  <c r="E110" i="5" l="1"/>
  <c r="I110" s="1"/>
  <c r="L109"/>
  <c r="K109"/>
  <c r="Q109" s="1"/>
  <c r="R108"/>
  <c r="R97" i="4"/>
  <c r="G98"/>
  <c r="E99"/>
  <c r="H99" s="1"/>
  <c r="F110" i="5" l="1"/>
  <c r="E111" s="1"/>
  <c r="I111" s="1"/>
  <c r="S108"/>
  <c r="R109"/>
  <c r="J98" i="4"/>
  <c r="P98" s="1"/>
  <c r="Q98" s="1"/>
  <c r="K98"/>
  <c r="F99"/>
  <c r="H110" i="5" l="1"/>
  <c r="L110" s="1"/>
  <c r="S109"/>
  <c r="F111"/>
  <c r="R98" i="4"/>
  <c r="G99"/>
  <c r="E100"/>
  <c r="H100" s="1"/>
  <c r="K110" i="5" l="1"/>
  <c r="Q110" s="1"/>
  <c r="R110" s="1"/>
  <c r="H111"/>
  <c r="E112"/>
  <c r="I112" s="1"/>
  <c r="K99" i="4"/>
  <c r="J99"/>
  <c r="P99" s="1"/>
  <c r="Q99" s="1"/>
  <c r="F100"/>
  <c r="S110" i="5" l="1"/>
  <c r="F112"/>
  <c r="L111"/>
  <c r="K111"/>
  <c r="Q111" s="1"/>
  <c r="R111" s="1"/>
  <c r="R99" i="4"/>
  <c r="G100"/>
  <c r="E101"/>
  <c r="H101" s="1"/>
  <c r="S111" i="5" l="1"/>
  <c r="H112"/>
  <c r="E113"/>
  <c r="I113" s="1"/>
  <c r="F101" i="4"/>
  <c r="E102" s="1"/>
  <c r="H102" s="1"/>
  <c r="J100"/>
  <c r="P100" s="1"/>
  <c r="K100"/>
  <c r="F113" i="5" l="1"/>
  <c r="E114" s="1"/>
  <c r="I114" s="1"/>
  <c r="G101" i="4"/>
  <c r="J101" s="1"/>
  <c r="P101" s="1"/>
  <c r="L112" i="5"/>
  <c r="K112"/>
  <c r="Q112" s="1"/>
  <c r="Q100" i="4"/>
  <c r="F102"/>
  <c r="H113" i="5" l="1"/>
  <c r="L113" s="1"/>
  <c r="F114"/>
  <c r="H114" s="1"/>
  <c r="K101" i="4"/>
  <c r="R112" i="5"/>
  <c r="R100" i="4"/>
  <c r="Q101"/>
  <c r="E103"/>
  <c r="H103" s="1"/>
  <c r="G102"/>
  <c r="K113" i="5" l="1"/>
  <c r="Q113" s="1"/>
  <c r="R113" s="1"/>
  <c r="E115"/>
  <c r="I115" s="1"/>
  <c r="L114"/>
  <c r="K114"/>
  <c r="S112"/>
  <c r="R101" i="4"/>
  <c r="J102"/>
  <c r="P102" s="1"/>
  <c r="Q102" s="1"/>
  <c r="K102"/>
  <c r="F103"/>
  <c r="F115" i="5" l="1"/>
  <c r="H115" s="1"/>
  <c r="L115" s="1"/>
  <c r="Q114"/>
  <c r="R114" s="1"/>
  <c r="S113"/>
  <c r="R102" i="4"/>
  <c r="G103"/>
  <c r="E104"/>
  <c r="H104" s="1"/>
  <c r="K115" i="5" l="1"/>
  <c r="Q115" s="1"/>
  <c r="R115" s="1"/>
  <c r="E116"/>
  <c r="I116" s="1"/>
  <c r="S114"/>
  <c r="F104" i="4"/>
  <c r="G104" s="1"/>
  <c r="K103"/>
  <c r="J103"/>
  <c r="P103" s="1"/>
  <c r="F116" i="5" l="1"/>
  <c r="H116" s="1"/>
  <c r="L116" s="1"/>
  <c r="S115"/>
  <c r="E105" i="4"/>
  <c r="H105" s="1"/>
  <c r="Q103"/>
  <c r="J104"/>
  <c r="P104" s="1"/>
  <c r="K104"/>
  <c r="K116" i="5" l="1"/>
  <c r="Q116" s="1"/>
  <c r="R116" s="1"/>
  <c r="E117"/>
  <c r="I117" s="1"/>
  <c r="F105" i="4"/>
  <c r="G105" s="1"/>
  <c r="Q104"/>
  <c r="R103"/>
  <c r="F117" i="5" l="1"/>
  <c r="E118" s="1"/>
  <c r="I118" s="1"/>
  <c r="S116"/>
  <c r="E106" i="4"/>
  <c r="H106" s="1"/>
  <c r="R104"/>
  <c r="K105"/>
  <c r="J105"/>
  <c r="P105" s="1"/>
  <c r="Q105" s="1"/>
  <c r="H117" i="5" l="1"/>
  <c r="K117" s="1"/>
  <c r="Q117" s="1"/>
  <c r="R117" s="1"/>
  <c r="S117" s="1"/>
  <c r="F118"/>
  <c r="E119" s="1"/>
  <c r="I119" s="1"/>
  <c r="F106" i="4"/>
  <c r="E107" s="1"/>
  <c r="H107" s="1"/>
  <c r="R105"/>
  <c r="L117" i="5" l="1"/>
  <c r="F119"/>
  <c r="E120" s="1"/>
  <c r="I120" s="1"/>
  <c r="H118"/>
  <c r="K118" s="1"/>
  <c r="Q118" s="1"/>
  <c r="R118" s="1"/>
  <c r="S118" s="1"/>
  <c r="G106" i="4"/>
  <c r="K106" s="1"/>
  <c r="F107"/>
  <c r="H119" i="5" l="1"/>
  <c r="L118"/>
  <c r="F120"/>
  <c r="J106" i="4"/>
  <c r="P106" s="1"/>
  <c r="Q106" s="1"/>
  <c r="R106" s="1"/>
  <c r="E108"/>
  <c r="H108" s="1"/>
  <c r="G107"/>
  <c r="L119" i="5" l="1"/>
  <c r="K119"/>
  <c r="Q119" s="1"/>
  <c r="R119" s="1"/>
  <c r="E121"/>
  <c r="I121" s="1"/>
  <c r="H120"/>
  <c r="K107" i="4"/>
  <c r="J107"/>
  <c r="P107" s="1"/>
  <c r="Q107" s="1"/>
  <c r="F108"/>
  <c r="S119" i="5" l="1"/>
  <c r="L120"/>
  <c r="K120"/>
  <c r="Q120" s="1"/>
  <c r="R120" s="1"/>
  <c r="F121"/>
  <c r="R107" i="4"/>
  <c r="G108"/>
  <c r="E109"/>
  <c r="H109" s="1"/>
  <c r="S120" i="5" l="1"/>
  <c r="E122"/>
  <c r="I122" s="1"/>
  <c r="H121"/>
  <c r="J108" i="4"/>
  <c r="P108" s="1"/>
  <c r="Q108" s="1"/>
  <c r="K108"/>
  <c r="F109"/>
  <c r="K121" i="5" l="1"/>
  <c r="Q121" s="1"/>
  <c r="L121"/>
  <c r="F122"/>
  <c r="R108" i="4"/>
  <c r="G109"/>
  <c r="E110"/>
  <c r="H110" s="1"/>
  <c r="R121" i="5" l="1"/>
  <c r="H122"/>
  <c r="E123"/>
  <c r="I123" s="1"/>
  <c r="K109" i="4"/>
  <c r="J109"/>
  <c r="P109" s="1"/>
  <c r="Q109" s="1"/>
  <c r="F110"/>
  <c r="K122" i="5" l="1"/>
  <c r="Q122" s="1"/>
  <c r="L122"/>
  <c r="S121"/>
  <c r="F123"/>
  <c r="R109" i="4"/>
  <c r="G110"/>
  <c r="E111"/>
  <c r="H111" s="1"/>
  <c r="R122" i="5" l="1"/>
  <c r="H123"/>
  <c r="E124"/>
  <c r="I124" s="1"/>
  <c r="J110" i="4"/>
  <c r="P110" s="1"/>
  <c r="Q110" s="1"/>
  <c r="K110"/>
  <c r="F111"/>
  <c r="S122" i="5" l="1"/>
  <c r="K123"/>
  <c r="Q123" s="1"/>
  <c r="R123" s="1"/>
  <c r="S123" s="1"/>
  <c r="L123"/>
  <c r="F124"/>
  <c r="R110" i="4"/>
  <c r="G111"/>
  <c r="E112"/>
  <c r="H112" s="1"/>
  <c r="E125" i="5" l="1"/>
  <c r="I125" s="1"/>
  <c r="H124"/>
  <c r="K111" i="4"/>
  <c r="J111"/>
  <c r="P111" s="1"/>
  <c r="Q111" s="1"/>
  <c r="F112"/>
  <c r="F125" i="5" l="1"/>
  <c r="L124"/>
  <c r="K124"/>
  <c r="Q124" s="1"/>
  <c r="R124" s="1"/>
  <c r="R111" i="4"/>
  <c r="G112"/>
  <c r="E113"/>
  <c r="H113" s="1"/>
  <c r="E126" i="5" l="1"/>
  <c r="I126" s="1"/>
  <c r="H125"/>
  <c r="S124"/>
  <c r="J112" i="4"/>
  <c r="P112" s="1"/>
  <c r="Q112" s="1"/>
  <c r="K112"/>
  <c r="F113"/>
  <c r="K125" i="5" l="1"/>
  <c r="Q125" s="1"/>
  <c r="R125" s="1"/>
  <c r="L125"/>
  <c r="F126"/>
  <c r="R112" i="4"/>
  <c r="G113"/>
  <c r="E114"/>
  <c r="H114" s="1"/>
  <c r="S125" i="5" l="1"/>
  <c r="E127"/>
  <c r="I127" s="1"/>
  <c r="H126"/>
  <c r="K113" i="4"/>
  <c r="J113"/>
  <c r="P113" s="1"/>
  <c r="F114"/>
  <c r="K126" i="5" l="1"/>
  <c r="Q126" s="1"/>
  <c r="R126" s="1"/>
  <c r="L126"/>
  <c r="F127"/>
  <c r="Q113" i="4"/>
  <c r="G114"/>
  <c r="E115"/>
  <c r="H115" s="1"/>
  <c r="S126" i="5" l="1"/>
  <c r="H127"/>
  <c r="E128"/>
  <c r="I128" s="1"/>
  <c r="R113" i="4"/>
  <c r="K114"/>
  <c r="J114"/>
  <c r="P114" s="1"/>
  <c r="Q114" s="1"/>
  <c r="F115"/>
  <c r="K127" i="5" l="1"/>
  <c r="Q127" s="1"/>
  <c r="R127" s="1"/>
  <c r="L127"/>
  <c r="F128"/>
  <c r="R114" i="4"/>
  <c r="G115"/>
  <c r="E116"/>
  <c r="H116" s="1"/>
  <c r="S127" i="5" l="1"/>
  <c r="E129"/>
  <c r="I129" s="1"/>
  <c r="H128"/>
  <c r="K115" i="4"/>
  <c r="J115"/>
  <c r="P115" s="1"/>
  <c r="F116"/>
  <c r="Q2"/>
  <c r="Q115" l="1"/>
  <c r="R115" s="1"/>
  <c r="K128" i="5"/>
  <c r="Q128" s="1"/>
  <c r="R128" s="1"/>
  <c r="S128" s="1"/>
  <c r="L128"/>
  <c r="F129"/>
  <c r="E117" i="4"/>
  <c r="H117" s="1"/>
  <c r="G116"/>
  <c r="R2"/>
  <c r="S2" l="1"/>
  <c r="E130" i="5"/>
  <c r="I130" s="1"/>
  <c r="H129"/>
  <c r="J116" i="4"/>
  <c r="P116" s="1"/>
  <c r="Q116" s="1"/>
  <c r="K116"/>
  <c r="F117"/>
  <c r="F130" i="5" l="1"/>
  <c r="K129"/>
  <c r="Q129" s="1"/>
  <c r="R129" s="1"/>
  <c r="L129"/>
  <c r="R116" i="4"/>
  <c r="G117"/>
  <c r="E118"/>
  <c r="H118" s="1"/>
  <c r="H130" i="5" l="1"/>
  <c r="E131"/>
  <c r="I131" s="1"/>
  <c r="S129"/>
  <c r="J117" i="4"/>
  <c r="P117" s="1"/>
  <c r="Q117" s="1"/>
  <c r="K117"/>
  <c r="F118"/>
  <c r="K130" i="5" l="1"/>
  <c r="Q130" s="1"/>
  <c r="R130" s="1"/>
  <c r="L130"/>
  <c r="F131"/>
  <c r="R117" i="4"/>
  <c r="E119"/>
  <c r="H119" s="1"/>
  <c r="G118"/>
  <c r="S130" i="5" l="1"/>
  <c r="H131"/>
  <c r="E132"/>
  <c r="I132" s="1"/>
  <c r="J118" i="4"/>
  <c r="P118" s="1"/>
  <c r="Q118" s="1"/>
  <c r="K118"/>
  <c r="F119"/>
  <c r="K131" i="5" l="1"/>
  <c r="Q131" s="1"/>
  <c r="R131" s="1"/>
  <c r="L131"/>
  <c r="F132"/>
  <c r="R118" i="4"/>
  <c r="E120"/>
  <c r="H120" s="1"/>
  <c r="G119"/>
  <c r="S131" i="5" l="1"/>
  <c r="E133"/>
  <c r="I133" s="1"/>
  <c r="H132"/>
  <c r="K119" i="4"/>
  <c r="J119"/>
  <c r="P119" s="1"/>
  <c r="Q119" s="1"/>
  <c r="F120"/>
  <c r="K132" i="5" l="1"/>
  <c r="Q132" s="1"/>
  <c r="R132" s="1"/>
  <c r="L132"/>
  <c r="F133"/>
  <c r="R119" i="4"/>
  <c r="E121"/>
  <c r="H121" s="1"/>
  <c r="G120"/>
  <c r="S132" i="5" l="1"/>
  <c r="H133"/>
  <c r="E134"/>
  <c r="I134" s="1"/>
  <c r="J120" i="4"/>
  <c r="P120" s="1"/>
  <c r="Q120" s="1"/>
  <c r="K120"/>
  <c r="F121"/>
  <c r="F134" i="5" l="1"/>
  <c r="H134" s="1"/>
  <c r="L133"/>
  <c r="K133"/>
  <c r="Q133" s="1"/>
  <c r="R133" s="1"/>
  <c r="R120" i="4"/>
  <c r="G121"/>
  <c r="E122"/>
  <c r="H122" s="1"/>
  <c r="E135" i="5" l="1"/>
  <c r="I135" s="1"/>
  <c r="S133"/>
  <c r="L134"/>
  <c r="K134"/>
  <c r="Q134" s="1"/>
  <c r="R134" s="1"/>
  <c r="S134" s="1"/>
  <c r="J121" i="4"/>
  <c r="P121" s="1"/>
  <c r="Q121" s="1"/>
  <c r="K121"/>
  <c r="F122"/>
  <c r="F135" i="5" l="1"/>
  <c r="H135" s="1"/>
  <c r="R121" i="4"/>
  <c r="G122"/>
  <c r="E123"/>
  <c r="H123" s="1"/>
  <c r="E136" i="5" l="1"/>
  <c r="I136" s="1"/>
  <c r="K135"/>
  <c r="Q135" s="1"/>
  <c r="R135" s="1"/>
  <c r="L135"/>
  <c r="J122" i="4"/>
  <c r="P122" s="1"/>
  <c r="Q122" s="1"/>
  <c r="R122" s="1"/>
  <c r="K122"/>
  <c r="F123"/>
  <c r="F136" i="5" l="1"/>
  <c r="E137" s="1"/>
  <c r="I137" s="1"/>
  <c r="S135"/>
  <c r="E124" i="4"/>
  <c r="H124" s="1"/>
  <c r="G123"/>
  <c r="H136" i="5" l="1"/>
  <c r="L136" s="1"/>
  <c r="F137"/>
  <c r="F124" i="4"/>
  <c r="J123"/>
  <c r="P123" s="1"/>
  <c r="Q123" s="1"/>
  <c r="R123" s="1"/>
  <c r="K123"/>
  <c r="K136" i="5" l="1"/>
  <c r="Q136" s="1"/>
  <c r="R136" s="1"/>
  <c r="S136" s="1"/>
  <c r="E138"/>
  <c r="I138" s="1"/>
  <c r="H137"/>
  <c r="E125" i="4"/>
  <c r="H125" s="1"/>
  <c r="G124"/>
  <c r="K137" i="5" l="1"/>
  <c r="Q137" s="1"/>
  <c r="L137"/>
  <c r="F138"/>
  <c r="K124" i="4"/>
  <c r="J124"/>
  <c r="P124" s="1"/>
  <c r="Q124" s="1"/>
  <c r="R124" s="1"/>
  <c r="F125"/>
  <c r="E139" i="5" l="1"/>
  <c r="I139" s="1"/>
  <c r="H138"/>
  <c r="R137"/>
  <c r="E126" i="4"/>
  <c r="H126" s="1"/>
  <c r="G125"/>
  <c r="K138" i="5" l="1"/>
  <c r="Q138" s="1"/>
  <c r="L138"/>
  <c r="S137"/>
  <c r="F139"/>
  <c r="F126" i="4"/>
  <c r="K125"/>
  <c r="J125"/>
  <c r="P125" s="1"/>
  <c r="Q125" s="1"/>
  <c r="R125" s="1"/>
  <c r="H139" i="5" l="1"/>
  <c r="E140"/>
  <c r="I140" s="1"/>
  <c r="R138"/>
  <c r="E127" i="4"/>
  <c r="H127" s="1"/>
  <c r="G126"/>
  <c r="L139" i="5" l="1"/>
  <c r="K139"/>
  <c r="Q139" s="1"/>
  <c r="R139" s="1"/>
  <c r="S138"/>
  <c r="F140"/>
  <c r="J126" i="4"/>
  <c r="P126" s="1"/>
  <c r="Q126" s="1"/>
  <c r="R126" s="1"/>
  <c r="K126"/>
  <c r="F127"/>
  <c r="S139" i="5" l="1"/>
  <c r="E141"/>
  <c r="I141" s="1"/>
  <c r="H140"/>
  <c r="E128" i="4"/>
  <c r="H128" s="1"/>
  <c r="G127"/>
  <c r="K140" i="5" l="1"/>
  <c r="Q140" s="1"/>
  <c r="R140" s="1"/>
  <c r="L140"/>
  <c r="F141"/>
  <c r="K127" i="4"/>
  <c r="J127"/>
  <c r="P127" s="1"/>
  <c r="Q127" s="1"/>
  <c r="R127" s="1"/>
  <c r="F128"/>
  <c r="S140" i="5" l="1"/>
  <c r="E142"/>
  <c r="I142" s="1"/>
  <c r="H141"/>
  <c r="G128" i="4"/>
  <c r="E129"/>
  <c r="H129" s="1"/>
  <c r="L141" i="5" l="1"/>
  <c r="K141"/>
  <c r="Q141" s="1"/>
  <c r="R141" s="1"/>
  <c r="F142"/>
  <c r="K128" i="4"/>
  <c r="J128"/>
  <c r="P128" s="1"/>
  <c r="Q128" s="1"/>
  <c r="R128" s="1"/>
  <c r="F129"/>
  <c r="S141" i="5" l="1"/>
  <c r="E143"/>
  <c r="I143" s="1"/>
  <c r="H142"/>
  <c r="E130" i="4"/>
  <c r="H130" s="1"/>
  <c r="G129"/>
  <c r="K142" i="5" l="1"/>
  <c r="Q142" s="1"/>
  <c r="R142" s="1"/>
  <c r="L142"/>
  <c r="F143"/>
  <c r="J129" i="4"/>
  <c r="P129" s="1"/>
  <c r="Q129" s="1"/>
  <c r="R129" s="1"/>
  <c r="K129"/>
  <c r="F130"/>
  <c r="S142" i="5" l="1"/>
  <c r="H143"/>
  <c r="E144"/>
  <c r="I144" s="1"/>
  <c r="G130" i="4"/>
  <c r="E131"/>
  <c r="H131" s="1"/>
  <c r="F144" i="5" l="1"/>
  <c r="E145" s="1"/>
  <c r="I145" s="1"/>
  <c r="K143"/>
  <c r="Q143" s="1"/>
  <c r="L143"/>
  <c r="F131" i="4"/>
  <c r="K130"/>
  <c r="J130"/>
  <c r="P130" s="1"/>
  <c r="Q130" s="1"/>
  <c r="R130" s="1"/>
  <c r="H144" i="5" l="1"/>
  <c r="K144" s="1"/>
  <c r="Q144" s="1"/>
  <c r="R143"/>
  <c r="F145"/>
  <c r="E132" i="4"/>
  <c r="H132" s="1"/>
  <c r="G131"/>
  <c r="L144" i="5" l="1"/>
  <c r="S143"/>
  <c r="R144"/>
  <c r="S144" s="1"/>
  <c r="E146"/>
  <c r="I146" s="1"/>
  <c r="H145"/>
  <c r="F132" i="4"/>
  <c r="J131"/>
  <c r="P131" s="1"/>
  <c r="Q131" s="1"/>
  <c r="R131" s="1"/>
  <c r="K131"/>
  <c r="K145" i="5" l="1"/>
  <c r="Q145" s="1"/>
  <c r="R145" s="1"/>
  <c r="L145"/>
  <c r="F146"/>
  <c r="E133" i="4"/>
  <c r="H133" s="1"/>
  <c r="G132"/>
  <c r="S145" i="5" l="1"/>
  <c r="E147"/>
  <c r="I147" s="1"/>
  <c r="H146"/>
  <c r="K132" i="4"/>
  <c r="J132"/>
  <c r="P132" s="1"/>
  <c r="Q132" s="1"/>
  <c r="R132" s="1"/>
  <c r="F133"/>
  <c r="K146" i="5" l="1"/>
  <c r="Q146" s="1"/>
  <c r="R146" s="1"/>
  <c r="L146"/>
  <c r="F147"/>
  <c r="G133" i="4"/>
  <c r="E134"/>
  <c r="H134" s="1"/>
  <c r="S146" i="5" l="1"/>
  <c r="H147"/>
  <c r="E148"/>
  <c r="I148" s="1"/>
  <c r="K133" i="4"/>
  <c r="J133"/>
  <c r="P133" s="1"/>
  <c r="Q133" s="1"/>
  <c r="R133" s="1"/>
  <c r="F134"/>
  <c r="L147" i="5" l="1"/>
  <c r="K147"/>
  <c r="Q147" s="1"/>
  <c r="R147" s="1"/>
  <c r="F148"/>
  <c r="G134" i="4"/>
  <c r="E135"/>
  <c r="H135" s="1"/>
  <c r="S147" i="5" l="1"/>
  <c r="E149"/>
  <c r="I149" s="1"/>
  <c r="H148"/>
  <c r="K134" i="4"/>
  <c r="J134"/>
  <c r="P134" s="1"/>
  <c r="Q134" s="1"/>
  <c r="F135"/>
  <c r="K148" i="5" l="1"/>
  <c r="Q148" s="1"/>
  <c r="R148" s="1"/>
  <c r="L148"/>
  <c r="F149"/>
  <c r="R134" i="4"/>
  <c r="E136"/>
  <c r="H136" s="1"/>
  <c r="G135"/>
  <c r="S148" i="5" l="1"/>
  <c r="E150"/>
  <c r="I150" s="1"/>
  <c r="H149"/>
  <c r="F136" i="4"/>
  <c r="J135"/>
  <c r="P135" s="1"/>
  <c r="Q135" s="1"/>
  <c r="K135"/>
  <c r="K149" i="5" l="1"/>
  <c r="Q149" s="1"/>
  <c r="R149" s="1"/>
  <c r="L149"/>
  <c r="F150"/>
  <c r="G136" i="4"/>
  <c r="E137"/>
  <c r="H137" s="1"/>
  <c r="R135"/>
  <c r="S149" i="5" l="1"/>
  <c r="E151"/>
  <c r="I151" s="1"/>
  <c r="H150"/>
  <c r="K136" i="4"/>
  <c r="J136"/>
  <c r="P136" s="1"/>
  <c r="Q136" s="1"/>
  <c r="R136" s="1"/>
  <c r="F137"/>
  <c r="L150" i="5" l="1"/>
  <c r="K150"/>
  <c r="Q150" s="1"/>
  <c r="R150" s="1"/>
  <c r="S150" s="1"/>
  <c r="F151"/>
  <c r="E138" i="4"/>
  <c r="H138" s="1"/>
  <c r="G137"/>
  <c r="E152" i="5" l="1"/>
  <c r="I152" s="1"/>
  <c r="H151"/>
  <c r="J137" i="4"/>
  <c r="P137" s="1"/>
  <c r="Q137" s="1"/>
  <c r="R137" s="1"/>
  <c r="K137"/>
  <c r="F138"/>
  <c r="K151" i="5" l="1"/>
  <c r="Q151" s="1"/>
  <c r="R151" s="1"/>
  <c r="L151"/>
  <c r="F152"/>
  <c r="E139" i="4"/>
  <c r="H139" s="1"/>
  <c r="G138"/>
  <c r="S151" i="5" l="1"/>
  <c r="H152"/>
  <c r="E153"/>
  <c r="I153" s="1"/>
  <c r="K138" i="4"/>
  <c r="J138"/>
  <c r="P138" s="1"/>
  <c r="Q138" s="1"/>
  <c r="F139"/>
  <c r="F153" i="5" l="1"/>
  <c r="E154" s="1"/>
  <c r="I154" s="1"/>
  <c r="K152"/>
  <c r="Q152" s="1"/>
  <c r="L152"/>
  <c r="R138" i="4"/>
  <c r="G139"/>
  <c r="E140"/>
  <c r="H140" s="1"/>
  <c r="H153" i="5" l="1"/>
  <c r="K153" s="1"/>
  <c r="Q153" s="1"/>
  <c r="R152"/>
  <c r="F154"/>
  <c r="J139" i="4"/>
  <c r="P139" s="1"/>
  <c r="Q139" s="1"/>
  <c r="K139"/>
  <c r="F140"/>
  <c r="L153" i="5" l="1"/>
  <c r="R153"/>
  <c r="S152"/>
  <c r="H154"/>
  <c r="E155"/>
  <c r="I155" s="1"/>
  <c r="R139" i="4"/>
  <c r="G140"/>
  <c r="E141"/>
  <c r="H141" s="1"/>
  <c r="S153" i="5" l="1"/>
  <c r="L154"/>
  <c r="K154"/>
  <c r="Q154" s="1"/>
  <c r="R154" s="1"/>
  <c r="F155"/>
  <c r="K140" i="4"/>
  <c r="J140"/>
  <c r="P140" s="1"/>
  <c r="Q140" s="1"/>
  <c r="F141"/>
  <c r="S154" i="5" l="1"/>
  <c r="E156"/>
  <c r="I156" s="1"/>
  <c r="H155"/>
  <c r="R140" i="4"/>
  <c r="G141"/>
  <c r="E142"/>
  <c r="H142" s="1"/>
  <c r="L155" i="5" l="1"/>
  <c r="K155"/>
  <c r="Q155" s="1"/>
  <c r="R155" s="1"/>
  <c r="F156"/>
  <c r="J141" i="4"/>
  <c r="P141" s="1"/>
  <c r="Q141" s="1"/>
  <c r="R141" s="1"/>
  <c r="K141"/>
  <c r="F142"/>
  <c r="S155" i="5" l="1"/>
  <c r="H156"/>
  <c r="E157"/>
  <c r="I157" s="1"/>
  <c r="G142" i="4"/>
  <c r="E143"/>
  <c r="H143" s="1"/>
  <c r="L156" i="5" l="1"/>
  <c r="K156"/>
  <c r="Q156" s="1"/>
  <c r="R156" s="1"/>
  <c r="F157"/>
  <c r="K142" i="4"/>
  <c r="J142"/>
  <c r="P142" s="1"/>
  <c r="Q142" s="1"/>
  <c r="R142" s="1"/>
  <c r="F143"/>
  <c r="S156" i="5" l="1"/>
  <c r="E158"/>
  <c r="I158" s="1"/>
  <c r="H157"/>
  <c r="E144" i="4"/>
  <c r="H144" s="1"/>
  <c r="G143"/>
  <c r="K157" i="5" l="1"/>
  <c r="Q157" s="1"/>
  <c r="R157" s="1"/>
  <c r="L157"/>
  <c r="F158"/>
  <c r="J143" i="4"/>
  <c r="P143" s="1"/>
  <c r="Q143" s="1"/>
  <c r="R143" s="1"/>
  <c r="K143"/>
  <c r="F144"/>
  <c r="S157" i="5" l="1"/>
  <c r="E159"/>
  <c r="I159" s="1"/>
  <c r="H158"/>
  <c r="G144" i="4"/>
  <c r="E145"/>
  <c r="H145" s="1"/>
  <c r="L158" i="5" l="1"/>
  <c r="K158"/>
  <c r="Q158" s="1"/>
  <c r="F159"/>
  <c r="K144" i="4"/>
  <c r="J144"/>
  <c r="P144" s="1"/>
  <c r="Q144" s="1"/>
  <c r="R144" s="1"/>
  <c r="F145"/>
  <c r="R158" i="5" l="1"/>
  <c r="H159"/>
  <c r="E160"/>
  <c r="I160" s="1"/>
  <c r="E146" i="4"/>
  <c r="H146" s="1"/>
  <c r="G145"/>
  <c r="F160" i="5" l="1"/>
  <c r="H160" s="1"/>
  <c r="K159"/>
  <c r="Q159" s="1"/>
  <c r="R159" s="1"/>
  <c r="L159"/>
  <c r="S158"/>
  <c r="J145" i="4"/>
  <c r="P145" s="1"/>
  <c r="Q145" s="1"/>
  <c r="R145" s="1"/>
  <c r="K145"/>
  <c r="F146"/>
  <c r="E161" i="5" l="1"/>
  <c r="I161" s="1"/>
  <c r="S159"/>
  <c r="K160"/>
  <c r="Q160" s="1"/>
  <c r="R160" s="1"/>
  <c r="L160"/>
  <c r="E147" i="4"/>
  <c r="H147" s="1"/>
  <c r="G146"/>
  <c r="F161" i="5" l="1"/>
  <c r="H161" s="1"/>
  <c r="S160"/>
  <c r="J146" i="4"/>
  <c r="P146" s="1"/>
  <c r="Q146" s="1"/>
  <c r="R146" s="1"/>
  <c r="K146"/>
  <c r="F147"/>
  <c r="E162" i="5" l="1"/>
  <c r="I162" s="1"/>
  <c r="K161"/>
  <c r="Q161" s="1"/>
  <c r="L161"/>
  <c r="E148" i="4"/>
  <c r="H148" s="1"/>
  <c r="G147"/>
  <c r="F162" i="5" l="1"/>
  <c r="E163" s="1"/>
  <c r="I163" s="1"/>
  <c r="R161"/>
  <c r="J147" i="4"/>
  <c r="P147" s="1"/>
  <c r="Q147" s="1"/>
  <c r="R147" s="1"/>
  <c r="K147"/>
  <c r="F148"/>
  <c r="H162" i="5" l="1"/>
  <c r="L162" s="1"/>
  <c r="S161"/>
  <c r="F163"/>
  <c r="G148" i="4"/>
  <c r="E149"/>
  <c r="H149" s="1"/>
  <c r="K162" i="5" l="1"/>
  <c r="Q162" s="1"/>
  <c r="R162" s="1"/>
  <c r="S162" s="1"/>
  <c r="H163"/>
  <c r="E164"/>
  <c r="I164" s="1"/>
  <c r="K148" i="4"/>
  <c r="J148"/>
  <c r="P148" s="1"/>
  <c r="Q148" s="1"/>
  <c r="R148" s="1"/>
  <c r="F149"/>
  <c r="L163" i="5" l="1"/>
  <c r="K163"/>
  <c r="Q163" s="1"/>
  <c r="R163" s="1"/>
  <c r="F164"/>
  <c r="E150" i="4"/>
  <c r="H150" s="1"/>
  <c r="G149"/>
  <c r="S163" i="5" l="1"/>
  <c r="E165"/>
  <c r="I165" s="1"/>
  <c r="H164"/>
  <c r="K149" i="4"/>
  <c r="J149"/>
  <c r="P149" s="1"/>
  <c r="Q149" s="1"/>
  <c r="R149" s="1"/>
  <c r="F150"/>
  <c r="K164" i="5" l="1"/>
  <c r="Q164" s="1"/>
  <c r="R164" s="1"/>
  <c r="L164"/>
  <c r="F165"/>
  <c r="G150" i="4"/>
  <c r="E151"/>
  <c r="H151" s="1"/>
  <c r="S164" i="5" l="1"/>
  <c r="H165"/>
  <c r="E166"/>
  <c r="I166" s="1"/>
  <c r="K150" i="4"/>
  <c r="J150"/>
  <c r="P150" s="1"/>
  <c r="Q150" s="1"/>
  <c r="R150" s="1"/>
  <c r="F151"/>
  <c r="K165" i="5" l="1"/>
  <c r="Q165" s="1"/>
  <c r="L165"/>
  <c r="F166"/>
  <c r="G151" i="4"/>
  <c r="E152"/>
  <c r="H152" s="1"/>
  <c r="R165" i="5" l="1"/>
  <c r="E167"/>
  <c r="I167" s="1"/>
  <c r="H166"/>
  <c r="J151" i="4"/>
  <c r="P151" s="1"/>
  <c r="Q151" s="1"/>
  <c r="R151" s="1"/>
  <c r="K151"/>
  <c r="F152"/>
  <c r="S165" i="5" l="1"/>
  <c r="L166"/>
  <c r="K166"/>
  <c r="Q166" s="1"/>
  <c r="R166" s="1"/>
  <c r="F167"/>
  <c r="G152" i="4"/>
  <c r="E153"/>
  <c r="H153" s="1"/>
  <c r="S166" i="5" l="1"/>
  <c r="H167"/>
  <c r="E168"/>
  <c r="I168" s="1"/>
  <c r="K152" i="4"/>
  <c r="J152"/>
  <c r="P152" s="1"/>
  <c r="Q152" s="1"/>
  <c r="R152" s="1"/>
  <c r="F153"/>
  <c r="L167" i="5" l="1"/>
  <c r="K167"/>
  <c r="Q167" s="1"/>
  <c r="R167" s="1"/>
  <c r="F168"/>
  <c r="E154" i="4"/>
  <c r="H154" s="1"/>
  <c r="G153"/>
  <c r="S167" i="5" l="1"/>
  <c r="E169"/>
  <c r="I169" s="1"/>
  <c r="H168"/>
  <c r="J153" i="4"/>
  <c r="P153" s="1"/>
  <c r="Q153" s="1"/>
  <c r="R153" s="1"/>
  <c r="K153"/>
  <c r="F154"/>
  <c r="K168" i="5" l="1"/>
  <c r="Q168" s="1"/>
  <c r="R168" s="1"/>
  <c r="L168"/>
  <c r="F169"/>
  <c r="G154" i="4"/>
  <c r="E155"/>
  <c r="H155" s="1"/>
  <c r="E170" i="5" l="1"/>
  <c r="I170" s="1"/>
  <c r="H169"/>
  <c r="S168"/>
  <c r="K154" i="4"/>
  <c r="J154"/>
  <c r="P154" s="1"/>
  <c r="Q154" s="1"/>
  <c r="R154" s="1"/>
  <c r="F155"/>
  <c r="K169" i="5" l="1"/>
  <c r="Q169" s="1"/>
  <c r="R169" s="1"/>
  <c r="L169"/>
  <c r="F170"/>
  <c r="E156" i="4"/>
  <c r="H156" s="1"/>
  <c r="G155"/>
  <c r="S169" i="5" l="1"/>
  <c r="H170"/>
  <c r="E171"/>
  <c r="I171" s="1"/>
  <c r="J155" i="4"/>
  <c r="P155" s="1"/>
  <c r="Q155" s="1"/>
  <c r="R155" s="1"/>
  <c r="K155"/>
  <c r="F156"/>
  <c r="K170" i="5" l="1"/>
  <c r="Q170" s="1"/>
  <c r="R170" s="1"/>
  <c r="L170"/>
  <c r="F171"/>
  <c r="G156" i="4"/>
  <c r="E157"/>
  <c r="H157" s="1"/>
  <c r="S170" i="5" l="1"/>
  <c r="H171"/>
  <c r="E172"/>
  <c r="I172" s="1"/>
  <c r="K156" i="4"/>
  <c r="J156"/>
  <c r="P156" s="1"/>
  <c r="Q156" s="1"/>
  <c r="R156" s="1"/>
  <c r="F157"/>
  <c r="L171" i="5" l="1"/>
  <c r="K171"/>
  <c r="Q171" s="1"/>
  <c r="R171" s="1"/>
  <c r="F172"/>
  <c r="E158" i="4"/>
  <c r="H158" s="1"/>
  <c r="G157"/>
  <c r="E173" i="5" l="1"/>
  <c r="I173" s="1"/>
  <c r="H172"/>
  <c r="S171"/>
  <c r="K157" i="4"/>
  <c r="J157"/>
  <c r="P157" s="1"/>
  <c r="Q157" s="1"/>
  <c r="R157" s="1"/>
  <c r="F158"/>
  <c r="F173" i="5" l="1"/>
  <c r="K172"/>
  <c r="Q172" s="1"/>
  <c r="R172" s="1"/>
  <c r="L172"/>
  <c r="G158" i="4"/>
  <c r="E159"/>
  <c r="H159" s="1"/>
  <c r="E174" i="5" l="1"/>
  <c r="I174" s="1"/>
  <c r="H173"/>
  <c r="S172"/>
  <c r="K158" i="4"/>
  <c r="J158"/>
  <c r="P158" s="1"/>
  <c r="Q158" s="1"/>
  <c r="R158" s="1"/>
  <c r="F159"/>
  <c r="K173" i="5" l="1"/>
  <c r="Q173" s="1"/>
  <c r="R173" s="1"/>
  <c r="L173"/>
  <c r="F174"/>
  <c r="E160" i="4"/>
  <c r="H160" s="1"/>
  <c r="G159"/>
  <c r="S173" i="5" l="1"/>
  <c r="E175"/>
  <c r="I175" s="1"/>
  <c r="H174"/>
  <c r="J159" i="4"/>
  <c r="P159" s="1"/>
  <c r="Q159" s="1"/>
  <c r="R159" s="1"/>
  <c r="K159"/>
  <c r="F160"/>
  <c r="L174" i="5" l="1"/>
  <c r="K174"/>
  <c r="Q174" s="1"/>
  <c r="F175"/>
  <c r="G160" i="4"/>
  <c r="E161"/>
  <c r="H161" s="1"/>
  <c r="R174" i="5" l="1"/>
  <c r="E176"/>
  <c r="I176" s="1"/>
  <c r="H175"/>
  <c r="K160" i="4"/>
  <c r="J160"/>
  <c r="P160" s="1"/>
  <c r="Q160" s="1"/>
  <c r="R160" s="1"/>
  <c r="F161"/>
  <c r="S174" i="5" l="1"/>
  <c r="K175"/>
  <c r="Q175" s="1"/>
  <c r="R175" s="1"/>
  <c r="L175"/>
  <c r="F176"/>
  <c r="G161" i="4"/>
  <c r="S175" i="5" l="1"/>
  <c r="H176"/>
  <c r="E177"/>
  <c r="I177" s="1"/>
  <c r="J161" i="4"/>
  <c r="P161" s="1"/>
  <c r="Q161" s="1"/>
  <c r="R161" s="1"/>
  <c r="K161"/>
  <c r="K176" i="5" l="1"/>
  <c r="Q176" s="1"/>
  <c r="R176" s="1"/>
  <c r="S176" s="1"/>
  <c r="L176"/>
  <c r="F177"/>
  <c r="E178" l="1"/>
  <c r="I178" s="1"/>
  <c r="H177"/>
  <c r="F178" l="1"/>
  <c r="K177"/>
  <c r="Q177" s="1"/>
  <c r="R177" s="1"/>
  <c r="L177"/>
  <c r="H178" l="1"/>
  <c r="E179"/>
  <c r="I179" s="1"/>
  <c r="S177"/>
  <c r="F179" l="1"/>
  <c r="L178"/>
  <c r="K178"/>
  <c r="Q178" s="1"/>
  <c r="R178" s="1"/>
  <c r="S178" s="1"/>
  <c r="E180" l="1"/>
  <c r="I180" s="1"/>
  <c r="H179"/>
  <c r="L179" l="1"/>
  <c r="K179"/>
  <c r="Q179" s="1"/>
  <c r="R179" s="1"/>
  <c r="F180"/>
  <c r="S179" l="1"/>
  <c r="E181"/>
  <c r="I181" s="1"/>
  <c r="H180"/>
  <c r="K180" l="1"/>
  <c r="Q180" s="1"/>
  <c r="R180" s="1"/>
  <c r="L180"/>
  <c r="F181"/>
  <c r="E182" l="1"/>
  <c r="I182" s="1"/>
  <c r="H181"/>
  <c r="S180"/>
  <c r="L181" l="1"/>
  <c r="K181"/>
  <c r="Q181" s="1"/>
  <c r="R181" s="1"/>
  <c r="F182"/>
  <c r="S181" l="1"/>
  <c r="E183"/>
  <c r="I183" s="1"/>
  <c r="H182"/>
  <c r="L182" l="1"/>
  <c r="K182"/>
  <c r="Q182" s="1"/>
  <c r="R182" s="1"/>
  <c r="S182" s="1"/>
  <c r="F183"/>
  <c r="H183" l="1"/>
  <c r="E184"/>
  <c r="I184" s="1"/>
  <c r="K183" l="1"/>
  <c r="Q183" s="1"/>
  <c r="R183" s="1"/>
  <c r="L183"/>
  <c r="F184"/>
  <c r="S183" l="1"/>
  <c r="E185"/>
  <c r="I185" s="1"/>
  <c r="H184"/>
  <c r="L184" l="1"/>
  <c r="K184"/>
  <c r="Q184" s="1"/>
  <c r="R184" s="1"/>
  <c r="S184" s="1"/>
  <c r="F185"/>
  <c r="H185" l="1"/>
  <c r="E186"/>
  <c r="I186" s="1"/>
  <c r="K185" l="1"/>
  <c r="Q185" s="1"/>
  <c r="R185" s="1"/>
  <c r="L185"/>
  <c r="F186"/>
  <c r="S185" l="1"/>
  <c r="H186"/>
  <c r="E187"/>
  <c r="I187" s="1"/>
  <c r="K186" l="1"/>
  <c r="Q186" s="1"/>
  <c r="R186" s="1"/>
  <c r="L186"/>
  <c r="F187"/>
  <c r="S186" l="1"/>
  <c r="H187"/>
  <c r="L187" l="1"/>
  <c r="K187"/>
  <c r="Q187" s="1"/>
  <c r="R187" s="1"/>
  <c r="S187" l="1"/>
  <c r="Q3"/>
  <c r="R3"/>
  <c r="S3" l="1"/>
  <c r="Q3" i="4"/>
  <c r="R3"/>
  <c r="S3" l="1"/>
  <c r="Q4"/>
  <c r="R4"/>
  <c r="S4" l="1"/>
  <c r="Q4" i="5"/>
  <c r="R4"/>
  <c r="S4" l="1"/>
  <c r="Q5" i="4"/>
  <c r="R5"/>
  <c r="S5" l="1"/>
  <c r="Q5" i="5"/>
  <c r="R5"/>
  <c r="S5" l="1"/>
  <c r="Q6" i="4"/>
  <c r="R6"/>
  <c r="S6" l="1"/>
  <c r="Q6" i="5"/>
  <c r="R6"/>
  <c r="S6" l="1"/>
  <c r="Q7" i="4"/>
  <c r="R7"/>
  <c r="S7" l="1"/>
  <c r="Q7" i="5"/>
  <c r="R7"/>
  <c r="S7" l="1"/>
</calcChain>
</file>

<file path=xl/sharedStrings.xml><?xml version="1.0" encoding="utf-8"?>
<sst xmlns="http://schemas.openxmlformats.org/spreadsheetml/2006/main" count="102" uniqueCount="42">
  <si>
    <t>Disponible</t>
  </si>
  <si>
    <t>Demora</t>
  </si>
  <si>
    <t>Rand</t>
  </si>
  <si>
    <t>Orden</t>
  </si>
  <si>
    <t>Faltante</t>
  </si>
  <si>
    <t>Mantenim</t>
  </si>
  <si>
    <t>Ventas</t>
  </si>
  <si>
    <t>Demanda</t>
  </si>
  <si>
    <t>Costos</t>
  </si>
  <si>
    <t>Cada pedido se hace el viernes y la mercadería llega el lunes</t>
  </si>
  <si>
    <t>Reaprovisionamiento</t>
  </si>
  <si>
    <t>por unidad</t>
  </si>
  <si>
    <t>Mantenimiento</t>
  </si>
  <si>
    <t>Rand. Max</t>
  </si>
  <si>
    <t>Rand. Min</t>
  </si>
  <si>
    <t>Acumulada</t>
  </si>
  <si>
    <t>Probabilidad</t>
  </si>
  <si>
    <t>por orden</t>
  </si>
  <si>
    <t>Pedido</t>
  </si>
  <si>
    <t>Distribución de la demora</t>
  </si>
  <si>
    <t>Distribución de la demanda</t>
  </si>
  <si>
    <t>Varianza</t>
  </si>
  <si>
    <t>Promedio</t>
  </si>
  <si>
    <t>Totales</t>
  </si>
  <si>
    <t>Tot. Acum.</t>
  </si>
  <si>
    <t>Desviación</t>
  </si>
  <si>
    <t>Prob.</t>
  </si>
  <si>
    <t>Stock</t>
  </si>
  <si>
    <t>Filas</t>
  </si>
  <si>
    <t>Nivel de confianza</t>
  </si>
  <si>
    <r>
      <t xml:space="preserve">Int. de Conf.  </t>
    </r>
    <r>
      <rPr>
        <b/>
        <sz val="11"/>
        <color theme="1"/>
        <rFont val="Calibri"/>
        <family val="2"/>
      </rPr>
      <t>±</t>
    </r>
  </si>
  <si>
    <t>Cada</t>
  </si>
  <si>
    <t>dias</t>
  </si>
  <si>
    <t>Día</t>
  </si>
  <si>
    <t>Acum</t>
  </si>
  <si>
    <t>Dem.</t>
  </si>
  <si>
    <t>Cant</t>
  </si>
  <si>
    <t>Pedida</t>
  </si>
  <si>
    <t>POLITICA A</t>
  </si>
  <si>
    <t>POLITICA B</t>
  </si>
  <si>
    <t>cantidad pedida</t>
  </si>
  <si>
    <t>decenas</t>
  </si>
</sst>
</file>

<file path=xl/styles.xml><?xml version="1.0" encoding="utf-8"?>
<styleSheet xmlns="http://schemas.openxmlformats.org/spreadsheetml/2006/main">
  <numFmts count="6">
    <numFmt numFmtId="164" formatCode="0.000"/>
    <numFmt numFmtId="165" formatCode="_ &quot;$&quot;\ * #,##0.00_ ;_ &quot;$&quot;\ * \-#,##0.00_ ;_ &quot;$&quot;\ * &quot;-&quot;??_ ;_ @_ "/>
    <numFmt numFmtId="166" formatCode="_ * #,##0_ ;_ * \-#,##0_ ;_ * &quot;-&quot;??_ ;_ @_ "/>
    <numFmt numFmtId="167" formatCode="#,##0.000"/>
    <numFmt numFmtId="168" formatCode="0.0000"/>
    <numFmt numFmtId="169" formatCode="#,##0_ ;\-#,##0\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2" fillId="0" borderId="1" xfId="0" applyFont="1" applyBorder="1"/>
    <xf numFmtId="0" fontId="2" fillId="0" borderId="2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2" applyNumberFormat="1" applyFont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0" xfId="0" applyFont="1"/>
    <xf numFmtId="167" fontId="0" fillId="0" borderId="0" xfId="0" applyNumberFormat="1"/>
    <xf numFmtId="0" fontId="2" fillId="0" borderId="6" xfId="0" applyFont="1" applyFill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0" fontId="0" fillId="0" borderId="4" xfId="0" applyBorder="1"/>
    <xf numFmtId="0" fontId="3" fillId="0" borderId="0" xfId="0" applyFont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9" xfId="0" applyFill="1" applyBorder="1"/>
    <xf numFmtId="0" fontId="3" fillId="2" borderId="9" xfId="0" applyFont="1" applyFill="1" applyBorder="1"/>
    <xf numFmtId="165" fontId="0" fillId="2" borderId="9" xfId="1" applyNumberFormat="1" applyFont="1" applyFill="1" applyBorder="1"/>
    <xf numFmtId="9" fontId="0" fillId="2" borderId="9" xfId="0" applyNumberFormat="1" applyFill="1" applyBorder="1" applyAlignment="1">
      <alignment horizontal="center"/>
    </xf>
    <xf numFmtId="0" fontId="0" fillId="2" borderId="10" xfId="0" applyFill="1" applyBorder="1"/>
    <xf numFmtId="0" fontId="3" fillId="2" borderId="10" xfId="0" applyFont="1" applyFill="1" applyBorder="1"/>
    <xf numFmtId="168" fontId="0" fillId="0" borderId="5" xfId="0" applyNumberFormat="1" applyBorder="1"/>
    <xf numFmtId="168" fontId="0" fillId="0" borderId="4" xfId="0" applyNumberFormat="1" applyBorder="1"/>
    <xf numFmtId="168" fontId="0" fillId="0" borderId="0" xfId="0" applyNumberFormat="1" applyBorder="1"/>
    <xf numFmtId="168" fontId="0" fillId="0" borderId="7" xfId="0" applyNumberFormat="1" applyBorder="1"/>
    <xf numFmtId="168" fontId="0" fillId="0" borderId="2" xfId="0" applyNumberFormat="1" applyBorder="1"/>
    <xf numFmtId="168" fontId="0" fillId="0" borderId="1" xfId="0" applyNumberFormat="1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165" fontId="0" fillId="3" borderId="12" xfId="1" applyNumberFormat="1" applyFont="1" applyFill="1" applyBorder="1"/>
    <xf numFmtId="165" fontId="0" fillId="3" borderId="14" xfId="1" applyNumberFormat="1" applyFont="1" applyFill="1" applyBorder="1"/>
    <xf numFmtId="165" fontId="0" fillId="3" borderId="16" xfId="1" applyNumberFormat="1" applyFont="1" applyFill="1" applyBorder="1"/>
    <xf numFmtId="168" fontId="0" fillId="0" borderId="8" xfId="0" applyNumberFormat="1" applyBorder="1"/>
    <xf numFmtId="168" fontId="0" fillId="0" borderId="6" xfId="0" applyNumberFormat="1" applyBorder="1"/>
    <xf numFmtId="168" fontId="0" fillId="0" borderId="3" xfId="0" applyNumberFormat="1" applyBorder="1"/>
    <xf numFmtId="0" fontId="2" fillId="0" borderId="19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8" xfId="0" applyFont="1" applyFill="1" applyBorder="1"/>
    <xf numFmtId="0" fontId="2" fillId="0" borderId="19" xfId="0" applyFont="1" applyFill="1" applyBorder="1"/>
    <xf numFmtId="0" fontId="0" fillId="4" borderId="11" xfId="0" applyFill="1" applyBorder="1"/>
    <xf numFmtId="0" fontId="0" fillId="0" borderId="6" xfId="0" applyBorder="1"/>
    <xf numFmtId="0" fontId="2" fillId="0" borderId="5" xfId="0" applyFont="1" applyBorder="1" applyAlignment="1">
      <alignment horizontal="left"/>
    </xf>
    <xf numFmtId="169" fontId="0" fillId="2" borderId="9" xfId="1" applyNumberFormat="1" applyFont="1" applyFill="1" applyBorder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Millares 2" xfId="2"/>
    <cellStyle name="Moneda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'Montecarlo - Ej 9 - Politica A'!$P$12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val>
            <c:numRef>
              <c:f>'Montecarlo - Ej 9 - Politica A'!$P$16:$P$161</c:f>
              <c:numCache>
                <c:formatCode>0.000</c:formatCode>
                <c:ptCount val="146"/>
                <c:pt idx="0">
                  <c:v>50.666666666666664</c:v>
                </c:pt>
                <c:pt idx="1">
                  <c:v>50.75</c:v>
                </c:pt>
                <c:pt idx="2">
                  <c:v>49</c:v>
                </c:pt>
                <c:pt idx="3">
                  <c:v>45.833333333333329</c:v>
                </c:pt>
                <c:pt idx="4">
                  <c:v>42.714285714285715</c:v>
                </c:pt>
                <c:pt idx="5">
                  <c:v>41.375</c:v>
                </c:pt>
                <c:pt idx="6">
                  <c:v>36.777777777777779</c:v>
                </c:pt>
                <c:pt idx="7">
                  <c:v>34.6</c:v>
                </c:pt>
                <c:pt idx="8">
                  <c:v>32.272727272727273</c:v>
                </c:pt>
                <c:pt idx="9">
                  <c:v>29.583333333333332</c:v>
                </c:pt>
                <c:pt idx="10">
                  <c:v>28.846153846153847</c:v>
                </c:pt>
                <c:pt idx="11">
                  <c:v>27.071428571428569</c:v>
                </c:pt>
                <c:pt idx="12">
                  <c:v>27.666666666666668</c:v>
                </c:pt>
                <c:pt idx="13">
                  <c:v>27.1875</c:v>
                </c:pt>
                <c:pt idx="14">
                  <c:v>26.52941176470588</c:v>
                </c:pt>
                <c:pt idx="15">
                  <c:v>26.388888888888886</c:v>
                </c:pt>
                <c:pt idx="16">
                  <c:v>26.105263157894733</c:v>
                </c:pt>
                <c:pt idx="17">
                  <c:v>25.549999999999997</c:v>
                </c:pt>
                <c:pt idx="18">
                  <c:v>24.761904761904759</c:v>
                </c:pt>
                <c:pt idx="19">
                  <c:v>24.545454545454547</c:v>
                </c:pt>
                <c:pt idx="20">
                  <c:v>24.521739130434781</c:v>
                </c:pt>
                <c:pt idx="21">
                  <c:v>23.875</c:v>
                </c:pt>
                <c:pt idx="22">
                  <c:v>22.92</c:v>
                </c:pt>
                <c:pt idx="23">
                  <c:v>22.5</c:v>
                </c:pt>
                <c:pt idx="24">
                  <c:v>22.25925925925926</c:v>
                </c:pt>
                <c:pt idx="25">
                  <c:v>21.75</c:v>
                </c:pt>
                <c:pt idx="26">
                  <c:v>21.96551724137931</c:v>
                </c:pt>
                <c:pt idx="27">
                  <c:v>21.766666666666666</c:v>
                </c:pt>
                <c:pt idx="28">
                  <c:v>21.70967741935484</c:v>
                </c:pt>
                <c:pt idx="29">
                  <c:v>21.59375</c:v>
                </c:pt>
                <c:pt idx="30">
                  <c:v>21.393939393939394</c:v>
                </c:pt>
                <c:pt idx="31">
                  <c:v>20.764705882352942</c:v>
                </c:pt>
                <c:pt idx="32">
                  <c:v>20.285714285714285</c:v>
                </c:pt>
                <c:pt idx="33">
                  <c:v>20.5</c:v>
                </c:pt>
                <c:pt idx="34">
                  <c:v>20.27027027027027</c:v>
                </c:pt>
                <c:pt idx="35">
                  <c:v>20.131578947368421</c:v>
                </c:pt>
                <c:pt idx="36">
                  <c:v>19.615384615384613</c:v>
                </c:pt>
                <c:pt idx="37">
                  <c:v>19.324999999999999</c:v>
                </c:pt>
                <c:pt idx="38">
                  <c:v>18.951219512195124</c:v>
                </c:pt>
                <c:pt idx="39">
                  <c:v>18.595238095238098</c:v>
                </c:pt>
                <c:pt idx="40">
                  <c:v>18.813953488372096</c:v>
                </c:pt>
                <c:pt idx="41">
                  <c:v>18.931818181818183</c:v>
                </c:pt>
                <c:pt idx="42">
                  <c:v>18.844444444444449</c:v>
                </c:pt>
                <c:pt idx="43">
                  <c:v>18.630434782608699</c:v>
                </c:pt>
                <c:pt idx="44">
                  <c:v>18.319148936170215</c:v>
                </c:pt>
                <c:pt idx="45">
                  <c:v>18.020833333333336</c:v>
                </c:pt>
                <c:pt idx="46">
                  <c:v>18.061224489795919</c:v>
                </c:pt>
                <c:pt idx="47">
                  <c:v>18.100000000000001</c:v>
                </c:pt>
                <c:pt idx="48">
                  <c:v>17.823529411764707</c:v>
                </c:pt>
                <c:pt idx="49">
                  <c:v>17.78846153846154</c:v>
                </c:pt>
                <c:pt idx="50">
                  <c:v>17.849056603773587</c:v>
                </c:pt>
                <c:pt idx="51">
                  <c:v>17.796296296296298</c:v>
                </c:pt>
                <c:pt idx="52">
                  <c:v>17.581818181818182</c:v>
                </c:pt>
                <c:pt idx="53">
                  <c:v>17.267857142857142</c:v>
                </c:pt>
                <c:pt idx="54">
                  <c:v>17.596491228070175</c:v>
                </c:pt>
                <c:pt idx="55">
                  <c:v>17.431034482758619</c:v>
                </c:pt>
                <c:pt idx="56">
                  <c:v>17.338983050847457</c:v>
                </c:pt>
                <c:pt idx="57">
                  <c:v>17.399999999999999</c:v>
                </c:pt>
                <c:pt idx="58">
                  <c:v>17.21311475409836</c:v>
                </c:pt>
                <c:pt idx="59">
                  <c:v>17</c:v>
                </c:pt>
                <c:pt idx="60">
                  <c:v>16.793650793650794</c:v>
                </c:pt>
                <c:pt idx="61">
                  <c:v>16.96875</c:v>
                </c:pt>
                <c:pt idx="62">
                  <c:v>17.015384615384615</c:v>
                </c:pt>
                <c:pt idx="63">
                  <c:v>17</c:v>
                </c:pt>
                <c:pt idx="64">
                  <c:v>16.925373134328357</c:v>
                </c:pt>
                <c:pt idx="65">
                  <c:v>16.941176470588236</c:v>
                </c:pt>
                <c:pt idx="66">
                  <c:v>16.782608695652176</c:v>
                </c:pt>
                <c:pt idx="67">
                  <c:v>16.714285714285715</c:v>
                </c:pt>
                <c:pt idx="68">
                  <c:v>17.04225352112676</c:v>
                </c:pt>
                <c:pt idx="69">
                  <c:v>16.972222222222221</c:v>
                </c:pt>
                <c:pt idx="70">
                  <c:v>16.986301369863014</c:v>
                </c:pt>
                <c:pt idx="71">
                  <c:v>16.797297297297298</c:v>
                </c:pt>
                <c:pt idx="72">
                  <c:v>16.626666666666669</c:v>
                </c:pt>
                <c:pt idx="73">
                  <c:v>16.618421052631582</c:v>
                </c:pt>
                <c:pt idx="74">
                  <c:v>16.558441558441562</c:v>
                </c:pt>
                <c:pt idx="75">
                  <c:v>16.858974358974361</c:v>
                </c:pt>
                <c:pt idx="76">
                  <c:v>16.848101265822788</c:v>
                </c:pt>
                <c:pt idx="77">
                  <c:v>16.737500000000004</c:v>
                </c:pt>
                <c:pt idx="78">
                  <c:v>16.753086419753092</c:v>
                </c:pt>
                <c:pt idx="79">
                  <c:v>16.621951219512201</c:v>
                </c:pt>
                <c:pt idx="80">
                  <c:v>16.518072289156631</c:v>
                </c:pt>
                <c:pt idx="81">
                  <c:v>16.464285714285719</c:v>
                </c:pt>
                <c:pt idx="82">
                  <c:v>16.74117647058824</c:v>
                </c:pt>
                <c:pt idx="83">
                  <c:v>16.593023255813957</c:v>
                </c:pt>
                <c:pt idx="84">
                  <c:v>16.632183908045981</c:v>
                </c:pt>
                <c:pt idx="85">
                  <c:v>16.647727272727277</c:v>
                </c:pt>
                <c:pt idx="86">
                  <c:v>16.528089887640455</c:v>
                </c:pt>
                <c:pt idx="87">
                  <c:v>16.433333333333341</c:v>
                </c:pt>
                <c:pt idx="88">
                  <c:v>16.34065934065935</c:v>
                </c:pt>
                <c:pt idx="89">
                  <c:v>16.510869565217401</c:v>
                </c:pt>
                <c:pt idx="90">
                  <c:v>16.462365591397859</c:v>
                </c:pt>
                <c:pt idx="91">
                  <c:v>16.457446808510646</c:v>
                </c:pt>
                <c:pt idx="92">
                  <c:v>16.536842105263165</c:v>
                </c:pt>
                <c:pt idx="93">
                  <c:v>16.583333333333339</c:v>
                </c:pt>
                <c:pt idx="94">
                  <c:v>16.536082474226809</c:v>
                </c:pt>
                <c:pt idx="95">
                  <c:v>16.397959183673471</c:v>
                </c:pt>
                <c:pt idx="96">
                  <c:v>16.595959595959599</c:v>
                </c:pt>
                <c:pt idx="97">
                  <c:v>16.510000000000002</c:v>
                </c:pt>
                <c:pt idx="98">
                  <c:v>16.504950495049506</c:v>
                </c:pt>
                <c:pt idx="99">
                  <c:v>16.490196078431374</c:v>
                </c:pt>
                <c:pt idx="100">
                  <c:v>16.417475728155342</c:v>
                </c:pt>
                <c:pt idx="101">
                  <c:v>16.336538461538463</c:v>
                </c:pt>
                <c:pt idx="102">
                  <c:v>16.295238095238098</c:v>
                </c:pt>
                <c:pt idx="103">
                  <c:v>16.481132075471699</c:v>
                </c:pt>
                <c:pt idx="104">
                  <c:v>16.523364485981308</c:v>
                </c:pt>
                <c:pt idx="105">
                  <c:v>16.50925925925926</c:v>
                </c:pt>
                <c:pt idx="106">
                  <c:v>16.385321100917434</c:v>
                </c:pt>
                <c:pt idx="107">
                  <c:v>16.309090909090909</c:v>
                </c:pt>
                <c:pt idx="108">
                  <c:v>16.162162162162161</c:v>
                </c:pt>
                <c:pt idx="109">
                  <c:v>16.017857142857142</c:v>
                </c:pt>
                <c:pt idx="110">
                  <c:v>16.123893805309734</c:v>
                </c:pt>
                <c:pt idx="111">
                  <c:v>16.087719298245613</c:v>
                </c:pt>
                <c:pt idx="112">
                  <c:v>16.017391304347825</c:v>
                </c:pt>
                <c:pt idx="113">
                  <c:v>15.879310344827585</c:v>
                </c:pt>
                <c:pt idx="114">
                  <c:v>15.871794871794874</c:v>
                </c:pt>
                <c:pt idx="115">
                  <c:v>15.788135593220341</c:v>
                </c:pt>
                <c:pt idx="116">
                  <c:v>15.756302521008404</c:v>
                </c:pt>
                <c:pt idx="117">
                  <c:v>15.858333333333333</c:v>
                </c:pt>
                <c:pt idx="118">
                  <c:v>15.826446280991735</c:v>
                </c:pt>
                <c:pt idx="119">
                  <c:v>15.918032786885247</c:v>
                </c:pt>
                <c:pt idx="120">
                  <c:v>15.9349593495935</c:v>
                </c:pt>
                <c:pt idx="121">
                  <c:v>15.927419354838714</c:v>
                </c:pt>
                <c:pt idx="122">
                  <c:v>15.848000000000004</c:v>
                </c:pt>
                <c:pt idx="123">
                  <c:v>15.785714285714288</c:v>
                </c:pt>
                <c:pt idx="124">
                  <c:v>15.88188976377953</c:v>
                </c:pt>
                <c:pt idx="125">
                  <c:v>15.882812500000002</c:v>
                </c:pt>
                <c:pt idx="126">
                  <c:v>15.821705426356591</c:v>
                </c:pt>
                <c:pt idx="127">
                  <c:v>15.838461538461539</c:v>
                </c:pt>
                <c:pt idx="128">
                  <c:v>15.809160305343511</c:v>
                </c:pt>
                <c:pt idx="129">
                  <c:v>15.734848484848484</c:v>
                </c:pt>
                <c:pt idx="130">
                  <c:v>15.616541353383457</c:v>
                </c:pt>
                <c:pt idx="131">
                  <c:v>15.67910447761194</c:v>
                </c:pt>
                <c:pt idx="132">
                  <c:v>15.681481481481482</c:v>
                </c:pt>
                <c:pt idx="133">
                  <c:v>15.713235294117647</c:v>
                </c:pt>
                <c:pt idx="134">
                  <c:v>15.751824817518248</c:v>
                </c:pt>
                <c:pt idx="135">
                  <c:v>15.746376811594203</c:v>
                </c:pt>
                <c:pt idx="136">
                  <c:v>15.654676258992806</c:v>
                </c:pt>
                <c:pt idx="137">
                  <c:v>15.628571428571428</c:v>
                </c:pt>
                <c:pt idx="138">
                  <c:v>15.659574468085106</c:v>
                </c:pt>
                <c:pt idx="139">
                  <c:v>15.633802816901408</c:v>
                </c:pt>
                <c:pt idx="140">
                  <c:v>15.58041958041958</c:v>
                </c:pt>
                <c:pt idx="141">
                  <c:v>15.611111111111111</c:v>
                </c:pt>
                <c:pt idx="142">
                  <c:v>15.710344827586207</c:v>
                </c:pt>
                <c:pt idx="143">
                  <c:v>15.787671232876711</c:v>
                </c:pt>
                <c:pt idx="144">
                  <c:v>15.761904761904761</c:v>
                </c:pt>
                <c:pt idx="145">
                  <c:v>15.810810810810812</c:v>
                </c:pt>
              </c:numCache>
            </c:numRef>
          </c:val>
        </c:ser>
        <c:ser>
          <c:idx val="1"/>
          <c:order val="1"/>
          <c:tx>
            <c:strRef>
              <c:f>'Montecarlo - Ej 9 - Politica A'!$R$12</c:f>
              <c:strCache>
                <c:ptCount val="1"/>
                <c:pt idx="0">
                  <c:v>Desviación</c:v>
                </c:pt>
              </c:strCache>
            </c:strRef>
          </c:tx>
          <c:marker>
            <c:symbol val="none"/>
          </c:marker>
          <c:val>
            <c:numRef>
              <c:f>'Montecarlo - Ej 9 - Politica A'!$R$16:$R$161</c:f>
              <c:numCache>
                <c:formatCode>#,##0.000</c:formatCode>
                <c:ptCount val="146"/>
                <c:pt idx="0">
                  <c:v>12.701705922171763</c:v>
                </c:pt>
                <c:pt idx="1">
                  <c:v>10.372238588334405</c:v>
                </c:pt>
                <c:pt idx="2">
                  <c:v>9.7979589711327097</c:v>
                </c:pt>
                <c:pt idx="3">
                  <c:v>11.703275894665843</c:v>
                </c:pt>
                <c:pt idx="4">
                  <c:v>13.499559075691886</c:v>
                </c:pt>
                <c:pt idx="5">
                  <c:v>13.059616052111616</c:v>
                </c:pt>
                <c:pt idx="6">
                  <c:v>18.424018140580639</c:v>
                </c:pt>
                <c:pt idx="7">
                  <c:v>18.685704577445176</c:v>
                </c:pt>
                <c:pt idx="8">
                  <c:v>19.334378237175923</c:v>
                </c:pt>
                <c:pt idx="9">
                  <c:v>20.654994259955338</c:v>
                </c:pt>
                <c:pt idx="10">
                  <c:v>19.953471518535956</c:v>
                </c:pt>
                <c:pt idx="11">
                  <c:v>20.288171186922941</c:v>
                </c:pt>
                <c:pt idx="12">
                  <c:v>19.68562443824959</c:v>
                </c:pt>
                <c:pt idx="13">
                  <c:v>19.114457878789029</c:v>
                </c:pt>
                <c:pt idx="14">
                  <c:v>18.705338967320344</c:v>
                </c:pt>
                <c:pt idx="15">
                  <c:v>18.156635114822635</c:v>
                </c:pt>
                <c:pt idx="16">
                  <c:v>17.688334940928048</c:v>
                </c:pt>
                <c:pt idx="17">
                  <c:v>17.394720917263189</c:v>
                </c:pt>
                <c:pt idx="18">
                  <c:v>17.334661121304794</c:v>
                </c:pt>
                <c:pt idx="19">
                  <c:v>16.947333749357774</c:v>
                </c:pt>
                <c:pt idx="20">
                  <c:v>16.558078405247034</c:v>
                </c:pt>
                <c:pt idx="21">
                  <c:v>16.50115279240395</c:v>
                </c:pt>
                <c:pt idx="22">
                  <c:v>16.844682642701617</c:v>
                </c:pt>
                <c:pt idx="23">
                  <c:v>16.642716124479197</c:v>
                </c:pt>
                <c:pt idx="24">
                  <c:v>16.367398629340514</c:v>
                </c:pt>
                <c:pt idx="25">
                  <c:v>16.285928941312537</c:v>
                </c:pt>
                <c:pt idx="26">
                  <c:v>16.034522485251912</c:v>
                </c:pt>
                <c:pt idx="27">
                  <c:v>15.793240224273456</c:v>
                </c:pt>
                <c:pt idx="28">
                  <c:v>15.5310303336838</c:v>
                </c:pt>
                <c:pt idx="29">
                  <c:v>15.292543776667445</c:v>
                </c:pt>
                <c:pt idx="30">
                  <c:v>15.095403675331509</c:v>
                </c:pt>
                <c:pt idx="31">
                  <c:v>15.31103548054902</c:v>
                </c:pt>
                <c:pt idx="32">
                  <c:v>15.348062588160237</c:v>
                </c:pt>
                <c:pt idx="33">
                  <c:v>15.181755968454842</c:v>
                </c:pt>
                <c:pt idx="34">
                  <c:v>15.034494871329597</c:v>
                </c:pt>
                <c:pt idx="35">
                  <c:v>14.854558045826947</c:v>
                </c:pt>
                <c:pt idx="36">
                  <c:v>15.008094981700944</c:v>
                </c:pt>
                <c:pt idx="37">
                  <c:v>14.927839248042048</c:v>
                </c:pt>
                <c:pt idx="38">
                  <c:v>14.933102858267928</c:v>
                </c:pt>
                <c:pt idx="39">
                  <c:v>14.929197981839224</c:v>
                </c:pt>
                <c:pt idx="40">
                  <c:v>14.819960500483136</c:v>
                </c:pt>
                <c:pt idx="41">
                  <c:v>14.667473470665794</c:v>
                </c:pt>
                <c:pt idx="42">
                  <c:v>14.511681118632975</c:v>
                </c:pt>
                <c:pt idx="43">
                  <c:v>14.422757781679115</c:v>
                </c:pt>
                <c:pt idx="44">
                  <c:v>14.423872697988239</c:v>
                </c:pt>
                <c:pt idx="45">
                  <c:v>14.41850109265402</c:v>
                </c:pt>
                <c:pt idx="46">
                  <c:v>14.270319085525768</c:v>
                </c:pt>
                <c:pt idx="47">
                  <c:v>14.126614049013863</c:v>
                </c:pt>
                <c:pt idx="48">
                  <c:v>14.123322388663286</c:v>
                </c:pt>
                <c:pt idx="49">
                  <c:v>13.986459191803402</c:v>
                </c:pt>
                <c:pt idx="50">
                  <c:v>13.858344093576447</c:v>
                </c:pt>
                <c:pt idx="51">
                  <c:v>13.732456567644777</c:v>
                </c:pt>
                <c:pt idx="52">
                  <c:v>13.697378647689558</c:v>
                </c:pt>
                <c:pt idx="53">
                  <c:v>13.774140555836798</c:v>
                </c:pt>
                <c:pt idx="54">
                  <c:v>13.874256285245407</c:v>
                </c:pt>
                <c:pt idx="55">
                  <c:v>13.809622972057165</c:v>
                </c:pt>
                <c:pt idx="56">
                  <c:v>13.70830376273563</c:v>
                </c:pt>
                <c:pt idx="57">
                  <c:v>13.599850447831761</c:v>
                </c:pt>
                <c:pt idx="58">
                  <c:v>13.564800961923913</c:v>
                </c:pt>
                <c:pt idx="59">
                  <c:v>13.557406783324181</c:v>
                </c:pt>
                <c:pt idx="60">
                  <c:v>13.547001489627105</c:v>
                </c:pt>
                <c:pt idx="61">
                  <c:v>13.511862806731589</c:v>
                </c:pt>
                <c:pt idx="62">
                  <c:v>13.411157094575566</c:v>
                </c:pt>
                <c:pt idx="63">
                  <c:v>13.308181404973869</c:v>
                </c:pt>
                <c:pt idx="64">
                  <c:v>13.221095898321011</c:v>
                </c:pt>
                <c:pt idx="65">
                  <c:v>13.122707166258737</c:v>
                </c:pt>
                <c:pt idx="66">
                  <c:v>13.092285071321461</c:v>
                </c:pt>
                <c:pt idx="67">
                  <c:v>13.009631724162821</c:v>
                </c:pt>
                <c:pt idx="68">
                  <c:v>13.208694776783869</c:v>
                </c:pt>
                <c:pt idx="69">
                  <c:v>13.128800962406475</c:v>
                </c:pt>
                <c:pt idx="70">
                  <c:v>13.03786488856052</c:v>
                </c:pt>
                <c:pt idx="71">
                  <c:v>13.049935421799729</c:v>
                </c:pt>
                <c:pt idx="72">
                  <c:v>13.04542306953144</c:v>
                </c:pt>
                <c:pt idx="73">
                  <c:v>12.958361115782258</c:v>
                </c:pt>
                <c:pt idx="74">
                  <c:v>12.883581459497719</c:v>
                </c:pt>
                <c:pt idx="75">
                  <c:v>13.071953081921517</c:v>
                </c:pt>
                <c:pt idx="76">
                  <c:v>12.988247752561604</c:v>
                </c:pt>
                <c:pt idx="77">
                  <c:v>12.943640000235494</c:v>
                </c:pt>
                <c:pt idx="78">
                  <c:v>12.863252761449507</c:v>
                </c:pt>
                <c:pt idx="79">
                  <c:v>12.838637906967902</c:v>
                </c:pt>
                <c:pt idx="80">
                  <c:v>12.795160523572141</c:v>
                </c:pt>
                <c:pt idx="81">
                  <c:v>12.727398042389972</c:v>
                </c:pt>
                <c:pt idx="82">
                  <c:v>12.906396477251551</c:v>
                </c:pt>
                <c:pt idx="83">
                  <c:v>12.903604518735198</c:v>
                </c:pt>
                <c:pt idx="84">
                  <c:v>12.833563320476053</c:v>
                </c:pt>
                <c:pt idx="85">
                  <c:v>12.76042712931139</c:v>
                </c:pt>
                <c:pt idx="86">
                  <c:v>12.737819393480164</c:v>
                </c:pt>
                <c:pt idx="87">
                  <c:v>12.697916311414462</c:v>
                </c:pt>
                <c:pt idx="88">
                  <c:v>12.658084619211008</c:v>
                </c:pt>
                <c:pt idx="89">
                  <c:v>12.693768104313888</c:v>
                </c:pt>
                <c:pt idx="90">
                  <c:v>12.633254202083302</c:v>
                </c:pt>
                <c:pt idx="91">
                  <c:v>12.56524040873864</c:v>
                </c:pt>
                <c:pt idx="92">
                  <c:v>12.522159529542607</c:v>
                </c:pt>
                <c:pt idx="93">
                  <c:v>12.46440546150405</c:v>
                </c:pt>
                <c:pt idx="94">
                  <c:v>12.408046663078247</c:v>
                </c:pt>
                <c:pt idx="95">
                  <c:v>12.419422597198368</c:v>
                </c:pt>
                <c:pt idx="96">
                  <c:v>12.511969120152791</c:v>
                </c:pt>
                <c:pt idx="97">
                  <c:v>12.478259882570557</c:v>
                </c:pt>
                <c:pt idx="98">
                  <c:v>12.415815528893976</c:v>
                </c:pt>
                <c:pt idx="99">
                  <c:v>12.35509683422007</c:v>
                </c:pt>
                <c:pt idx="100">
                  <c:v>12.316515511697915</c:v>
                </c:pt>
                <c:pt idx="101">
                  <c:v>12.284342055888839</c:v>
                </c:pt>
                <c:pt idx="102">
                  <c:v>12.232462964716069</c:v>
                </c:pt>
                <c:pt idx="103">
                  <c:v>12.323598061539901</c:v>
                </c:pt>
                <c:pt idx="104">
                  <c:v>12.273107427702833</c:v>
                </c:pt>
                <c:pt idx="105">
                  <c:v>12.21650130434538</c:v>
                </c:pt>
                <c:pt idx="106">
                  <c:v>12.228464257231321</c:v>
                </c:pt>
                <c:pt idx="107">
                  <c:v>12.198469940559853</c:v>
                </c:pt>
                <c:pt idx="108">
                  <c:v>12.241167903684341</c:v>
                </c:pt>
                <c:pt idx="109">
                  <c:v>12.281225797065499</c:v>
                </c:pt>
                <c:pt idx="110">
                  <c:v>12.278125688279683</c:v>
                </c:pt>
                <c:pt idx="111">
                  <c:v>12.229777531467276</c:v>
                </c:pt>
                <c:pt idx="112">
                  <c:v>12.199354749039236</c:v>
                </c:pt>
                <c:pt idx="113">
                  <c:v>12.236904391448732</c:v>
                </c:pt>
                <c:pt idx="114">
                  <c:v>12.184316135167276</c:v>
                </c:pt>
                <c:pt idx="115">
                  <c:v>12.166123412469572</c:v>
                </c:pt>
                <c:pt idx="116">
                  <c:v>12.119438362102025</c:v>
                </c:pt>
                <c:pt idx="117">
                  <c:v>12.120054797372681</c:v>
                </c:pt>
                <c:pt idx="118">
                  <c:v>12.074544633201434</c:v>
                </c:pt>
                <c:pt idx="119">
                  <c:v>12.06702368278523</c:v>
                </c:pt>
                <c:pt idx="120">
                  <c:v>12.018933040530689</c:v>
                </c:pt>
                <c:pt idx="121">
                  <c:v>11.970270345648633</c:v>
                </c:pt>
                <c:pt idx="122">
                  <c:v>11.954926100336888</c:v>
                </c:pt>
                <c:pt idx="123">
                  <c:v>11.927519200810968</c:v>
                </c:pt>
                <c:pt idx="124">
                  <c:v>11.929431507116742</c:v>
                </c:pt>
                <c:pt idx="125">
                  <c:v>11.882377008248044</c:v>
                </c:pt>
                <c:pt idx="126">
                  <c:v>11.85620197170234</c:v>
                </c:pt>
                <c:pt idx="127">
                  <c:v>11.811703463093696</c:v>
                </c:pt>
                <c:pt idx="128">
                  <c:v>11.770964605801328</c:v>
                </c:pt>
                <c:pt idx="129">
                  <c:v>11.75699229887471</c:v>
                </c:pt>
                <c:pt idx="130">
                  <c:v>11.791574935617893</c:v>
                </c:pt>
                <c:pt idx="131">
                  <c:v>11.769465237382912</c:v>
                </c:pt>
                <c:pt idx="132">
                  <c:v>11.725499608648484</c:v>
                </c:pt>
                <c:pt idx="133">
                  <c:v>11.687858903650149</c:v>
                </c:pt>
                <c:pt idx="134">
                  <c:v>11.653566117854361</c:v>
                </c:pt>
                <c:pt idx="135">
                  <c:v>11.611133339757107</c:v>
                </c:pt>
                <c:pt idx="136">
                  <c:v>11.619394225907005</c:v>
                </c:pt>
                <c:pt idx="137">
                  <c:v>11.581641921557491</c:v>
                </c:pt>
                <c:pt idx="138">
                  <c:v>11.546075268390707</c:v>
                </c:pt>
                <c:pt idx="139">
                  <c:v>11.509156929916236</c:v>
                </c:pt>
                <c:pt idx="140">
                  <c:v>11.486313096686288</c:v>
                </c:pt>
                <c:pt idx="141">
                  <c:v>11.452004503509734</c:v>
                </c:pt>
                <c:pt idx="142">
                  <c:v>11.474559566335406</c:v>
                </c:pt>
                <c:pt idx="143">
                  <c:v>11.473032190440806</c:v>
                </c:pt>
                <c:pt idx="144">
                  <c:v>11.437940549690968</c:v>
                </c:pt>
                <c:pt idx="145">
                  <c:v>11.414486172237844</c:v>
                </c:pt>
              </c:numCache>
            </c:numRef>
          </c:val>
        </c:ser>
        <c:marker val="1"/>
        <c:axId val="229305344"/>
        <c:axId val="218759936"/>
      </c:lineChart>
      <c:catAx>
        <c:axId val="229305344"/>
        <c:scaling>
          <c:orientation val="minMax"/>
        </c:scaling>
        <c:axPos val="b"/>
        <c:tickLblPos val="nextTo"/>
        <c:crossAx val="218759936"/>
        <c:crosses val="autoZero"/>
        <c:auto val="1"/>
        <c:lblAlgn val="ctr"/>
        <c:lblOffset val="100"/>
      </c:catAx>
      <c:valAx>
        <c:axId val="218759936"/>
        <c:scaling>
          <c:orientation val="minMax"/>
        </c:scaling>
        <c:axPos val="l"/>
        <c:majorGridlines/>
        <c:numFmt formatCode="0.000" sourceLinked="1"/>
        <c:tickLblPos val="nextTo"/>
        <c:crossAx val="22930534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'Politica B'!$Q$15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val>
            <c:numRef>
              <c:f>'Politica B'!$Q$18:$Q$187</c:f>
              <c:numCache>
                <c:formatCode>0.000</c:formatCode>
                <c:ptCount val="170"/>
                <c:pt idx="0">
                  <c:v>83.666666666666657</c:v>
                </c:pt>
                <c:pt idx="1">
                  <c:v>83</c:v>
                </c:pt>
                <c:pt idx="2">
                  <c:v>82</c:v>
                </c:pt>
                <c:pt idx="3">
                  <c:v>79.833333333333329</c:v>
                </c:pt>
                <c:pt idx="4">
                  <c:v>77</c:v>
                </c:pt>
                <c:pt idx="5">
                  <c:v>73.75</c:v>
                </c:pt>
                <c:pt idx="6">
                  <c:v>70.555555555555557</c:v>
                </c:pt>
                <c:pt idx="7">
                  <c:v>67.100000000000009</c:v>
                </c:pt>
                <c:pt idx="8">
                  <c:v>66.000000000000014</c:v>
                </c:pt>
                <c:pt idx="9">
                  <c:v>68.5</c:v>
                </c:pt>
                <c:pt idx="10">
                  <c:v>70.15384615384616</c:v>
                </c:pt>
                <c:pt idx="11">
                  <c:v>70.714285714285722</c:v>
                </c:pt>
                <c:pt idx="12">
                  <c:v>70.599999999999994</c:v>
                </c:pt>
                <c:pt idx="13">
                  <c:v>70.5</c:v>
                </c:pt>
                <c:pt idx="14">
                  <c:v>69.882352941176464</c:v>
                </c:pt>
                <c:pt idx="15">
                  <c:v>69</c:v>
                </c:pt>
                <c:pt idx="16">
                  <c:v>67.421052631578945</c:v>
                </c:pt>
                <c:pt idx="17">
                  <c:v>65.850000000000009</c:v>
                </c:pt>
                <c:pt idx="18">
                  <c:v>65.047619047619051</c:v>
                </c:pt>
                <c:pt idx="19">
                  <c:v>62.909090909090914</c:v>
                </c:pt>
                <c:pt idx="20">
                  <c:v>64.086956521739125</c:v>
                </c:pt>
                <c:pt idx="21">
                  <c:v>64.791666666666657</c:v>
                </c:pt>
                <c:pt idx="22">
                  <c:v>64.959999999999994</c:v>
                </c:pt>
                <c:pt idx="23">
                  <c:v>65.115384615384613</c:v>
                </c:pt>
                <c:pt idx="24">
                  <c:v>64.81481481481481</c:v>
                </c:pt>
                <c:pt idx="25">
                  <c:v>64.428571428571416</c:v>
                </c:pt>
                <c:pt idx="26">
                  <c:v>63.758620689655153</c:v>
                </c:pt>
                <c:pt idx="27">
                  <c:v>63.033333333333317</c:v>
                </c:pt>
                <c:pt idx="28">
                  <c:v>62.67741935483869</c:v>
                </c:pt>
                <c:pt idx="29">
                  <c:v>61.281249999999979</c:v>
                </c:pt>
                <c:pt idx="30">
                  <c:v>59.696969696969681</c:v>
                </c:pt>
                <c:pt idx="31">
                  <c:v>58.176470588235283</c:v>
                </c:pt>
                <c:pt idx="32">
                  <c:v>58.399999999999984</c:v>
                </c:pt>
                <c:pt idx="33">
                  <c:v>58.194444444444429</c:v>
                </c:pt>
                <c:pt idx="34">
                  <c:v>57.756756756756751</c:v>
                </c:pt>
                <c:pt idx="35">
                  <c:v>57.105263157894733</c:v>
                </c:pt>
                <c:pt idx="36">
                  <c:v>56.410256410256409</c:v>
                </c:pt>
                <c:pt idx="37">
                  <c:v>55.525000000000006</c:v>
                </c:pt>
                <c:pt idx="38">
                  <c:v>55.146341463414636</c:v>
                </c:pt>
                <c:pt idx="39">
                  <c:v>56.333333333333329</c:v>
                </c:pt>
                <c:pt idx="40">
                  <c:v>57.325581395348834</c:v>
                </c:pt>
                <c:pt idx="41">
                  <c:v>58</c:v>
                </c:pt>
                <c:pt idx="42">
                  <c:v>58.577777777777783</c:v>
                </c:pt>
                <c:pt idx="43">
                  <c:v>59.065217391304344</c:v>
                </c:pt>
                <c:pt idx="44">
                  <c:v>59.404255319148938</c:v>
                </c:pt>
                <c:pt idx="45">
                  <c:v>59.604166666666664</c:v>
                </c:pt>
                <c:pt idx="46">
                  <c:v>59.612244897959179</c:v>
                </c:pt>
                <c:pt idx="47">
                  <c:v>59.44</c:v>
                </c:pt>
                <c:pt idx="48">
                  <c:v>59.647058823529413</c:v>
                </c:pt>
                <c:pt idx="49">
                  <c:v>59.192307692307693</c:v>
                </c:pt>
                <c:pt idx="50">
                  <c:v>59.830188679245282</c:v>
                </c:pt>
                <c:pt idx="51">
                  <c:v>60.166666666666664</c:v>
                </c:pt>
                <c:pt idx="52">
                  <c:v>60.218181818181819</c:v>
                </c:pt>
                <c:pt idx="53">
                  <c:v>60.107142857142854</c:v>
                </c:pt>
                <c:pt idx="54">
                  <c:v>59.736842105263158</c:v>
                </c:pt>
                <c:pt idx="55">
                  <c:v>59.224137931034484</c:v>
                </c:pt>
                <c:pt idx="56">
                  <c:v>58.576271186440678</c:v>
                </c:pt>
                <c:pt idx="57">
                  <c:v>57.8</c:v>
                </c:pt>
                <c:pt idx="58">
                  <c:v>57.327868852459019</c:v>
                </c:pt>
                <c:pt idx="59">
                  <c:v>56.403225806451609</c:v>
                </c:pt>
                <c:pt idx="60">
                  <c:v>55.634920634920626</c:v>
                </c:pt>
                <c:pt idx="61">
                  <c:v>54.890624999999993</c:v>
                </c:pt>
                <c:pt idx="62">
                  <c:v>55.753846153846148</c:v>
                </c:pt>
                <c:pt idx="63">
                  <c:v>56.454545454545446</c:v>
                </c:pt>
                <c:pt idx="64">
                  <c:v>57.089552238805965</c:v>
                </c:pt>
                <c:pt idx="65">
                  <c:v>57.485294117647051</c:v>
                </c:pt>
                <c:pt idx="66">
                  <c:v>57.65217391304347</c:v>
                </c:pt>
                <c:pt idx="67">
                  <c:v>57.685714285714276</c:v>
                </c:pt>
                <c:pt idx="68">
                  <c:v>57.943661971830984</c:v>
                </c:pt>
                <c:pt idx="69">
                  <c:v>57.68055555555555</c:v>
                </c:pt>
                <c:pt idx="70">
                  <c:v>57.383561643835613</c:v>
                </c:pt>
                <c:pt idx="71">
                  <c:v>56.932432432432435</c:v>
                </c:pt>
                <c:pt idx="72">
                  <c:v>57.413333333333334</c:v>
                </c:pt>
                <c:pt idx="73">
                  <c:v>57.802631578947363</c:v>
                </c:pt>
                <c:pt idx="74">
                  <c:v>58.181818181818187</c:v>
                </c:pt>
                <c:pt idx="75">
                  <c:v>58.397435897435898</c:v>
                </c:pt>
                <c:pt idx="76">
                  <c:v>58.531645569620252</c:v>
                </c:pt>
                <c:pt idx="77">
                  <c:v>58.475000000000001</c:v>
                </c:pt>
                <c:pt idx="78">
                  <c:v>58.691358024691354</c:v>
                </c:pt>
                <c:pt idx="79">
                  <c:v>58.487804878048784</c:v>
                </c:pt>
                <c:pt idx="80">
                  <c:v>58.289156626506028</c:v>
                </c:pt>
                <c:pt idx="81">
                  <c:v>58.952380952380949</c:v>
                </c:pt>
                <c:pt idx="82">
                  <c:v>59.458823529411767</c:v>
                </c:pt>
                <c:pt idx="83">
                  <c:v>59.848837209302324</c:v>
                </c:pt>
                <c:pt idx="84">
                  <c:v>60.195402298850574</c:v>
                </c:pt>
                <c:pt idx="85">
                  <c:v>60.397727272727273</c:v>
                </c:pt>
                <c:pt idx="86">
                  <c:v>60.49438202247191</c:v>
                </c:pt>
                <c:pt idx="87">
                  <c:v>60.488888888888894</c:v>
                </c:pt>
                <c:pt idx="88">
                  <c:v>60.593406593406606</c:v>
                </c:pt>
                <c:pt idx="89">
                  <c:v>60.326086956521749</c:v>
                </c:pt>
                <c:pt idx="90">
                  <c:v>59.90322580645163</c:v>
                </c:pt>
                <c:pt idx="91">
                  <c:v>59.489361702127674</c:v>
                </c:pt>
                <c:pt idx="92">
                  <c:v>59.810526315789481</c:v>
                </c:pt>
                <c:pt idx="93">
                  <c:v>60.125000000000007</c:v>
                </c:pt>
                <c:pt idx="94">
                  <c:v>60.34020618556702</c:v>
                </c:pt>
                <c:pt idx="95">
                  <c:v>60.397959183673471</c:v>
                </c:pt>
                <c:pt idx="96">
                  <c:v>60.333333333333336</c:v>
                </c:pt>
                <c:pt idx="97">
                  <c:v>60.24</c:v>
                </c:pt>
                <c:pt idx="98">
                  <c:v>60.306930693069305</c:v>
                </c:pt>
                <c:pt idx="99">
                  <c:v>60.068627450980394</c:v>
                </c:pt>
                <c:pt idx="100">
                  <c:v>59.747572815533978</c:v>
                </c:pt>
                <c:pt idx="101">
                  <c:v>59.375</c:v>
                </c:pt>
                <c:pt idx="102">
                  <c:v>59.666666666666671</c:v>
                </c:pt>
                <c:pt idx="103">
                  <c:v>59.811320754716988</c:v>
                </c:pt>
                <c:pt idx="104">
                  <c:v>59.869158878504678</c:v>
                </c:pt>
                <c:pt idx="105">
                  <c:v>59.787037037037045</c:v>
                </c:pt>
                <c:pt idx="106">
                  <c:v>59.706422018348633</c:v>
                </c:pt>
                <c:pt idx="107">
                  <c:v>59.545454545454554</c:v>
                </c:pt>
                <c:pt idx="108">
                  <c:v>59.531531531531542</c:v>
                </c:pt>
                <c:pt idx="109">
                  <c:v>59.214285714285722</c:v>
                </c:pt>
                <c:pt idx="110">
                  <c:v>58.796460176991161</c:v>
                </c:pt>
                <c:pt idx="111">
                  <c:v>58.307017543859651</c:v>
                </c:pt>
                <c:pt idx="112">
                  <c:v>58.530434782608694</c:v>
                </c:pt>
                <c:pt idx="113">
                  <c:v>58.698275862068968</c:v>
                </c:pt>
                <c:pt idx="114">
                  <c:v>58.73504273504274</c:v>
                </c:pt>
                <c:pt idx="115">
                  <c:v>58.694915254237294</c:v>
                </c:pt>
                <c:pt idx="116">
                  <c:v>58.579831932773118</c:v>
                </c:pt>
                <c:pt idx="117">
                  <c:v>58.416666666666671</c:v>
                </c:pt>
                <c:pt idx="118">
                  <c:v>58.41322314049588</c:v>
                </c:pt>
                <c:pt idx="119">
                  <c:v>58.106557377049199</c:v>
                </c:pt>
                <c:pt idx="120">
                  <c:v>57.707317073170763</c:v>
                </c:pt>
                <c:pt idx="121">
                  <c:v>57.274193548387125</c:v>
                </c:pt>
                <c:pt idx="122">
                  <c:v>57.464000000000027</c:v>
                </c:pt>
                <c:pt idx="123">
                  <c:v>57.53174603174606</c:v>
                </c:pt>
                <c:pt idx="124">
                  <c:v>57.527559055118139</c:v>
                </c:pt>
                <c:pt idx="125">
                  <c:v>57.476562500000028</c:v>
                </c:pt>
                <c:pt idx="126">
                  <c:v>57.333333333333364</c:v>
                </c:pt>
                <c:pt idx="127">
                  <c:v>57.076923076923109</c:v>
                </c:pt>
                <c:pt idx="128">
                  <c:v>56.946564885496215</c:v>
                </c:pt>
                <c:pt idx="129">
                  <c:v>57.378787878787918</c:v>
                </c:pt>
                <c:pt idx="130">
                  <c:v>57.736842105263193</c:v>
                </c:pt>
                <c:pt idx="131">
                  <c:v>57.977611940298537</c:v>
                </c:pt>
                <c:pt idx="132">
                  <c:v>58.170370370370399</c:v>
                </c:pt>
                <c:pt idx="133">
                  <c:v>58.294117647058847</c:v>
                </c:pt>
                <c:pt idx="134">
                  <c:v>58.394160583941634</c:v>
                </c:pt>
                <c:pt idx="135">
                  <c:v>58.492753623188435</c:v>
                </c:pt>
                <c:pt idx="136">
                  <c:v>58.546762589928086</c:v>
                </c:pt>
                <c:pt idx="137">
                  <c:v>58.57857142857145</c:v>
                </c:pt>
                <c:pt idx="138">
                  <c:v>58.765957446808535</c:v>
                </c:pt>
                <c:pt idx="139">
                  <c:v>59.197183098591573</c:v>
                </c:pt>
                <c:pt idx="140">
                  <c:v>59.538461538461561</c:v>
                </c:pt>
                <c:pt idx="141">
                  <c:v>59.770833333333357</c:v>
                </c:pt>
                <c:pt idx="142">
                  <c:v>59.97931034482761</c:v>
                </c:pt>
                <c:pt idx="143">
                  <c:v>60.123287671232902</c:v>
                </c:pt>
                <c:pt idx="144">
                  <c:v>60.204081632653086</c:v>
                </c:pt>
                <c:pt idx="145">
                  <c:v>60.20270270270273</c:v>
                </c:pt>
                <c:pt idx="146">
                  <c:v>60.161073825503379</c:v>
                </c:pt>
                <c:pt idx="147">
                  <c:v>60.040000000000028</c:v>
                </c:pt>
                <c:pt idx="148">
                  <c:v>60.026490066225186</c:v>
                </c:pt>
                <c:pt idx="149">
                  <c:v>59.809210526315809</c:v>
                </c:pt>
                <c:pt idx="150">
                  <c:v>60.18300653594774</c:v>
                </c:pt>
                <c:pt idx="151">
                  <c:v>60.51298701298704</c:v>
                </c:pt>
                <c:pt idx="152">
                  <c:v>60.76129032258067</c:v>
                </c:pt>
                <c:pt idx="153">
                  <c:v>60.91025641025643</c:v>
                </c:pt>
                <c:pt idx="154">
                  <c:v>60.980891719745252</c:v>
                </c:pt>
                <c:pt idx="155">
                  <c:v>61.012658227848121</c:v>
                </c:pt>
                <c:pt idx="156">
                  <c:v>60.968553459119526</c:v>
                </c:pt>
                <c:pt idx="157">
                  <c:v>60.868750000000034</c:v>
                </c:pt>
                <c:pt idx="158">
                  <c:v>60.869565217391333</c:v>
                </c:pt>
                <c:pt idx="159">
                  <c:v>60.641975308642003</c:v>
                </c:pt>
                <c:pt idx="160">
                  <c:v>60.325153374233153</c:v>
                </c:pt>
                <c:pt idx="161">
                  <c:v>60.524390243902467</c:v>
                </c:pt>
                <c:pt idx="162">
                  <c:v>60.703030303030324</c:v>
                </c:pt>
                <c:pt idx="163">
                  <c:v>60.825301204819304</c:v>
                </c:pt>
                <c:pt idx="164">
                  <c:v>60.856287425149723</c:v>
                </c:pt>
                <c:pt idx="165">
                  <c:v>60.797619047619065</c:v>
                </c:pt>
                <c:pt idx="166">
                  <c:v>60.650887573964518</c:v>
                </c:pt>
                <c:pt idx="167">
                  <c:v>60.417647058823547</c:v>
                </c:pt>
                <c:pt idx="168">
                  <c:v>60.33333333333335</c:v>
                </c:pt>
                <c:pt idx="169">
                  <c:v>60.052325581395372</c:v>
                </c:pt>
              </c:numCache>
            </c:numRef>
          </c:val>
        </c:ser>
        <c:ser>
          <c:idx val="1"/>
          <c:order val="1"/>
          <c:tx>
            <c:strRef>
              <c:f>'Politica B'!$S$15</c:f>
              <c:strCache>
                <c:ptCount val="1"/>
                <c:pt idx="0">
                  <c:v>Desviación</c:v>
                </c:pt>
              </c:strCache>
            </c:strRef>
          </c:tx>
          <c:marker>
            <c:symbol val="none"/>
          </c:marker>
          <c:val>
            <c:numRef>
              <c:f>'Politica B'!$S$18:$S$187</c:f>
              <c:numCache>
                <c:formatCode>#,##0.000</c:formatCode>
                <c:ptCount val="170"/>
                <c:pt idx="0">
                  <c:v>2.8867513459481371</c:v>
                </c:pt>
                <c:pt idx="1">
                  <c:v>2.7080128015453258</c:v>
                </c:pt>
                <c:pt idx="2">
                  <c:v>3.2403703492039337</c:v>
                </c:pt>
                <c:pt idx="3">
                  <c:v>6.0470378423379048</c:v>
                </c:pt>
                <c:pt idx="4">
                  <c:v>9.3094933625126277</c:v>
                </c:pt>
                <c:pt idx="5">
                  <c:v>12.601020366847848</c:v>
                </c:pt>
                <c:pt idx="6">
                  <c:v>15.191371820141121</c:v>
                </c:pt>
                <c:pt idx="7">
                  <c:v>18.015117108818483</c:v>
                </c:pt>
                <c:pt idx="8">
                  <c:v>17.475697410976196</c:v>
                </c:pt>
                <c:pt idx="9">
                  <c:v>18.778614529202194</c:v>
                </c:pt>
                <c:pt idx="10">
                  <c:v>18.942219835797818</c:v>
                </c:pt>
                <c:pt idx="11">
                  <c:v>18.31950860706683</c:v>
                </c:pt>
                <c:pt idx="12">
                  <c:v>17.658668450043773</c:v>
                </c:pt>
                <c:pt idx="13">
                  <c:v>17.064583206161235</c:v>
                </c:pt>
                <c:pt idx="14">
                  <c:v>16.717813676364713</c:v>
                </c:pt>
                <c:pt idx="15">
                  <c:v>16.645084064954787</c:v>
                </c:pt>
                <c:pt idx="16">
                  <c:v>17.579393838221449</c:v>
                </c:pt>
                <c:pt idx="17">
                  <c:v>18.496870290033279</c:v>
                </c:pt>
                <c:pt idx="18">
                  <c:v>18.3996635580007</c:v>
                </c:pt>
                <c:pt idx="19">
                  <c:v>20.567910954663358</c:v>
                </c:pt>
                <c:pt idx="20">
                  <c:v>20.873892008653606</c:v>
                </c:pt>
                <c:pt idx="21">
                  <c:v>20.704923100067536</c:v>
                </c:pt>
                <c:pt idx="22">
                  <c:v>20.286448678859493</c:v>
                </c:pt>
                <c:pt idx="23">
                  <c:v>19.892364209569308</c:v>
                </c:pt>
                <c:pt idx="24">
                  <c:v>19.568493195080862</c:v>
                </c:pt>
                <c:pt idx="25">
                  <c:v>19.311153122499828</c:v>
                </c:pt>
                <c:pt idx="26">
                  <c:v>19.303321646830245</c:v>
                </c:pt>
                <c:pt idx="27">
                  <c:v>19.379127294918199</c:v>
                </c:pt>
                <c:pt idx="28">
                  <c:v>19.156177588050966</c:v>
                </c:pt>
                <c:pt idx="29">
                  <c:v>20.432792073906189</c:v>
                </c:pt>
                <c:pt idx="30">
                  <c:v>22.074426448501505</c:v>
                </c:pt>
                <c:pt idx="31">
                  <c:v>23.475932986571962</c:v>
                </c:pt>
                <c:pt idx="32">
                  <c:v>23.165897857182472</c:v>
                </c:pt>
                <c:pt idx="33">
                  <c:v>22.865844077943528</c:v>
                </c:pt>
                <c:pt idx="34">
                  <c:v>22.702674102656083</c:v>
                </c:pt>
                <c:pt idx="35">
                  <c:v>22.751049246590096</c:v>
                </c:pt>
                <c:pt idx="36">
                  <c:v>22.865416253784645</c:v>
                </c:pt>
                <c:pt idx="37">
                  <c:v>23.254431615147883</c:v>
                </c:pt>
                <c:pt idx="38">
                  <c:v>23.089565798873036</c:v>
                </c:pt>
                <c:pt idx="39">
                  <c:v>24.068668700369152</c:v>
                </c:pt>
                <c:pt idx="40">
                  <c:v>24.654489526668314</c:v>
                </c:pt>
                <c:pt idx="41">
                  <c:v>24.773391577104611</c:v>
                </c:pt>
                <c:pt idx="42">
                  <c:v>24.7950589734114</c:v>
                </c:pt>
                <c:pt idx="43">
                  <c:v>24.739893266555931</c:v>
                </c:pt>
                <c:pt idx="44">
                  <c:v>24.579648328106625</c:v>
                </c:pt>
                <c:pt idx="45">
                  <c:v>24.356168848833914</c:v>
                </c:pt>
                <c:pt idx="46">
                  <c:v>24.10118974114712</c:v>
                </c:pt>
                <c:pt idx="47">
                  <c:v>23.885064926238151</c:v>
                </c:pt>
                <c:pt idx="48">
                  <c:v>23.691199656760109</c:v>
                </c:pt>
                <c:pt idx="49">
                  <c:v>23.685884322498133</c:v>
                </c:pt>
                <c:pt idx="50">
                  <c:v>23.912288319105368</c:v>
                </c:pt>
                <c:pt idx="51">
                  <c:v>23.814336889979401</c:v>
                </c:pt>
                <c:pt idx="52">
                  <c:v>23.595896464562003</c:v>
                </c:pt>
                <c:pt idx="53">
                  <c:v>23.395165445744677</c:v>
                </c:pt>
                <c:pt idx="54">
                  <c:v>23.353285418750477</c:v>
                </c:pt>
                <c:pt idx="55">
                  <c:v>23.474542465842454</c:v>
                </c:pt>
                <c:pt idx="56">
                  <c:v>23.797423353590553</c:v>
                </c:pt>
                <c:pt idx="57">
                  <c:v>24.349015919974793</c:v>
                </c:pt>
                <c:pt idx="58">
                  <c:v>24.425206455268974</c:v>
                </c:pt>
                <c:pt idx="59">
                  <c:v>25.294630854774745</c:v>
                </c:pt>
                <c:pt idx="60">
                  <c:v>25.820285590548181</c:v>
                </c:pt>
                <c:pt idx="61">
                  <c:v>26.297514631494177</c:v>
                </c:pt>
                <c:pt idx="62">
                  <c:v>27.003489802958079</c:v>
                </c:pt>
                <c:pt idx="63">
                  <c:v>27.392970360565588</c:v>
                </c:pt>
                <c:pt idx="64">
                  <c:v>27.677105374617554</c:v>
                </c:pt>
                <c:pt idx="65">
                  <c:v>27.662946091827735</c:v>
                </c:pt>
                <c:pt idx="66">
                  <c:v>27.493756557014319</c:v>
                </c:pt>
                <c:pt idx="67">
                  <c:v>27.29524185170871</c:v>
                </c:pt>
                <c:pt idx="68">
                  <c:v>27.186597183141362</c:v>
                </c:pt>
                <c:pt idx="69">
                  <c:v>27.086624935403744</c:v>
                </c:pt>
                <c:pt idx="70">
                  <c:v>27.017293914673267</c:v>
                </c:pt>
                <c:pt idx="71">
                  <c:v>27.110798071698525</c:v>
                </c:pt>
                <c:pt idx="72">
                  <c:v>27.247163667580654</c:v>
                </c:pt>
                <c:pt idx="73">
                  <c:v>27.276861860970289</c:v>
                </c:pt>
                <c:pt idx="74">
                  <c:v>27.300340885054727</c:v>
                </c:pt>
                <c:pt idx="75">
                  <c:v>27.189254821630861</c:v>
                </c:pt>
                <c:pt idx="76">
                  <c:v>27.040726854059319</c:v>
                </c:pt>
                <c:pt idx="77">
                  <c:v>26.873814368901495</c:v>
                </c:pt>
                <c:pt idx="78">
                  <c:v>26.776221715968731</c:v>
                </c:pt>
                <c:pt idx="79">
                  <c:v>26.674185931757144</c:v>
                </c:pt>
                <c:pt idx="80">
                  <c:v>26.572739616822748</c:v>
                </c:pt>
                <c:pt idx="81">
                  <c:v>27.102618360106987</c:v>
                </c:pt>
                <c:pt idx="82">
                  <c:v>27.342428629537359</c:v>
                </c:pt>
                <c:pt idx="83">
                  <c:v>27.420695250919064</c:v>
                </c:pt>
                <c:pt idx="84">
                  <c:v>27.451792452368228</c:v>
                </c:pt>
                <c:pt idx="85">
                  <c:v>27.359479969484553</c:v>
                </c:pt>
                <c:pt idx="86">
                  <c:v>27.218861940801272</c:v>
                </c:pt>
                <c:pt idx="87">
                  <c:v>27.065565188561632</c:v>
                </c:pt>
                <c:pt idx="88">
                  <c:v>26.933241758086069</c:v>
                </c:pt>
                <c:pt idx="89">
                  <c:v>26.907292485782218</c:v>
                </c:pt>
                <c:pt idx="90">
                  <c:v>27.069582044977377</c:v>
                </c:pt>
                <c:pt idx="91">
                  <c:v>27.221016817478407</c:v>
                </c:pt>
                <c:pt idx="92">
                  <c:v>27.256189902807716</c:v>
                </c:pt>
                <c:pt idx="93">
                  <c:v>27.286877509354685</c:v>
                </c:pt>
                <c:pt idx="94">
                  <c:v>27.227011173778234</c:v>
                </c:pt>
                <c:pt idx="95">
                  <c:v>27.092335354623621</c:v>
                </c:pt>
                <c:pt idx="96">
                  <c:v>26.961423689170029</c:v>
                </c:pt>
                <c:pt idx="97">
                  <c:v>26.841141344713137</c:v>
                </c:pt>
                <c:pt idx="98">
                  <c:v>26.71506787348946</c:v>
                </c:pt>
                <c:pt idx="99">
                  <c:v>26.691215525267275</c:v>
                </c:pt>
                <c:pt idx="100">
                  <c:v>26.759172312957439</c:v>
                </c:pt>
                <c:pt idx="101">
                  <c:v>26.898654638461444</c:v>
                </c:pt>
                <c:pt idx="102">
                  <c:v>26.935345190155271</c:v>
                </c:pt>
                <c:pt idx="103">
                  <c:v>26.848113601392548</c:v>
                </c:pt>
                <c:pt idx="104">
                  <c:v>26.727868330868727</c:v>
                </c:pt>
                <c:pt idx="105">
                  <c:v>26.616364485566432</c:v>
                </c:pt>
                <c:pt idx="106">
                  <c:v>26.506219658752347</c:v>
                </c:pt>
                <c:pt idx="107">
                  <c:v>26.438308445534446</c:v>
                </c:pt>
                <c:pt idx="108">
                  <c:v>26.318268739627797</c:v>
                </c:pt>
                <c:pt idx="109">
                  <c:v>26.413697160439277</c:v>
                </c:pt>
                <c:pt idx="110">
                  <c:v>26.667984849425793</c:v>
                </c:pt>
                <c:pt idx="111">
                  <c:v>27.05913785523693</c:v>
                </c:pt>
                <c:pt idx="112">
                  <c:v>27.0465231864647</c:v>
                </c:pt>
                <c:pt idx="113">
                  <c:v>26.989279619745389</c:v>
                </c:pt>
                <c:pt idx="114">
                  <c:v>26.875637334028511</c:v>
                </c:pt>
                <c:pt idx="115">
                  <c:v>26.764087583565988</c:v>
                </c:pt>
                <c:pt idx="116">
                  <c:v>26.679991804409884</c:v>
                </c:pt>
                <c:pt idx="117">
                  <c:v>26.627711392562492</c:v>
                </c:pt>
                <c:pt idx="118">
                  <c:v>26.516557538478864</c:v>
                </c:pt>
                <c:pt idx="119">
                  <c:v>26.623114103713064</c:v>
                </c:pt>
                <c:pt idx="120">
                  <c:v>26.880955446072278</c:v>
                </c:pt>
                <c:pt idx="121">
                  <c:v>27.202444506867884</c:v>
                </c:pt>
                <c:pt idx="122">
                  <c:v>27.175517919508891</c:v>
                </c:pt>
                <c:pt idx="123">
                  <c:v>27.077278004389299</c:v>
                </c:pt>
                <c:pt idx="124">
                  <c:v>26.969655720991074</c:v>
                </c:pt>
                <c:pt idx="125">
                  <c:v>26.869461295219075</c:v>
                </c:pt>
                <c:pt idx="126">
                  <c:v>26.813689756043157</c:v>
                </c:pt>
                <c:pt idx="127">
                  <c:v>26.86908121508576</c:v>
                </c:pt>
                <c:pt idx="128">
                  <c:v>26.807092338552515</c:v>
                </c:pt>
                <c:pt idx="129">
                  <c:v>27.162370216375731</c:v>
                </c:pt>
                <c:pt idx="130">
                  <c:v>27.372540635849724</c:v>
                </c:pt>
                <c:pt idx="131">
                  <c:v>27.41150255731673</c:v>
                </c:pt>
                <c:pt idx="132">
                  <c:v>27.400713777809589</c:v>
                </c:pt>
                <c:pt idx="133">
                  <c:v>27.337158986220732</c:v>
                </c:pt>
                <c:pt idx="134">
                  <c:v>27.261629376079661</c:v>
                </c:pt>
                <c:pt idx="135">
                  <c:v>27.186634322638586</c:v>
                </c:pt>
                <c:pt idx="136">
                  <c:v>27.09543600842597</c:v>
                </c:pt>
                <c:pt idx="137">
                  <c:v>27.000417757797397</c:v>
                </c:pt>
                <c:pt idx="138">
                  <c:v>26.995671160357851</c:v>
                </c:pt>
                <c:pt idx="139">
                  <c:v>27.386189882203581</c:v>
                </c:pt>
                <c:pt idx="140">
                  <c:v>27.593061291188501</c:v>
                </c:pt>
                <c:pt idx="141">
                  <c:v>27.637442614426799</c:v>
                </c:pt>
                <c:pt idx="142">
                  <c:v>27.655486939383412</c:v>
                </c:pt>
                <c:pt idx="143">
                  <c:v>27.614811221006875</c:v>
                </c:pt>
                <c:pt idx="144">
                  <c:v>27.537505874743086</c:v>
                </c:pt>
                <c:pt idx="145">
                  <c:v>27.443686177571955</c:v>
                </c:pt>
                <c:pt idx="146">
                  <c:v>27.355533832691702</c:v>
                </c:pt>
                <c:pt idx="147">
                  <c:v>27.303877837524162</c:v>
                </c:pt>
                <c:pt idx="148">
                  <c:v>27.213219096575735</c:v>
                </c:pt>
                <c:pt idx="149">
                  <c:v>27.25492447213669</c:v>
                </c:pt>
                <c:pt idx="150">
                  <c:v>27.555789798653727</c:v>
                </c:pt>
                <c:pt idx="151">
                  <c:v>27.769178619748853</c:v>
                </c:pt>
                <c:pt idx="152">
                  <c:v>27.850967916908601</c:v>
                </c:pt>
                <c:pt idx="153">
                  <c:v>27.823260585546929</c:v>
                </c:pt>
                <c:pt idx="154">
                  <c:v>27.748058684135014</c:v>
                </c:pt>
                <c:pt idx="155">
                  <c:v>27.662429933602954</c:v>
                </c:pt>
                <c:pt idx="156">
                  <c:v>27.580359316843118</c:v>
                </c:pt>
                <c:pt idx="157">
                  <c:v>27.522460096227373</c:v>
                </c:pt>
                <c:pt idx="158">
                  <c:v>27.436319549727934</c:v>
                </c:pt>
                <c:pt idx="159">
                  <c:v>27.503950542654835</c:v>
                </c:pt>
                <c:pt idx="160">
                  <c:v>27.715682469682797</c:v>
                </c:pt>
                <c:pt idx="161">
                  <c:v>27.74808924378635</c:v>
                </c:pt>
                <c:pt idx="162">
                  <c:v>27.758370357562658</c:v>
                </c:pt>
                <c:pt idx="163">
                  <c:v>27.718928412421874</c:v>
                </c:pt>
                <c:pt idx="164">
                  <c:v>27.638212470118173</c:v>
                </c:pt>
                <c:pt idx="165">
                  <c:v>27.565829651164151</c:v>
                </c:pt>
                <c:pt idx="166">
                  <c:v>27.549782036868319</c:v>
                </c:pt>
                <c:pt idx="167">
                  <c:v>27.635984073896918</c:v>
                </c:pt>
                <c:pt idx="168">
                  <c:v>27.576631198086805</c:v>
                </c:pt>
                <c:pt idx="169">
                  <c:v>27.741763338990101</c:v>
                </c:pt>
              </c:numCache>
            </c:numRef>
          </c:val>
        </c:ser>
        <c:marker val="1"/>
        <c:axId val="229156736"/>
        <c:axId val="229158272"/>
      </c:lineChart>
      <c:catAx>
        <c:axId val="229156736"/>
        <c:scaling>
          <c:orientation val="minMax"/>
        </c:scaling>
        <c:axPos val="b"/>
        <c:tickLblPos val="nextTo"/>
        <c:crossAx val="229158272"/>
        <c:crosses val="autoZero"/>
        <c:auto val="1"/>
        <c:lblAlgn val="ctr"/>
        <c:lblOffset val="100"/>
      </c:catAx>
      <c:valAx>
        <c:axId val="229158272"/>
        <c:scaling>
          <c:orientation val="minMax"/>
        </c:scaling>
        <c:axPos val="l"/>
        <c:majorGridlines/>
        <c:numFmt formatCode="0.000" sourceLinked="1"/>
        <c:tickLblPos val="nextTo"/>
        <c:crossAx val="2291567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669926</xdr:colOff>
      <xdr:row>19</xdr:row>
      <xdr:rowOff>92369</xdr:rowOff>
    </xdr:from>
    <xdr:to>
      <xdr:col>25</xdr:col>
      <xdr:colOff>322632</xdr:colOff>
      <xdr:row>24</xdr:row>
      <xdr:rowOff>177454</xdr:rowOff>
    </xdr:to>
    <xdr:pic>
      <xdr:nvPicPr>
        <xdr:cNvPr id="2" name="13 Imagen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2976" y="3711869"/>
          <a:ext cx="4224706" cy="103758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162983</xdr:colOff>
      <xdr:row>12</xdr:row>
      <xdr:rowOff>130175</xdr:rowOff>
    </xdr:from>
    <xdr:to>
      <xdr:col>23</xdr:col>
      <xdr:colOff>749036</xdr:colOff>
      <xdr:row>17</xdr:row>
      <xdr:rowOff>130174</xdr:rowOff>
    </xdr:to>
    <xdr:pic>
      <xdr:nvPicPr>
        <xdr:cNvPr id="3" name="11 Imagen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8033" y="2416175"/>
          <a:ext cx="2872053" cy="95249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252940</xdr:colOff>
      <xdr:row>24</xdr:row>
      <xdr:rowOff>95251</xdr:rowOff>
    </xdr:from>
    <xdr:to>
      <xdr:col>22</xdr:col>
      <xdr:colOff>346074</xdr:colOff>
      <xdr:row>45</xdr:row>
      <xdr:rowOff>148167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117476</xdr:colOff>
      <xdr:row>19</xdr:row>
      <xdr:rowOff>159044</xdr:rowOff>
    </xdr:from>
    <xdr:to>
      <xdr:col>21</xdr:col>
      <xdr:colOff>275007</xdr:colOff>
      <xdr:row>25</xdr:row>
      <xdr:rowOff>77162</xdr:rowOff>
    </xdr:to>
    <xdr:pic>
      <xdr:nvPicPr>
        <xdr:cNvPr id="2" name="13 Imagen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3076" y="3892844"/>
          <a:ext cx="4234231" cy="106111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410633</xdr:colOff>
      <xdr:row>7</xdr:row>
      <xdr:rowOff>82550</xdr:rowOff>
    </xdr:from>
    <xdr:to>
      <xdr:col>20</xdr:col>
      <xdr:colOff>739511</xdr:colOff>
      <xdr:row>12</xdr:row>
      <xdr:rowOff>79187</xdr:rowOff>
    </xdr:to>
    <xdr:pic>
      <xdr:nvPicPr>
        <xdr:cNvPr id="3" name="11 Imagen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8233" y="1454150"/>
          <a:ext cx="2881578" cy="968187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320735</xdr:colOff>
      <xdr:row>21</xdr:row>
      <xdr:rowOff>149039</xdr:rowOff>
    </xdr:from>
    <xdr:to>
      <xdr:col>15</xdr:col>
      <xdr:colOff>295087</xdr:colOff>
      <xdr:row>43</xdr:row>
      <xdr:rowOff>11455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62"/>
  <sheetViews>
    <sheetView workbookViewId="0">
      <pane ySplit="12" topLeftCell="A154" activePane="bottomLeft" state="frozen"/>
      <selection pane="bottomLeft" activeCell="D166" sqref="D166"/>
    </sheetView>
  </sheetViews>
  <sheetFormatPr baseColWidth="10" defaultRowHeight="15"/>
  <cols>
    <col min="1" max="1" width="11.42578125" customWidth="1"/>
    <col min="2" max="2" width="8" customWidth="1"/>
    <col min="4" max="5" width="9.42578125" bestFit="1" customWidth="1"/>
    <col min="6" max="6" width="5.7109375" bestFit="1" customWidth="1"/>
    <col min="8" max="8" width="10" bestFit="1" customWidth="1"/>
    <col min="9" max="9" width="9.85546875" customWidth="1"/>
    <col min="10" max="10" width="10.7109375" customWidth="1"/>
    <col min="11" max="11" width="12" customWidth="1"/>
    <col min="12" max="13" width="10.28515625" customWidth="1"/>
    <col min="14" max="14" width="10.5703125" bestFit="1" customWidth="1"/>
    <col min="15" max="15" width="10.28515625" bestFit="1" customWidth="1"/>
    <col min="16" max="17" width="9.7109375" bestFit="1" customWidth="1"/>
    <col min="18" max="18" width="10.5703125" bestFit="1" customWidth="1"/>
    <col min="19" max="19" width="13.7109375" bestFit="1" customWidth="1"/>
    <col min="21" max="21" width="11.42578125" customWidth="1"/>
  </cols>
  <sheetData>
    <row r="1" spans="1:21">
      <c r="A1" t="s">
        <v>8</v>
      </c>
      <c r="E1" s="57" t="s">
        <v>20</v>
      </c>
      <c r="F1" s="58"/>
      <c r="G1" s="58"/>
      <c r="H1" s="58"/>
      <c r="I1" s="59"/>
      <c r="K1" s="57" t="s">
        <v>19</v>
      </c>
      <c r="L1" s="58"/>
      <c r="M1" s="58"/>
      <c r="N1" s="58"/>
      <c r="O1" s="59"/>
      <c r="P1" s="18" t="s">
        <v>28</v>
      </c>
      <c r="Q1" s="19" t="s">
        <v>22</v>
      </c>
      <c r="R1" s="19" t="s">
        <v>25</v>
      </c>
      <c r="S1" s="20" t="s">
        <v>30</v>
      </c>
    </row>
    <row r="2" spans="1:21">
      <c r="A2" t="s">
        <v>18</v>
      </c>
      <c r="B2" s="29">
        <v>20</v>
      </c>
      <c r="C2" t="s">
        <v>17</v>
      </c>
      <c r="E2" s="15" t="s">
        <v>7</v>
      </c>
      <c r="F2" s="14" t="s">
        <v>26</v>
      </c>
      <c r="G2" s="14" t="s">
        <v>15</v>
      </c>
      <c r="H2" s="14" t="s">
        <v>14</v>
      </c>
      <c r="I2" s="13" t="s">
        <v>13</v>
      </c>
      <c r="K2" s="15" t="s">
        <v>1</v>
      </c>
      <c r="L2" s="14" t="s">
        <v>16</v>
      </c>
      <c r="M2" s="14" t="s">
        <v>15</v>
      </c>
      <c r="N2" s="14" t="s">
        <v>14</v>
      </c>
      <c r="O2" s="14" t="s">
        <v>13</v>
      </c>
      <c r="P2" s="27">
        <v>100</v>
      </c>
      <c r="Q2" s="33">
        <f ca="1">INDIRECT(ADDRESS($P2+15,COLUMN()-1,4))</f>
        <v>16.490196078431374</v>
      </c>
      <c r="R2" s="33">
        <f ca="1">INDIRECT(ADDRESS($P2+15,COLUMN(),4))</f>
        <v>12.35509683422007</v>
      </c>
      <c r="S2" s="34">
        <f t="shared" ref="S2:S6" ca="1" si="0">$U$4*(R2*SQRT($P2/($P2-1)))/SQRT(P2)</f>
        <v>2.042470596231845</v>
      </c>
      <c r="U2" t="s">
        <v>29</v>
      </c>
    </row>
    <row r="3" spans="1:21">
      <c r="A3" t="s">
        <v>12</v>
      </c>
      <c r="B3" s="29">
        <v>3</v>
      </c>
      <c r="C3" t="s">
        <v>11</v>
      </c>
      <c r="E3" s="12">
        <v>0</v>
      </c>
      <c r="F3" s="27">
        <v>0.05</v>
      </c>
      <c r="G3" s="11">
        <f>F3</f>
        <v>0.05</v>
      </c>
      <c r="H3" s="11">
        <v>0</v>
      </c>
      <c r="I3" s="10">
        <f>G3-0.001</f>
        <v>4.9000000000000002E-2</v>
      </c>
      <c r="K3" s="12">
        <v>1</v>
      </c>
      <c r="L3" s="27">
        <v>0.15</v>
      </c>
      <c r="M3" s="11">
        <f>L3</f>
        <v>0.15</v>
      </c>
      <c r="N3" s="11">
        <v>0</v>
      </c>
      <c r="O3" s="11">
        <f>M3-0.001</f>
        <v>0.14899999999999999</v>
      </c>
      <c r="P3" s="28">
        <v>200</v>
      </c>
      <c r="Q3" s="35">
        <f t="shared" ref="Q3:Q7" ca="1" si="1">INDIRECT(ADDRESS($P3+15,COLUMN()-1,4))</f>
        <v>0</v>
      </c>
      <c r="R3" s="35">
        <f t="shared" ref="R3:R7" ca="1" si="2">INDIRECT(ADDRESS($P3+15,COLUMN(),4))</f>
        <v>0</v>
      </c>
      <c r="S3" s="36">
        <f t="shared" ca="1" si="0"/>
        <v>0</v>
      </c>
      <c r="U3" s="30">
        <v>0.95</v>
      </c>
    </row>
    <row r="4" spans="1:21">
      <c r="A4" t="s">
        <v>4</v>
      </c>
      <c r="B4" s="29">
        <v>4</v>
      </c>
      <c r="C4" t="s">
        <v>11</v>
      </c>
      <c r="E4" s="12">
        <v>1</v>
      </c>
      <c r="F4" s="27">
        <v>0.12</v>
      </c>
      <c r="G4" s="11">
        <f>F4+G3</f>
        <v>0.16999999999999998</v>
      </c>
      <c r="H4" s="11">
        <f>G3</f>
        <v>0.05</v>
      </c>
      <c r="I4" s="10">
        <f>G4-0.001</f>
        <v>0.16899999999999998</v>
      </c>
      <c r="K4" s="12">
        <v>2</v>
      </c>
      <c r="L4" s="27">
        <v>0.2</v>
      </c>
      <c r="M4" s="11">
        <f>L4+M3</f>
        <v>0.35</v>
      </c>
      <c r="N4" s="11">
        <f>M3</f>
        <v>0.15</v>
      </c>
      <c r="O4" s="11">
        <f>M4-0.001</f>
        <v>0.34899999999999998</v>
      </c>
      <c r="P4" s="28">
        <v>500</v>
      </c>
      <c r="Q4" s="35">
        <f t="shared" ca="1" si="1"/>
        <v>0</v>
      </c>
      <c r="R4" s="35">
        <f t="shared" ca="1" si="2"/>
        <v>0</v>
      </c>
      <c r="S4" s="36">
        <f t="shared" ca="1" si="0"/>
        <v>0</v>
      </c>
      <c r="U4">
        <f>NORMSINV(U3)</f>
        <v>1.6448536269514724</v>
      </c>
    </row>
    <row r="5" spans="1:21">
      <c r="E5" s="12">
        <v>2</v>
      </c>
      <c r="F5" s="27">
        <v>0.18</v>
      </c>
      <c r="G5" s="11">
        <f t="shared" ref="G5:G8" si="3">F5+G4</f>
        <v>0.35</v>
      </c>
      <c r="H5" s="11">
        <f t="shared" ref="H5:H8" si="4">G4</f>
        <v>0.16999999999999998</v>
      </c>
      <c r="I5" s="10">
        <f t="shared" ref="I5:I8" si="5">G5-0.001</f>
        <v>0.34899999999999998</v>
      </c>
      <c r="K5" s="12">
        <v>3</v>
      </c>
      <c r="L5" s="27">
        <v>0.4</v>
      </c>
      <c r="M5" s="11">
        <f>L5+M4</f>
        <v>0.75</v>
      </c>
      <c r="N5" s="11">
        <f>M4</f>
        <v>0.35</v>
      </c>
      <c r="O5" s="11">
        <f>M5-0.001</f>
        <v>0.749</v>
      </c>
      <c r="P5" s="28">
        <v>1000</v>
      </c>
      <c r="Q5" s="35">
        <f t="shared" ca="1" si="1"/>
        <v>0</v>
      </c>
      <c r="R5" s="35">
        <f t="shared" ca="1" si="2"/>
        <v>0</v>
      </c>
      <c r="S5" s="36">
        <f t="shared" ca="1" si="0"/>
        <v>0</v>
      </c>
    </row>
    <row r="6" spans="1:21">
      <c r="A6" t="s">
        <v>10</v>
      </c>
      <c r="B6" s="28">
        <v>10</v>
      </c>
      <c r="C6" t="s">
        <v>41</v>
      </c>
      <c r="E6" s="12">
        <v>3</v>
      </c>
      <c r="F6" s="27">
        <v>0.25</v>
      </c>
      <c r="G6" s="11">
        <f t="shared" si="3"/>
        <v>0.6</v>
      </c>
      <c r="H6" s="11">
        <f t="shared" si="4"/>
        <v>0.35</v>
      </c>
      <c r="I6" s="10">
        <f t="shared" si="5"/>
        <v>0.59899999999999998</v>
      </c>
      <c r="K6" s="8">
        <v>4</v>
      </c>
      <c r="L6" s="27">
        <v>0.25</v>
      </c>
      <c r="M6" s="7">
        <f>L6+M5</f>
        <v>1</v>
      </c>
      <c r="N6" s="7">
        <f>M5</f>
        <v>0.75</v>
      </c>
      <c r="O6" s="7">
        <f>M6-0.001</f>
        <v>0.999</v>
      </c>
      <c r="P6" s="28">
        <v>10000</v>
      </c>
      <c r="Q6" s="35">
        <f t="shared" ca="1" si="1"/>
        <v>0</v>
      </c>
      <c r="R6" s="35">
        <f t="shared" ca="1" si="2"/>
        <v>0</v>
      </c>
      <c r="S6" s="36">
        <f t="shared" ca="1" si="0"/>
        <v>0</v>
      </c>
    </row>
    <row r="7" spans="1:21">
      <c r="A7" t="s">
        <v>31</v>
      </c>
      <c r="B7" s="28">
        <v>7</v>
      </c>
      <c r="C7" t="s">
        <v>32</v>
      </c>
      <c r="E7" s="12">
        <v>4</v>
      </c>
      <c r="F7" s="27">
        <v>0.22</v>
      </c>
      <c r="G7" s="11">
        <f t="shared" si="3"/>
        <v>0.82</v>
      </c>
      <c r="H7" s="11">
        <f t="shared" si="4"/>
        <v>0.6</v>
      </c>
      <c r="I7" s="10">
        <f t="shared" si="5"/>
        <v>0.81899999999999995</v>
      </c>
      <c r="L7">
        <f>SUM(L3:L6)</f>
        <v>1</v>
      </c>
      <c r="P7" s="28">
        <v>12000</v>
      </c>
      <c r="Q7" s="37">
        <f t="shared" ca="1" si="1"/>
        <v>0</v>
      </c>
      <c r="R7" s="37">
        <f t="shared" ca="1" si="2"/>
        <v>0</v>
      </c>
      <c r="S7" s="38">
        <f ca="1">$U$4*(R7*SQRT($P7/($P7-1)))/SQRT(P7)</f>
        <v>0</v>
      </c>
    </row>
    <row r="8" spans="1:21">
      <c r="B8" s="9"/>
      <c r="E8" s="8">
        <v>5</v>
      </c>
      <c r="F8" s="27">
        <v>0.18</v>
      </c>
      <c r="G8" s="7">
        <f t="shared" si="3"/>
        <v>1</v>
      </c>
      <c r="H8" s="7">
        <f t="shared" si="4"/>
        <v>0.82</v>
      </c>
      <c r="I8" s="6">
        <f t="shared" si="5"/>
        <v>0.999</v>
      </c>
      <c r="J8" s="56"/>
      <c r="K8" s="56"/>
      <c r="L8" s="56"/>
      <c r="P8" s="22"/>
      <c r="Q8" s="22"/>
      <c r="R8" s="22"/>
      <c r="S8" s="11"/>
    </row>
    <row r="9" spans="1:21">
      <c r="B9" s="9"/>
      <c r="E9" s="11"/>
      <c r="F9">
        <f>SUM(F3:F8)</f>
        <v>1</v>
      </c>
      <c r="G9" s="11"/>
      <c r="H9" s="11"/>
      <c r="I9" s="11"/>
      <c r="J9" s="56"/>
      <c r="K9" s="56" t="s">
        <v>38</v>
      </c>
      <c r="L9" s="56"/>
      <c r="P9" s="22"/>
      <c r="Q9" s="22"/>
      <c r="R9" s="22"/>
      <c r="S9" s="11"/>
    </row>
    <row r="10" spans="1:21">
      <c r="A10" t="s">
        <v>9</v>
      </c>
    </row>
    <row r="11" spans="1:21">
      <c r="B11" s="57" t="s">
        <v>33</v>
      </c>
      <c r="C11" s="58" t="s">
        <v>7</v>
      </c>
      <c r="D11" s="58"/>
      <c r="E11" s="58"/>
      <c r="F11" s="58"/>
      <c r="G11" s="58" t="s">
        <v>8</v>
      </c>
      <c r="H11" s="58"/>
      <c r="I11" s="58"/>
      <c r="J11" s="58"/>
      <c r="K11" s="58" t="s">
        <v>3</v>
      </c>
      <c r="L11" s="58"/>
      <c r="M11" s="58"/>
      <c r="N11" s="21"/>
    </row>
    <row r="12" spans="1:21">
      <c r="B12" s="60"/>
      <c r="C12" s="5" t="s">
        <v>2</v>
      </c>
      <c r="D12" s="5" t="s">
        <v>7</v>
      </c>
      <c r="E12" s="5" t="s">
        <v>6</v>
      </c>
      <c r="F12" s="5" t="s">
        <v>27</v>
      </c>
      <c r="G12" s="5" t="s">
        <v>5</v>
      </c>
      <c r="H12" s="5" t="s">
        <v>4</v>
      </c>
      <c r="I12" s="5" t="s">
        <v>3</v>
      </c>
      <c r="J12" s="5" t="s">
        <v>23</v>
      </c>
      <c r="K12" s="5" t="s">
        <v>24</v>
      </c>
      <c r="L12" s="5" t="s">
        <v>2</v>
      </c>
      <c r="M12" s="5" t="s">
        <v>1</v>
      </c>
      <c r="N12" s="4" t="s">
        <v>0</v>
      </c>
      <c r="P12" s="16" t="s">
        <v>22</v>
      </c>
      <c r="Q12" s="16" t="s">
        <v>21</v>
      </c>
      <c r="R12" s="16" t="s">
        <v>25</v>
      </c>
    </row>
    <row r="13" spans="1:21">
      <c r="A13" s="2"/>
      <c r="B13">
        <v>0</v>
      </c>
      <c r="F13">
        <v>20</v>
      </c>
    </row>
    <row r="14" spans="1:21">
      <c r="B14">
        <v>1</v>
      </c>
      <c r="C14" s="1">
        <f t="shared" ref="C14:C77" ca="1" si="6">RAND()</f>
        <v>0.19801560558617837</v>
      </c>
      <c r="D14">
        <f t="shared" ref="D14:D52" ca="1" si="7">LOOKUP(C14,lim_demanda,rango_demanda)</f>
        <v>2</v>
      </c>
      <c r="E14">
        <f ca="1">IF(F13+N14&gt;D14,D14,F13)</f>
        <v>2</v>
      </c>
      <c r="F14">
        <f ca="1">F13-E14+N14</f>
        <v>18</v>
      </c>
      <c r="G14" s="3">
        <f t="shared" ref="G14:G52" ca="1" si="8">F14*costo_mant</f>
        <v>54</v>
      </c>
      <c r="H14" s="2">
        <f t="shared" ref="H14:H52" ca="1" si="9">(D14-E14)*costo_stockout</f>
        <v>0</v>
      </c>
      <c r="I14" s="3">
        <f t="shared" ref="I14:I52" si="10">IF(MOD(B14-1,intervalo_pedido)=0,costo_pedido,0)</f>
        <v>20</v>
      </c>
      <c r="J14" s="3">
        <f ca="1">G14+H14+I14</f>
        <v>74</v>
      </c>
      <c r="K14" s="2">
        <f ca="1">G14+H14+I14+K13</f>
        <v>74</v>
      </c>
      <c r="L14" s="1">
        <f t="shared" ref="L14" ca="1" si="11">IF(I14=0,,RAND())</f>
        <v>0.56773902667082599</v>
      </c>
      <c r="M14">
        <f t="shared" ref="M14:M52" ca="1" si="12">IF(L14=0,IF(M13&gt;1,M13-1,),LOOKUP(L14,lim_demora,rango_demora))</f>
        <v>3</v>
      </c>
      <c r="N14">
        <f t="shared" ref="N14:N52" si="13">IF(M13=1,cantidad_pedido,)</f>
        <v>0</v>
      </c>
      <c r="P14" s="1">
        <f ca="1">(1/B14)*((B14-1)*J13+J14)</f>
        <v>74</v>
      </c>
      <c r="Q14" s="16">
        <v>0</v>
      </c>
    </row>
    <row r="15" spans="1:21">
      <c r="B15">
        <v>2</v>
      </c>
      <c r="C15" s="1">
        <f t="shared" ca="1" si="6"/>
        <v>0.79028730347857135</v>
      </c>
      <c r="D15">
        <f t="shared" ca="1" si="7"/>
        <v>4</v>
      </c>
      <c r="E15">
        <f t="shared" ref="E15:E22" ca="1" si="14">IF(F14+N15&gt;D15,D15,F14)</f>
        <v>4</v>
      </c>
      <c r="F15">
        <f t="shared" ref="F15:F22" ca="1" si="15">F14-E15+N15</f>
        <v>14</v>
      </c>
      <c r="G15" s="3">
        <f t="shared" ca="1" si="8"/>
        <v>42</v>
      </c>
      <c r="H15" s="2">
        <f t="shared" ca="1" si="9"/>
        <v>0</v>
      </c>
      <c r="I15" s="3">
        <f t="shared" si="10"/>
        <v>0</v>
      </c>
      <c r="J15" s="3">
        <f t="shared" ref="J15:J22" ca="1" si="16">G15+H15+I15</f>
        <v>42</v>
      </c>
      <c r="K15" s="2">
        <f t="shared" ref="K15:K22" ca="1" si="17">G15+H15+I15+K14</f>
        <v>116</v>
      </c>
      <c r="L15" s="1">
        <f t="shared" ref="L15:L22" ca="1" si="18">IF(I15=0,,RAND())</f>
        <v>0</v>
      </c>
      <c r="M15">
        <f t="shared" ca="1" si="12"/>
        <v>2</v>
      </c>
      <c r="N15">
        <f t="shared" ca="1" si="13"/>
        <v>0</v>
      </c>
      <c r="P15" s="1">
        <f t="shared" ref="P15:P52" ca="1" si="19">(1/B15)*((B15-1)*P14+J15)</f>
        <v>58</v>
      </c>
      <c r="Q15" s="1">
        <v>0</v>
      </c>
    </row>
    <row r="16" spans="1:21">
      <c r="B16">
        <v>3</v>
      </c>
      <c r="C16" s="1">
        <f t="shared" ca="1" si="6"/>
        <v>0.33229940435777094</v>
      </c>
      <c r="D16">
        <f t="shared" ca="1" si="7"/>
        <v>2</v>
      </c>
      <c r="E16">
        <f t="shared" ca="1" si="14"/>
        <v>2</v>
      </c>
      <c r="F16">
        <f t="shared" ca="1" si="15"/>
        <v>12</v>
      </c>
      <c r="G16" s="3">
        <f t="shared" ca="1" si="8"/>
        <v>36</v>
      </c>
      <c r="H16" s="2">
        <f t="shared" ca="1" si="9"/>
        <v>0</v>
      </c>
      <c r="I16" s="3">
        <f t="shared" si="10"/>
        <v>0</v>
      </c>
      <c r="J16" s="3">
        <f t="shared" ca="1" si="16"/>
        <v>36</v>
      </c>
      <c r="K16" s="2">
        <f t="shared" ca="1" si="17"/>
        <v>152</v>
      </c>
      <c r="L16" s="1">
        <f t="shared" ca="1" si="18"/>
        <v>0</v>
      </c>
      <c r="M16">
        <f t="shared" ca="1" si="12"/>
        <v>1</v>
      </c>
      <c r="N16">
        <f t="shared" ca="1" si="13"/>
        <v>0</v>
      </c>
      <c r="P16" s="1">
        <f t="shared" ca="1" si="19"/>
        <v>50.666666666666664</v>
      </c>
      <c r="Q16" s="1">
        <f t="shared" ref="Q16:Q52" ca="1" si="20">(1/(B16-1))*((B16-2)*Q15+(B16/(B16-1))*(P16-J16)^2)</f>
        <v>161.33333333333326</v>
      </c>
      <c r="R16" s="17">
        <f ca="1">SQRT(Q16)</f>
        <v>12.701705922171763</v>
      </c>
    </row>
    <row r="17" spans="2:18">
      <c r="B17">
        <v>4</v>
      </c>
      <c r="C17" s="1">
        <f t="shared" ca="1" si="6"/>
        <v>0.90708789254831368</v>
      </c>
      <c r="D17">
        <f t="shared" ca="1" si="7"/>
        <v>5</v>
      </c>
      <c r="E17">
        <f t="shared" ca="1" si="14"/>
        <v>5</v>
      </c>
      <c r="F17">
        <f t="shared" ca="1" si="15"/>
        <v>17</v>
      </c>
      <c r="G17" s="3">
        <f t="shared" ca="1" si="8"/>
        <v>51</v>
      </c>
      <c r="H17" s="2">
        <f t="shared" ca="1" si="9"/>
        <v>0</v>
      </c>
      <c r="I17" s="3">
        <f t="shared" si="10"/>
        <v>0</v>
      </c>
      <c r="J17" s="3">
        <f t="shared" ca="1" si="16"/>
        <v>51</v>
      </c>
      <c r="K17" s="2">
        <f t="shared" ca="1" si="17"/>
        <v>203</v>
      </c>
      <c r="L17" s="1">
        <f t="shared" ca="1" si="18"/>
        <v>0</v>
      </c>
      <c r="M17">
        <f t="shared" ca="1" si="12"/>
        <v>0</v>
      </c>
      <c r="N17">
        <f t="shared" ca="1" si="13"/>
        <v>10</v>
      </c>
      <c r="P17" s="1">
        <f t="shared" ca="1" si="19"/>
        <v>50.75</v>
      </c>
      <c r="Q17" s="1">
        <f t="shared" ca="1" si="20"/>
        <v>107.58333333333327</v>
      </c>
      <c r="R17" s="17">
        <f t="shared" ref="R17:R19" ca="1" si="21">SQRT(Q17)</f>
        <v>10.372238588334405</v>
      </c>
    </row>
    <row r="18" spans="2:18">
      <c r="B18">
        <v>5</v>
      </c>
      <c r="C18" s="1">
        <f t="shared" ca="1" si="6"/>
        <v>0.51275982006258602</v>
      </c>
      <c r="D18">
        <f t="shared" ca="1" si="7"/>
        <v>3</v>
      </c>
      <c r="E18">
        <f t="shared" ca="1" si="14"/>
        <v>3</v>
      </c>
      <c r="F18">
        <f t="shared" ca="1" si="15"/>
        <v>14</v>
      </c>
      <c r="G18" s="3">
        <f t="shared" ca="1" si="8"/>
        <v>42</v>
      </c>
      <c r="H18" s="2">
        <f t="shared" ca="1" si="9"/>
        <v>0</v>
      </c>
      <c r="I18" s="3">
        <f t="shared" si="10"/>
        <v>0</v>
      </c>
      <c r="J18" s="3">
        <f t="shared" ca="1" si="16"/>
        <v>42</v>
      </c>
      <c r="K18" s="2">
        <f t="shared" ca="1" si="17"/>
        <v>245</v>
      </c>
      <c r="L18" s="1">
        <f t="shared" ca="1" si="18"/>
        <v>0</v>
      </c>
      <c r="M18">
        <f t="shared" ca="1" si="12"/>
        <v>0</v>
      </c>
      <c r="N18">
        <f t="shared" ca="1" si="13"/>
        <v>0</v>
      </c>
      <c r="P18" s="1">
        <f t="shared" ca="1" si="19"/>
        <v>49</v>
      </c>
      <c r="Q18" s="1">
        <f t="shared" ca="1" si="20"/>
        <v>95.999999999999957</v>
      </c>
      <c r="R18" s="17">
        <f t="shared" ca="1" si="21"/>
        <v>9.7979589711327097</v>
      </c>
    </row>
    <row r="19" spans="2:18">
      <c r="B19">
        <v>6</v>
      </c>
      <c r="C19" s="1">
        <f t="shared" ca="1" si="6"/>
        <v>0.66520491610325827</v>
      </c>
      <c r="D19">
        <f t="shared" ca="1" si="7"/>
        <v>4</v>
      </c>
      <c r="E19">
        <f t="shared" ca="1" si="14"/>
        <v>4</v>
      </c>
      <c r="F19">
        <f t="shared" ca="1" si="15"/>
        <v>10</v>
      </c>
      <c r="G19" s="3">
        <f t="shared" ca="1" si="8"/>
        <v>30</v>
      </c>
      <c r="H19" s="2">
        <f t="shared" ca="1" si="9"/>
        <v>0</v>
      </c>
      <c r="I19" s="3">
        <f t="shared" si="10"/>
        <v>0</v>
      </c>
      <c r="J19" s="3">
        <f t="shared" ca="1" si="16"/>
        <v>30</v>
      </c>
      <c r="K19" s="2">
        <f t="shared" ca="1" si="17"/>
        <v>275</v>
      </c>
      <c r="L19" s="1">
        <f t="shared" ca="1" si="18"/>
        <v>0</v>
      </c>
      <c r="M19">
        <f t="shared" ca="1" si="12"/>
        <v>0</v>
      </c>
      <c r="N19">
        <f t="shared" ca="1" si="13"/>
        <v>0</v>
      </c>
      <c r="P19" s="1">
        <f t="shared" ca="1" si="19"/>
        <v>45.833333333333329</v>
      </c>
      <c r="Q19" s="1">
        <f t="shared" ca="1" si="20"/>
        <v>136.96666666666661</v>
      </c>
      <c r="R19" s="17">
        <f t="shared" ca="1" si="21"/>
        <v>11.703275894665843</v>
      </c>
    </row>
    <row r="20" spans="2:18">
      <c r="B20">
        <v>7</v>
      </c>
      <c r="C20" s="1">
        <f t="shared" ca="1" si="6"/>
        <v>0.33512001607707109</v>
      </c>
      <c r="D20">
        <f t="shared" ca="1" si="7"/>
        <v>2</v>
      </c>
      <c r="E20">
        <f t="shared" ca="1" si="14"/>
        <v>2</v>
      </c>
      <c r="F20">
        <f t="shared" ca="1" si="15"/>
        <v>8</v>
      </c>
      <c r="G20" s="3">
        <f t="shared" ca="1" si="8"/>
        <v>24</v>
      </c>
      <c r="H20" s="2">
        <f t="shared" ca="1" si="9"/>
        <v>0</v>
      </c>
      <c r="I20" s="3">
        <f t="shared" si="10"/>
        <v>0</v>
      </c>
      <c r="J20" s="3">
        <f t="shared" ca="1" si="16"/>
        <v>24</v>
      </c>
      <c r="K20" s="2">
        <f t="shared" ca="1" si="17"/>
        <v>299</v>
      </c>
      <c r="L20" s="1">
        <f t="shared" ca="1" si="18"/>
        <v>0</v>
      </c>
      <c r="M20">
        <f t="shared" ca="1" si="12"/>
        <v>0</v>
      </c>
      <c r="N20">
        <f t="shared" ca="1" si="13"/>
        <v>0</v>
      </c>
      <c r="P20" s="1">
        <f t="shared" ca="1" si="19"/>
        <v>42.714285714285715</v>
      </c>
      <c r="Q20" s="1">
        <f t="shared" ca="1" si="20"/>
        <v>182.23809523809518</v>
      </c>
      <c r="R20" s="17">
        <f t="shared" ref="R20:R52" ca="1" si="22">SQRT(Q20)</f>
        <v>13.499559075691886</v>
      </c>
    </row>
    <row r="21" spans="2:18">
      <c r="B21">
        <v>8</v>
      </c>
      <c r="C21" s="1">
        <f t="shared" ca="1" si="6"/>
        <v>0.62264511824711</v>
      </c>
      <c r="D21">
        <f t="shared" ca="1" si="7"/>
        <v>4</v>
      </c>
      <c r="E21">
        <f t="shared" ca="1" si="14"/>
        <v>4</v>
      </c>
      <c r="F21">
        <f t="shared" ca="1" si="15"/>
        <v>4</v>
      </c>
      <c r="G21" s="3">
        <f t="shared" ca="1" si="8"/>
        <v>12</v>
      </c>
      <c r="H21" s="2">
        <f t="shared" ca="1" si="9"/>
        <v>0</v>
      </c>
      <c r="I21" s="3">
        <f t="shared" si="10"/>
        <v>20</v>
      </c>
      <c r="J21" s="3">
        <f t="shared" ca="1" si="16"/>
        <v>32</v>
      </c>
      <c r="K21" s="2">
        <f t="shared" ca="1" si="17"/>
        <v>331</v>
      </c>
      <c r="L21" s="1">
        <f t="shared" ca="1" si="18"/>
        <v>0.27123568672716236</v>
      </c>
      <c r="M21">
        <f t="shared" ca="1" si="12"/>
        <v>2</v>
      </c>
      <c r="N21">
        <f t="shared" ca="1" si="13"/>
        <v>0</v>
      </c>
      <c r="P21" s="1">
        <f t="shared" ca="1" si="19"/>
        <v>41.375</v>
      </c>
      <c r="Q21" s="1">
        <f t="shared" ca="1" si="20"/>
        <v>170.55357142857139</v>
      </c>
      <c r="R21" s="17">
        <f t="shared" ca="1" si="22"/>
        <v>13.059616052111616</v>
      </c>
    </row>
    <row r="22" spans="2:18">
      <c r="B22">
        <v>9</v>
      </c>
      <c r="C22" s="1">
        <f t="shared" ca="1" si="6"/>
        <v>0.60406343807760621</v>
      </c>
      <c r="D22">
        <f t="shared" ca="1" si="7"/>
        <v>4</v>
      </c>
      <c r="E22">
        <f t="shared" ca="1" si="14"/>
        <v>4</v>
      </c>
      <c r="F22">
        <f t="shared" ca="1" si="15"/>
        <v>0</v>
      </c>
      <c r="G22" s="3">
        <f t="shared" ca="1" si="8"/>
        <v>0</v>
      </c>
      <c r="H22" s="2">
        <f t="shared" ca="1" si="9"/>
        <v>0</v>
      </c>
      <c r="I22" s="3">
        <f t="shared" si="10"/>
        <v>0</v>
      </c>
      <c r="J22" s="3">
        <f t="shared" ca="1" si="16"/>
        <v>0</v>
      </c>
      <c r="K22" s="2">
        <f t="shared" ca="1" si="17"/>
        <v>331</v>
      </c>
      <c r="L22" s="1">
        <f t="shared" ca="1" si="18"/>
        <v>0</v>
      </c>
      <c r="M22">
        <f t="shared" ca="1" si="12"/>
        <v>1</v>
      </c>
      <c r="N22">
        <f t="shared" ca="1" si="13"/>
        <v>0</v>
      </c>
      <c r="P22" s="1">
        <f t="shared" ca="1" si="19"/>
        <v>36.777777777777779</v>
      </c>
      <c r="Q22" s="1">
        <f t="shared" ca="1" si="20"/>
        <v>339.44444444444446</v>
      </c>
      <c r="R22" s="17">
        <f t="shared" ca="1" si="22"/>
        <v>18.424018140580639</v>
      </c>
    </row>
    <row r="23" spans="2:18">
      <c r="B23">
        <v>10</v>
      </c>
      <c r="C23" s="1">
        <f t="shared" ca="1" si="6"/>
        <v>0.83224607175708432</v>
      </c>
      <c r="D23">
        <f t="shared" ca="1" si="7"/>
        <v>5</v>
      </c>
      <c r="E23">
        <f t="shared" ref="E23:E52" ca="1" si="23">IF(F22+N23&gt;D23,D23,F22)</f>
        <v>5</v>
      </c>
      <c r="F23">
        <f t="shared" ref="F23:F52" ca="1" si="24">F22-E23+N23</f>
        <v>5</v>
      </c>
      <c r="G23" s="3">
        <f t="shared" ca="1" si="8"/>
        <v>15</v>
      </c>
      <c r="H23" s="2">
        <f t="shared" ca="1" si="9"/>
        <v>0</v>
      </c>
      <c r="I23" s="3">
        <f t="shared" si="10"/>
        <v>0</v>
      </c>
      <c r="J23" s="3">
        <f t="shared" ref="J23:J52" ca="1" si="25">G23+H23+I23</f>
        <v>15</v>
      </c>
      <c r="K23" s="2">
        <f t="shared" ref="K23:K52" ca="1" si="26">G23+H23+I23+K22</f>
        <v>346</v>
      </c>
      <c r="L23" s="1">
        <f t="shared" ref="L23:L52" ca="1" si="27">IF(I23=0,,RAND())</f>
        <v>0</v>
      </c>
      <c r="M23">
        <f t="shared" ca="1" si="12"/>
        <v>0</v>
      </c>
      <c r="N23">
        <f t="shared" ca="1" si="13"/>
        <v>10</v>
      </c>
      <c r="P23" s="1">
        <f t="shared" ca="1" si="19"/>
        <v>34.6</v>
      </c>
      <c r="Q23" s="1">
        <f t="shared" ca="1" si="20"/>
        <v>349.15555555555557</v>
      </c>
      <c r="R23" s="17">
        <f t="shared" ca="1" si="22"/>
        <v>18.685704577445176</v>
      </c>
    </row>
    <row r="24" spans="2:18">
      <c r="B24">
        <v>11</v>
      </c>
      <c r="C24" s="1">
        <f t="shared" ca="1" si="6"/>
        <v>0.26158044472370201</v>
      </c>
      <c r="D24">
        <f t="shared" ca="1" si="7"/>
        <v>2</v>
      </c>
      <c r="E24">
        <f t="shared" ca="1" si="23"/>
        <v>2</v>
      </c>
      <c r="F24">
        <f t="shared" ca="1" si="24"/>
        <v>3</v>
      </c>
      <c r="G24" s="3">
        <f t="shared" ca="1" si="8"/>
        <v>9</v>
      </c>
      <c r="H24" s="2">
        <f t="shared" ca="1" si="9"/>
        <v>0</v>
      </c>
      <c r="I24" s="3">
        <f t="shared" si="10"/>
        <v>0</v>
      </c>
      <c r="J24" s="3">
        <f t="shared" ca="1" si="25"/>
        <v>9</v>
      </c>
      <c r="K24" s="2">
        <f t="shared" ca="1" si="26"/>
        <v>355</v>
      </c>
      <c r="L24" s="1">
        <f t="shared" ca="1" si="27"/>
        <v>0</v>
      </c>
      <c r="M24">
        <f t="shared" ca="1" si="12"/>
        <v>0</v>
      </c>
      <c r="N24">
        <f t="shared" ca="1" si="13"/>
        <v>0</v>
      </c>
      <c r="P24" s="1">
        <f t="shared" ca="1" si="19"/>
        <v>32.272727272727273</v>
      </c>
      <c r="Q24" s="1">
        <f t="shared" ca="1" si="20"/>
        <v>373.81818181818187</v>
      </c>
      <c r="R24" s="17">
        <f t="shared" ca="1" si="22"/>
        <v>19.334378237175923</v>
      </c>
    </row>
    <row r="25" spans="2:18">
      <c r="B25">
        <v>12</v>
      </c>
      <c r="C25" s="1">
        <f t="shared" ca="1" si="6"/>
        <v>0.49315638355253899</v>
      </c>
      <c r="D25">
        <f t="shared" ca="1" si="7"/>
        <v>3</v>
      </c>
      <c r="E25">
        <f t="shared" ca="1" si="23"/>
        <v>3</v>
      </c>
      <c r="F25">
        <f t="shared" ca="1" si="24"/>
        <v>0</v>
      </c>
      <c r="G25" s="3">
        <f t="shared" ca="1" si="8"/>
        <v>0</v>
      </c>
      <c r="H25" s="2">
        <f t="shared" ca="1" si="9"/>
        <v>0</v>
      </c>
      <c r="I25" s="3">
        <f t="shared" si="10"/>
        <v>0</v>
      </c>
      <c r="J25" s="3">
        <f t="shared" ca="1" si="25"/>
        <v>0</v>
      </c>
      <c r="K25" s="2">
        <f t="shared" ca="1" si="26"/>
        <v>355</v>
      </c>
      <c r="L25" s="1">
        <f t="shared" ca="1" si="27"/>
        <v>0</v>
      </c>
      <c r="M25">
        <f t="shared" ca="1" si="12"/>
        <v>0</v>
      </c>
      <c r="N25">
        <f t="shared" ca="1" si="13"/>
        <v>0</v>
      </c>
      <c r="P25" s="1">
        <f t="shared" ca="1" si="19"/>
        <v>29.583333333333332</v>
      </c>
      <c r="Q25" s="1">
        <f t="shared" ca="1" si="20"/>
        <v>426.62878787878793</v>
      </c>
      <c r="R25" s="17">
        <f t="shared" ca="1" si="22"/>
        <v>20.654994259955338</v>
      </c>
    </row>
    <row r="26" spans="2:18">
      <c r="B26">
        <v>13</v>
      </c>
      <c r="C26" s="1">
        <f t="shared" ca="1" si="6"/>
        <v>0.97338879132827749</v>
      </c>
      <c r="D26">
        <f t="shared" ca="1" si="7"/>
        <v>5</v>
      </c>
      <c r="E26">
        <f t="shared" ca="1" si="23"/>
        <v>0</v>
      </c>
      <c r="F26">
        <f t="shared" ca="1" si="24"/>
        <v>0</v>
      </c>
      <c r="G26" s="3">
        <f t="shared" ca="1" si="8"/>
        <v>0</v>
      </c>
      <c r="H26" s="2">
        <f t="shared" ca="1" si="9"/>
        <v>20</v>
      </c>
      <c r="I26" s="3">
        <f t="shared" si="10"/>
        <v>0</v>
      </c>
      <c r="J26" s="3">
        <f t="shared" ca="1" si="25"/>
        <v>20</v>
      </c>
      <c r="K26" s="2">
        <f t="shared" ca="1" si="26"/>
        <v>375</v>
      </c>
      <c r="L26" s="1">
        <f t="shared" ca="1" si="27"/>
        <v>0</v>
      </c>
      <c r="M26">
        <f t="shared" ca="1" si="12"/>
        <v>0</v>
      </c>
      <c r="N26">
        <f t="shared" ca="1" si="13"/>
        <v>0</v>
      </c>
      <c r="P26" s="1">
        <f t="shared" ca="1" si="19"/>
        <v>28.846153846153847</v>
      </c>
      <c r="Q26" s="1">
        <f t="shared" ca="1" si="20"/>
        <v>398.14102564102564</v>
      </c>
      <c r="R26" s="17">
        <f t="shared" ca="1" si="22"/>
        <v>19.953471518535956</v>
      </c>
    </row>
    <row r="27" spans="2:18">
      <c r="B27">
        <v>14</v>
      </c>
      <c r="C27" s="1">
        <f t="shared" ca="1" si="6"/>
        <v>6.9176051262886284E-2</v>
      </c>
      <c r="D27">
        <f t="shared" ca="1" si="7"/>
        <v>1</v>
      </c>
      <c r="E27">
        <f t="shared" ca="1" si="23"/>
        <v>0</v>
      </c>
      <c r="F27">
        <f t="shared" ca="1" si="24"/>
        <v>0</v>
      </c>
      <c r="G27" s="3">
        <f t="shared" ca="1" si="8"/>
        <v>0</v>
      </c>
      <c r="H27" s="2">
        <f t="shared" ca="1" si="9"/>
        <v>4</v>
      </c>
      <c r="I27" s="3">
        <f t="shared" si="10"/>
        <v>0</v>
      </c>
      <c r="J27" s="3">
        <f t="shared" ca="1" si="25"/>
        <v>4</v>
      </c>
      <c r="K27" s="2">
        <f t="shared" ca="1" si="26"/>
        <v>379</v>
      </c>
      <c r="L27" s="1">
        <f t="shared" ca="1" si="27"/>
        <v>0</v>
      </c>
      <c r="M27">
        <f t="shared" ca="1" si="12"/>
        <v>0</v>
      </c>
      <c r="N27">
        <f t="shared" ca="1" si="13"/>
        <v>0</v>
      </c>
      <c r="P27" s="1">
        <f t="shared" ca="1" si="19"/>
        <v>27.071428571428569</v>
      </c>
      <c r="Q27" s="1">
        <f t="shared" ca="1" si="20"/>
        <v>411.60989010989016</v>
      </c>
      <c r="R27" s="17">
        <f t="shared" ca="1" si="22"/>
        <v>20.288171186922941</v>
      </c>
    </row>
    <row r="28" spans="2:18">
      <c r="B28">
        <v>15</v>
      </c>
      <c r="C28" s="1">
        <f t="shared" ca="1" si="6"/>
        <v>0.73079191763505058</v>
      </c>
      <c r="D28">
        <f t="shared" ca="1" si="7"/>
        <v>4</v>
      </c>
      <c r="E28">
        <f t="shared" ca="1" si="23"/>
        <v>0</v>
      </c>
      <c r="F28">
        <f t="shared" ca="1" si="24"/>
        <v>0</v>
      </c>
      <c r="G28" s="3">
        <f t="shared" ca="1" si="8"/>
        <v>0</v>
      </c>
      <c r="H28" s="2">
        <f t="shared" ca="1" si="9"/>
        <v>16</v>
      </c>
      <c r="I28" s="3">
        <f t="shared" si="10"/>
        <v>20</v>
      </c>
      <c r="J28" s="3">
        <f t="shared" ca="1" si="25"/>
        <v>36</v>
      </c>
      <c r="K28" s="2">
        <f t="shared" ca="1" si="26"/>
        <v>415</v>
      </c>
      <c r="L28" s="1">
        <f t="shared" ca="1" si="27"/>
        <v>0.47070622234755177</v>
      </c>
      <c r="M28">
        <f t="shared" ca="1" si="12"/>
        <v>3</v>
      </c>
      <c r="N28">
        <f t="shared" ca="1" si="13"/>
        <v>0</v>
      </c>
      <c r="P28" s="1">
        <f t="shared" ca="1" si="19"/>
        <v>27.666666666666668</v>
      </c>
      <c r="Q28" s="1">
        <f t="shared" ca="1" si="20"/>
        <v>387.52380952380952</v>
      </c>
      <c r="R28" s="17">
        <f t="shared" ca="1" si="22"/>
        <v>19.68562443824959</v>
      </c>
    </row>
    <row r="29" spans="2:18">
      <c r="B29">
        <v>16</v>
      </c>
      <c r="C29" s="1">
        <f t="shared" ca="1" si="6"/>
        <v>0.8542359413281444</v>
      </c>
      <c r="D29">
        <f t="shared" ca="1" si="7"/>
        <v>5</v>
      </c>
      <c r="E29">
        <f t="shared" ca="1" si="23"/>
        <v>0</v>
      </c>
      <c r="F29">
        <f t="shared" ca="1" si="24"/>
        <v>0</v>
      </c>
      <c r="G29" s="3">
        <f t="shared" ca="1" si="8"/>
        <v>0</v>
      </c>
      <c r="H29" s="2">
        <f t="shared" ca="1" si="9"/>
        <v>20</v>
      </c>
      <c r="I29" s="3">
        <f t="shared" si="10"/>
        <v>0</v>
      </c>
      <c r="J29" s="3">
        <f t="shared" ca="1" si="25"/>
        <v>20</v>
      </c>
      <c r="K29" s="2">
        <f t="shared" ca="1" si="26"/>
        <v>435</v>
      </c>
      <c r="L29" s="1">
        <f t="shared" ca="1" si="27"/>
        <v>0</v>
      </c>
      <c r="M29">
        <f t="shared" ca="1" si="12"/>
        <v>2</v>
      </c>
      <c r="N29">
        <f t="shared" ca="1" si="13"/>
        <v>0</v>
      </c>
      <c r="P29" s="1">
        <f t="shared" ca="1" si="19"/>
        <v>27.1875</v>
      </c>
      <c r="Q29" s="1">
        <f t="shared" ca="1" si="20"/>
        <v>365.36250000000001</v>
      </c>
      <c r="R29" s="17">
        <f t="shared" ca="1" si="22"/>
        <v>19.114457878789029</v>
      </c>
    </row>
    <row r="30" spans="2:18">
      <c r="B30">
        <v>17</v>
      </c>
      <c r="C30" s="1">
        <f t="shared" ca="1" si="6"/>
        <v>0.69127252264561623</v>
      </c>
      <c r="D30">
        <f t="shared" ca="1" si="7"/>
        <v>4</v>
      </c>
      <c r="E30">
        <f t="shared" ca="1" si="23"/>
        <v>0</v>
      </c>
      <c r="F30">
        <f t="shared" ca="1" si="24"/>
        <v>0</v>
      </c>
      <c r="G30" s="3">
        <f t="shared" ca="1" si="8"/>
        <v>0</v>
      </c>
      <c r="H30" s="2">
        <f t="shared" ca="1" si="9"/>
        <v>16</v>
      </c>
      <c r="I30" s="3">
        <f t="shared" si="10"/>
        <v>0</v>
      </c>
      <c r="J30" s="3">
        <f t="shared" ca="1" si="25"/>
        <v>16</v>
      </c>
      <c r="K30" s="2">
        <f t="shared" ca="1" si="26"/>
        <v>451</v>
      </c>
      <c r="L30" s="1">
        <f t="shared" ca="1" si="27"/>
        <v>0</v>
      </c>
      <c r="M30">
        <f t="shared" ca="1" si="12"/>
        <v>1</v>
      </c>
      <c r="N30">
        <f t="shared" ca="1" si="13"/>
        <v>0</v>
      </c>
      <c r="P30" s="1">
        <f t="shared" ca="1" si="19"/>
        <v>26.52941176470588</v>
      </c>
      <c r="Q30" s="1">
        <f t="shared" ca="1" si="20"/>
        <v>349.88970588235293</v>
      </c>
      <c r="R30" s="17">
        <f t="shared" ca="1" si="22"/>
        <v>18.705338967320344</v>
      </c>
    </row>
    <row r="31" spans="2:18">
      <c r="B31">
        <v>18</v>
      </c>
      <c r="C31" s="1">
        <f t="shared" ca="1" si="6"/>
        <v>0.18460796435138116</v>
      </c>
      <c r="D31">
        <f t="shared" ca="1" si="7"/>
        <v>2</v>
      </c>
      <c r="E31">
        <f t="shared" ca="1" si="23"/>
        <v>2</v>
      </c>
      <c r="F31">
        <f t="shared" ca="1" si="24"/>
        <v>8</v>
      </c>
      <c r="G31" s="3">
        <f t="shared" ca="1" si="8"/>
        <v>24</v>
      </c>
      <c r="H31" s="2">
        <f t="shared" ca="1" si="9"/>
        <v>0</v>
      </c>
      <c r="I31" s="3">
        <f t="shared" si="10"/>
        <v>0</v>
      </c>
      <c r="J31" s="3">
        <f t="shared" ca="1" si="25"/>
        <v>24</v>
      </c>
      <c r="K31" s="2">
        <f t="shared" ca="1" si="26"/>
        <v>475</v>
      </c>
      <c r="L31" s="1">
        <f t="shared" ca="1" si="27"/>
        <v>0</v>
      </c>
      <c r="M31">
        <f t="shared" ca="1" si="12"/>
        <v>0</v>
      </c>
      <c r="N31">
        <f t="shared" ca="1" si="13"/>
        <v>10</v>
      </c>
      <c r="P31" s="1">
        <f t="shared" ca="1" si="19"/>
        <v>26.388888888888886</v>
      </c>
      <c r="Q31" s="1">
        <f t="shared" ca="1" si="20"/>
        <v>329.6633986928104</v>
      </c>
      <c r="R31" s="17">
        <f t="shared" ca="1" si="22"/>
        <v>18.156635114822635</v>
      </c>
    </row>
    <row r="32" spans="2:18">
      <c r="B32">
        <v>19</v>
      </c>
      <c r="C32" s="1">
        <f t="shared" ca="1" si="6"/>
        <v>8.2990686549877957E-2</v>
      </c>
      <c r="D32">
        <f t="shared" ca="1" si="7"/>
        <v>1</v>
      </c>
      <c r="E32">
        <f t="shared" ca="1" si="23"/>
        <v>1</v>
      </c>
      <c r="F32">
        <f t="shared" ca="1" si="24"/>
        <v>7</v>
      </c>
      <c r="G32" s="3">
        <f t="shared" ca="1" si="8"/>
        <v>21</v>
      </c>
      <c r="H32" s="2">
        <f t="shared" ca="1" si="9"/>
        <v>0</v>
      </c>
      <c r="I32" s="3">
        <f t="shared" si="10"/>
        <v>0</v>
      </c>
      <c r="J32" s="3">
        <f t="shared" ca="1" si="25"/>
        <v>21</v>
      </c>
      <c r="K32" s="2">
        <f t="shared" ca="1" si="26"/>
        <v>496</v>
      </c>
      <c r="L32" s="1">
        <f t="shared" ca="1" si="27"/>
        <v>0</v>
      </c>
      <c r="M32">
        <f t="shared" ca="1" si="12"/>
        <v>0</v>
      </c>
      <c r="N32">
        <f t="shared" ca="1" si="13"/>
        <v>0</v>
      </c>
      <c r="P32" s="1">
        <f t="shared" ca="1" si="19"/>
        <v>26.105263157894733</v>
      </c>
      <c r="Q32" s="1">
        <f t="shared" ca="1" si="20"/>
        <v>312.87719298245605</v>
      </c>
      <c r="R32" s="17">
        <f t="shared" ca="1" si="22"/>
        <v>17.688334940928048</v>
      </c>
    </row>
    <row r="33" spans="2:18">
      <c r="B33">
        <v>20</v>
      </c>
      <c r="C33" s="1">
        <f t="shared" ca="1" si="6"/>
        <v>0.2308815353807887</v>
      </c>
      <c r="D33">
        <f t="shared" ca="1" si="7"/>
        <v>2</v>
      </c>
      <c r="E33">
        <f t="shared" ca="1" si="23"/>
        <v>2</v>
      </c>
      <c r="F33">
        <f t="shared" ca="1" si="24"/>
        <v>5</v>
      </c>
      <c r="G33" s="3">
        <f t="shared" ca="1" si="8"/>
        <v>15</v>
      </c>
      <c r="H33" s="2">
        <f t="shared" ca="1" si="9"/>
        <v>0</v>
      </c>
      <c r="I33" s="3">
        <f t="shared" si="10"/>
        <v>0</v>
      </c>
      <c r="J33" s="3">
        <f t="shared" ca="1" si="25"/>
        <v>15</v>
      </c>
      <c r="K33" s="2">
        <f t="shared" ca="1" si="26"/>
        <v>511</v>
      </c>
      <c r="L33" s="1">
        <f t="shared" ca="1" si="27"/>
        <v>0</v>
      </c>
      <c r="M33">
        <f t="shared" ca="1" si="12"/>
        <v>0</v>
      </c>
      <c r="N33">
        <f t="shared" ca="1" si="13"/>
        <v>0</v>
      </c>
      <c r="P33" s="1">
        <f t="shared" ca="1" si="19"/>
        <v>25.549999999999997</v>
      </c>
      <c r="Q33" s="1">
        <f t="shared" ca="1" si="20"/>
        <v>302.57631578947354</v>
      </c>
      <c r="R33" s="17">
        <f t="shared" ca="1" si="22"/>
        <v>17.394720917263189</v>
      </c>
    </row>
    <row r="34" spans="2:18">
      <c r="B34">
        <v>21</v>
      </c>
      <c r="C34" s="1">
        <f t="shared" ca="1" si="6"/>
        <v>0.17221716908218454</v>
      </c>
      <c r="D34">
        <f t="shared" ca="1" si="7"/>
        <v>2</v>
      </c>
      <c r="E34">
        <f t="shared" ca="1" si="23"/>
        <v>2</v>
      </c>
      <c r="F34">
        <f t="shared" ca="1" si="24"/>
        <v>3</v>
      </c>
      <c r="G34" s="3">
        <f t="shared" ca="1" si="8"/>
        <v>9</v>
      </c>
      <c r="H34" s="2">
        <f t="shared" ca="1" si="9"/>
        <v>0</v>
      </c>
      <c r="I34" s="3">
        <f t="shared" si="10"/>
        <v>0</v>
      </c>
      <c r="J34" s="3">
        <f t="shared" ca="1" si="25"/>
        <v>9</v>
      </c>
      <c r="K34" s="2">
        <f t="shared" ca="1" si="26"/>
        <v>520</v>
      </c>
      <c r="L34" s="1">
        <f t="shared" ca="1" si="27"/>
        <v>0</v>
      </c>
      <c r="M34">
        <f t="shared" ca="1" si="12"/>
        <v>0</v>
      </c>
      <c r="N34">
        <f t="shared" ca="1" si="13"/>
        <v>0</v>
      </c>
      <c r="P34" s="1">
        <f t="shared" ca="1" si="19"/>
        <v>24.761904761904759</v>
      </c>
      <c r="Q34" s="1">
        <f t="shared" ca="1" si="20"/>
        <v>300.49047619047604</v>
      </c>
      <c r="R34" s="17">
        <f t="shared" ca="1" si="22"/>
        <v>17.334661121304794</v>
      </c>
    </row>
    <row r="35" spans="2:18">
      <c r="B35">
        <v>22</v>
      </c>
      <c r="C35" s="1">
        <f t="shared" ca="1" si="6"/>
        <v>0.40621707256291351</v>
      </c>
      <c r="D35">
        <f t="shared" ca="1" si="7"/>
        <v>3</v>
      </c>
      <c r="E35">
        <f t="shared" ca="1" si="23"/>
        <v>3</v>
      </c>
      <c r="F35">
        <f t="shared" ca="1" si="24"/>
        <v>0</v>
      </c>
      <c r="G35" s="3">
        <f t="shared" ca="1" si="8"/>
        <v>0</v>
      </c>
      <c r="H35" s="2">
        <f t="shared" ca="1" si="9"/>
        <v>0</v>
      </c>
      <c r="I35" s="3">
        <f t="shared" si="10"/>
        <v>20</v>
      </c>
      <c r="J35" s="3">
        <f t="shared" ca="1" si="25"/>
        <v>20</v>
      </c>
      <c r="K35" s="2">
        <f t="shared" ca="1" si="26"/>
        <v>540</v>
      </c>
      <c r="L35" s="1">
        <f t="shared" ca="1" si="27"/>
        <v>0.14012549943143959</v>
      </c>
      <c r="M35">
        <f t="shared" ca="1" si="12"/>
        <v>1</v>
      </c>
      <c r="N35">
        <f t="shared" ca="1" si="13"/>
        <v>0</v>
      </c>
      <c r="P35" s="1">
        <f t="shared" ca="1" si="19"/>
        <v>24.545454545454547</v>
      </c>
      <c r="Q35" s="1">
        <f t="shared" ca="1" si="20"/>
        <v>287.21212121212108</v>
      </c>
      <c r="R35" s="17">
        <f t="shared" ca="1" si="22"/>
        <v>16.947333749357774</v>
      </c>
    </row>
    <row r="36" spans="2:18">
      <c r="B36">
        <v>23</v>
      </c>
      <c r="C36" s="1">
        <f t="shared" ca="1" si="6"/>
        <v>0.18952309450323579</v>
      </c>
      <c r="D36">
        <f t="shared" ca="1" si="7"/>
        <v>2</v>
      </c>
      <c r="E36">
        <f t="shared" ca="1" si="23"/>
        <v>2</v>
      </c>
      <c r="F36">
        <f t="shared" ca="1" si="24"/>
        <v>8</v>
      </c>
      <c r="G36" s="3">
        <f t="shared" ca="1" si="8"/>
        <v>24</v>
      </c>
      <c r="H36" s="2">
        <f t="shared" ca="1" si="9"/>
        <v>0</v>
      </c>
      <c r="I36" s="3">
        <f t="shared" si="10"/>
        <v>0</v>
      </c>
      <c r="J36" s="3">
        <f t="shared" ca="1" si="25"/>
        <v>24</v>
      </c>
      <c r="K36" s="2">
        <f t="shared" ca="1" si="26"/>
        <v>564</v>
      </c>
      <c r="L36" s="1">
        <f t="shared" ca="1" si="27"/>
        <v>0</v>
      </c>
      <c r="M36">
        <f t="shared" ca="1" si="12"/>
        <v>0</v>
      </c>
      <c r="N36">
        <f t="shared" ca="1" si="13"/>
        <v>10</v>
      </c>
      <c r="P36" s="1">
        <f t="shared" ca="1" si="19"/>
        <v>24.521739130434781</v>
      </c>
      <c r="Q36" s="1">
        <f t="shared" ca="1" si="20"/>
        <v>274.16996047430814</v>
      </c>
      <c r="R36" s="17">
        <f t="shared" ca="1" si="22"/>
        <v>16.558078405247034</v>
      </c>
    </row>
    <row r="37" spans="2:18">
      <c r="B37">
        <v>24</v>
      </c>
      <c r="C37" s="1">
        <f t="shared" ca="1" si="6"/>
        <v>0.83075062222231644</v>
      </c>
      <c r="D37">
        <f t="shared" ca="1" si="7"/>
        <v>5</v>
      </c>
      <c r="E37">
        <f t="shared" ca="1" si="23"/>
        <v>5</v>
      </c>
      <c r="F37">
        <f t="shared" ca="1" si="24"/>
        <v>3</v>
      </c>
      <c r="G37" s="3">
        <f t="shared" ca="1" si="8"/>
        <v>9</v>
      </c>
      <c r="H37" s="2">
        <f t="shared" ca="1" si="9"/>
        <v>0</v>
      </c>
      <c r="I37" s="3">
        <f t="shared" si="10"/>
        <v>0</v>
      </c>
      <c r="J37" s="3">
        <f t="shared" ca="1" si="25"/>
        <v>9</v>
      </c>
      <c r="K37" s="2">
        <f t="shared" ca="1" si="26"/>
        <v>573</v>
      </c>
      <c r="L37" s="1">
        <f t="shared" ca="1" si="27"/>
        <v>0</v>
      </c>
      <c r="M37">
        <f t="shared" ca="1" si="12"/>
        <v>0</v>
      </c>
      <c r="N37">
        <f t="shared" ca="1" si="13"/>
        <v>0</v>
      </c>
      <c r="P37" s="1">
        <f t="shared" ca="1" si="19"/>
        <v>23.875</v>
      </c>
      <c r="Q37" s="1">
        <f t="shared" ca="1" si="20"/>
        <v>272.2880434782607</v>
      </c>
      <c r="R37" s="17">
        <f t="shared" ca="1" si="22"/>
        <v>16.50115279240395</v>
      </c>
    </row>
    <row r="38" spans="2:18">
      <c r="B38">
        <v>25</v>
      </c>
      <c r="C38" s="1">
        <f t="shared" ca="1" si="6"/>
        <v>0.58635692867579725</v>
      </c>
      <c r="D38">
        <f t="shared" ca="1" si="7"/>
        <v>3</v>
      </c>
      <c r="E38">
        <f t="shared" ca="1" si="23"/>
        <v>3</v>
      </c>
      <c r="F38">
        <f t="shared" ca="1" si="24"/>
        <v>0</v>
      </c>
      <c r="G38" s="3">
        <f t="shared" ca="1" si="8"/>
        <v>0</v>
      </c>
      <c r="H38" s="2">
        <f t="shared" ca="1" si="9"/>
        <v>0</v>
      </c>
      <c r="I38" s="3">
        <f t="shared" si="10"/>
        <v>0</v>
      </c>
      <c r="J38" s="3">
        <f t="shared" ca="1" si="25"/>
        <v>0</v>
      </c>
      <c r="K38" s="2">
        <f t="shared" ca="1" si="26"/>
        <v>573</v>
      </c>
      <c r="L38" s="1">
        <f t="shared" ca="1" si="27"/>
        <v>0</v>
      </c>
      <c r="M38">
        <f t="shared" ca="1" si="12"/>
        <v>0</v>
      </c>
      <c r="N38">
        <f t="shared" ca="1" si="13"/>
        <v>0</v>
      </c>
      <c r="P38" s="1">
        <f t="shared" ca="1" si="19"/>
        <v>22.92</v>
      </c>
      <c r="Q38" s="1">
        <f t="shared" ca="1" si="20"/>
        <v>283.74333333333317</v>
      </c>
      <c r="R38" s="17">
        <f t="shared" ca="1" si="22"/>
        <v>16.844682642701617</v>
      </c>
    </row>
    <row r="39" spans="2:18">
      <c r="B39">
        <v>26</v>
      </c>
      <c r="C39" s="1">
        <f t="shared" ca="1" si="6"/>
        <v>0.44116563093788841</v>
      </c>
      <c r="D39">
        <f t="shared" ca="1" si="7"/>
        <v>3</v>
      </c>
      <c r="E39">
        <f t="shared" ca="1" si="23"/>
        <v>0</v>
      </c>
      <c r="F39">
        <f t="shared" ca="1" si="24"/>
        <v>0</v>
      </c>
      <c r="G39" s="3">
        <f t="shared" ca="1" si="8"/>
        <v>0</v>
      </c>
      <c r="H39" s="2">
        <f t="shared" ca="1" si="9"/>
        <v>12</v>
      </c>
      <c r="I39" s="3">
        <f t="shared" si="10"/>
        <v>0</v>
      </c>
      <c r="J39" s="3">
        <f t="shared" ca="1" si="25"/>
        <v>12</v>
      </c>
      <c r="K39" s="2">
        <f t="shared" ca="1" si="26"/>
        <v>585</v>
      </c>
      <c r="L39" s="1">
        <f t="shared" ca="1" si="27"/>
        <v>0</v>
      </c>
      <c r="M39">
        <f t="shared" ca="1" si="12"/>
        <v>0</v>
      </c>
      <c r="N39">
        <f t="shared" ca="1" si="13"/>
        <v>0</v>
      </c>
      <c r="P39" s="1">
        <f t="shared" ca="1" si="19"/>
        <v>22.5</v>
      </c>
      <c r="Q39" s="1">
        <f t="shared" ca="1" si="20"/>
        <v>276.97999999999985</v>
      </c>
      <c r="R39" s="17">
        <f t="shared" ca="1" si="22"/>
        <v>16.642716124479197</v>
      </c>
    </row>
    <row r="40" spans="2:18">
      <c r="B40">
        <v>27</v>
      </c>
      <c r="C40" s="1">
        <f t="shared" ca="1" si="6"/>
        <v>0.81993001643102836</v>
      </c>
      <c r="D40">
        <f t="shared" ca="1" si="7"/>
        <v>4</v>
      </c>
      <c r="E40">
        <f t="shared" ca="1" si="23"/>
        <v>0</v>
      </c>
      <c r="F40">
        <f t="shared" ca="1" si="24"/>
        <v>0</v>
      </c>
      <c r="G40" s="3">
        <f t="shared" ca="1" si="8"/>
        <v>0</v>
      </c>
      <c r="H40" s="2">
        <f t="shared" ca="1" si="9"/>
        <v>16</v>
      </c>
      <c r="I40" s="3">
        <f t="shared" si="10"/>
        <v>0</v>
      </c>
      <c r="J40" s="3">
        <f t="shared" ca="1" si="25"/>
        <v>16</v>
      </c>
      <c r="K40" s="2">
        <f t="shared" ca="1" si="26"/>
        <v>601</v>
      </c>
      <c r="L40" s="1">
        <f t="shared" ca="1" si="27"/>
        <v>0</v>
      </c>
      <c r="M40">
        <f t="shared" ca="1" si="12"/>
        <v>0</v>
      </c>
      <c r="N40">
        <f t="shared" ca="1" si="13"/>
        <v>0</v>
      </c>
      <c r="P40" s="1">
        <f t="shared" ca="1" si="19"/>
        <v>22.25925925925926</v>
      </c>
      <c r="Q40" s="1">
        <f t="shared" ca="1" si="20"/>
        <v>267.89173789173776</v>
      </c>
      <c r="R40" s="17">
        <f t="shared" ca="1" si="22"/>
        <v>16.367398629340514</v>
      </c>
    </row>
    <row r="41" spans="2:18">
      <c r="B41">
        <v>28</v>
      </c>
      <c r="C41" s="1">
        <f t="shared" ca="1" si="6"/>
        <v>0.25728007538294029</v>
      </c>
      <c r="D41">
        <f t="shared" ca="1" si="7"/>
        <v>2</v>
      </c>
      <c r="E41">
        <f t="shared" ca="1" si="23"/>
        <v>0</v>
      </c>
      <c r="F41">
        <f t="shared" ca="1" si="24"/>
        <v>0</v>
      </c>
      <c r="G41" s="3">
        <f t="shared" ca="1" si="8"/>
        <v>0</v>
      </c>
      <c r="H41" s="2">
        <f t="shared" ca="1" si="9"/>
        <v>8</v>
      </c>
      <c r="I41" s="3">
        <f t="shared" si="10"/>
        <v>0</v>
      </c>
      <c r="J41" s="3">
        <f t="shared" ca="1" si="25"/>
        <v>8</v>
      </c>
      <c r="K41" s="2">
        <f t="shared" ca="1" si="26"/>
        <v>609</v>
      </c>
      <c r="L41" s="1">
        <f t="shared" ca="1" si="27"/>
        <v>0</v>
      </c>
      <c r="M41">
        <f t="shared" ca="1" si="12"/>
        <v>0</v>
      </c>
      <c r="N41">
        <f t="shared" ca="1" si="13"/>
        <v>0</v>
      </c>
      <c r="P41" s="1">
        <f t="shared" ca="1" si="19"/>
        <v>21.75</v>
      </c>
      <c r="Q41" s="1">
        <f t="shared" ca="1" si="20"/>
        <v>265.23148148148135</v>
      </c>
      <c r="R41" s="17">
        <f t="shared" ca="1" si="22"/>
        <v>16.285928941312537</v>
      </c>
    </row>
    <row r="42" spans="2:18">
      <c r="B42">
        <v>29</v>
      </c>
      <c r="C42" s="1">
        <f t="shared" ca="1" si="6"/>
        <v>0.32267491741698695</v>
      </c>
      <c r="D42">
        <f t="shared" ca="1" si="7"/>
        <v>2</v>
      </c>
      <c r="E42">
        <f t="shared" ca="1" si="23"/>
        <v>0</v>
      </c>
      <c r="F42">
        <f t="shared" ca="1" si="24"/>
        <v>0</v>
      </c>
      <c r="G42" s="3">
        <f t="shared" ca="1" si="8"/>
        <v>0</v>
      </c>
      <c r="H42" s="2">
        <f t="shared" ca="1" si="9"/>
        <v>8</v>
      </c>
      <c r="I42" s="3">
        <f t="shared" si="10"/>
        <v>20</v>
      </c>
      <c r="J42" s="3">
        <f t="shared" ca="1" si="25"/>
        <v>28</v>
      </c>
      <c r="K42" s="2">
        <f t="shared" ca="1" si="26"/>
        <v>637</v>
      </c>
      <c r="L42" s="1">
        <f t="shared" ca="1" si="27"/>
        <v>0.64881064933253185</v>
      </c>
      <c r="M42">
        <f t="shared" ca="1" si="12"/>
        <v>3</v>
      </c>
      <c r="N42">
        <f t="shared" ca="1" si="13"/>
        <v>0</v>
      </c>
      <c r="P42" s="1">
        <f t="shared" ca="1" si="19"/>
        <v>21.96551724137931</v>
      </c>
      <c r="Q42" s="1">
        <f t="shared" ca="1" si="20"/>
        <v>257.10591133004914</v>
      </c>
      <c r="R42" s="17">
        <f t="shared" ca="1" si="22"/>
        <v>16.034522485251912</v>
      </c>
    </row>
    <row r="43" spans="2:18">
      <c r="B43">
        <v>30</v>
      </c>
      <c r="C43" s="1">
        <f t="shared" ca="1" si="6"/>
        <v>0.68400262333124151</v>
      </c>
      <c r="D43">
        <f t="shared" ca="1" si="7"/>
        <v>4</v>
      </c>
      <c r="E43">
        <f t="shared" ca="1" si="23"/>
        <v>0</v>
      </c>
      <c r="F43">
        <f t="shared" ca="1" si="24"/>
        <v>0</v>
      </c>
      <c r="G43" s="3">
        <f t="shared" ca="1" si="8"/>
        <v>0</v>
      </c>
      <c r="H43" s="2">
        <f t="shared" ca="1" si="9"/>
        <v>16</v>
      </c>
      <c r="I43" s="3">
        <f t="shared" si="10"/>
        <v>0</v>
      </c>
      <c r="J43" s="3">
        <f t="shared" ca="1" si="25"/>
        <v>16</v>
      </c>
      <c r="K43" s="2">
        <f t="shared" ca="1" si="26"/>
        <v>653</v>
      </c>
      <c r="L43" s="1">
        <f t="shared" ca="1" si="27"/>
        <v>0</v>
      </c>
      <c r="M43">
        <f t="shared" ca="1" si="12"/>
        <v>2</v>
      </c>
      <c r="N43">
        <f t="shared" ca="1" si="13"/>
        <v>0</v>
      </c>
      <c r="P43" s="1">
        <f t="shared" ca="1" si="19"/>
        <v>21.766666666666666</v>
      </c>
      <c r="Q43" s="1">
        <f t="shared" ca="1" si="20"/>
        <v>249.42643678160908</v>
      </c>
      <c r="R43" s="17">
        <f t="shared" ca="1" si="22"/>
        <v>15.793240224273456</v>
      </c>
    </row>
    <row r="44" spans="2:18">
      <c r="B44">
        <v>31</v>
      </c>
      <c r="C44" s="1">
        <f t="shared" ca="1" si="6"/>
        <v>0.98196883407298063</v>
      </c>
      <c r="D44">
        <f t="shared" ca="1" si="7"/>
        <v>5</v>
      </c>
      <c r="E44">
        <f t="shared" ca="1" si="23"/>
        <v>0</v>
      </c>
      <c r="F44">
        <f t="shared" ca="1" si="24"/>
        <v>0</v>
      </c>
      <c r="G44" s="3">
        <f t="shared" ca="1" si="8"/>
        <v>0</v>
      </c>
      <c r="H44" s="2">
        <f t="shared" ca="1" si="9"/>
        <v>20</v>
      </c>
      <c r="I44" s="3">
        <f t="shared" si="10"/>
        <v>0</v>
      </c>
      <c r="J44" s="3">
        <f t="shared" ca="1" si="25"/>
        <v>20</v>
      </c>
      <c r="K44" s="2">
        <f t="shared" ca="1" si="26"/>
        <v>673</v>
      </c>
      <c r="L44" s="1">
        <f t="shared" ca="1" si="27"/>
        <v>0</v>
      </c>
      <c r="M44">
        <f t="shared" ca="1" si="12"/>
        <v>1</v>
      </c>
      <c r="N44">
        <f t="shared" ca="1" si="13"/>
        <v>0</v>
      </c>
      <c r="P44" s="1">
        <f t="shared" ca="1" si="19"/>
        <v>21.70967741935484</v>
      </c>
      <c r="Q44" s="1">
        <f t="shared" ca="1" si="20"/>
        <v>241.21290322580634</v>
      </c>
      <c r="R44" s="17">
        <f t="shared" ca="1" si="22"/>
        <v>15.5310303336838</v>
      </c>
    </row>
    <row r="45" spans="2:18">
      <c r="B45">
        <v>32</v>
      </c>
      <c r="C45" s="1">
        <f t="shared" ca="1" si="6"/>
        <v>0.8117216775184577</v>
      </c>
      <c r="D45">
        <f t="shared" ca="1" si="7"/>
        <v>4</v>
      </c>
      <c r="E45">
        <f t="shared" ca="1" si="23"/>
        <v>4</v>
      </c>
      <c r="F45">
        <f t="shared" ca="1" si="24"/>
        <v>6</v>
      </c>
      <c r="G45" s="3">
        <f t="shared" ca="1" si="8"/>
        <v>18</v>
      </c>
      <c r="H45" s="2">
        <f t="shared" ca="1" si="9"/>
        <v>0</v>
      </c>
      <c r="I45" s="3">
        <f t="shared" si="10"/>
        <v>0</v>
      </c>
      <c r="J45" s="3">
        <f t="shared" ca="1" si="25"/>
        <v>18</v>
      </c>
      <c r="K45" s="2">
        <f t="shared" ca="1" si="26"/>
        <v>691</v>
      </c>
      <c r="L45" s="1">
        <f t="shared" ca="1" si="27"/>
        <v>0</v>
      </c>
      <c r="M45">
        <f t="shared" ca="1" si="12"/>
        <v>0</v>
      </c>
      <c r="N45">
        <f t="shared" ca="1" si="13"/>
        <v>10</v>
      </c>
      <c r="P45" s="1">
        <f t="shared" ca="1" si="19"/>
        <v>21.59375</v>
      </c>
      <c r="Q45" s="1">
        <f t="shared" ca="1" si="20"/>
        <v>233.86189516129022</v>
      </c>
      <c r="R45" s="17">
        <f t="shared" ca="1" si="22"/>
        <v>15.292543776667445</v>
      </c>
    </row>
    <row r="46" spans="2:18">
      <c r="B46">
        <v>33</v>
      </c>
      <c r="C46" s="1">
        <f t="shared" ca="1" si="6"/>
        <v>0.12585831706457995</v>
      </c>
      <c r="D46">
        <f t="shared" ca="1" si="7"/>
        <v>1</v>
      </c>
      <c r="E46">
        <f t="shared" ca="1" si="23"/>
        <v>1</v>
      </c>
      <c r="F46">
        <f t="shared" ca="1" si="24"/>
        <v>5</v>
      </c>
      <c r="G46" s="3">
        <f t="shared" ca="1" si="8"/>
        <v>15</v>
      </c>
      <c r="H46" s="2">
        <f t="shared" ca="1" si="9"/>
        <v>0</v>
      </c>
      <c r="I46" s="3">
        <f t="shared" si="10"/>
        <v>0</v>
      </c>
      <c r="J46" s="3">
        <f t="shared" ca="1" si="25"/>
        <v>15</v>
      </c>
      <c r="K46" s="2">
        <f t="shared" ca="1" si="26"/>
        <v>706</v>
      </c>
      <c r="L46" s="1">
        <f t="shared" ca="1" si="27"/>
        <v>0</v>
      </c>
      <c r="M46">
        <f t="shared" ca="1" si="12"/>
        <v>0</v>
      </c>
      <c r="N46">
        <f t="shared" ca="1" si="13"/>
        <v>0</v>
      </c>
      <c r="P46" s="1">
        <f t="shared" ca="1" si="19"/>
        <v>21.393939393939394</v>
      </c>
      <c r="Q46" s="1">
        <f t="shared" ca="1" si="20"/>
        <v>227.87121212121204</v>
      </c>
      <c r="R46" s="17">
        <f t="shared" ca="1" si="22"/>
        <v>15.095403675331509</v>
      </c>
    </row>
    <row r="47" spans="2:18">
      <c r="B47">
        <v>34</v>
      </c>
      <c r="C47" s="1">
        <f t="shared" ca="1" si="6"/>
        <v>0.87920748087957268</v>
      </c>
      <c r="D47">
        <f t="shared" ca="1" si="7"/>
        <v>5</v>
      </c>
      <c r="E47">
        <f t="shared" ca="1" si="23"/>
        <v>5</v>
      </c>
      <c r="F47">
        <f t="shared" ca="1" si="24"/>
        <v>0</v>
      </c>
      <c r="G47" s="3">
        <f t="shared" ca="1" si="8"/>
        <v>0</v>
      </c>
      <c r="H47" s="2">
        <f t="shared" ca="1" si="9"/>
        <v>0</v>
      </c>
      <c r="I47" s="3">
        <f t="shared" si="10"/>
        <v>0</v>
      </c>
      <c r="J47" s="3">
        <f t="shared" ca="1" si="25"/>
        <v>0</v>
      </c>
      <c r="K47" s="2">
        <f t="shared" ca="1" si="26"/>
        <v>706</v>
      </c>
      <c r="L47" s="1">
        <f t="shared" ca="1" si="27"/>
        <v>0</v>
      </c>
      <c r="M47">
        <f t="shared" ca="1" si="12"/>
        <v>0</v>
      </c>
      <c r="N47">
        <f t="shared" ca="1" si="13"/>
        <v>0</v>
      </c>
      <c r="P47" s="1">
        <f t="shared" ca="1" si="19"/>
        <v>20.764705882352942</v>
      </c>
      <c r="Q47" s="1">
        <f t="shared" ca="1" si="20"/>
        <v>234.42780748663094</v>
      </c>
      <c r="R47" s="17">
        <f t="shared" ca="1" si="22"/>
        <v>15.31103548054902</v>
      </c>
    </row>
    <row r="48" spans="2:18">
      <c r="B48">
        <v>35</v>
      </c>
      <c r="C48" s="1">
        <f t="shared" ca="1" si="6"/>
        <v>0.11870276452346928</v>
      </c>
      <c r="D48">
        <f t="shared" ca="1" si="7"/>
        <v>1</v>
      </c>
      <c r="E48">
        <f t="shared" ca="1" si="23"/>
        <v>0</v>
      </c>
      <c r="F48">
        <f t="shared" ca="1" si="24"/>
        <v>0</v>
      </c>
      <c r="G48" s="3">
        <f t="shared" ca="1" si="8"/>
        <v>0</v>
      </c>
      <c r="H48" s="2">
        <f t="shared" ca="1" si="9"/>
        <v>4</v>
      </c>
      <c r="I48" s="3">
        <f t="shared" si="10"/>
        <v>0</v>
      </c>
      <c r="J48" s="3">
        <f t="shared" ca="1" si="25"/>
        <v>4</v>
      </c>
      <c r="K48" s="2">
        <f t="shared" ca="1" si="26"/>
        <v>710</v>
      </c>
      <c r="L48" s="1">
        <f t="shared" ca="1" si="27"/>
        <v>0</v>
      </c>
      <c r="M48">
        <f t="shared" ca="1" si="12"/>
        <v>0</v>
      </c>
      <c r="N48">
        <f t="shared" ca="1" si="13"/>
        <v>0</v>
      </c>
      <c r="P48" s="1">
        <f t="shared" ca="1" si="19"/>
        <v>20.285714285714285</v>
      </c>
      <c r="Q48" s="1">
        <f t="shared" ca="1" si="20"/>
        <v>235.56302521008394</v>
      </c>
      <c r="R48" s="17">
        <f t="shared" ca="1" si="22"/>
        <v>15.348062588160237</v>
      </c>
    </row>
    <row r="49" spans="2:18">
      <c r="B49">
        <v>36</v>
      </c>
      <c r="C49" s="1">
        <f t="shared" ca="1" si="6"/>
        <v>0.26474532230773473</v>
      </c>
      <c r="D49">
        <f t="shared" ca="1" si="7"/>
        <v>2</v>
      </c>
      <c r="E49">
        <f t="shared" ca="1" si="23"/>
        <v>0</v>
      </c>
      <c r="F49">
        <f t="shared" ca="1" si="24"/>
        <v>0</v>
      </c>
      <c r="G49" s="3">
        <f t="shared" ca="1" si="8"/>
        <v>0</v>
      </c>
      <c r="H49" s="2">
        <f t="shared" ca="1" si="9"/>
        <v>8</v>
      </c>
      <c r="I49" s="3">
        <f t="shared" si="10"/>
        <v>20</v>
      </c>
      <c r="J49" s="3">
        <f t="shared" ca="1" si="25"/>
        <v>28</v>
      </c>
      <c r="K49" s="2">
        <f t="shared" ca="1" si="26"/>
        <v>738</v>
      </c>
      <c r="L49" s="1">
        <f t="shared" ca="1" si="27"/>
        <v>0.22050502984666576</v>
      </c>
      <c r="M49">
        <f t="shared" ca="1" si="12"/>
        <v>2</v>
      </c>
      <c r="N49">
        <f t="shared" ca="1" si="13"/>
        <v>0</v>
      </c>
      <c r="P49" s="1">
        <f t="shared" ca="1" si="19"/>
        <v>20.5</v>
      </c>
      <c r="Q49" s="1">
        <f t="shared" ca="1" si="20"/>
        <v>230.48571428571421</v>
      </c>
      <c r="R49" s="17">
        <f t="shared" ca="1" si="22"/>
        <v>15.181755968454842</v>
      </c>
    </row>
    <row r="50" spans="2:18">
      <c r="B50">
        <v>37</v>
      </c>
      <c r="C50" s="1">
        <f t="shared" ca="1" si="6"/>
        <v>0.42230341099954716</v>
      </c>
      <c r="D50">
        <f t="shared" ca="1" si="7"/>
        <v>3</v>
      </c>
      <c r="E50">
        <f t="shared" ca="1" si="23"/>
        <v>0</v>
      </c>
      <c r="F50">
        <f t="shared" ca="1" si="24"/>
        <v>0</v>
      </c>
      <c r="G50" s="3">
        <f t="shared" ca="1" si="8"/>
        <v>0</v>
      </c>
      <c r="H50" s="2">
        <f t="shared" ca="1" si="9"/>
        <v>12</v>
      </c>
      <c r="I50" s="3">
        <f t="shared" si="10"/>
        <v>0</v>
      </c>
      <c r="J50" s="3">
        <f t="shared" ca="1" si="25"/>
        <v>12</v>
      </c>
      <c r="K50" s="2">
        <f t="shared" ca="1" si="26"/>
        <v>750</v>
      </c>
      <c r="L50" s="1">
        <f t="shared" ca="1" si="27"/>
        <v>0</v>
      </c>
      <c r="M50">
        <f t="shared" ca="1" si="12"/>
        <v>1</v>
      </c>
      <c r="N50">
        <f t="shared" ca="1" si="13"/>
        <v>0</v>
      </c>
      <c r="P50" s="1">
        <f t="shared" ca="1" si="19"/>
        <v>20.27027027027027</v>
      </c>
      <c r="Q50" s="1">
        <f t="shared" ca="1" si="20"/>
        <v>226.03603603603597</v>
      </c>
      <c r="R50" s="17">
        <f t="shared" ca="1" si="22"/>
        <v>15.034494871329597</v>
      </c>
    </row>
    <row r="51" spans="2:18">
      <c r="B51">
        <v>38</v>
      </c>
      <c r="C51" s="1">
        <f t="shared" ca="1" si="6"/>
        <v>0.93043312847194692</v>
      </c>
      <c r="D51">
        <f t="shared" ca="1" si="7"/>
        <v>5</v>
      </c>
      <c r="E51">
        <f t="shared" ca="1" si="23"/>
        <v>5</v>
      </c>
      <c r="F51">
        <f t="shared" ca="1" si="24"/>
        <v>5</v>
      </c>
      <c r="G51" s="3">
        <f t="shared" ca="1" si="8"/>
        <v>15</v>
      </c>
      <c r="H51" s="2">
        <f t="shared" ca="1" si="9"/>
        <v>0</v>
      </c>
      <c r="I51" s="3">
        <f t="shared" si="10"/>
        <v>0</v>
      </c>
      <c r="J51" s="3">
        <f t="shared" ca="1" si="25"/>
        <v>15</v>
      </c>
      <c r="K51" s="2">
        <f t="shared" ca="1" si="26"/>
        <v>765</v>
      </c>
      <c r="L51" s="1">
        <f t="shared" ca="1" si="27"/>
        <v>0</v>
      </c>
      <c r="M51">
        <f t="shared" ca="1" si="12"/>
        <v>0</v>
      </c>
      <c r="N51">
        <f t="shared" ca="1" si="13"/>
        <v>10</v>
      </c>
      <c r="P51" s="1">
        <f t="shared" ca="1" si="19"/>
        <v>20.131578947368421</v>
      </c>
      <c r="Q51" s="1">
        <f t="shared" ca="1" si="20"/>
        <v>220.65789473684205</v>
      </c>
      <c r="R51" s="17">
        <f t="shared" ca="1" si="22"/>
        <v>14.854558045826947</v>
      </c>
    </row>
    <row r="52" spans="2:18">
      <c r="B52">
        <v>39</v>
      </c>
      <c r="C52" s="1">
        <f t="shared" ca="1" si="6"/>
        <v>0.9850557591008835</v>
      </c>
      <c r="D52">
        <f t="shared" ca="1" si="7"/>
        <v>5</v>
      </c>
      <c r="E52">
        <f t="shared" ca="1" si="23"/>
        <v>5</v>
      </c>
      <c r="F52">
        <f t="shared" ca="1" si="24"/>
        <v>0</v>
      </c>
      <c r="G52" s="3">
        <f t="shared" ca="1" si="8"/>
        <v>0</v>
      </c>
      <c r="H52" s="2">
        <f t="shared" ca="1" si="9"/>
        <v>0</v>
      </c>
      <c r="I52" s="3">
        <f t="shared" si="10"/>
        <v>0</v>
      </c>
      <c r="J52" s="3">
        <f t="shared" ca="1" si="25"/>
        <v>0</v>
      </c>
      <c r="K52" s="2">
        <f t="shared" ca="1" si="26"/>
        <v>765</v>
      </c>
      <c r="L52" s="1">
        <f t="shared" ca="1" si="27"/>
        <v>0</v>
      </c>
      <c r="M52">
        <f t="shared" ca="1" si="12"/>
        <v>0</v>
      </c>
      <c r="N52">
        <f t="shared" ca="1" si="13"/>
        <v>0</v>
      </c>
      <c r="P52" s="1">
        <f t="shared" ca="1" si="19"/>
        <v>19.615384615384613</v>
      </c>
      <c r="Q52" s="1">
        <f t="shared" ca="1" si="20"/>
        <v>225.24291497975705</v>
      </c>
      <c r="R52" s="17">
        <f t="shared" ca="1" si="22"/>
        <v>15.008094981700944</v>
      </c>
    </row>
    <row r="53" spans="2:18">
      <c r="B53">
        <v>40</v>
      </c>
      <c r="C53" s="1">
        <f t="shared" ca="1" si="6"/>
        <v>0.24378697593787457</v>
      </c>
      <c r="D53">
        <f t="shared" ref="D53:D63" ca="1" si="28">LOOKUP(C53,lim_demanda,rango_demanda)</f>
        <v>2</v>
      </c>
      <c r="E53">
        <f t="shared" ref="E53:E63" ca="1" si="29">IF(F52+N53&gt;D53,D53,F52)</f>
        <v>0</v>
      </c>
      <c r="F53">
        <f t="shared" ref="F53:F63" ca="1" si="30">F52-E53+N53</f>
        <v>0</v>
      </c>
      <c r="G53" s="3">
        <f t="shared" ref="G53:G63" ca="1" si="31">F53*costo_mant</f>
        <v>0</v>
      </c>
      <c r="H53" s="2">
        <f t="shared" ref="H53:H63" ca="1" si="32">(D53-E53)*costo_stockout</f>
        <v>8</v>
      </c>
      <c r="I53" s="3">
        <f t="shared" ref="I53:I63" si="33">IF(MOD(B53-1,intervalo_pedido)=0,costo_pedido,0)</f>
        <v>0</v>
      </c>
      <c r="J53" s="3">
        <f t="shared" ref="J53:J63" ca="1" si="34">G53+H53+I53</f>
        <v>8</v>
      </c>
      <c r="K53" s="2">
        <f t="shared" ref="K53:K63" ca="1" si="35">G53+H53+I53+K52</f>
        <v>773</v>
      </c>
      <c r="L53" s="1">
        <f t="shared" ref="L53:L63" ca="1" si="36">IF(I53=0,,RAND())</f>
        <v>0</v>
      </c>
      <c r="M53">
        <f t="shared" ref="M53:M63" ca="1" si="37">IF(L53=0,IF(M52&gt;1,M52-1,),LOOKUP(L53,lim_demora,rango_demora))</f>
        <v>0</v>
      </c>
      <c r="N53">
        <f t="shared" ref="N53:N63" ca="1" si="38">IF(M52=1,cantidad_pedido,)</f>
        <v>0</v>
      </c>
      <c r="P53" s="1">
        <f t="shared" ref="P53:P63" ca="1" si="39">(1/B53)*((B53-1)*P52+J53)</f>
        <v>19.324999999999999</v>
      </c>
      <c r="Q53" s="1">
        <f t="shared" ref="Q53:Q63" ca="1" si="40">(1/(B53-1))*((B53-2)*Q52+(B53/(B53-1))*(P53-J53)^2)</f>
        <v>222.84038461538455</v>
      </c>
      <c r="R53" s="17">
        <f t="shared" ref="R53:R63" ca="1" si="41">SQRT(Q53)</f>
        <v>14.927839248042048</v>
      </c>
    </row>
    <row r="54" spans="2:18">
      <c r="B54">
        <v>41</v>
      </c>
      <c r="C54" s="1">
        <f t="shared" ca="1" si="6"/>
        <v>7.9055568553661359E-2</v>
      </c>
      <c r="D54">
        <f t="shared" ca="1" si="28"/>
        <v>1</v>
      </c>
      <c r="E54">
        <f t="shared" ca="1" si="29"/>
        <v>0</v>
      </c>
      <c r="F54">
        <f t="shared" ca="1" si="30"/>
        <v>0</v>
      </c>
      <c r="G54" s="3">
        <f t="shared" ca="1" si="31"/>
        <v>0</v>
      </c>
      <c r="H54" s="2">
        <f t="shared" ca="1" si="32"/>
        <v>4</v>
      </c>
      <c r="I54" s="3">
        <f t="shared" si="33"/>
        <v>0</v>
      </c>
      <c r="J54" s="3">
        <f t="shared" ca="1" si="34"/>
        <v>4</v>
      </c>
      <c r="K54" s="2">
        <f t="shared" ca="1" si="35"/>
        <v>777</v>
      </c>
      <c r="L54" s="1">
        <f t="shared" ca="1" si="36"/>
        <v>0</v>
      </c>
      <c r="M54">
        <f t="shared" ca="1" si="37"/>
        <v>0</v>
      </c>
      <c r="N54">
        <f t="shared" ca="1" si="38"/>
        <v>0</v>
      </c>
      <c r="P54" s="1">
        <f t="shared" ca="1" si="39"/>
        <v>18.951219512195124</v>
      </c>
      <c r="Q54" s="1">
        <f t="shared" ca="1" si="40"/>
        <v>222.99756097560973</v>
      </c>
      <c r="R54" s="17">
        <f t="shared" ca="1" si="41"/>
        <v>14.933102858267928</v>
      </c>
    </row>
    <row r="55" spans="2:18">
      <c r="B55">
        <v>42</v>
      </c>
      <c r="C55" s="1">
        <f t="shared" ca="1" si="6"/>
        <v>0.11744245961087962</v>
      </c>
      <c r="D55">
        <f t="shared" ca="1" si="28"/>
        <v>1</v>
      </c>
      <c r="E55">
        <f t="shared" ca="1" si="29"/>
        <v>0</v>
      </c>
      <c r="F55">
        <f t="shared" ca="1" si="30"/>
        <v>0</v>
      </c>
      <c r="G55" s="3">
        <f t="shared" ca="1" si="31"/>
        <v>0</v>
      </c>
      <c r="H55" s="2">
        <f t="shared" ca="1" si="32"/>
        <v>4</v>
      </c>
      <c r="I55" s="3">
        <f t="shared" si="33"/>
        <v>0</v>
      </c>
      <c r="J55" s="3">
        <f t="shared" ca="1" si="34"/>
        <v>4</v>
      </c>
      <c r="K55" s="2">
        <f t="shared" ca="1" si="35"/>
        <v>781</v>
      </c>
      <c r="L55" s="1">
        <f t="shared" ca="1" si="36"/>
        <v>0</v>
      </c>
      <c r="M55">
        <f t="shared" ca="1" si="37"/>
        <v>0</v>
      </c>
      <c r="N55">
        <f t="shared" ca="1" si="38"/>
        <v>0</v>
      </c>
      <c r="P55" s="1">
        <f t="shared" ca="1" si="39"/>
        <v>18.595238095238098</v>
      </c>
      <c r="Q55" s="1">
        <f t="shared" ca="1" si="40"/>
        <v>222.88095238095235</v>
      </c>
      <c r="R55" s="17">
        <f t="shared" ca="1" si="41"/>
        <v>14.929197981839224</v>
      </c>
    </row>
    <row r="56" spans="2:18">
      <c r="B56">
        <v>43</v>
      </c>
      <c r="C56" s="1">
        <f t="shared" ca="1" si="6"/>
        <v>0.17333278480956715</v>
      </c>
      <c r="D56">
        <f t="shared" ca="1" si="28"/>
        <v>2</v>
      </c>
      <c r="E56">
        <f t="shared" ca="1" si="29"/>
        <v>0</v>
      </c>
      <c r="F56">
        <f t="shared" ca="1" si="30"/>
        <v>0</v>
      </c>
      <c r="G56" s="3">
        <f t="shared" ca="1" si="31"/>
        <v>0</v>
      </c>
      <c r="H56" s="2">
        <f t="shared" ca="1" si="32"/>
        <v>8</v>
      </c>
      <c r="I56" s="3">
        <f t="shared" si="33"/>
        <v>20</v>
      </c>
      <c r="J56" s="3">
        <f t="shared" ca="1" si="34"/>
        <v>28</v>
      </c>
      <c r="K56" s="2">
        <f t="shared" ca="1" si="35"/>
        <v>809</v>
      </c>
      <c r="L56" s="1">
        <f t="shared" ca="1" si="36"/>
        <v>8.4183881006894445E-2</v>
      </c>
      <c r="M56">
        <f t="shared" ca="1" si="37"/>
        <v>1</v>
      </c>
      <c r="N56">
        <f t="shared" ca="1" si="38"/>
        <v>0</v>
      </c>
      <c r="P56" s="1">
        <f t="shared" ca="1" si="39"/>
        <v>18.813953488372096</v>
      </c>
      <c r="Q56" s="1">
        <f t="shared" ca="1" si="40"/>
        <v>219.63122923588034</v>
      </c>
      <c r="R56" s="17">
        <f t="shared" ca="1" si="41"/>
        <v>14.819960500483136</v>
      </c>
    </row>
    <row r="57" spans="2:18">
      <c r="B57">
        <v>44</v>
      </c>
      <c r="C57" s="1">
        <f t="shared" ca="1" si="6"/>
        <v>0.32253036503774024</v>
      </c>
      <c r="D57">
        <f t="shared" ca="1" si="28"/>
        <v>2</v>
      </c>
      <c r="E57">
        <f t="shared" ca="1" si="29"/>
        <v>2</v>
      </c>
      <c r="F57">
        <f t="shared" ca="1" si="30"/>
        <v>8</v>
      </c>
      <c r="G57" s="3">
        <f t="shared" ca="1" si="31"/>
        <v>24</v>
      </c>
      <c r="H57" s="2">
        <f t="shared" ca="1" si="32"/>
        <v>0</v>
      </c>
      <c r="I57" s="3">
        <f t="shared" si="33"/>
        <v>0</v>
      </c>
      <c r="J57" s="3">
        <f t="shared" ca="1" si="34"/>
        <v>24</v>
      </c>
      <c r="K57" s="2">
        <f t="shared" ca="1" si="35"/>
        <v>833</v>
      </c>
      <c r="L57" s="1">
        <f t="shared" ca="1" si="36"/>
        <v>0</v>
      </c>
      <c r="M57">
        <f t="shared" ca="1" si="37"/>
        <v>0</v>
      </c>
      <c r="N57">
        <f t="shared" ca="1" si="38"/>
        <v>10</v>
      </c>
      <c r="P57" s="1">
        <f t="shared" ca="1" si="39"/>
        <v>18.931818181818183</v>
      </c>
      <c r="Q57" s="1">
        <f t="shared" ca="1" si="40"/>
        <v>215.13477801268488</v>
      </c>
      <c r="R57" s="17">
        <f t="shared" ca="1" si="41"/>
        <v>14.667473470665794</v>
      </c>
    </row>
    <row r="58" spans="2:18">
      <c r="B58">
        <v>45</v>
      </c>
      <c r="C58" s="1">
        <f t="shared" ca="1" si="6"/>
        <v>0.5178920364203643</v>
      </c>
      <c r="D58">
        <f t="shared" ca="1" si="28"/>
        <v>3</v>
      </c>
      <c r="E58">
        <f t="shared" ca="1" si="29"/>
        <v>3</v>
      </c>
      <c r="F58">
        <f t="shared" ca="1" si="30"/>
        <v>5</v>
      </c>
      <c r="G58" s="3">
        <f t="shared" ca="1" si="31"/>
        <v>15</v>
      </c>
      <c r="H58" s="2">
        <f t="shared" ca="1" si="32"/>
        <v>0</v>
      </c>
      <c r="I58" s="3">
        <f t="shared" si="33"/>
        <v>0</v>
      </c>
      <c r="J58" s="3">
        <f t="shared" ca="1" si="34"/>
        <v>15</v>
      </c>
      <c r="K58" s="2">
        <f t="shared" ca="1" si="35"/>
        <v>848</v>
      </c>
      <c r="L58" s="1">
        <f t="shared" ca="1" si="36"/>
        <v>0</v>
      </c>
      <c r="M58">
        <f t="shared" ca="1" si="37"/>
        <v>0</v>
      </c>
      <c r="N58">
        <f t="shared" ca="1" si="38"/>
        <v>0</v>
      </c>
      <c r="P58" s="1">
        <f t="shared" ca="1" si="39"/>
        <v>18.844444444444449</v>
      </c>
      <c r="Q58" s="1">
        <f t="shared" ca="1" si="40"/>
        <v>210.58888888888879</v>
      </c>
      <c r="R58" s="17">
        <f t="shared" ca="1" si="41"/>
        <v>14.511681118632975</v>
      </c>
    </row>
    <row r="59" spans="2:18">
      <c r="B59">
        <v>46</v>
      </c>
      <c r="C59" s="1">
        <f t="shared" ca="1" si="6"/>
        <v>0.26300794629981272</v>
      </c>
      <c r="D59">
        <f t="shared" ca="1" si="28"/>
        <v>2</v>
      </c>
      <c r="E59">
        <f t="shared" ca="1" si="29"/>
        <v>2</v>
      </c>
      <c r="F59">
        <f t="shared" ca="1" si="30"/>
        <v>3</v>
      </c>
      <c r="G59" s="3">
        <f t="shared" ca="1" si="31"/>
        <v>9</v>
      </c>
      <c r="H59" s="2">
        <f t="shared" ca="1" si="32"/>
        <v>0</v>
      </c>
      <c r="I59" s="3">
        <f t="shared" si="33"/>
        <v>0</v>
      </c>
      <c r="J59" s="3">
        <f t="shared" ca="1" si="34"/>
        <v>9</v>
      </c>
      <c r="K59" s="2">
        <f t="shared" ca="1" si="35"/>
        <v>857</v>
      </c>
      <c r="L59" s="1">
        <f t="shared" ca="1" si="36"/>
        <v>0</v>
      </c>
      <c r="M59">
        <f t="shared" ca="1" si="37"/>
        <v>0</v>
      </c>
      <c r="N59">
        <f t="shared" ca="1" si="38"/>
        <v>0</v>
      </c>
      <c r="P59" s="1">
        <f t="shared" ca="1" si="39"/>
        <v>18.630434782608699</v>
      </c>
      <c r="Q59" s="1">
        <f t="shared" ca="1" si="40"/>
        <v>208.01594202898545</v>
      </c>
      <c r="R59" s="17">
        <f t="shared" ca="1" si="41"/>
        <v>14.422757781679115</v>
      </c>
    </row>
    <row r="60" spans="2:18">
      <c r="B60">
        <v>47</v>
      </c>
      <c r="C60" s="1">
        <f t="shared" ca="1" si="6"/>
        <v>0.75639864199404139</v>
      </c>
      <c r="D60">
        <f t="shared" ca="1" si="28"/>
        <v>4</v>
      </c>
      <c r="E60">
        <f t="shared" ca="1" si="29"/>
        <v>3</v>
      </c>
      <c r="F60">
        <f t="shared" ca="1" si="30"/>
        <v>0</v>
      </c>
      <c r="G60" s="3">
        <f t="shared" ca="1" si="31"/>
        <v>0</v>
      </c>
      <c r="H60" s="2">
        <f t="shared" ca="1" si="32"/>
        <v>4</v>
      </c>
      <c r="I60" s="3">
        <f t="shared" si="33"/>
        <v>0</v>
      </c>
      <c r="J60" s="3">
        <f t="shared" ca="1" si="34"/>
        <v>4</v>
      </c>
      <c r="K60" s="2">
        <f t="shared" ca="1" si="35"/>
        <v>861</v>
      </c>
      <c r="L60" s="1">
        <f t="shared" ca="1" si="36"/>
        <v>0</v>
      </c>
      <c r="M60">
        <f t="shared" ca="1" si="37"/>
        <v>0</v>
      </c>
      <c r="N60">
        <f t="shared" ca="1" si="38"/>
        <v>0</v>
      </c>
      <c r="P60" s="1">
        <f t="shared" ca="1" si="39"/>
        <v>18.319148936170215</v>
      </c>
      <c r="Q60" s="1">
        <f t="shared" ca="1" si="40"/>
        <v>208.04810360777051</v>
      </c>
      <c r="R60" s="17">
        <f t="shared" ca="1" si="41"/>
        <v>14.423872697988239</v>
      </c>
    </row>
    <row r="61" spans="2:18">
      <c r="B61">
        <v>48</v>
      </c>
      <c r="C61" s="1">
        <f t="shared" ca="1" si="6"/>
        <v>0.13191767949627886</v>
      </c>
      <c r="D61">
        <f t="shared" ca="1" si="28"/>
        <v>1</v>
      </c>
      <c r="E61">
        <f t="shared" ca="1" si="29"/>
        <v>0</v>
      </c>
      <c r="F61">
        <f t="shared" ca="1" si="30"/>
        <v>0</v>
      </c>
      <c r="G61" s="3">
        <f t="shared" ca="1" si="31"/>
        <v>0</v>
      </c>
      <c r="H61" s="2">
        <f t="shared" ca="1" si="32"/>
        <v>4</v>
      </c>
      <c r="I61" s="3">
        <f t="shared" si="33"/>
        <v>0</v>
      </c>
      <c r="J61" s="3">
        <f t="shared" ca="1" si="34"/>
        <v>4</v>
      </c>
      <c r="K61" s="2">
        <f t="shared" ca="1" si="35"/>
        <v>865</v>
      </c>
      <c r="L61" s="1">
        <f t="shared" ca="1" si="36"/>
        <v>0</v>
      </c>
      <c r="M61">
        <f t="shared" ca="1" si="37"/>
        <v>0</v>
      </c>
      <c r="N61">
        <f t="shared" ca="1" si="38"/>
        <v>0</v>
      </c>
      <c r="P61" s="1">
        <f t="shared" ca="1" si="39"/>
        <v>18.020833333333336</v>
      </c>
      <c r="Q61" s="1">
        <f t="shared" ca="1" si="40"/>
        <v>207.8931737588652</v>
      </c>
      <c r="R61" s="17">
        <f t="shared" ca="1" si="41"/>
        <v>14.41850109265402</v>
      </c>
    </row>
    <row r="62" spans="2:18">
      <c r="B62">
        <v>49</v>
      </c>
      <c r="C62" s="1">
        <f t="shared" ca="1" si="6"/>
        <v>0.99222699244788926</v>
      </c>
      <c r="D62">
        <f t="shared" ca="1" si="28"/>
        <v>5</v>
      </c>
      <c r="E62">
        <f t="shared" ca="1" si="29"/>
        <v>0</v>
      </c>
      <c r="F62">
        <f t="shared" ca="1" si="30"/>
        <v>0</v>
      </c>
      <c r="G62" s="3">
        <f t="shared" ca="1" si="31"/>
        <v>0</v>
      </c>
      <c r="H62" s="2">
        <f t="shared" ca="1" si="32"/>
        <v>20</v>
      </c>
      <c r="I62" s="3">
        <f t="shared" si="33"/>
        <v>0</v>
      </c>
      <c r="J62" s="3">
        <f t="shared" ca="1" si="34"/>
        <v>20</v>
      </c>
      <c r="K62" s="2">
        <f t="shared" ca="1" si="35"/>
        <v>885</v>
      </c>
      <c r="L62" s="1">
        <f t="shared" ca="1" si="36"/>
        <v>0</v>
      </c>
      <c r="M62">
        <f t="shared" ca="1" si="37"/>
        <v>0</v>
      </c>
      <c r="N62">
        <f t="shared" ca="1" si="38"/>
        <v>0</v>
      </c>
      <c r="P62" s="1">
        <f t="shared" ca="1" si="39"/>
        <v>18.061224489795919</v>
      </c>
      <c r="Q62" s="1">
        <f t="shared" ca="1" si="40"/>
        <v>203.64200680272103</v>
      </c>
      <c r="R62" s="17">
        <f t="shared" ca="1" si="41"/>
        <v>14.270319085525768</v>
      </c>
    </row>
    <row r="63" spans="2:18">
      <c r="B63">
        <v>50</v>
      </c>
      <c r="C63" s="1">
        <f t="shared" ca="1" si="6"/>
        <v>4.4885085350504506E-2</v>
      </c>
      <c r="D63">
        <f t="shared" ca="1" si="28"/>
        <v>0</v>
      </c>
      <c r="E63">
        <f t="shared" ca="1" si="29"/>
        <v>0</v>
      </c>
      <c r="F63">
        <f t="shared" ca="1" si="30"/>
        <v>0</v>
      </c>
      <c r="G63" s="3">
        <f t="shared" ca="1" si="31"/>
        <v>0</v>
      </c>
      <c r="H63" s="2">
        <f t="shared" ca="1" si="32"/>
        <v>0</v>
      </c>
      <c r="I63" s="3">
        <f t="shared" si="33"/>
        <v>20</v>
      </c>
      <c r="J63" s="3">
        <f t="shared" ca="1" si="34"/>
        <v>20</v>
      </c>
      <c r="K63" s="2">
        <f t="shared" ca="1" si="35"/>
        <v>905</v>
      </c>
      <c r="L63" s="1">
        <f t="shared" ca="1" si="36"/>
        <v>0.60935887477670825</v>
      </c>
      <c r="M63">
        <f t="shared" ca="1" si="37"/>
        <v>3</v>
      </c>
      <c r="N63">
        <f t="shared" ca="1" si="38"/>
        <v>0</v>
      </c>
      <c r="P63" s="1">
        <f t="shared" ca="1" si="39"/>
        <v>18.100000000000001</v>
      </c>
      <c r="Q63" s="1">
        <f t="shared" ca="1" si="40"/>
        <v>199.56122448979588</v>
      </c>
      <c r="R63" s="17">
        <f t="shared" ca="1" si="41"/>
        <v>14.126614049013863</v>
      </c>
    </row>
    <row r="64" spans="2:18">
      <c r="B64">
        <v>51</v>
      </c>
      <c r="C64" s="1">
        <f t="shared" ca="1" si="6"/>
        <v>7.6993678004766419E-2</v>
      </c>
      <c r="D64">
        <f t="shared" ref="D64:D127" ca="1" si="42">LOOKUP(C64,lim_demanda,rango_demanda)</f>
        <v>1</v>
      </c>
      <c r="E64">
        <f t="shared" ref="E64:E127" ca="1" si="43">IF(F63+N64&gt;D64,D64,F63)</f>
        <v>0</v>
      </c>
      <c r="F64">
        <f t="shared" ref="F64:F127" ca="1" si="44">F63-E64+N64</f>
        <v>0</v>
      </c>
      <c r="G64" s="3">
        <f t="shared" ref="G64:G127" ca="1" si="45">F64*costo_mant</f>
        <v>0</v>
      </c>
      <c r="H64" s="2">
        <f t="shared" ref="H64:H127" ca="1" si="46">(D64-E64)*costo_stockout</f>
        <v>4</v>
      </c>
      <c r="I64" s="3">
        <f t="shared" ref="I64:I127" si="47">IF(MOD(B64-1,intervalo_pedido)=0,costo_pedido,0)</f>
        <v>0</v>
      </c>
      <c r="J64" s="3">
        <f t="shared" ref="J64:J127" ca="1" si="48">G64+H64+I64</f>
        <v>4</v>
      </c>
      <c r="K64" s="2">
        <f t="shared" ref="K64:K127" ca="1" si="49">G64+H64+I64+K63</f>
        <v>909</v>
      </c>
      <c r="L64" s="1">
        <f t="shared" ref="L64:L127" ca="1" si="50">IF(I64=0,,RAND())</f>
        <v>0</v>
      </c>
      <c r="M64">
        <f t="shared" ref="M64:M127" ca="1" si="51">IF(L64=0,IF(M63&gt;1,M63-1,),LOOKUP(L64,lim_demora,rango_demora))</f>
        <v>2</v>
      </c>
      <c r="N64">
        <f t="shared" ref="N64:N127" ca="1" si="52">IF(M63=1,cantidad_pedido,)</f>
        <v>0</v>
      </c>
      <c r="P64" s="1">
        <f t="shared" ref="P64:P127" ca="1" si="53">(1/B64)*((B64-1)*P63+J64)</f>
        <v>17.823529411764707</v>
      </c>
      <c r="Q64" s="1">
        <f t="shared" ref="Q64:Q127" ca="1" si="54">(1/(B64-1))*((B64-2)*Q63+(B64/(B64-1))*(P64-J64)^2)</f>
        <v>199.46823529411762</v>
      </c>
      <c r="R64" s="17">
        <f t="shared" ref="R64:R127" ca="1" si="55">SQRT(Q64)</f>
        <v>14.123322388663286</v>
      </c>
    </row>
    <row r="65" spans="2:18">
      <c r="B65">
        <v>52</v>
      </c>
      <c r="C65" s="1">
        <f t="shared" ca="1" si="6"/>
        <v>0.64002631023853795</v>
      </c>
      <c r="D65">
        <f t="shared" ca="1" si="42"/>
        <v>4</v>
      </c>
      <c r="E65">
        <f t="shared" ca="1" si="43"/>
        <v>0</v>
      </c>
      <c r="F65">
        <f t="shared" ca="1" si="44"/>
        <v>0</v>
      </c>
      <c r="G65" s="3">
        <f t="shared" ca="1" si="45"/>
        <v>0</v>
      </c>
      <c r="H65" s="2">
        <f t="shared" ca="1" si="46"/>
        <v>16</v>
      </c>
      <c r="I65" s="3">
        <f t="shared" si="47"/>
        <v>0</v>
      </c>
      <c r="J65" s="3">
        <f t="shared" ca="1" si="48"/>
        <v>16</v>
      </c>
      <c r="K65" s="2">
        <f t="shared" ca="1" si="49"/>
        <v>925</v>
      </c>
      <c r="L65" s="1">
        <f t="shared" ca="1" si="50"/>
        <v>0</v>
      </c>
      <c r="M65">
        <f t="shared" ca="1" si="51"/>
        <v>1</v>
      </c>
      <c r="N65">
        <f t="shared" ca="1" si="52"/>
        <v>0</v>
      </c>
      <c r="P65" s="1">
        <f t="shared" ca="1" si="53"/>
        <v>17.78846153846154</v>
      </c>
      <c r="Q65" s="1">
        <f t="shared" ca="1" si="54"/>
        <v>195.62104072398188</v>
      </c>
      <c r="R65" s="17">
        <f t="shared" ca="1" si="55"/>
        <v>13.986459191803402</v>
      </c>
    </row>
    <row r="66" spans="2:18">
      <c r="B66">
        <v>53</v>
      </c>
      <c r="C66" s="1">
        <f t="shared" ca="1" si="6"/>
        <v>0.58667144901242252</v>
      </c>
      <c r="D66">
        <f t="shared" ca="1" si="42"/>
        <v>3</v>
      </c>
      <c r="E66">
        <f t="shared" ca="1" si="43"/>
        <v>3</v>
      </c>
      <c r="F66">
        <f t="shared" ca="1" si="44"/>
        <v>7</v>
      </c>
      <c r="G66" s="3">
        <f t="shared" ca="1" si="45"/>
        <v>21</v>
      </c>
      <c r="H66" s="2">
        <f t="shared" ca="1" si="46"/>
        <v>0</v>
      </c>
      <c r="I66" s="3">
        <f t="shared" si="47"/>
        <v>0</v>
      </c>
      <c r="J66" s="3">
        <f t="shared" ca="1" si="48"/>
        <v>21</v>
      </c>
      <c r="K66" s="2">
        <f t="shared" ca="1" si="49"/>
        <v>946</v>
      </c>
      <c r="L66" s="1">
        <f t="shared" ca="1" si="50"/>
        <v>0</v>
      </c>
      <c r="M66">
        <f t="shared" ca="1" si="51"/>
        <v>0</v>
      </c>
      <c r="N66">
        <f t="shared" ca="1" si="52"/>
        <v>10</v>
      </c>
      <c r="P66" s="1">
        <f t="shared" ca="1" si="53"/>
        <v>17.849056603773587</v>
      </c>
      <c r="Q66" s="1">
        <f t="shared" ca="1" si="54"/>
        <v>192.05370101596517</v>
      </c>
      <c r="R66" s="17">
        <f t="shared" ca="1" si="55"/>
        <v>13.858344093576447</v>
      </c>
    </row>
    <row r="67" spans="2:18">
      <c r="B67">
        <v>54</v>
      </c>
      <c r="C67" s="1">
        <f t="shared" ca="1" si="6"/>
        <v>0.28551664989326486</v>
      </c>
      <c r="D67">
        <f t="shared" ca="1" si="42"/>
        <v>2</v>
      </c>
      <c r="E67">
        <f t="shared" ca="1" si="43"/>
        <v>2</v>
      </c>
      <c r="F67">
        <f t="shared" ca="1" si="44"/>
        <v>5</v>
      </c>
      <c r="G67" s="3">
        <f t="shared" ca="1" si="45"/>
        <v>15</v>
      </c>
      <c r="H67" s="2">
        <f t="shared" ca="1" si="46"/>
        <v>0</v>
      </c>
      <c r="I67" s="3">
        <f t="shared" si="47"/>
        <v>0</v>
      </c>
      <c r="J67" s="3">
        <f t="shared" ca="1" si="48"/>
        <v>15</v>
      </c>
      <c r="K67" s="2">
        <f t="shared" ca="1" si="49"/>
        <v>961</v>
      </c>
      <c r="L67" s="1">
        <f t="shared" ca="1" si="50"/>
        <v>0</v>
      </c>
      <c r="M67">
        <f t="shared" ca="1" si="51"/>
        <v>0</v>
      </c>
      <c r="N67">
        <f t="shared" ca="1" si="52"/>
        <v>0</v>
      </c>
      <c r="P67" s="1">
        <f t="shared" ca="1" si="53"/>
        <v>17.796296296296298</v>
      </c>
      <c r="Q67" s="1">
        <f t="shared" ca="1" si="54"/>
        <v>188.58036338225017</v>
      </c>
      <c r="R67" s="17">
        <f t="shared" ca="1" si="55"/>
        <v>13.732456567644777</v>
      </c>
    </row>
    <row r="68" spans="2:18">
      <c r="B68">
        <v>55</v>
      </c>
      <c r="C68" s="1">
        <f t="shared" ca="1" si="6"/>
        <v>0.51340150968015985</v>
      </c>
      <c r="D68">
        <f t="shared" ca="1" si="42"/>
        <v>3</v>
      </c>
      <c r="E68">
        <f t="shared" ca="1" si="43"/>
        <v>3</v>
      </c>
      <c r="F68">
        <f t="shared" ca="1" si="44"/>
        <v>2</v>
      </c>
      <c r="G68" s="3">
        <f t="shared" ca="1" si="45"/>
        <v>6</v>
      </c>
      <c r="H68" s="2">
        <f t="shared" ca="1" si="46"/>
        <v>0</v>
      </c>
      <c r="I68" s="3">
        <f t="shared" si="47"/>
        <v>0</v>
      </c>
      <c r="J68" s="3">
        <f t="shared" ca="1" si="48"/>
        <v>6</v>
      </c>
      <c r="K68" s="2">
        <f t="shared" ca="1" si="49"/>
        <v>967</v>
      </c>
      <c r="L68" s="1">
        <f t="shared" ca="1" si="50"/>
        <v>0</v>
      </c>
      <c r="M68">
        <f t="shared" ca="1" si="51"/>
        <v>0</v>
      </c>
      <c r="N68">
        <f t="shared" ca="1" si="52"/>
        <v>0</v>
      </c>
      <c r="P68" s="1">
        <f t="shared" ca="1" si="53"/>
        <v>17.581818181818182</v>
      </c>
      <c r="Q68" s="1">
        <f t="shared" ca="1" si="54"/>
        <v>187.61818181818182</v>
      </c>
      <c r="R68" s="17">
        <f t="shared" ca="1" si="55"/>
        <v>13.697378647689558</v>
      </c>
    </row>
    <row r="69" spans="2:18">
      <c r="B69">
        <v>56</v>
      </c>
      <c r="C69" s="1">
        <f t="shared" ca="1" si="6"/>
        <v>0.32492754254208522</v>
      </c>
      <c r="D69">
        <f t="shared" ca="1" si="42"/>
        <v>2</v>
      </c>
      <c r="E69">
        <f t="shared" ca="1" si="43"/>
        <v>2</v>
      </c>
      <c r="F69">
        <f t="shared" ca="1" si="44"/>
        <v>0</v>
      </c>
      <c r="G69" s="3">
        <f t="shared" ca="1" si="45"/>
        <v>0</v>
      </c>
      <c r="H69" s="2">
        <f t="shared" ca="1" si="46"/>
        <v>0</v>
      </c>
      <c r="I69" s="3">
        <f t="shared" si="47"/>
        <v>0</v>
      </c>
      <c r="J69" s="3">
        <f t="shared" ca="1" si="48"/>
        <v>0</v>
      </c>
      <c r="K69" s="2">
        <f t="shared" ca="1" si="49"/>
        <v>967</v>
      </c>
      <c r="L69" s="1">
        <f t="shared" ca="1" si="50"/>
        <v>0</v>
      </c>
      <c r="M69">
        <f t="shared" ca="1" si="51"/>
        <v>0</v>
      </c>
      <c r="N69">
        <f t="shared" ca="1" si="52"/>
        <v>0</v>
      </c>
      <c r="P69" s="1">
        <f t="shared" ca="1" si="53"/>
        <v>17.267857142857142</v>
      </c>
      <c r="Q69" s="1">
        <f t="shared" ca="1" si="54"/>
        <v>189.72694805194806</v>
      </c>
      <c r="R69" s="17">
        <f t="shared" ca="1" si="55"/>
        <v>13.774140555836798</v>
      </c>
    </row>
    <row r="70" spans="2:18">
      <c r="B70">
        <v>57</v>
      </c>
      <c r="C70" s="1">
        <f t="shared" ca="1" si="6"/>
        <v>0.66002450922451139</v>
      </c>
      <c r="D70">
        <f t="shared" ca="1" si="42"/>
        <v>4</v>
      </c>
      <c r="E70">
        <f t="shared" ca="1" si="43"/>
        <v>0</v>
      </c>
      <c r="F70">
        <f t="shared" ca="1" si="44"/>
        <v>0</v>
      </c>
      <c r="G70" s="3">
        <f t="shared" ca="1" si="45"/>
        <v>0</v>
      </c>
      <c r="H70" s="2">
        <f t="shared" ca="1" si="46"/>
        <v>16</v>
      </c>
      <c r="I70" s="3">
        <f t="shared" si="47"/>
        <v>20</v>
      </c>
      <c r="J70" s="3">
        <f t="shared" ca="1" si="48"/>
        <v>36</v>
      </c>
      <c r="K70" s="2">
        <f t="shared" ca="1" si="49"/>
        <v>1003</v>
      </c>
      <c r="L70" s="1">
        <f t="shared" ca="1" si="50"/>
        <v>0.38313097787030292</v>
      </c>
      <c r="M70">
        <f t="shared" ca="1" si="51"/>
        <v>3</v>
      </c>
      <c r="N70">
        <f t="shared" ca="1" si="52"/>
        <v>0</v>
      </c>
      <c r="P70" s="1">
        <f t="shared" ca="1" si="53"/>
        <v>17.596491228070175</v>
      </c>
      <c r="Q70" s="1">
        <f t="shared" ca="1" si="54"/>
        <v>192.49498746867167</v>
      </c>
      <c r="R70" s="17">
        <f t="shared" ca="1" si="55"/>
        <v>13.874256285245407</v>
      </c>
    </row>
    <row r="71" spans="2:18">
      <c r="B71">
        <v>58</v>
      </c>
      <c r="C71" s="1">
        <f t="shared" ca="1" si="6"/>
        <v>0.2460577986693302</v>
      </c>
      <c r="D71">
        <f t="shared" ca="1" si="42"/>
        <v>2</v>
      </c>
      <c r="E71">
        <f t="shared" ca="1" si="43"/>
        <v>0</v>
      </c>
      <c r="F71">
        <f t="shared" ca="1" si="44"/>
        <v>0</v>
      </c>
      <c r="G71" s="3">
        <f t="shared" ca="1" si="45"/>
        <v>0</v>
      </c>
      <c r="H71" s="2">
        <f t="shared" ca="1" si="46"/>
        <v>8</v>
      </c>
      <c r="I71" s="3">
        <f t="shared" si="47"/>
        <v>0</v>
      </c>
      <c r="J71" s="3">
        <f t="shared" ca="1" si="48"/>
        <v>8</v>
      </c>
      <c r="K71" s="2">
        <f t="shared" ca="1" si="49"/>
        <v>1011</v>
      </c>
      <c r="L71" s="1">
        <f t="shared" ca="1" si="50"/>
        <v>0</v>
      </c>
      <c r="M71">
        <f t="shared" ca="1" si="51"/>
        <v>2</v>
      </c>
      <c r="N71">
        <f t="shared" ca="1" si="52"/>
        <v>0</v>
      </c>
      <c r="P71" s="1">
        <f t="shared" ca="1" si="53"/>
        <v>17.431034482758619</v>
      </c>
      <c r="Q71" s="1">
        <f t="shared" ca="1" si="54"/>
        <v>190.70568663036897</v>
      </c>
      <c r="R71" s="17">
        <f t="shared" ca="1" si="55"/>
        <v>13.809622972057165</v>
      </c>
    </row>
    <row r="72" spans="2:18">
      <c r="B72">
        <v>59</v>
      </c>
      <c r="C72" s="1">
        <f t="shared" ca="1" si="6"/>
        <v>0.59417512870821865</v>
      </c>
      <c r="D72">
        <f t="shared" ca="1" si="42"/>
        <v>3</v>
      </c>
      <c r="E72">
        <f t="shared" ca="1" si="43"/>
        <v>0</v>
      </c>
      <c r="F72">
        <f t="shared" ca="1" si="44"/>
        <v>0</v>
      </c>
      <c r="G72" s="3">
        <f t="shared" ca="1" si="45"/>
        <v>0</v>
      </c>
      <c r="H72" s="2">
        <f t="shared" ca="1" si="46"/>
        <v>12</v>
      </c>
      <c r="I72" s="3">
        <f t="shared" si="47"/>
        <v>0</v>
      </c>
      <c r="J72" s="3">
        <f t="shared" ca="1" si="48"/>
        <v>12</v>
      </c>
      <c r="K72" s="2">
        <f t="shared" ca="1" si="49"/>
        <v>1023</v>
      </c>
      <c r="L72" s="1">
        <f t="shared" ca="1" si="50"/>
        <v>0</v>
      </c>
      <c r="M72">
        <f t="shared" ca="1" si="51"/>
        <v>1</v>
      </c>
      <c r="N72">
        <f t="shared" ca="1" si="52"/>
        <v>0</v>
      </c>
      <c r="P72" s="1">
        <f t="shared" ca="1" si="53"/>
        <v>17.338983050847457</v>
      </c>
      <c r="Q72" s="1">
        <f t="shared" ca="1" si="54"/>
        <v>187.91759205143182</v>
      </c>
      <c r="R72" s="17">
        <f t="shared" ca="1" si="55"/>
        <v>13.70830376273563</v>
      </c>
    </row>
    <row r="73" spans="2:18">
      <c r="B73">
        <v>60</v>
      </c>
      <c r="C73" s="1">
        <f t="shared" ca="1" si="6"/>
        <v>0.37616885029110936</v>
      </c>
      <c r="D73">
        <f t="shared" ca="1" si="42"/>
        <v>3</v>
      </c>
      <c r="E73">
        <f t="shared" ca="1" si="43"/>
        <v>3</v>
      </c>
      <c r="F73">
        <f t="shared" ca="1" si="44"/>
        <v>7</v>
      </c>
      <c r="G73" s="3">
        <f t="shared" ca="1" si="45"/>
        <v>21</v>
      </c>
      <c r="H73" s="2">
        <f t="shared" ca="1" si="46"/>
        <v>0</v>
      </c>
      <c r="I73" s="3">
        <f t="shared" si="47"/>
        <v>0</v>
      </c>
      <c r="J73" s="3">
        <f t="shared" ca="1" si="48"/>
        <v>21</v>
      </c>
      <c r="K73" s="2">
        <f t="shared" ca="1" si="49"/>
        <v>1044</v>
      </c>
      <c r="L73" s="1">
        <f t="shared" ca="1" si="50"/>
        <v>0</v>
      </c>
      <c r="M73">
        <f t="shared" ca="1" si="51"/>
        <v>0</v>
      </c>
      <c r="N73">
        <f t="shared" ca="1" si="52"/>
        <v>10</v>
      </c>
      <c r="P73" s="1">
        <f t="shared" ca="1" si="53"/>
        <v>17.399999999999999</v>
      </c>
      <c r="Q73" s="1">
        <f t="shared" ca="1" si="54"/>
        <v>184.95593220338975</v>
      </c>
      <c r="R73" s="17">
        <f t="shared" ca="1" si="55"/>
        <v>13.599850447831761</v>
      </c>
    </row>
    <row r="74" spans="2:18">
      <c r="B74">
        <v>61</v>
      </c>
      <c r="C74" s="1">
        <f t="shared" ca="1" si="6"/>
        <v>0.90819943922482427</v>
      </c>
      <c r="D74">
        <f t="shared" ca="1" si="42"/>
        <v>5</v>
      </c>
      <c r="E74">
        <f t="shared" ca="1" si="43"/>
        <v>5</v>
      </c>
      <c r="F74">
        <f t="shared" ca="1" si="44"/>
        <v>2</v>
      </c>
      <c r="G74" s="3">
        <f t="shared" ca="1" si="45"/>
        <v>6</v>
      </c>
      <c r="H74" s="2">
        <f t="shared" ca="1" si="46"/>
        <v>0</v>
      </c>
      <c r="I74" s="3">
        <f t="shared" si="47"/>
        <v>0</v>
      </c>
      <c r="J74" s="3">
        <f t="shared" ca="1" si="48"/>
        <v>6</v>
      </c>
      <c r="K74" s="2">
        <f t="shared" ca="1" si="49"/>
        <v>1050</v>
      </c>
      <c r="L74" s="1">
        <f t="shared" ca="1" si="50"/>
        <v>0</v>
      </c>
      <c r="M74">
        <f t="shared" ca="1" si="51"/>
        <v>0</v>
      </c>
      <c r="N74">
        <f t="shared" ca="1" si="52"/>
        <v>0</v>
      </c>
      <c r="P74" s="1">
        <f t="shared" ca="1" si="53"/>
        <v>17.21311475409836</v>
      </c>
      <c r="Q74" s="1">
        <f t="shared" ca="1" si="54"/>
        <v>184.00382513661194</v>
      </c>
      <c r="R74" s="17">
        <f t="shared" ca="1" si="55"/>
        <v>13.564800961923913</v>
      </c>
    </row>
    <row r="75" spans="2:18">
      <c r="B75">
        <v>62</v>
      </c>
      <c r="C75" s="1">
        <f t="shared" ca="1" si="6"/>
        <v>0.39620366596906909</v>
      </c>
      <c r="D75">
        <f t="shared" ca="1" si="42"/>
        <v>3</v>
      </c>
      <c r="E75">
        <f t="shared" ca="1" si="43"/>
        <v>2</v>
      </c>
      <c r="F75">
        <f t="shared" ca="1" si="44"/>
        <v>0</v>
      </c>
      <c r="G75" s="3">
        <f t="shared" ca="1" si="45"/>
        <v>0</v>
      </c>
      <c r="H75" s="2">
        <f t="shared" ca="1" si="46"/>
        <v>4</v>
      </c>
      <c r="I75" s="3">
        <f t="shared" si="47"/>
        <v>0</v>
      </c>
      <c r="J75" s="3">
        <f t="shared" ca="1" si="48"/>
        <v>4</v>
      </c>
      <c r="K75" s="2">
        <f t="shared" ca="1" si="49"/>
        <v>1054</v>
      </c>
      <c r="L75" s="1">
        <f t="shared" ca="1" si="50"/>
        <v>0</v>
      </c>
      <c r="M75">
        <f t="shared" ca="1" si="51"/>
        <v>0</v>
      </c>
      <c r="N75">
        <f t="shared" ca="1" si="52"/>
        <v>0</v>
      </c>
      <c r="P75" s="1">
        <f t="shared" ca="1" si="53"/>
        <v>17</v>
      </c>
      <c r="Q75" s="1">
        <f t="shared" ca="1" si="54"/>
        <v>183.80327868852453</v>
      </c>
      <c r="R75" s="17">
        <f t="shared" ca="1" si="55"/>
        <v>13.557406783324181</v>
      </c>
    </row>
    <row r="76" spans="2:18">
      <c r="B76">
        <v>63</v>
      </c>
      <c r="C76" s="1">
        <f t="shared" ca="1" si="6"/>
        <v>8.5458436479833422E-2</v>
      </c>
      <c r="D76">
        <f t="shared" ca="1" si="42"/>
        <v>1</v>
      </c>
      <c r="E76">
        <f t="shared" ca="1" si="43"/>
        <v>0</v>
      </c>
      <c r="F76">
        <f t="shared" ca="1" si="44"/>
        <v>0</v>
      </c>
      <c r="G76" s="3">
        <f t="shared" ca="1" si="45"/>
        <v>0</v>
      </c>
      <c r="H76" s="2">
        <f t="shared" ca="1" si="46"/>
        <v>4</v>
      </c>
      <c r="I76" s="3">
        <f t="shared" si="47"/>
        <v>0</v>
      </c>
      <c r="J76" s="3">
        <f t="shared" ca="1" si="48"/>
        <v>4</v>
      </c>
      <c r="K76" s="2">
        <f t="shared" ca="1" si="49"/>
        <v>1058</v>
      </c>
      <c r="L76" s="1">
        <f t="shared" ca="1" si="50"/>
        <v>0</v>
      </c>
      <c r="M76">
        <f t="shared" ca="1" si="51"/>
        <v>0</v>
      </c>
      <c r="N76">
        <f t="shared" ca="1" si="52"/>
        <v>0</v>
      </c>
      <c r="P76" s="1">
        <f t="shared" ca="1" si="53"/>
        <v>16.793650793650794</v>
      </c>
      <c r="Q76" s="1">
        <f t="shared" ca="1" si="54"/>
        <v>183.521249359959</v>
      </c>
      <c r="R76" s="17">
        <f t="shared" ca="1" si="55"/>
        <v>13.547001489627105</v>
      </c>
    </row>
    <row r="77" spans="2:18">
      <c r="B77">
        <v>64</v>
      </c>
      <c r="C77" s="1">
        <f t="shared" ca="1" si="6"/>
        <v>0.28727323713746977</v>
      </c>
      <c r="D77">
        <f t="shared" ca="1" si="42"/>
        <v>2</v>
      </c>
      <c r="E77">
        <f t="shared" ca="1" si="43"/>
        <v>0</v>
      </c>
      <c r="F77">
        <f t="shared" ca="1" si="44"/>
        <v>0</v>
      </c>
      <c r="G77" s="3">
        <f t="shared" ca="1" si="45"/>
        <v>0</v>
      </c>
      <c r="H77" s="2">
        <f t="shared" ca="1" si="46"/>
        <v>8</v>
      </c>
      <c r="I77" s="3">
        <f t="shared" si="47"/>
        <v>20</v>
      </c>
      <c r="J77" s="3">
        <f t="shared" ca="1" si="48"/>
        <v>28</v>
      </c>
      <c r="K77" s="2">
        <f t="shared" ca="1" si="49"/>
        <v>1086</v>
      </c>
      <c r="L77" s="1">
        <f t="shared" ca="1" si="50"/>
        <v>0.78669328342193623</v>
      </c>
      <c r="M77">
        <f t="shared" ca="1" si="51"/>
        <v>4</v>
      </c>
      <c r="N77">
        <f t="shared" ca="1" si="52"/>
        <v>0</v>
      </c>
      <c r="P77" s="1">
        <f t="shared" ca="1" si="53"/>
        <v>16.96875</v>
      </c>
      <c r="Q77" s="1">
        <f t="shared" ca="1" si="54"/>
        <v>182.57043650793645</v>
      </c>
      <c r="R77" s="17">
        <f t="shared" ca="1" si="55"/>
        <v>13.511862806731589</v>
      </c>
    </row>
    <row r="78" spans="2:18">
      <c r="B78">
        <v>65</v>
      </c>
      <c r="C78" s="1">
        <f t="shared" ref="C78:C141" ca="1" si="56">RAND()</f>
        <v>0.92080355253242629</v>
      </c>
      <c r="D78">
        <f t="shared" ca="1" si="42"/>
        <v>5</v>
      </c>
      <c r="E78">
        <f t="shared" ca="1" si="43"/>
        <v>0</v>
      </c>
      <c r="F78">
        <f t="shared" ca="1" si="44"/>
        <v>0</v>
      </c>
      <c r="G78" s="3">
        <f t="shared" ca="1" si="45"/>
        <v>0</v>
      </c>
      <c r="H78" s="2">
        <f t="shared" ca="1" si="46"/>
        <v>20</v>
      </c>
      <c r="I78" s="3">
        <f t="shared" si="47"/>
        <v>0</v>
      </c>
      <c r="J78" s="3">
        <f t="shared" ca="1" si="48"/>
        <v>20</v>
      </c>
      <c r="K78" s="2">
        <f t="shared" ca="1" si="49"/>
        <v>1106</v>
      </c>
      <c r="L78" s="1">
        <f t="shared" ca="1" si="50"/>
        <v>0</v>
      </c>
      <c r="M78">
        <f t="shared" ca="1" si="51"/>
        <v>3</v>
      </c>
      <c r="N78">
        <f t="shared" ca="1" si="52"/>
        <v>0</v>
      </c>
      <c r="P78" s="1">
        <f t="shared" ca="1" si="53"/>
        <v>17.015384615384615</v>
      </c>
      <c r="Q78" s="1">
        <f t="shared" ca="1" si="54"/>
        <v>179.85913461538456</v>
      </c>
      <c r="R78" s="17">
        <f t="shared" ca="1" si="55"/>
        <v>13.411157094575566</v>
      </c>
    </row>
    <row r="79" spans="2:18">
      <c r="B79">
        <v>66</v>
      </c>
      <c r="C79" s="1">
        <f t="shared" ca="1" si="56"/>
        <v>0.75009040223408974</v>
      </c>
      <c r="D79">
        <f t="shared" ca="1" si="42"/>
        <v>4</v>
      </c>
      <c r="E79">
        <f t="shared" ca="1" si="43"/>
        <v>0</v>
      </c>
      <c r="F79">
        <f t="shared" ca="1" si="44"/>
        <v>0</v>
      </c>
      <c r="G79" s="3">
        <f t="shared" ca="1" si="45"/>
        <v>0</v>
      </c>
      <c r="H79" s="2">
        <f t="shared" ca="1" si="46"/>
        <v>16</v>
      </c>
      <c r="I79" s="3">
        <f t="shared" si="47"/>
        <v>0</v>
      </c>
      <c r="J79" s="3">
        <f t="shared" ca="1" si="48"/>
        <v>16</v>
      </c>
      <c r="K79" s="2">
        <f t="shared" ca="1" si="49"/>
        <v>1122</v>
      </c>
      <c r="L79" s="1">
        <f t="shared" ca="1" si="50"/>
        <v>0</v>
      </c>
      <c r="M79">
        <f t="shared" ca="1" si="51"/>
        <v>2</v>
      </c>
      <c r="N79">
        <f t="shared" ca="1" si="52"/>
        <v>0</v>
      </c>
      <c r="P79" s="1">
        <f t="shared" ca="1" si="53"/>
        <v>17</v>
      </c>
      <c r="Q79" s="1">
        <f t="shared" ca="1" si="54"/>
        <v>177.10769230769228</v>
      </c>
      <c r="R79" s="17">
        <f t="shared" ca="1" si="55"/>
        <v>13.308181404973869</v>
      </c>
    </row>
    <row r="80" spans="2:18">
      <c r="B80">
        <v>67</v>
      </c>
      <c r="C80" s="1">
        <f t="shared" ca="1" si="56"/>
        <v>0.48484889900243022</v>
      </c>
      <c r="D80">
        <f t="shared" ca="1" si="42"/>
        <v>3</v>
      </c>
      <c r="E80">
        <f t="shared" ca="1" si="43"/>
        <v>0</v>
      </c>
      <c r="F80">
        <f t="shared" ca="1" si="44"/>
        <v>0</v>
      </c>
      <c r="G80" s="3">
        <f t="shared" ca="1" si="45"/>
        <v>0</v>
      </c>
      <c r="H80" s="2">
        <f t="shared" ca="1" si="46"/>
        <v>12</v>
      </c>
      <c r="I80" s="3">
        <f t="shared" si="47"/>
        <v>0</v>
      </c>
      <c r="J80" s="3">
        <f t="shared" ca="1" si="48"/>
        <v>12</v>
      </c>
      <c r="K80" s="2">
        <f t="shared" ca="1" si="49"/>
        <v>1134</v>
      </c>
      <c r="L80" s="1">
        <f t="shared" ca="1" si="50"/>
        <v>0</v>
      </c>
      <c r="M80">
        <f t="shared" ca="1" si="51"/>
        <v>1</v>
      </c>
      <c r="N80">
        <f t="shared" ca="1" si="52"/>
        <v>0</v>
      </c>
      <c r="P80" s="1">
        <f t="shared" ca="1" si="53"/>
        <v>16.925373134328357</v>
      </c>
      <c r="Q80" s="1">
        <f t="shared" ca="1" si="54"/>
        <v>174.79737675260063</v>
      </c>
      <c r="R80" s="17">
        <f t="shared" ca="1" si="55"/>
        <v>13.221095898321011</v>
      </c>
    </row>
    <row r="81" spans="2:18">
      <c r="B81">
        <v>68</v>
      </c>
      <c r="C81" s="1">
        <f t="shared" ca="1" si="56"/>
        <v>0.74551066995347037</v>
      </c>
      <c r="D81">
        <f t="shared" ca="1" si="42"/>
        <v>4</v>
      </c>
      <c r="E81">
        <f t="shared" ca="1" si="43"/>
        <v>4</v>
      </c>
      <c r="F81">
        <f t="shared" ca="1" si="44"/>
        <v>6</v>
      </c>
      <c r="G81" s="3">
        <f t="shared" ca="1" si="45"/>
        <v>18</v>
      </c>
      <c r="H81" s="2">
        <f t="shared" ca="1" si="46"/>
        <v>0</v>
      </c>
      <c r="I81" s="3">
        <f t="shared" si="47"/>
        <v>0</v>
      </c>
      <c r="J81" s="3">
        <f t="shared" ca="1" si="48"/>
        <v>18</v>
      </c>
      <c r="K81" s="2">
        <f t="shared" ca="1" si="49"/>
        <v>1152</v>
      </c>
      <c r="L81" s="1">
        <f t="shared" ca="1" si="50"/>
        <v>0</v>
      </c>
      <c r="M81">
        <f t="shared" ca="1" si="51"/>
        <v>0</v>
      </c>
      <c r="N81">
        <f t="shared" ca="1" si="52"/>
        <v>10</v>
      </c>
      <c r="P81" s="1">
        <f t="shared" ca="1" si="53"/>
        <v>16.941176470588236</v>
      </c>
      <c r="Q81" s="1">
        <f t="shared" ca="1" si="54"/>
        <v>172.20544337137841</v>
      </c>
      <c r="R81" s="17">
        <f t="shared" ca="1" si="55"/>
        <v>13.122707166258737</v>
      </c>
    </row>
    <row r="82" spans="2:18">
      <c r="B82">
        <v>69</v>
      </c>
      <c r="C82" s="1">
        <f t="shared" ca="1" si="56"/>
        <v>0.77268712913811588</v>
      </c>
      <c r="D82">
        <f t="shared" ca="1" si="42"/>
        <v>4</v>
      </c>
      <c r="E82">
        <f t="shared" ca="1" si="43"/>
        <v>4</v>
      </c>
      <c r="F82">
        <f t="shared" ca="1" si="44"/>
        <v>2</v>
      </c>
      <c r="G82" s="3">
        <f t="shared" ca="1" si="45"/>
        <v>6</v>
      </c>
      <c r="H82" s="2">
        <f t="shared" ca="1" si="46"/>
        <v>0</v>
      </c>
      <c r="I82" s="3">
        <f t="shared" si="47"/>
        <v>0</v>
      </c>
      <c r="J82" s="3">
        <f t="shared" ca="1" si="48"/>
        <v>6</v>
      </c>
      <c r="K82" s="2">
        <f t="shared" ca="1" si="49"/>
        <v>1158</v>
      </c>
      <c r="L82" s="1">
        <f t="shared" ca="1" si="50"/>
        <v>0</v>
      </c>
      <c r="M82">
        <f t="shared" ca="1" si="51"/>
        <v>0</v>
      </c>
      <c r="N82">
        <f t="shared" ca="1" si="52"/>
        <v>0</v>
      </c>
      <c r="P82" s="1">
        <f t="shared" ca="1" si="53"/>
        <v>16.782608695652176</v>
      </c>
      <c r="Q82" s="1">
        <f t="shared" ca="1" si="54"/>
        <v>171.4079283887468</v>
      </c>
      <c r="R82" s="17">
        <f t="shared" ca="1" si="55"/>
        <v>13.092285071321461</v>
      </c>
    </row>
    <row r="83" spans="2:18">
      <c r="B83">
        <v>70</v>
      </c>
      <c r="C83" s="1">
        <f t="shared" ca="1" si="56"/>
        <v>0.9795725624247611</v>
      </c>
      <c r="D83">
        <f t="shared" ca="1" si="42"/>
        <v>5</v>
      </c>
      <c r="E83">
        <f t="shared" ca="1" si="43"/>
        <v>2</v>
      </c>
      <c r="F83">
        <f t="shared" ca="1" si="44"/>
        <v>0</v>
      </c>
      <c r="G83" s="3">
        <f t="shared" ca="1" si="45"/>
        <v>0</v>
      </c>
      <c r="H83" s="2">
        <f t="shared" ca="1" si="46"/>
        <v>12</v>
      </c>
      <c r="I83" s="3">
        <f t="shared" si="47"/>
        <v>0</v>
      </c>
      <c r="J83" s="3">
        <f t="shared" ca="1" si="48"/>
        <v>12</v>
      </c>
      <c r="K83" s="2">
        <f t="shared" ca="1" si="49"/>
        <v>1170</v>
      </c>
      <c r="L83" s="1">
        <f t="shared" ca="1" si="50"/>
        <v>0</v>
      </c>
      <c r="M83">
        <f t="shared" ca="1" si="51"/>
        <v>0</v>
      </c>
      <c r="N83">
        <f t="shared" ca="1" si="52"/>
        <v>0</v>
      </c>
      <c r="P83" s="1">
        <f t="shared" ca="1" si="53"/>
        <v>16.714285714285715</v>
      </c>
      <c r="Q83" s="1">
        <f t="shared" ca="1" si="54"/>
        <v>169.25051759834369</v>
      </c>
      <c r="R83" s="17">
        <f t="shared" ca="1" si="55"/>
        <v>13.009631724162821</v>
      </c>
    </row>
    <row r="84" spans="2:18">
      <c r="B84">
        <v>71</v>
      </c>
      <c r="C84" s="1">
        <f t="shared" ca="1" si="56"/>
        <v>0.9871206953793461</v>
      </c>
      <c r="D84">
        <f t="shared" ca="1" si="42"/>
        <v>5</v>
      </c>
      <c r="E84">
        <f t="shared" ca="1" si="43"/>
        <v>0</v>
      </c>
      <c r="F84">
        <f t="shared" ca="1" si="44"/>
        <v>0</v>
      </c>
      <c r="G84" s="3">
        <f t="shared" ca="1" si="45"/>
        <v>0</v>
      </c>
      <c r="H84" s="2">
        <f t="shared" ca="1" si="46"/>
        <v>20</v>
      </c>
      <c r="I84" s="3">
        <f t="shared" si="47"/>
        <v>20</v>
      </c>
      <c r="J84" s="3">
        <f t="shared" ca="1" si="48"/>
        <v>40</v>
      </c>
      <c r="K84" s="2">
        <f t="shared" ca="1" si="49"/>
        <v>1210</v>
      </c>
      <c r="L84" s="1">
        <f t="shared" ca="1" si="50"/>
        <v>0.20526795188251912</v>
      </c>
      <c r="M84">
        <f t="shared" ca="1" si="51"/>
        <v>2</v>
      </c>
      <c r="N84">
        <f t="shared" ca="1" si="52"/>
        <v>0</v>
      </c>
      <c r="P84" s="1">
        <f t="shared" ca="1" si="53"/>
        <v>17.04225352112676</v>
      </c>
      <c r="Q84" s="1">
        <f t="shared" ca="1" si="54"/>
        <v>174.46961770623744</v>
      </c>
      <c r="R84" s="17">
        <f t="shared" ca="1" si="55"/>
        <v>13.208694776783869</v>
      </c>
    </row>
    <row r="85" spans="2:18">
      <c r="B85">
        <v>72</v>
      </c>
      <c r="C85" s="1">
        <f t="shared" ca="1" si="56"/>
        <v>0.44060325869941486</v>
      </c>
      <c r="D85">
        <f t="shared" ca="1" si="42"/>
        <v>3</v>
      </c>
      <c r="E85">
        <f t="shared" ca="1" si="43"/>
        <v>0</v>
      </c>
      <c r="F85">
        <f t="shared" ca="1" si="44"/>
        <v>0</v>
      </c>
      <c r="G85" s="3">
        <f t="shared" ca="1" si="45"/>
        <v>0</v>
      </c>
      <c r="H85" s="2">
        <f t="shared" ca="1" si="46"/>
        <v>12</v>
      </c>
      <c r="I85" s="3">
        <f t="shared" si="47"/>
        <v>0</v>
      </c>
      <c r="J85" s="3">
        <f t="shared" ca="1" si="48"/>
        <v>12</v>
      </c>
      <c r="K85" s="2">
        <f t="shared" ca="1" si="49"/>
        <v>1222</v>
      </c>
      <c r="L85" s="1">
        <f t="shared" ca="1" si="50"/>
        <v>0</v>
      </c>
      <c r="M85">
        <f t="shared" ca="1" si="51"/>
        <v>1</v>
      </c>
      <c r="N85">
        <f t="shared" ca="1" si="52"/>
        <v>0</v>
      </c>
      <c r="P85" s="1">
        <f t="shared" ca="1" si="53"/>
        <v>16.972222222222221</v>
      </c>
      <c r="Q85" s="1">
        <f t="shared" ca="1" si="54"/>
        <v>172.36541471048517</v>
      </c>
      <c r="R85" s="17">
        <f t="shared" ca="1" si="55"/>
        <v>13.128800962406475</v>
      </c>
    </row>
    <row r="86" spans="2:18">
      <c r="B86">
        <v>73</v>
      </c>
      <c r="C86" s="1">
        <f t="shared" ca="1" si="56"/>
        <v>0.71568074331462928</v>
      </c>
      <c r="D86">
        <f t="shared" ca="1" si="42"/>
        <v>4</v>
      </c>
      <c r="E86">
        <f t="shared" ca="1" si="43"/>
        <v>4</v>
      </c>
      <c r="F86">
        <f t="shared" ca="1" si="44"/>
        <v>6</v>
      </c>
      <c r="G86" s="3">
        <f t="shared" ca="1" si="45"/>
        <v>18</v>
      </c>
      <c r="H86" s="2">
        <f t="shared" ca="1" si="46"/>
        <v>0</v>
      </c>
      <c r="I86" s="3">
        <f t="shared" si="47"/>
        <v>0</v>
      </c>
      <c r="J86" s="3">
        <f t="shared" ca="1" si="48"/>
        <v>18</v>
      </c>
      <c r="K86" s="2">
        <f t="shared" ca="1" si="49"/>
        <v>1240</v>
      </c>
      <c r="L86" s="1">
        <f t="shared" ca="1" si="50"/>
        <v>0</v>
      </c>
      <c r="M86">
        <f t="shared" ca="1" si="51"/>
        <v>0</v>
      </c>
      <c r="N86">
        <f t="shared" ca="1" si="52"/>
        <v>10</v>
      </c>
      <c r="P86" s="1">
        <f t="shared" ca="1" si="53"/>
        <v>16.986301369863014</v>
      </c>
      <c r="Q86" s="1">
        <f t="shared" ca="1" si="54"/>
        <v>169.98592085235921</v>
      </c>
      <c r="R86" s="17">
        <f t="shared" ca="1" si="55"/>
        <v>13.03786488856052</v>
      </c>
    </row>
    <row r="87" spans="2:18">
      <c r="B87">
        <v>74</v>
      </c>
      <c r="C87" s="1">
        <f t="shared" ca="1" si="56"/>
        <v>0.87725431602685</v>
      </c>
      <c r="D87">
        <f t="shared" ca="1" si="42"/>
        <v>5</v>
      </c>
      <c r="E87">
        <f t="shared" ca="1" si="43"/>
        <v>5</v>
      </c>
      <c r="F87">
        <f t="shared" ca="1" si="44"/>
        <v>1</v>
      </c>
      <c r="G87" s="3">
        <f t="shared" ca="1" si="45"/>
        <v>3</v>
      </c>
      <c r="H87" s="2">
        <f t="shared" ca="1" si="46"/>
        <v>0</v>
      </c>
      <c r="I87" s="3">
        <f t="shared" si="47"/>
        <v>0</v>
      </c>
      <c r="J87" s="3">
        <f t="shared" ca="1" si="48"/>
        <v>3</v>
      </c>
      <c r="K87" s="2">
        <f t="shared" ca="1" si="49"/>
        <v>1243</v>
      </c>
      <c r="L87" s="1">
        <f t="shared" ca="1" si="50"/>
        <v>0</v>
      </c>
      <c r="M87">
        <f t="shared" ca="1" si="51"/>
        <v>0</v>
      </c>
      <c r="N87">
        <f t="shared" ca="1" si="52"/>
        <v>0</v>
      </c>
      <c r="P87" s="1">
        <f t="shared" ca="1" si="53"/>
        <v>16.797297297297298</v>
      </c>
      <c r="Q87" s="1">
        <f t="shared" ca="1" si="54"/>
        <v>170.30081451314328</v>
      </c>
      <c r="R87" s="17">
        <f t="shared" ca="1" si="55"/>
        <v>13.049935421799729</v>
      </c>
    </row>
    <row r="88" spans="2:18">
      <c r="B88">
        <v>75</v>
      </c>
      <c r="C88" s="1">
        <f t="shared" ca="1" si="56"/>
        <v>0.21904955471086685</v>
      </c>
      <c r="D88">
        <f t="shared" ca="1" si="42"/>
        <v>2</v>
      </c>
      <c r="E88">
        <f t="shared" ca="1" si="43"/>
        <v>1</v>
      </c>
      <c r="F88">
        <f t="shared" ca="1" si="44"/>
        <v>0</v>
      </c>
      <c r="G88" s="3">
        <f t="shared" ca="1" si="45"/>
        <v>0</v>
      </c>
      <c r="H88" s="2">
        <f t="shared" ca="1" si="46"/>
        <v>4</v>
      </c>
      <c r="I88" s="3">
        <f t="shared" si="47"/>
        <v>0</v>
      </c>
      <c r="J88" s="3">
        <f t="shared" ca="1" si="48"/>
        <v>4</v>
      </c>
      <c r="K88" s="2">
        <f t="shared" ca="1" si="49"/>
        <v>1247</v>
      </c>
      <c r="L88" s="1">
        <f t="shared" ca="1" si="50"/>
        <v>0</v>
      </c>
      <c r="M88">
        <f t="shared" ca="1" si="51"/>
        <v>0</v>
      </c>
      <c r="N88">
        <f t="shared" ca="1" si="52"/>
        <v>0</v>
      </c>
      <c r="P88" s="1">
        <f t="shared" ca="1" si="53"/>
        <v>16.626666666666669</v>
      </c>
      <c r="Q88" s="1">
        <f t="shared" ca="1" si="54"/>
        <v>170.18306306306309</v>
      </c>
      <c r="R88" s="17">
        <f t="shared" ca="1" si="55"/>
        <v>13.04542306953144</v>
      </c>
    </row>
    <row r="89" spans="2:18">
      <c r="B89">
        <v>76</v>
      </c>
      <c r="C89" s="1">
        <f t="shared" ca="1" si="56"/>
        <v>0.72311553871894318</v>
      </c>
      <c r="D89">
        <f t="shared" ca="1" si="42"/>
        <v>4</v>
      </c>
      <c r="E89">
        <f t="shared" ca="1" si="43"/>
        <v>0</v>
      </c>
      <c r="F89">
        <f t="shared" ca="1" si="44"/>
        <v>0</v>
      </c>
      <c r="G89" s="3">
        <f t="shared" ca="1" si="45"/>
        <v>0</v>
      </c>
      <c r="H89" s="2">
        <f t="shared" ca="1" si="46"/>
        <v>16</v>
      </c>
      <c r="I89" s="3">
        <f t="shared" si="47"/>
        <v>0</v>
      </c>
      <c r="J89" s="3">
        <f t="shared" ca="1" si="48"/>
        <v>16</v>
      </c>
      <c r="K89" s="2">
        <f t="shared" ca="1" si="49"/>
        <v>1263</v>
      </c>
      <c r="L89" s="1">
        <f t="shared" ca="1" si="50"/>
        <v>0</v>
      </c>
      <c r="M89">
        <f t="shared" ca="1" si="51"/>
        <v>0</v>
      </c>
      <c r="N89">
        <f t="shared" ca="1" si="52"/>
        <v>0</v>
      </c>
      <c r="P89" s="1">
        <f t="shared" ca="1" si="53"/>
        <v>16.618421052631582</v>
      </c>
      <c r="Q89" s="1">
        <f t="shared" ca="1" si="54"/>
        <v>167.9191228070176</v>
      </c>
      <c r="R89" s="17">
        <f t="shared" ca="1" si="55"/>
        <v>12.958361115782258</v>
      </c>
    </row>
    <row r="90" spans="2:18">
      <c r="B90">
        <v>77</v>
      </c>
      <c r="C90" s="1">
        <f t="shared" ca="1" si="56"/>
        <v>0.42298562971740949</v>
      </c>
      <c r="D90">
        <f t="shared" ca="1" si="42"/>
        <v>3</v>
      </c>
      <c r="E90">
        <f t="shared" ca="1" si="43"/>
        <v>0</v>
      </c>
      <c r="F90">
        <f t="shared" ca="1" si="44"/>
        <v>0</v>
      </c>
      <c r="G90" s="3">
        <f t="shared" ca="1" si="45"/>
        <v>0</v>
      </c>
      <c r="H90" s="2">
        <f t="shared" ca="1" si="46"/>
        <v>12</v>
      </c>
      <c r="I90" s="3">
        <f t="shared" si="47"/>
        <v>0</v>
      </c>
      <c r="J90" s="3">
        <f t="shared" ca="1" si="48"/>
        <v>12</v>
      </c>
      <c r="K90" s="2">
        <f t="shared" ca="1" si="49"/>
        <v>1275</v>
      </c>
      <c r="L90" s="1">
        <f t="shared" ca="1" si="50"/>
        <v>0</v>
      </c>
      <c r="M90">
        <f t="shared" ca="1" si="51"/>
        <v>0</v>
      </c>
      <c r="N90">
        <f t="shared" ca="1" si="52"/>
        <v>0</v>
      </c>
      <c r="P90" s="1">
        <f t="shared" ca="1" si="53"/>
        <v>16.558441558441562</v>
      </c>
      <c r="Q90" s="1">
        <f t="shared" ca="1" si="54"/>
        <v>165.98667122351338</v>
      </c>
      <c r="R90" s="17">
        <f t="shared" ca="1" si="55"/>
        <v>12.883581459497719</v>
      </c>
    </row>
    <row r="91" spans="2:18">
      <c r="B91">
        <v>78</v>
      </c>
      <c r="C91" s="1">
        <f t="shared" ca="1" si="56"/>
        <v>0.86223709912779256</v>
      </c>
      <c r="D91">
        <f t="shared" ca="1" si="42"/>
        <v>5</v>
      </c>
      <c r="E91">
        <f t="shared" ca="1" si="43"/>
        <v>0</v>
      </c>
      <c r="F91">
        <f t="shared" ca="1" si="44"/>
        <v>0</v>
      </c>
      <c r="G91" s="3">
        <f t="shared" ca="1" si="45"/>
        <v>0</v>
      </c>
      <c r="H91" s="2">
        <f t="shared" ca="1" si="46"/>
        <v>20</v>
      </c>
      <c r="I91" s="3">
        <f t="shared" si="47"/>
        <v>20</v>
      </c>
      <c r="J91" s="3">
        <f t="shared" ca="1" si="48"/>
        <v>40</v>
      </c>
      <c r="K91" s="2">
        <f t="shared" ca="1" si="49"/>
        <v>1315</v>
      </c>
      <c r="L91" s="1">
        <f t="shared" ca="1" si="50"/>
        <v>0.62759614633979655</v>
      </c>
      <c r="M91">
        <f t="shared" ca="1" si="51"/>
        <v>3</v>
      </c>
      <c r="N91">
        <f t="shared" ca="1" si="52"/>
        <v>0</v>
      </c>
      <c r="P91" s="1">
        <f t="shared" ca="1" si="53"/>
        <v>16.858974358974361</v>
      </c>
      <c r="Q91" s="1">
        <f t="shared" ca="1" si="54"/>
        <v>170.87595737595746</v>
      </c>
      <c r="R91" s="17">
        <f t="shared" ca="1" si="55"/>
        <v>13.071953081921517</v>
      </c>
    </row>
    <row r="92" spans="2:18">
      <c r="B92">
        <v>79</v>
      </c>
      <c r="C92" s="1">
        <f t="shared" ca="1" si="56"/>
        <v>0.6419182192138928</v>
      </c>
      <c r="D92">
        <f t="shared" ca="1" si="42"/>
        <v>4</v>
      </c>
      <c r="E92">
        <f t="shared" ca="1" si="43"/>
        <v>0</v>
      </c>
      <c r="F92">
        <f t="shared" ca="1" si="44"/>
        <v>0</v>
      </c>
      <c r="G92" s="3">
        <f t="shared" ca="1" si="45"/>
        <v>0</v>
      </c>
      <c r="H92" s="2">
        <f t="shared" ca="1" si="46"/>
        <v>16</v>
      </c>
      <c r="I92" s="3">
        <f t="shared" si="47"/>
        <v>0</v>
      </c>
      <c r="J92" s="3">
        <f t="shared" ca="1" si="48"/>
        <v>16</v>
      </c>
      <c r="K92" s="2">
        <f t="shared" ca="1" si="49"/>
        <v>1331</v>
      </c>
      <c r="L92" s="1">
        <f t="shared" ca="1" si="50"/>
        <v>0</v>
      </c>
      <c r="M92">
        <f t="shared" ca="1" si="51"/>
        <v>2</v>
      </c>
      <c r="N92">
        <f t="shared" ca="1" si="52"/>
        <v>0</v>
      </c>
      <c r="P92" s="1">
        <f t="shared" ca="1" si="53"/>
        <v>16.848101265822788</v>
      </c>
      <c r="Q92" s="1">
        <f t="shared" ca="1" si="54"/>
        <v>168.69457968192154</v>
      </c>
      <c r="R92" s="17">
        <f t="shared" ca="1" si="55"/>
        <v>12.988247752561604</v>
      </c>
    </row>
    <row r="93" spans="2:18">
      <c r="B93">
        <v>80</v>
      </c>
      <c r="C93" s="1">
        <f t="shared" ca="1" si="56"/>
        <v>0.30901029792272805</v>
      </c>
      <c r="D93">
        <f t="shared" ca="1" si="42"/>
        <v>2</v>
      </c>
      <c r="E93">
        <f t="shared" ca="1" si="43"/>
        <v>0</v>
      </c>
      <c r="F93">
        <f t="shared" ca="1" si="44"/>
        <v>0</v>
      </c>
      <c r="G93" s="3">
        <f t="shared" ca="1" si="45"/>
        <v>0</v>
      </c>
      <c r="H93" s="2">
        <f t="shared" ca="1" si="46"/>
        <v>8</v>
      </c>
      <c r="I93" s="3">
        <f t="shared" si="47"/>
        <v>0</v>
      </c>
      <c r="J93" s="3">
        <f t="shared" ca="1" si="48"/>
        <v>8</v>
      </c>
      <c r="K93" s="2">
        <f t="shared" ca="1" si="49"/>
        <v>1339</v>
      </c>
      <c r="L93" s="1">
        <f t="shared" ca="1" si="50"/>
        <v>0</v>
      </c>
      <c r="M93">
        <f t="shared" ca="1" si="51"/>
        <v>1</v>
      </c>
      <c r="N93">
        <f t="shared" ca="1" si="52"/>
        <v>0</v>
      </c>
      <c r="P93" s="1">
        <f t="shared" ca="1" si="53"/>
        <v>16.737500000000004</v>
      </c>
      <c r="Q93" s="1">
        <f t="shared" ca="1" si="54"/>
        <v>167.53781645569629</v>
      </c>
      <c r="R93" s="17">
        <f t="shared" ca="1" si="55"/>
        <v>12.943640000235494</v>
      </c>
    </row>
    <row r="94" spans="2:18">
      <c r="B94">
        <v>81</v>
      </c>
      <c r="C94" s="1">
        <f t="shared" ca="1" si="56"/>
        <v>0.74465298860271112</v>
      </c>
      <c r="D94">
        <f t="shared" ca="1" si="42"/>
        <v>4</v>
      </c>
      <c r="E94">
        <f t="shared" ca="1" si="43"/>
        <v>4</v>
      </c>
      <c r="F94">
        <f t="shared" ca="1" si="44"/>
        <v>6</v>
      </c>
      <c r="G94" s="3">
        <f t="shared" ca="1" si="45"/>
        <v>18</v>
      </c>
      <c r="H94" s="2">
        <f t="shared" ca="1" si="46"/>
        <v>0</v>
      </c>
      <c r="I94" s="3">
        <f t="shared" si="47"/>
        <v>0</v>
      </c>
      <c r="J94" s="3">
        <f t="shared" ca="1" si="48"/>
        <v>18</v>
      </c>
      <c r="K94" s="2">
        <f t="shared" ca="1" si="49"/>
        <v>1357</v>
      </c>
      <c r="L94" s="1">
        <f t="shared" ca="1" si="50"/>
        <v>0</v>
      </c>
      <c r="M94">
        <f t="shared" ca="1" si="51"/>
        <v>0</v>
      </c>
      <c r="N94">
        <f t="shared" ca="1" si="52"/>
        <v>10</v>
      </c>
      <c r="P94" s="1">
        <f t="shared" ca="1" si="53"/>
        <v>16.753086419753092</v>
      </c>
      <c r="Q94" s="1">
        <f t="shared" ca="1" si="54"/>
        <v>165.46327160493837</v>
      </c>
      <c r="R94" s="17">
        <f t="shared" ca="1" si="55"/>
        <v>12.863252761449507</v>
      </c>
    </row>
    <row r="95" spans="2:18">
      <c r="B95">
        <v>82</v>
      </c>
      <c r="C95" s="1">
        <f t="shared" ca="1" si="56"/>
        <v>0.66159284378919203</v>
      </c>
      <c r="D95">
        <f t="shared" ca="1" si="42"/>
        <v>4</v>
      </c>
      <c r="E95">
        <f t="shared" ca="1" si="43"/>
        <v>4</v>
      </c>
      <c r="F95">
        <f t="shared" ca="1" si="44"/>
        <v>2</v>
      </c>
      <c r="G95" s="3">
        <f t="shared" ca="1" si="45"/>
        <v>6</v>
      </c>
      <c r="H95" s="2">
        <f t="shared" ca="1" si="46"/>
        <v>0</v>
      </c>
      <c r="I95" s="3">
        <f t="shared" si="47"/>
        <v>0</v>
      </c>
      <c r="J95" s="3">
        <f t="shared" ca="1" si="48"/>
        <v>6</v>
      </c>
      <c r="K95" s="2">
        <f t="shared" ca="1" si="49"/>
        <v>1363</v>
      </c>
      <c r="L95" s="1">
        <f t="shared" ca="1" si="50"/>
        <v>0</v>
      </c>
      <c r="M95">
        <f t="shared" ca="1" si="51"/>
        <v>0</v>
      </c>
      <c r="N95">
        <f t="shared" ca="1" si="52"/>
        <v>0</v>
      </c>
      <c r="P95" s="1">
        <f t="shared" ca="1" si="53"/>
        <v>16.621951219512201</v>
      </c>
      <c r="Q95" s="1">
        <f t="shared" ca="1" si="54"/>
        <v>164.83062330623315</v>
      </c>
      <c r="R95" s="17">
        <f t="shared" ca="1" si="55"/>
        <v>12.838637906967902</v>
      </c>
    </row>
    <row r="96" spans="2:18">
      <c r="B96">
        <v>83</v>
      </c>
      <c r="C96" s="1">
        <f t="shared" ca="1" si="56"/>
        <v>0.68696745062133879</v>
      </c>
      <c r="D96">
        <f t="shared" ca="1" si="42"/>
        <v>4</v>
      </c>
      <c r="E96">
        <f t="shared" ca="1" si="43"/>
        <v>2</v>
      </c>
      <c r="F96">
        <f t="shared" ca="1" si="44"/>
        <v>0</v>
      </c>
      <c r="G96" s="3">
        <f t="shared" ca="1" si="45"/>
        <v>0</v>
      </c>
      <c r="H96" s="2">
        <f t="shared" ca="1" si="46"/>
        <v>8</v>
      </c>
      <c r="I96" s="3">
        <f t="shared" si="47"/>
        <v>0</v>
      </c>
      <c r="J96" s="3">
        <f t="shared" ca="1" si="48"/>
        <v>8</v>
      </c>
      <c r="K96" s="2">
        <f t="shared" ca="1" si="49"/>
        <v>1371</v>
      </c>
      <c r="L96" s="1">
        <f t="shared" ca="1" si="50"/>
        <v>0</v>
      </c>
      <c r="M96">
        <f t="shared" ca="1" si="51"/>
        <v>0</v>
      </c>
      <c r="N96">
        <f t="shared" ca="1" si="52"/>
        <v>0</v>
      </c>
      <c r="P96" s="1">
        <f t="shared" ca="1" si="53"/>
        <v>16.518072289156631</v>
      </c>
      <c r="Q96" s="1">
        <f t="shared" ca="1" si="54"/>
        <v>163.71613282397891</v>
      </c>
      <c r="R96" s="17">
        <f t="shared" ca="1" si="55"/>
        <v>12.795160523572141</v>
      </c>
    </row>
    <row r="97" spans="2:18">
      <c r="B97">
        <v>84</v>
      </c>
      <c r="C97" s="1">
        <f t="shared" ca="1" si="56"/>
        <v>0.48684417452759909</v>
      </c>
      <c r="D97">
        <f t="shared" ca="1" si="42"/>
        <v>3</v>
      </c>
      <c r="E97">
        <f t="shared" ca="1" si="43"/>
        <v>0</v>
      </c>
      <c r="F97">
        <f t="shared" ca="1" si="44"/>
        <v>0</v>
      </c>
      <c r="G97" s="3">
        <f t="shared" ca="1" si="45"/>
        <v>0</v>
      </c>
      <c r="H97" s="2">
        <f t="shared" ca="1" si="46"/>
        <v>12</v>
      </c>
      <c r="I97" s="3">
        <f t="shared" si="47"/>
        <v>0</v>
      </c>
      <c r="J97" s="3">
        <f t="shared" ca="1" si="48"/>
        <v>12</v>
      </c>
      <c r="K97" s="2">
        <f t="shared" ca="1" si="49"/>
        <v>1383</v>
      </c>
      <c r="L97" s="1">
        <f t="shared" ca="1" si="50"/>
        <v>0</v>
      </c>
      <c r="M97">
        <f t="shared" ca="1" si="51"/>
        <v>0</v>
      </c>
      <c r="N97">
        <f t="shared" ca="1" si="52"/>
        <v>0</v>
      </c>
      <c r="P97" s="1">
        <f t="shared" ca="1" si="53"/>
        <v>16.464285714285719</v>
      </c>
      <c r="Q97" s="1">
        <f t="shared" ca="1" si="54"/>
        <v>161.98666092943208</v>
      </c>
      <c r="R97" s="17">
        <f t="shared" ca="1" si="55"/>
        <v>12.727398042389972</v>
      </c>
    </row>
    <row r="98" spans="2:18">
      <c r="B98">
        <v>85</v>
      </c>
      <c r="C98" s="1">
        <f t="shared" ca="1" si="56"/>
        <v>0.97053511874147791</v>
      </c>
      <c r="D98">
        <f t="shared" ca="1" si="42"/>
        <v>5</v>
      </c>
      <c r="E98">
        <f t="shared" ca="1" si="43"/>
        <v>0</v>
      </c>
      <c r="F98">
        <f t="shared" ca="1" si="44"/>
        <v>0</v>
      </c>
      <c r="G98" s="3">
        <f t="shared" ca="1" si="45"/>
        <v>0</v>
      </c>
      <c r="H98" s="2">
        <f t="shared" ca="1" si="46"/>
        <v>20</v>
      </c>
      <c r="I98" s="3">
        <f t="shared" si="47"/>
        <v>20</v>
      </c>
      <c r="J98" s="3">
        <f t="shared" ca="1" si="48"/>
        <v>40</v>
      </c>
      <c r="K98" s="2">
        <f t="shared" ca="1" si="49"/>
        <v>1423</v>
      </c>
      <c r="L98" s="1">
        <f t="shared" ca="1" si="50"/>
        <v>0.74087775628222263</v>
      </c>
      <c r="M98">
        <f t="shared" ca="1" si="51"/>
        <v>3</v>
      </c>
      <c r="N98">
        <f t="shared" ca="1" si="52"/>
        <v>0</v>
      </c>
      <c r="P98" s="1">
        <f t="shared" ca="1" si="53"/>
        <v>16.74117647058824</v>
      </c>
      <c r="Q98" s="1">
        <f t="shared" ca="1" si="54"/>
        <v>166.57507002801125</v>
      </c>
      <c r="R98" s="17">
        <f t="shared" ca="1" si="55"/>
        <v>12.906396477251551</v>
      </c>
    </row>
    <row r="99" spans="2:18">
      <c r="B99">
        <v>86</v>
      </c>
      <c r="C99" s="1">
        <f t="shared" ca="1" si="56"/>
        <v>6.7896628381247881E-2</v>
      </c>
      <c r="D99">
        <f t="shared" ca="1" si="42"/>
        <v>1</v>
      </c>
      <c r="E99">
        <f t="shared" ca="1" si="43"/>
        <v>0</v>
      </c>
      <c r="F99">
        <f t="shared" ca="1" si="44"/>
        <v>0</v>
      </c>
      <c r="G99" s="3">
        <f t="shared" ca="1" si="45"/>
        <v>0</v>
      </c>
      <c r="H99" s="2">
        <f t="shared" ca="1" si="46"/>
        <v>4</v>
      </c>
      <c r="I99" s="3">
        <f t="shared" si="47"/>
        <v>0</v>
      </c>
      <c r="J99" s="3">
        <f t="shared" ca="1" si="48"/>
        <v>4</v>
      </c>
      <c r="K99" s="2">
        <f t="shared" ca="1" si="49"/>
        <v>1427</v>
      </c>
      <c r="L99" s="1">
        <f t="shared" ca="1" si="50"/>
        <v>0</v>
      </c>
      <c r="M99">
        <f t="shared" ca="1" si="51"/>
        <v>2</v>
      </c>
      <c r="N99">
        <f t="shared" ca="1" si="52"/>
        <v>0</v>
      </c>
      <c r="P99" s="1">
        <f t="shared" ca="1" si="53"/>
        <v>16.593023255813957</v>
      </c>
      <c r="Q99" s="1">
        <f t="shared" ca="1" si="54"/>
        <v>166.50300957592344</v>
      </c>
      <c r="R99" s="17">
        <f t="shared" ca="1" si="55"/>
        <v>12.903604518735198</v>
      </c>
    </row>
    <row r="100" spans="2:18">
      <c r="B100">
        <v>87</v>
      </c>
      <c r="C100" s="1">
        <f t="shared" ca="1" si="56"/>
        <v>0.94007705494780147</v>
      </c>
      <c r="D100">
        <f t="shared" ca="1" si="42"/>
        <v>5</v>
      </c>
      <c r="E100">
        <f t="shared" ca="1" si="43"/>
        <v>0</v>
      </c>
      <c r="F100">
        <f t="shared" ca="1" si="44"/>
        <v>0</v>
      </c>
      <c r="G100" s="3">
        <f t="shared" ca="1" si="45"/>
        <v>0</v>
      </c>
      <c r="H100" s="2">
        <f t="shared" ca="1" si="46"/>
        <v>20</v>
      </c>
      <c r="I100" s="3">
        <f t="shared" si="47"/>
        <v>0</v>
      </c>
      <c r="J100" s="3">
        <f t="shared" ca="1" si="48"/>
        <v>20</v>
      </c>
      <c r="K100" s="2">
        <f t="shared" ca="1" si="49"/>
        <v>1447</v>
      </c>
      <c r="L100" s="1">
        <f t="shared" ca="1" si="50"/>
        <v>0</v>
      </c>
      <c r="M100">
        <f t="shared" ca="1" si="51"/>
        <v>1</v>
      </c>
      <c r="N100">
        <f t="shared" ca="1" si="52"/>
        <v>0</v>
      </c>
      <c r="P100" s="1">
        <f t="shared" ca="1" si="53"/>
        <v>16.632183908045981</v>
      </c>
      <c r="Q100" s="1">
        <f t="shared" ca="1" si="54"/>
        <v>164.70034750066833</v>
      </c>
      <c r="R100" s="17">
        <f t="shared" ca="1" si="55"/>
        <v>12.833563320476053</v>
      </c>
    </row>
    <row r="101" spans="2:18">
      <c r="B101">
        <v>88</v>
      </c>
      <c r="C101" s="1">
        <f t="shared" ca="1" si="56"/>
        <v>0.63368166242766688</v>
      </c>
      <c r="D101">
        <f t="shared" ca="1" si="42"/>
        <v>4</v>
      </c>
      <c r="E101">
        <f t="shared" ca="1" si="43"/>
        <v>4</v>
      </c>
      <c r="F101">
        <f t="shared" ca="1" si="44"/>
        <v>6</v>
      </c>
      <c r="G101" s="3">
        <f t="shared" ca="1" si="45"/>
        <v>18</v>
      </c>
      <c r="H101" s="2">
        <f t="shared" ca="1" si="46"/>
        <v>0</v>
      </c>
      <c r="I101" s="3">
        <f t="shared" si="47"/>
        <v>0</v>
      </c>
      <c r="J101" s="3">
        <f t="shared" ca="1" si="48"/>
        <v>18</v>
      </c>
      <c r="K101" s="2">
        <f t="shared" ca="1" si="49"/>
        <v>1465</v>
      </c>
      <c r="L101" s="1">
        <f t="shared" ca="1" si="50"/>
        <v>0</v>
      </c>
      <c r="M101">
        <f t="shared" ca="1" si="51"/>
        <v>0</v>
      </c>
      <c r="N101">
        <f t="shared" ca="1" si="52"/>
        <v>10</v>
      </c>
      <c r="P101" s="1">
        <f t="shared" ca="1" si="53"/>
        <v>16.647727272727277</v>
      </c>
      <c r="Q101" s="1">
        <f t="shared" ca="1" si="54"/>
        <v>162.8285005224661</v>
      </c>
      <c r="R101" s="17">
        <f t="shared" ca="1" si="55"/>
        <v>12.76042712931139</v>
      </c>
    </row>
    <row r="102" spans="2:18">
      <c r="B102">
        <v>89</v>
      </c>
      <c r="C102" s="1">
        <f t="shared" ca="1" si="56"/>
        <v>0.77805158940062924</v>
      </c>
      <c r="D102">
        <f t="shared" ca="1" si="42"/>
        <v>4</v>
      </c>
      <c r="E102">
        <f t="shared" ca="1" si="43"/>
        <v>4</v>
      </c>
      <c r="F102">
        <f t="shared" ca="1" si="44"/>
        <v>2</v>
      </c>
      <c r="G102" s="3">
        <f t="shared" ca="1" si="45"/>
        <v>6</v>
      </c>
      <c r="H102" s="2">
        <f t="shared" ca="1" si="46"/>
        <v>0</v>
      </c>
      <c r="I102" s="3">
        <f t="shared" si="47"/>
        <v>0</v>
      </c>
      <c r="J102" s="3">
        <f t="shared" ca="1" si="48"/>
        <v>6</v>
      </c>
      <c r="K102" s="2">
        <f t="shared" ca="1" si="49"/>
        <v>1471</v>
      </c>
      <c r="L102" s="1">
        <f t="shared" ca="1" si="50"/>
        <v>0</v>
      </c>
      <c r="M102">
        <f t="shared" ca="1" si="51"/>
        <v>0</v>
      </c>
      <c r="N102">
        <f t="shared" ca="1" si="52"/>
        <v>0</v>
      </c>
      <c r="P102" s="1">
        <f t="shared" ca="1" si="53"/>
        <v>16.528089887640455</v>
      </c>
      <c r="Q102" s="1">
        <f t="shared" ca="1" si="54"/>
        <v>162.25204290091938</v>
      </c>
      <c r="R102" s="17">
        <f t="shared" ca="1" si="55"/>
        <v>12.737819393480164</v>
      </c>
    </row>
    <row r="103" spans="2:18">
      <c r="B103">
        <v>90</v>
      </c>
      <c r="C103" s="1">
        <f t="shared" ca="1" si="56"/>
        <v>0.74799692046583388</v>
      </c>
      <c r="D103">
        <f t="shared" ca="1" si="42"/>
        <v>4</v>
      </c>
      <c r="E103">
        <f t="shared" ca="1" si="43"/>
        <v>2</v>
      </c>
      <c r="F103">
        <f t="shared" ca="1" si="44"/>
        <v>0</v>
      </c>
      <c r="G103" s="3">
        <f t="shared" ca="1" si="45"/>
        <v>0</v>
      </c>
      <c r="H103" s="2">
        <f t="shared" ca="1" si="46"/>
        <v>8</v>
      </c>
      <c r="I103" s="3">
        <f t="shared" si="47"/>
        <v>0</v>
      </c>
      <c r="J103" s="3">
        <f t="shared" ca="1" si="48"/>
        <v>8</v>
      </c>
      <c r="K103" s="2">
        <f t="shared" ca="1" si="49"/>
        <v>1479</v>
      </c>
      <c r="L103" s="1">
        <f t="shared" ca="1" si="50"/>
        <v>0</v>
      </c>
      <c r="M103">
        <f t="shared" ca="1" si="51"/>
        <v>0</v>
      </c>
      <c r="N103">
        <f t="shared" ca="1" si="52"/>
        <v>0</v>
      </c>
      <c r="P103" s="1">
        <f t="shared" ca="1" si="53"/>
        <v>16.433333333333341</v>
      </c>
      <c r="Q103" s="1">
        <f t="shared" ca="1" si="54"/>
        <v>161.23707865168547</v>
      </c>
      <c r="R103" s="17">
        <f t="shared" ca="1" si="55"/>
        <v>12.697916311414462</v>
      </c>
    </row>
    <row r="104" spans="2:18">
      <c r="B104">
        <v>91</v>
      </c>
      <c r="C104" s="1">
        <f t="shared" ca="1" si="56"/>
        <v>0.23635335051483697</v>
      </c>
      <c r="D104">
        <f t="shared" ca="1" si="42"/>
        <v>2</v>
      </c>
      <c r="E104">
        <f t="shared" ca="1" si="43"/>
        <v>0</v>
      </c>
      <c r="F104">
        <f t="shared" ca="1" si="44"/>
        <v>0</v>
      </c>
      <c r="G104" s="3">
        <f t="shared" ca="1" si="45"/>
        <v>0</v>
      </c>
      <c r="H104" s="2">
        <f t="shared" ca="1" si="46"/>
        <v>8</v>
      </c>
      <c r="I104" s="3">
        <f t="shared" si="47"/>
        <v>0</v>
      </c>
      <c r="J104" s="3">
        <f t="shared" ca="1" si="48"/>
        <v>8</v>
      </c>
      <c r="K104" s="2">
        <f t="shared" ca="1" si="49"/>
        <v>1487</v>
      </c>
      <c r="L104" s="1">
        <f t="shared" ca="1" si="50"/>
        <v>0</v>
      </c>
      <c r="M104">
        <f t="shared" ca="1" si="51"/>
        <v>0</v>
      </c>
      <c r="N104">
        <f t="shared" ca="1" si="52"/>
        <v>0</v>
      </c>
      <c r="P104" s="1">
        <f t="shared" ca="1" si="53"/>
        <v>16.34065934065935</v>
      </c>
      <c r="Q104" s="1">
        <f t="shared" ca="1" si="54"/>
        <v>160.2271062271063</v>
      </c>
      <c r="R104" s="17">
        <f t="shared" ca="1" si="55"/>
        <v>12.658084619211008</v>
      </c>
    </row>
    <row r="105" spans="2:18">
      <c r="B105">
        <v>92</v>
      </c>
      <c r="C105" s="1">
        <f t="shared" ca="1" si="56"/>
        <v>0.41048390838836735</v>
      </c>
      <c r="D105">
        <f t="shared" ca="1" si="42"/>
        <v>3</v>
      </c>
      <c r="E105">
        <f t="shared" ca="1" si="43"/>
        <v>0</v>
      </c>
      <c r="F105">
        <f t="shared" ca="1" si="44"/>
        <v>0</v>
      </c>
      <c r="G105" s="3">
        <f t="shared" ca="1" si="45"/>
        <v>0</v>
      </c>
      <c r="H105" s="2">
        <f t="shared" ca="1" si="46"/>
        <v>12</v>
      </c>
      <c r="I105" s="3">
        <f t="shared" si="47"/>
        <v>20</v>
      </c>
      <c r="J105" s="3">
        <f t="shared" ca="1" si="48"/>
        <v>32</v>
      </c>
      <c r="K105" s="2">
        <f t="shared" ca="1" si="49"/>
        <v>1519</v>
      </c>
      <c r="L105" s="1">
        <f t="shared" ca="1" si="50"/>
        <v>0.72921753217910568</v>
      </c>
      <c r="M105">
        <f t="shared" ca="1" si="51"/>
        <v>3</v>
      </c>
      <c r="N105">
        <f t="shared" ca="1" si="52"/>
        <v>0</v>
      </c>
      <c r="P105" s="1">
        <f t="shared" ca="1" si="53"/>
        <v>16.510869565217401</v>
      </c>
      <c r="Q105" s="1">
        <f t="shared" ca="1" si="54"/>
        <v>161.13174868609659</v>
      </c>
      <c r="R105" s="17">
        <f t="shared" ca="1" si="55"/>
        <v>12.693768104313888</v>
      </c>
    </row>
    <row r="106" spans="2:18">
      <c r="B106">
        <v>93</v>
      </c>
      <c r="C106" s="1">
        <f t="shared" ca="1" si="56"/>
        <v>0.54293498776212257</v>
      </c>
      <c r="D106">
        <f t="shared" ca="1" si="42"/>
        <v>3</v>
      </c>
      <c r="E106">
        <f t="shared" ca="1" si="43"/>
        <v>0</v>
      </c>
      <c r="F106">
        <f t="shared" ca="1" si="44"/>
        <v>0</v>
      </c>
      <c r="G106" s="3">
        <f t="shared" ca="1" si="45"/>
        <v>0</v>
      </c>
      <c r="H106" s="2">
        <f t="shared" ca="1" si="46"/>
        <v>12</v>
      </c>
      <c r="I106" s="3">
        <f t="shared" si="47"/>
        <v>0</v>
      </c>
      <c r="J106" s="3">
        <f t="shared" ca="1" si="48"/>
        <v>12</v>
      </c>
      <c r="K106" s="2">
        <f t="shared" ca="1" si="49"/>
        <v>1531</v>
      </c>
      <c r="L106" s="1">
        <f t="shared" ca="1" si="50"/>
        <v>0</v>
      </c>
      <c r="M106">
        <f t="shared" ca="1" si="51"/>
        <v>2</v>
      </c>
      <c r="N106">
        <f t="shared" ca="1" si="52"/>
        <v>0</v>
      </c>
      <c r="P106" s="1">
        <f t="shared" ca="1" si="53"/>
        <v>16.462365591397859</v>
      </c>
      <c r="Q106" s="1">
        <f t="shared" ca="1" si="54"/>
        <v>159.59911173445542</v>
      </c>
      <c r="R106" s="17">
        <f t="shared" ca="1" si="55"/>
        <v>12.633254202083302</v>
      </c>
    </row>
    <row r="107" spans="2:18">
      <c r="B107">
        <v>94</v>
      </c>
      <c r="C107" s="1">
        <f t="shared" ca="1" si="56"/>
        <v>0.72514963597887494</v>
      </c>
      <c r="D107">
        <f t="shared" ca="1" si="42"/>
        <v>4</v>
      </c>
      <c r="E107">
        <f t="shared" ca="1" si="43"/>
        <v>0</v>
      </c>
      <c r="F107">
        <f t="shared" ca="1" si="44"/>
        <v>0</v>
      </c>
      <c r="G107" s="3">
        <f t="shared" ca="1" si="45"/>
        <v>0</v>
      </c>
      <c r="H107" s="2">
        <f t="shared" ca="1" si="46"/>
        <v>16</v>
      </c>
      <c r="I107" s="3">
        <f t="shared" si="47"/>
        <v>0</v>
      </c>
      <c r="J107" s="3">
        <f t="shared" ca="1" si="48"/>
        <v>16</v>
      </c>
      <c r="K107" s="2">
        <f t="shared" ca="1" si="49"/>
        <v>1547</v>
      </c>
      <c r="L107" s="1">
        <f t="shared" ca="1" si="50"/>
        <v>0</v>
      </c>
      <c r="M107">
        <f t="shared" ca="1" si="51"/>
        <v>1</v>
      </c>
      <c r="N107">
        <f t="shared" ca="1" si="52"/>
        <v>0</v>
      </c>
      <c r="P107" s="1">
        <f t="shared" ca="1" si="53"/>
        <v>16.457446808510646</v>
      </c>
      <c r="Q107" s="1">
        <f t="shared" ca="1" si="54"/>
        <v>157.88526652939839</v>
      </c>
      <c r="R107" s="17">
        <f t="shared" ca="1" si="55"/>
        <v>12.56524040873864</v>
      </c>
    </row>
    <row r="108" spans="2:18">
      <c r="B108">
        <v>95</v>
      </c>
      <c r="C108" s="1">
        <f t="shared" ca="1" si="56"/>
        <v>0.21248922031222506</v>
      </c>
      <c r="D108">
        <f t="shared" ca="1" si="42"/>
        <v>2</v>
      </c>
      <c r="E108">
        <f t="shared" ca="1" si="43"/>
        <v>2</v>
      </c>
      <c r="F108">
        <f t="shared" ca="1" si="44"/>
        <v>8</v>
      </c>
      <c r="G108" s="3">
        <f t="shared" ca="1" si="45"/>
        <v>24</v>
      </c>
      <c r="H108" s="2">
        <f t="shared" ca="1" si="46"/>
        <v>0</v>
      </c>
      <c r="I108" s="3">
        <f t="shared" si="47"/>
        <v>0</v>
      </c>
      <c r="J108" s="3">
        <f t="shared" ca="1" si="48"/>
        <v>24</v>
      </c>
      <c r="K108" s="2">
        <f t="shared" ca="1" si="49"/>
        <v>1571</v>
      </c>
      <c r="L108" s="1">
        <f t="shared" ca="1" si="50"/>
        <v>0</v>
      </c>
      <c r="M108">
        <f t="shared" ca="1" si="51"/>
        <v>0</v>
      </c>
      <c r="N108">
        <f t="shared" ca="1" si="52"/>
        <v>10</v>
      </c>
      <c r="P108" s="1">
        <f t="shared" ca="1" si="53"/>
        <v>16.536842105263165</v>
      </c>
      <c r="Q108" s="1">
        <f t="shared" ca="1" si="54"/>
        <v>156.80447928331475</v>
      </c>
      <c r="R108" s="17">
        <f t="shared" ca="1" si="55"/>
        <v>12.522159529542607</v>
      </c>
    </row>
    <row r="109" spans="2:18">
      <c r="B109">
        <v>96</v>
      </c>
      <c r="C109" s="1">
        <f t="shared" ca="1" si="56"/>
        <v>8.5457147934635103E-2</v>
      </c>
      <c r="D109">
        <f t="shared" ca="1" si="42"/>
        <v>1</v>
      </c>
      <c r="E109">
        <f t="shared" ca="1" si="43"/>
        <v>1</v>
      </c>
      <c r="F109">
        <f t="shared" ca="1" si="44"/>
        <v>7</v>
      </c>
      <c r="G109" s="3">
        <f t="shared" ca="1" si="45"/>
        <v>21</v>
      </c>
      <c r="H109" s="2">
        <f t="shared" ca="1" si="46"/>
        <v>0</v>
      </c>
      <c r="I109" s="3">
        <f t="shared" si="47"/>
        <v>0</v>
      </c>
      <c r="J109" s="3">
        <f t="shared" ca="1" si="48"/>
        <v>21</v>
      </c>
      <c r="K109" s="2">
        <f t="shared" ca="1" si="49"/>
        <v>1592</v>
      </c>
      <c r="L109" s="1">
        <f t="shared" ca="1" si="50"/>
        <v>0</v>
      </c>
      <c r="M109">
        <f t="shared" ca="1" si="51"/>
        <v>0</v>
      </c>
      <c r="N109">
        <f t="shared" ca="1" si="52"/>
        <v>0</v>
      </c>
      <c r="P109" s="1">
        <f t="shared" ca="1" si="53"/>
        <v>16.583333333333339</v>
      </c>
      <c r="Q109" s="1">
        <f t="shared" ca="1" si="54"/>
        <v>155.36140350877201</v>
      </c>
      <c r="R109" s="17">
        <f t="shared" ca="1" si="55"/>
        <v>12.46440546150405</v>
      </c>
    </row>
    <row r="110" spans="2:18">
      <c r="B110">
        <v>97</v>
      </c>
      <c r="C110" s="1">
        <f t="shared" ca="1" si="56"/>
        <v>0.51155865243054244</v>
      </c>
      <c r="D110">
        <f t="shared" ca="1" si="42"/>
        <v>3</v>
      </c>
      <c r="E110">
        <f t="shared" ca="1" si="43"/>
        <v>3</v>
      </c>
      <c r="F110">
        <f t="shared" ca="1" si="44"/>
        <v>4</v>
      </c>
      <c r="G110" s="3">
        <f t="shared" ca="1" si="45"/>
        <v>12</v>
      </c>
      <c r="H110" s="2">
        <f t="shared" ca="1" si="46"/>
        <v>0</v>
      </c>
      <c r="I110" s="3">
        <f t="shared" si="47"/>
        <v>0</v>
      </c>
      <c r="J110" s="3">
        <f t="shared" ca="1" si="48"/>
        <v>12</v>
      </c>
      <c r="K110" s="2">
        <f t="shared" ca="1" si="49"/>
        <v>1604</v>
      </c>
      <c r="L110" s="1">
        <f t="shared" ca="1" si="50"/>
        <v>0</v>
      </c>
      <c r="M110">
        <f t="shared" ca="1" si="51"/>
        <v>0</v>
      </c>
      <c r="N110">
        <f t="shared" ca="1" si="52"/>
        <v>0</v>
      </c>
      <c r="P110" s="1">
        <f t="shared" ca="1" si="53"/>
        <v>16.536082474226809</v>
      </c>
      <c r="Q110" s="1">
        <f t="shared" ca="1" si="54"/>
        <v>153.95962199312723</v>
      </c>
      <c r="R110" s="17">
        <f t="shared" ca="1" si="55"/>
        <v>12.408046663078247</v>
      </c>
    </row>
    <row r="111" spans="2:18">
      <c r="B111">
        <v>98</v>
      </c>
      <c r="C111" s="1">
        <f t="shared" ca="1" si="56"/>
        <v>0.35868584278879911</v>
      </c>
      <c r="D111">
        <f t="shared" ca="1" si="42"/>
        <v>3</v>
      </c>
      <c r="E111">
        <f t="shared" ca="1" si="43"/>
        <v>3</v>
      </c>
      <c r="F111">
        <f t="shared" ca="1" si="44"/>
        <v>1</v>
      </c>
      <c r="G111" s="3">
        <f t="shared" ca="1" si="45"/>
        <v>3</v>
      </c>
      <c r="H111" s="2">
        <f t="shared" ca="1" si="46"/>
        <v>0</v>
      </c>
      <c r="I111" s="3">
        <f t="shared" si="47"/>
        <v>0</v>
      </c>
      <c r="J111" s="3">
        <f t="shared" ca="1" si="48"/>
        <v>3</v>
      </c>
      <c r="K111" s="2">
        <f t="shared" ca="1" si="49"/>
        <v>1607</v>
      </c>
      <c r="L111" s="1">
        <f t="shared" ca="1" si="50"/>
        <v>0</v>
      </c>
      <c r="M111">
        <f t="shared" ca="1" si="51"/>
        <v>0</v>
      </c>
      <c r="N111">
        <f t="shared" ca="1" si="52"/>
        <v>0</v>
      </c>
      <c r="P111" s="1">
        <f t="shared" ca="1" si="53"/>
        <v>16.397959183673471</v>
      </c>
      <c r="Q111" s="1">
        <f t="shared" ca="1" si="54"/>
        <v>154.24205764780146</v>
      </c>
      <c r="R111" s="17">
        <f t="shared" ca="1" si="55"/>
        <v>12.419422597198368</v>
      </c>
    </row>
    <row r="112" spans="2:18">
      <c r="B112">
        <v>99</v>
      </c>
      <c r="C112" s="1">
        <f t="shared" ca="1" si="56"/>
        <v>0.87938531264021602</v>
      </c>
      <c r="D112">
        <f t="shared" ca="1" si="42"/>
        <v>5</v>
      </c>
      <c r="E112">
        <f t="shared" ca="1" si="43"/>
        <v>1</v>
      </c>
      <c r="F112">
        <f t="shared" ca="1" si="44"/>
        <v>0</v>
      </c>
      <c r="G112" s="3">
        <f t="shared" ca="1" si="45"/>
        <v>0</v>
      </c>
      <c r="H112" s="2">
        <f t="shared" ca="1" si="46"/>
        <v>16</v>
      </c>
      <c r="I112" s="3">
        <f t="shared" si="47"/>
        <v>20</v>
      </c>
      <c r="J112" s="3">
        <f t="shared" ca="1" si="48"/>
        <v>36</v>
      </c>
      <c r="K112" s="2">
        <f t="shared" ca="1" si="49"/>
        <v>1643</v>
      </c>
      <c r="L112" s="1">
        <f t="shared" ca="1" si="50"/>
        <v>0.42135057500766626</v>
      </c>
      <c r="M112">
        <f t="shared" ca="1" si="51"/>
        <v>3</v>
      </c>
      <c r="N112">
        <f t="shared" ca="1" si="52"/>
        <v>0</v>
      </c>
      <c r="P112" s="1">
        <f t="shared" ca="1" si="53"/>
        <v>16.595959595959599</v>
      </c>
      <c r="Q112" s="1">
        <f t="shared" ca="1" si="54"/>
        <v>156.54937126365704</v>
      </c>
      <c r="R112" s="17">
        <f t="shared" ca="1" si="55"/>
        <v>12.511969120152791</v>
      </c>
    </row>
    <row r="113" spans="2:18">
      <c r="B113">
        <v>100</v>
      </c>
      <c r="C113" s="1">
        <f t="shared" ca="1" si="56"/>
        <v>0.17054820673364546</v>
      </c>
      <c r="D113">
        <f t="shared" ca="1" si="42"/>
        <v>2</v>
      </c>
      <c r="E113">
        <f t="shared" ca="1" si="43"/>
        <v>0</v>
      </c>
      <c r="F113">
        <f t="shared" ca="1" si="44"/>
        <v>0</v>
      </c>
      <c r="G113" s="3">
        <f t="shared" ca="1" si="45"/>
        <v>0</v>
      </c>
      <c r="H113" s="2">
        <f t="shared" ca="1" si="46"/>
        <v>8</v>
      </c>
      <c r="I113" s="3">
        <f t="shared" si="47"/>
        <v>0</v>
      </c>
      <c r="J113" s="3">
        <f t="shared" ca="1" si="48"/>
        <v>8</v>
      </c>
      <c r="K113" s="2">
        <f t="shared" ca="1" si="49"/>
        <v>1651</v>
      </c>
      <c r="L113" s="1">
        <f t="shared" ca="1" si="50"/>
        <v>0</v>
      </c>
      <c r="M113">
        <f t="shared" ca="1" si="51"/>
        <v>2</v>
      </c>
      <c r="N113">
        <f t="shared" ca="1" si="52"/>
        <v>0</v>
      </c>
      <c r="P113" s="1">
        <f t="shared" ca="1" si="53"/>
        <v>16.510000000000002</v>
      </c>
      <c r="Q113" s="1">
        <f t="shared" ca="1" si="54"/>
        <v>155.70696969696976</v>
      </c>
      <c r="R113" s="17">
        <f t="shared" ca="1" si="55"/>
        <v>12.478259882570557</v>
      </c>
    </row>
    <row r="114" spans="2:18">
      <c r="B114">
        <v>101</v>
      </c>
      <c r="C114" s="1">
        <f t="shared" ca="1" si="56"/>
        <v>0.80773612357249736</v>
      </c>
      <c r="D114">
        <f t="shared" ca="1" si="42"/>
        <v>4</v>
      </c>
      <c r="E114">
        <f t="shared" ca="1" si="43"/>
        <v>0</v>
      </c>
      <c r="F114">
        <f t="shared" ca="1" si="44"/>
        <v>0</v>
      </c>
      <c r="G114" s="3">
        <f t="shared" ca="1" si="45"/>
        <v>0</v>
      </c>
      <c r="H114" s="2">
        <f t="shared" ca="1" si="46"/>
        <v>16</v>
      </c>
      <c r="I114" s="3">
        <f t="shared" si="47"/>
        <v>0</v>
      </c>
      <c r="J114" s="3">
        <f t="shared" ca="1" si="48"/>
        <v>16</v>
      </c>
      <c r="K114" s="2">
        <f t="shared" ca="1" si="49"/>
        <v>1667</v>
      </c>
      <c r="L114" s="1">
        <f t="shared" ca="1" si="50"/>
        <v>0</v>
      </c>
      <c r="M114">
        <f t="shared" ca="1" si="51"/>
        <v>1</v>
      </c>
      <c r="N114">
        <f t="shared" ca="1" si="52"/>
        <v>0</v>
      </c>
      <c r="P114" s="1">
        <f t="shared" ca="1" si="53"/>
        <v>16.504950495049506</v>
      </c>
      <c r="Q114" s="1">
        <f t="shared" ca="1" si="54"/>
        <v>154.15247524752482</v>
      </c>
      <c r="R114" s="17">
        <f t="shared" ca="1" si="55"/>
        <v>12.415815528893976</v>
      </c>
    </row>
    <row r="115" spans="2:18">
      <c r="B115">
        <v>102</v>
      </c>
      <c r="C115" s="1">
        <f t="shared" ca="1" si="56"/>
        <v>0.83580107482206234</v>
      </c>
      <c r="D115">
        <f t="shared" ca="1" si="42"/>
        <v>5</v>
      </c>
      <c r="E115">
        <f t="shared" ca="1" si="43"/>
        <v>5</v>
      </c>
      <c r="F115">
        <f t="shared" ca="1" si="44"/>
        <v>5</v>
      </c>
      <c r="G115" s="3">
        <f t="shared" ca="1" si="45"/>
        <v>15</v>
      </c>
      <c r="H115" s="2">
        <f t="shared" ca="1" si="46"/>
        <v>0</v>
      </c>
      <c r="I115" s="3">
        <f t="shared" si="47"/>
        <v>0</v>
      </c>
      <c r="J115" s="3">
        <f t="shared" ca="1" si="48"/>
        <v>15</v>
      </c>
      <c r="K115" s="2">
        <f t="shared" ca="1" si="49"/>
        <v>1682</v>
      </c>
      <c r="L115" s="1">
        <f t="shared" ca="1" si="50"/>
        <v>0</v>
      </c>
      <c r="M115">
        <f t="shared" ca="1" si="51"/>
        <v>0</v>
      </c>
      <c r="N115">
        <f t="shared" ca="1" si="52"/>
        <v>10</v>
      </c>
      <c r="P115" s="1">
        <f t="shared" ca="1" si="53"/>
        <v>16.490196078431374</v>
      </c>
      <c r="Q115" s="1">
        <f t="shared" ca="1" si="54"/>
        <v>152.64841778295482</v>
      </c>
      <c r="R115" s="17">
        <f t="shared" ca="1" si="55"/>
        <v>12.35509683422007</v>
      </c>
    </row>
    <row r="116" spans="2:18">
      <c r="B116">
        <v>103</v>
      </c>
      <c r="C116" s="1">
        <f t="shared" ca="1" si="56"/>
        <v>0.20490242604239306</v>
      </c>
      <c r="D116">
        <f t="shared" ca="1" si="42"/>
        <v>2</v>
      </c>
      <c r="E116">
        <f t="shared" ca="1" si="43"/>
        <v>2</v>
      </c>
      <c r="F116">
        <f t="shared" ca="1" si="44"/>
        <v>3</v>
      </c>
      <c r="G116" s="3">
        <f t="shared" ca="1" si="45"/>
        <v>9</v>
      </c>
      <c r="H116" s="2">
        <f t="shared" ca="1" si="46"/>
        <v>0</v>
      </c>
      <c r="I116" s="3">
        <f t="shared" si="47"/>
        <v>0</v>
      </c>
      <c r="J116" s="3">
        <f t="shared" ca="1" si="48"/>
        <v>9</v>
      </c>
      <c r="K116" s="2">
        <f t="shared" ca="1" si="49"/>
        <v>1691</v>
      </c>
      <c r="L116" s="1">
        <f t="shared" ca="1" si="50"/>
        <v>0</v>
      </c>
      <c r="M116">
        <f t="shared" ca="1" si="51"/>
        <v>0</v>
      </c>
      <c r="N116">
        <f t="shared" ca="1" si="52"/>
        <v>0</v>
      </c>
      <c r="P116" s="1">
        <f t="shared" ca="1" si="53"/>
        <v>16.417475728155342</v>
      </c>
      <c r="Q116" s="1">
        <f t="shared" ca="1" si="54"/>
        <v>151.69655434989537</v>
      </c>
      <c r="R116" s="17">
        <f t="shared" ca="1" si="55"/>
        <v>12.316515511697915</v>
      </c>
    </row>
    <row r="117" spans="2:18">
      <c r="B117">
        <v>104</v>
      </c>
      <c r="C117" s="1">
        <f t="shared" ca="1" si="56"/>
        <v>0.99437711582861876</v>
      </c>
      <c r="D117">
        <f t="shared" ca="1" si="42"/>
        <v>5</v>
      </c>
      <c r="E117">
        <f t="shared" ca="1" si="43"/>
        <v>3</v>
      </c>
      <c r="F117">
        <f t="shared" ca="1" si="44"/>
        <v>0</v>
      </c>
      <c r="G117" s="3">
        <f t="shared" ca="1" si="45"/>
        <v>0</v>
      </c>
      <c r="H117" s="2">
        <f t="shared" ca="1" si="46"/>
        <v>8</v>
      </c>
      <c r="I117" s="3">
        <f t="shared" si="47"/>
        <v>0</v>
      </c>
      <c r="J117" s="3">
        <f t="shared" ca="1" si="48"/>
        <v>8</v>
      </c>
      <c r="K117" s="2">
        <f t="shared" ca="1" si="49"/>
        <v>1699</v>
      </c>
      <c r="L117" s="1">
        <f t="shared" ca="1" si="50"/>
        <v>0</v>
      </c>
      <c r="M117">
        <f t="shared" ca="1" si="51"/>
        <v>0</v>
      </c>
      <c r="N117">
        <f t="shared" ca="1" si="52"/>
        <v>0</v>
      </c>
      <c r="P117" s="1">
        <f t="shared" ca="1" si="53"/>
        <v>16.336538461538463</v>
      </c>
      <c r="Q117" s="1">
        <f t="shared" ca="1" si="54"/>
        <v>150.90505974607922</v>
      </c>
      <c r="R117" s="17">
        <f t="shared" ca="1" si="55"/>
        <v>12.284342055888839</v>
      </c>
    </row>
    <row r="118" spans="2:18">
      <c r="B118">
        <v>105</v>
      </c>
      <c r="C118" s="1">
        <f t="shared" ca="1" si="56"/>
        <v>0.56131401744377762</v>
      </c>
      <c r="D118">
        <f t="shared" ca="1" si="42"/>
        <v>3</v>
      </c>
      <c r="E118">
        <f t="shared" ca="1" si="43"/>
        <v>0</v>
      </c>
      <c r="F118">
        <f t="shared" ca="1" si="44"/>
        <v>0</v>
      </c>
      <c r="G118" s="3">
        <f t="shared" ca="1" si="45"/>
        <v>0</v>
      </c>
      <c r="H118" s="2">
        <f t="shared" ca="1" si="46"/>
        <v>12</v>
      </c>
      <c r="I118" s="3">
        <f t="shared" si="47"/>
        <v>0</v>
      </c>
      <c r="J118" s="3">
        <f t="shared" ca="1" si="48"/>
        <v>12</v>
      </c>
      <c r="K118" s="2">
        <f t="shared" ca="1" si="49"/>
        <v>1711</v>
      </c>
      <c r="L118" s="1">
        <f t="shared" ca="1" si="50"/>
        <v>0</v>
      </c>
      <c r="M118">
        <f t="shared" ca="1" si="51"/>
        <v>0</v>
      </c>
      <c r="N118">
        <f t="shared" ca="1" si="52"/>
        <v>0</v>
      </c>
      <c r="P118" s="1">
        <f t="shared" ca="1" si="53"/>
        <v>16.295238095238098</v>
      </c>
      <c r="Q118" s="1">
        <f t="shared" ca="1" si="54"/>
        <v>149.63315018315024</v>
      </c>
      <c r="R118" s="17">
        <f t="shared" ca="1" si="55"/>
        <v>12.232462964716069</v>
      </c>
    </row>
    <row r="119" spans="2:18">
      <c r="B119">
        <v>106</v>
      </c>
      <c r="C119" s="1">
        <f t="shared" ca="1" si="56"/>
        <v>0.62926896124160336</v>
      </c>
      <c r="D119">
        <f t="shared" ca="1" si="42"/>
        <v>4</v>
      </c>
      <c r="E119">
        <f t="shared" ca="1" si="43"/>
        <v>0</v>
      </c>
      <c r="F119">
        <f t="shared" ca="1" si="44"/>
        <v>0</v>
      </c>
      <c r="G119" s="3">
        <f t="shared" ca="1" si="45"/>
        <v>0</v>
      </c>
      <c r="H119" s="2">
        <f t="shared" ca="1" si="46"/>
        <v>16</v>
      </c>
      <c r="I119" s="3">
        <f t="shared" si="47"/>
        <v>20</v>
      </c>
      <c r="J119" s="3">
        <f t="shared" ca="1" si="48"/>
        <v>36</v>
      </c>
      <c r="K119" s="2">
        <f t="shared" ca="1" si="49"/>
        <v>1747</v>
      </c>
      <c r="L119" s="1">
        <f t="shared" ca="1" si="50"/>
        <v>0.11121794661492768</v>
      </c>
      <c r="M119">
        <f t="shared" ca="1" si="51"/>
        <v>1</v>
      </c>
      <c r="N119">
        <f t="shared" ca="1" si="52"/>
        <v>0</v>
      </c>
      <c r="P119" s="1">
        <f t="shared" ca="1" si="53"/>
        <v>16.481132075471699</v>
      </c>
      <c r="Q119" s="1">
        <f t="shared" ca="1" si="54"/>
        <v>151.87106918238999</v>
      </c>
      <c r="R119" s="17">
        <f t="shared" ca="1" si="55"/>
        <v>12.323598061539901</v>
      </c>
    </row>
    <row r="120" spans="2:18">
      <c r="B120">
        <v>107</v>
      </c>
      <c r="C120" s="1">
        <f t="shared" ca="1" si="56"/>
        <v>0.35482755598828764</v>
      </c>
      <c r="D120">
        <f t="shared" ca="1" si="42"/>
        <v>3</v>
      </c>
      <c r="E120">
        <f t="shared" ca="1" si="43"/>
        <v>3</v>
      </c>
      <c r="F120">
        <f t="shared" ca="1" si="44"/>
        <v>7</v>
      </c>
      <c r="G120" s="3">
        <f t="shared" ca="1" si="45"/>
        <v>21</v>
      </c>
      <c r="H120" s="2">
        <f t="shared" ca="1" si="46"/>
        <v>0</v>
      </c>
      <c r="I120" s="3">
        <f t="shared" si="47"/>
        <v>0</v>
      </c>
      <c r="J120" s="3">
        <f t="shared" ca="1" si="48"/>
        <v>21</v>
      </c>
      <c r="K120" s="2">
        <f t="shared" ca="1" si="49"/>
        <v>1768</v>
      </c>
      <c r="L120" s="1">
        <f t="shared" ca="1" si="50"/>
        <v>0</v>
      </c>
      <c r="M120">
        <f t="shared" ca="1" si="51"/>
        <v>0</v>
      </c>
      <c r="N120">
        <f t="shared" ca="1" si="52"/>
        <v>10</v>
      </c>
      <c r="P120" s="1">
        <f t="shared" ca="1" si="53"/>
        <v>16.523364485981308</v>
      </c>
      <c r="Q120" s="1">
        <f t="shared" ca="1" si="54"/>
        <v>150.62916593193444</v>
      </c>
      <c r="R120" s="17">
        <f t="shared" ca="1" si="55"/>
        <v>12.273107427702833</v>
      </c>
    </row>
    <row r="121" spans="2:18">
      <c r="B121">
        <v>108</v>
      </c>
      <c r="C121" s="1">
        <f t="shared" ca="1" si="56"/>
        <v>0.22675267651255915</v>
      </c>
      <c r="D121">
        <f t="shared" ca="1" si="42"/>
        <v>2</v>
      </c>
      <c r="E121">
        <f t="shared" ca="1" si="43"/>
        <v>2</v>
      </c>
      <c r="F121">
        <f t="shared" ca="1" si="44"/>
        <v>5</v>
      </c>
      <c r="G121" s="3">
        <f t="shared" ca="1" si="45"/>
        <v>15</v>
      </c>
      <c r="H121" s="2">
        <f t="shared" ca="1" si="46"/>
        <v>0</v>
      </c>
      <c r="I121" s="3">
        <f t="shared" si="47"/>
        <v>0</v>
      </c>
      <c r="J121" s="3">
        <f t="shared" ca="1" si="48"/>
        <v>15</v>
      </c>
      <c r="K121" s="2">
        <f t="shared" ca="1" si="49"/>
        <v>1783</v>
      </c>
      <c r="L121" s="1">
        <f t="shared" ca="1" si="50"/>
        <v>0</v>
      </c>
      <c r="M121">
        <f t="shared" ca="1" si="51"/>
        <v>0</v>
      </c>
      <c r="N121">
        <f t="shared" ca="1" si="52"/>
        <v>0</v>
      </c>
      <c r="P121" s="1">
        <f t="shared" ca="1" si="53"/>
        <v>16.50925925925926</v>
      </c>
      <c r="Q121" s="1">
        <f t="shared" ca="1" si="54"/>
        <v>149.24290411907236</v>
      </c>
      <c r="R121" s="17">
        <f t="shared" ca="1" si="55"/>
        <v>12.21650130434538</v>
      </c>
    </row>
    <row r="122" spans="2:18">
      <c r="B122">
        <v>109</v>
      </c>
      <c r="C122" s="1">
        <f t="shared" ca="1" si="56"/>
        <v>0.67452579460144513</v>
      </c>
      <c r="D122">
        <f t="shared" ca="1" si="42"/>
        <v>4</v>
      </c>
      <c r="E122">
        <f t="shared" ca="1" si="43"/>
        <v>4</v>
      </c>
      <c r="F122">
        <f t="shared" ca="1" si="44"/>
        <v>1</v>
      </c>
      <c r="G122" s="3">
        <f t="shared" ca="1" si="45"/>
        <v>3</v>
      </c>
      <c r="H122" s="2">
        <f t="shared" ca="1" si="46"/>
        <v>0</v>
      </c>
      <c r="I122" s="3">
        <f t="shared" si="47"/>
        <v>0</v>
      </c>
      <c r="J122" s="3">
        <f t="shared" ca="1" si="48"/>
        <v>3</v>
      </c>
      <c r="K122" s="2">
        <f t="shared" ca="1" si="49"/>
        <v>1786</v>
      </c>
      <c r="L122" s="1">
        <f t="shared" ca="1" si="50"/>
        <v>0</v>
      </c>
      <c r="M122">
        <f t="shared" ca="1" si="51"/>
        <v>0</v>
      </c>
      <c r="N122">
        <f t="shared" ca="1" si="52"/>
        <v>0</v>
      </c>
      <c r="P122" s="1">
        <f t="shared" ca="1" si="53"/>
        <v>16.385321100917434</v>
      </c>
      <c r="Q122" s="1">
        <f t="shared" ca="1" si="54"/>
        <v>149.53533809038399</v>
      </c>
      <c r="R122" s="17">
        <f t="shared" ca="1" si="55"/>
        <v>12.228464257231321</v>
      </c>
    </row>
    <row r="123" spans="2:18">
      <c r="B123">
        <v>110</v>
      </c>
      <c r="C123" s="1">
        <f t="shared" ca="1" si="56"/>
        <v>0.48119464652488997</v>
      </c>
      <c r="D123">
        <f t="shared" ca="1" si="42"/>
        <v>3</v>
      </c>
      <c r="E123">
        <f t="shared" ca="1" si="43"/>
        <v>1</v>
      </c>
      <c r="F123">
        <f t="shared" ca="1" si="44"/>
        <v>0</v>
      </c>
      <c r="G123" s="3">
        <f t="shared" ca="1" si="45"/>
        <v>0</v>
      </c>
      <c r="H123" s="2">
        <f t="shared" ca="1" si="46"/>
        <v>8</v>
      </c>
      <c r="I123" s="3">
        <f t="shared" si="47"/>
        <v>0</v>
      </c>
      <c r="J123" s="3">
        <f t="shared" ca="1" si="48"/>
        <v>8</v>
      </c>
      <c r="K123" s="2">
        <f t="shared" ca="1" si="49"/>
        <v>1794</v>
      </c>
      <c r="L123" s="1">
        <f t="shared" ca="1" si="50"/>
        <v>0</v>
      </c>
      <c r="M123">
        <f t="shared" ca="1" si="51"/>
        <v>0</v>
      </c>
      <c r="N123">
        <f t="shared" ca="1" si="52"/>
        <v>0</v>
      </c>
      <c r="P123" s="1">
        <f t="shared" ca="1" si="53"/>
        <v>16.309090909090909</v>
      </c>
      <c r="Q123" s="1">
        <f t="shared" ca="1" si="54"/>
        <v>148.80266889074232</v>
      </c>
      <c r="R123" s="17">
        <f t="shared" ca="1" si="55"/>
        <v>12.198469940559853</v>
      </c>
    </row>
    <row r="124" spans="2:18">
      <c r="B124">
        <v>111</v>
      </c>
      <c r="C124" s="1">
        <f t="shared" ca="1" si="56"/>
        <v>2.1240474521142971E-2</v>
      </c>
      <c r="D124">
        <f t="shared" ca="1" si="42"/>
        <v>0</v>
      </c>
      <c r="E124">
        <f t="shared" ca="1" si="43"/>
        <v>0</v>
      </c>
      <c r="F124">
        <f t="shared" ca="1" si="44"/>
        <v>0</v>
      </c>
      <c r="G124" s="3">
        <f t="shared" ca="1" si="45"/>
        <v>0</v>
      </c>
      <c r="H124" s="2">
        <f t="shared" ca="1" si="46"/>
        <v>0</v>
      </c>
      <c r="I124" s="3">
        <f t="shared" si="47"/>
        <v>0</v>
      </c>
      <c r="J124" s="3">
        <f t="shared" ca="1" si="48"/>
        <v>0</v>
      </c>
      <c r="K124" s="2">
        <f t="shared" ca="1" si="49"/>
        <v>1794</v>
      </c>
      <c r="L124" s="1">
        <f t="shared" ca="1" si="50"/>
        <v>0</v>
      </c>
      <c r="M124">
        <f t="shared" ca="1" si="51"/>
        <v>0</v>
      </c>
      <c r="N124">
        <f t="shared" ca="1" si="52"/>
        <v>0</v>
      </c>
      <c r="P124" s="1">
        <f t="shared" ca="1" si="53"/>
        <v>16.162162162162161</v>
      </c>
      <c r="Q124" s="1">
        <f t="shared" ca="1" si="54"/>
        <v>149.84619164619167</v>
      </c>
      <c r="R124" s="17">
        <f t="shared" ca="1" si="55"/>
        <v>12.241167903684341</v>
      </c>
    </row>
    <row r="125" spans="2:18">
      <c r="B125">
        <v>112</v>
      </c>
      <c r="C125" s="1">
        <f t="shared" ca="1" si="56"/>
        <v>4.1531998761513478E-2</v>
      </c>
      <c r="D125">
        <f t="shared" ca="1" si="42"/>
        <v>0</v>
      </c>
      <c r="E125">
        <f t="shared" ca="1" si="43"/>
        <v>0</v>
      </c>
      <c r="F125">
        <f t="shared" ca="1" si="44"/>
        <v>0</v>
      </c>
      <c r="G125" s="3">
        <f t="shared" ca="1" si="45"/>
        <v>0</v>
      </c>
      <c r="H125" s="2">
        <f t="shared" ca="1" si="46"/>
        <v>0</v>
      </c>
      <c r="I125" s="3">
        <f t="shared" si="47"/>
        <v>0</v>
      </c>
      <c r="J125" s="3">
        <f t="shared" ca="1" si="48"/>
        <v>0</v>
      </c>
      <c r="K125" s="2">
        <f t="shared" ca="1" si="49"/>
        <v>1794</v>
      </c>
      <c r="L125" s="1">
        <f t="shared" ca="1" si="50"/>
        <v>0</v>
      </c>
      <c r="M125">
        <f t="shared" ca="1" si="51"/>
        <v>0</v>
      </c>
      <c r="N125">
        <f t="shared" ca="1" si="52"/>
        <v>0</v>
      </c>
      <c r="P125" s="1">
        <f t="shared" ca="1" si="53"/>
        <v>16.017857142857142</v>
      </c>
      <c r="Q125" s="1">
        <f t="shared" ca="1" si="54"/>
        <v>150.8285070785071</v>
      </c>
      <c r="R125" s="17">
        <f t="shared" ca="1" si="55"/>
        <v>12.281225797065499</v>
      </c>
    </row>
    <row r="126" spans="2:18">
      <c r="B126">
        <v>113</v>
      </c>
      <c r="C126" s="1">
        <f t="shared" ca="1" si="56"/>
        <v>0.23931226325071453</v>
      </c>
      <c r="D126">
        <f t="shared" ca="1" si="42"/>
        <v>2</v>
      </c>
      <c r="E126">
        <f t="shared" ca="1" si="43"/>
        <v>0</v>
      </c>
      <c r="F126">
        <f t="shared" ca="1" si="44"/>
        <v>0</v>
      </c>
      <c r="G126" s="3">
        <f t="shared" ca="1" si="45"/>
        <v>0</v>
      </c>
      <c r="H126" s="2">
        <f t="shared" ca="1" si="46"/>
        <v>8</v>
      </c>
      <c r="I126" s="3">
        <f t="shared" si="47"/>
        <v>20</v>
      </c>
      <c r="J126" s="3">
        <f t="shared" ca="1" si="48"/>
        <v>28</v>
      </c>
      <c r="K126" s="2">
        <f t="shared" ca="1" si="49"/>
        <v>1822</v>
      </c>
      <c r="L126" s="1">
        <f t="shared" ca="1" si="50"/>
        <v>0.89899127965198655</v>
      </c>
      <c r="M126">
        <f t="shared" ca="1" si="51"/>
        <v>4</v>
      </c>
      <c r="N126">
        <f t="shared" ca="1" si="52"/>
        <v>0</v>
      </c>
      <c r="P126" s="1">
        <f t="shared" ca="1" si="53"/>
        <v>16.123893805309734</v>
      </c>
      <c r="Q126" s="1">
        <f t="shared" ca="1" si="54"/>
        <v>150.75237041719345</v>
      </c>
      <c r="R126" s="17">
        <f t="shared" ca="1" si="55"/>
        <v>12.278125688279683</v>
      </c>
    </row>
    <row r="127" spans="2:18">
      <c r="B127">
        <v>114</v>
      </c>
      <c r="C127" s="1">
        <f t="shared" ca="1" si="56"/>
        <v>0.3646711918222616</v>
      </c>
      <c r="D127">
        <f t="shared" ca="1" si="42"/>
        <v>3</v>
      </c>
      <c r="E127">
        <f t="shared" ca="1" si="43"/>
        <v>0</v>
      </c>
      <c r="F127">
        <f t="shared" ca="1" si="44"/>
        <v>0</v>
      </c>
      <c r="G127" s="3">
        <f t="shared" ca="1" si="45"/>
        <v>0</v>
      </c>
      <c r="H127" s="2">
        <f t="shared" ca="1" si="46"/>
        <v>12</v>
      </c>
      <c r="I127" s="3">
        <f t="shared" si="47"/>
        <v>0</v>
      </c>
      <c r="J127" s="3">
        <f t="shared" ca="1" si="48"/>
        <v>12</v>
      </c>
      <c r="K127" s="2">
        <f t="shared" ca="1" si="49"/>
        <v>1834</v>
      </c>
      <c r="L127" s="1">
        <f t="shared" ca="1" si="50"/>
        <v>0</v>
      </c>
      <c r="M127">
        <f t="shared" ca="1" si="51"/>
        <v>3</v>
      </c>
      <c r="N127">
        <f t="shared" ca="1" si="52"/>
        <v>0</v>
      </c>
      <c r="P127" s="1">
        <f t="shared" ca="1" si="53"/>
        <v>16.087719298245613</v>
      </c>
      <c r="Q127" s="1">
        <f t="shared" ca="1" si="54"/>
        <v>149.56745846918182</v>
      </c>
      <c r="R127" s="17">
        <f t="shared" ca="1" si="55"/>
        <v>12.229777531467276</v>
      </c>
    </row>
    <row r="128" spans="2:18">
      <c r="B128">
        <v>115</v>
      </c>
      <c r="C128" s="1">
        <f t="shared" ca="1" si="56"/>
        <v>0.34624854473289712</v>
      </c>
      <c r="D128">
        <f t="shared" ref="D128:D161" ca="1" si="57">LOOKUP(C128,lim_demanda,rango_demanda)</f>
        <v>2</v>
      </c>
      <c r="E128">
        <f t="shared" ref="E128:E161" ca="1" si="58">IF(F127+N128&gt;D128,D128,F127)</f>
        <v>0</v>
      </c>
      <c r="F128">
        <f t="shared" ref="F128:F161" ca="1" si="59">F127-E128+N128</f>
        <v>0</v>
      </c>
      <c r="G128" s="3">
        <f t="shared" ref="G128:G161" ca="1" si="60">F128*costo_mant</f>
        <v>0</v>
      </c>
      <c r="H128" s="2">
        <f t="shared" ref="H128:H161" ca="1" si="61">(D128-E128)*costo_stockout</f>
        <v>8</v>
      </c>
      <c r="I128" s="3">
        <f t="shared" ref="I128:I161" si="62">IF(MOD(B128-1,intervalo_pedido)=0,costo_pedido,0)</f>
        <v>0</v>
      </c>
      <c r="J128" s="3">
        <f t="shared" ref="J128:J161" ca="1" si="63">G128+H128+I128</f>
        <v>8</v>
      </c>
      <c r="K128" s="2">
        <f t="shared" ref="K128:K161" ca="1" si="64">G128+H128+I128+K127</f>
        <v>1842</v>
      </c>
      <c r="L128" s="1">
        <f t="shared" ref="L128:L161" ca="1" si="65">IF(I128=0,,RAND())</f>
        <v>0</v>
      </c>
      <c r="M128">
        <f t="shared" ref="M128:M161" ca="1" si="66">IF(L128=0,IF(M127&gt;1,M127-1,),LOOKUP(L128,lim_demora,rango_demora))</f>
        <v>2</v>
      </c>
      <c r="N128">
        <f t="shared" ref="N128:N161" ca="1" si="67">IF(M127=1,cantidad_pedido,)</f>
        <v>0</v>
      </c>
      <c r="P128" s="1">
        <f t="shared" ref="P128:P161" ca="1" si="68">(1/B128)*((B128-1)*P127+J128)</f>
        <v>16.017391304347825</v>
      </c>
      <c r="Q128" s="1">
        <f t="shared" ref="Q128:Q161" ca="1" si="69">(1/(B128-1))*((B128-2)*Q127+(B128/(B128-1))*(P128-J128)^2)</f>
        <v>148.82425629290617</v>
      </c>
      <c r="R128" s="17">
        <f t="shared" ref="R128:R161" ca="1" si="70">SQRT(Q128)</f>
        <v>12.199354749039236</v>
      </c>
    </row>
    <row r="129" spans="2:18">
      <c r="B129">
        <v>116</v>
      </c>
      <c r="C129" s="1">
        <f t="shared" ca="1" si="56"/>
        <v>1.5084584483548547E-2</v>
      </c>
      <c r="D129">
        <f t="shared" ca="1" si="57"/>
        <v>0</v>
      </c>
      <c r="E129">
        <f t="shared" ca="1" si="58"/>
        <v>0</v>
      </c>
      <c r="F129">
        <f t="shared" ca="1" si="59"/>
        <v>0</v>
      </c>
      <c r="G129" s="3">
        <f t="shared" ca="1" si="60"/>
        <v>0</v>
      </c>
      <c r="H129" s="2">
        <f t="shared" ca="1" si="61"/>
        <v>0</v>
      </c>
      <c r="I129" s="3">
        <f t="shared" si="62"/>
        <v>0</v>
      </c>
      <c r="J129" s="3">
        <f t="shared" ca="1" si="63"/>
        <v>0</v>
      </c>
      <c r="K129" s="2">
        <f t="shared" ca="1" si="64"/>
        <v>1842</v>
      </c>
      <c r="L129" s="1">
        <f t="shared" ca="1" si="65"/>
        <v>0</v>
      </c>
      <c r="M129">
        <f t="shared" ca="1" si="66"/>
        <v>1</v>
      </c>
      <c r="N129">
        <f t="shared" ca="1" si="67"/>
        <v>0</v>
      </c>
      <c r="P129" s="1">
        <f t="shared" ca="1" si="68"/>
        <v>15.879310344827585</v>
      </c>
      <c r="Q129" s="1">
        <f t="shared" ca="1" si="69"/>
        <v>149.74182908545725</v>
      </c>
      <c r="R129" s="17">
        <f t="shared" ca="1" si="70"/>
        <v>12.236904391448732</v>
      </c>
    </row>
    <row r="130" spans="2:18">
      <c r="B130">
        <v>117</v>
      </c>
      <c r="C130" s="1">
        <f t="shared" ca="1" si="56"/>
        <v>0.93967116222232061</v>
      </c>
      <c r="D130">
        <f t="shared" ca="1" si="57"/>
        <v>5</v>
      </c>
      <c r="E130">
        <f t="shared" ca="1" si="58"/>
        <v>5</v>
      </c>
      <c r="F130">
        <f t="shared" ca="1" si="59"/>
        <v>5</v>
      </c>
      <c r="G130" s="3">
        <f t="shared" ca="1" si="60"/>
        <v>15</v>
      </c>
      <c r="H130" s="2">
        <f t="shared" ca="1" si="61"/>
        <v>0</v>
      </c>
      <c r="I130" s="3">
        <f t="shared" si="62"/>
        <v>0</v>
      </c>
      <c r="J130" s="3">
        <f t="shared" ca="1" si="63"/>
        <v>15</v>
      </c>
      <c r="K130" s="2">
        <f t="shared" ca="1" si="64"/>
        <v>1857</v>
      </c>
      <c r="L130" s="1">
        <f t="shared" ca="1" si="65"/>
        <v>0</v>
      </c>
      <c r="M130">
        <f t="shared" ca="1" si="66"/>
        <v>0</v>
      </c>
      <c r="N130">
        <f t="shared" ca="1" si="67"/>
        <v>10</v>
      </c>
      <c r="P130" s="1">
        <f t="shared" ca="1" si="68"/>
        <v>15.871794871794874</v>
      </c>
      <c r="Q130" s="1">
        <f t="shared" ca="1" si="69"/>
        <v>148.4575596816976</v>
      </c>
      <c r="R130" s="17">
        <f t="shared" ca="1" si="70"/>
        <v>12.184316135167276</v>
      </c>
    </row>
    <row r="131" spans="2:18">
      <c r="B131">
        <v>118</v>
      </c>
      <c r="C131" s="1">
        <f t="shared" ca="1" si="56"/>
        <v>0.45674098338584113</v>
      </c>
      <c r="D131">
        <f t="shared" ca="1" si="57"/>
        <v>3</v>
      </c>
      <c r="E131">
        <f t="shared" ca="1" si="58"/>
        <v>3</v>
      </c>
      <c r="F131">
        <f t="shared" ca="1" si="59"/>
        <v>2</v>
      </c>
      <c r="G131" s="3">
        <f t="shared" ca="1" si="60"/>
        <v>6</v>
      </c>
      <c r="H131" s="2">
        <f t="shared" ca="1" si="61"/>
        <v>0</v>
      </c>
      <c r="I131" s="3">
        <f t="shared" si="62"/>
        <v>0</v>
      </c>
      <c r="J131" s="3">
        <f t="shared" ca="1" si="63"/>
        <v>6</v>
      </c>
      <c r="K131" s="2">
        <f t="shared" ca="1" si="64"/>
        <v>1863</v>
      </c>
      <c r="L131" s="1">
        <f t="shared" ca="1" si="65"/>
        <v>0</v>
      </c>
      <c r="M131">
        <f t="shared" ca="1" si="66"/>
        <v>0</v>
      </c>
      <c r="N131">
        <f t="shared" ca="1" si="67"/>
        <v>0</v>
      </c>
      <c r="P131" s="1">
        <f t="shared" ca="1" si="68"/>
        <v>15.788135593220341</v>
      </c>
      <c r="Q131" s="1">
        <f t="shared" ca="1" si="69"/>
        <v>148.01455888744027</v>
      </c>
      <c r="R131" s="17">
        <f t="shared" ca="1" si="70"/>
        <v>12.166123412469572</v>
      </c>
    </row>
    <row r="132" spans="2:18">
      <c r="B132">
        <v>119</v>
      </c>
      <c r="C132" s="1">
        <f t="shared" ca="1" si="56"/>
        <v>0.91459208046311091</v>
      </c>
      <c r="D132">
        <f t="shared" ca="1" si="57"/>
        <v>5</v>
      </c>
      <c r="E132">
        <f t="shared" ca="1" si="58"/>
        <v>2</v>
      </c>
      <c r="F132">
        <f t="shared" ca="1" si="59"/>
        <v>0</v>
      </c>
      <c r="G132" s="3">
        <f t="shared" ca="1" si="60"/>
        <v>0</v>
      </c>
      <c r="H132" s="2">
        <f t="shared" ca="1" si="61"/>
        <v>12</v>
      </c>
      <c r="I132" s="3">
        <f t="shared" si="62"/>
        <v>0</v>
      </c>
      <c r="J132" s="3">
        <f t="shared" ca="1" si="63"/>
        <v>12</v>
      </c>
      <c r="K132" s="2">
        <f t="shared" ca="1" si="64"/>
        <v>1875</v>
      </c>
      <c r="L132" s="1">
        <f t="shared" ca="1" si="65"/>
        <v>0</v>
      </c>
      <c r="M132">
        <f t="shared" ca="1" si="66"/>
        <v>0</v>
      </c>
      <c r="N132">
        <f t="shared" ca="1" si="67"/>
        <v>0</v>
      </c>
      <c r="P132" s="1">
        <f t="shared" ca="1" si="68"/>
        <v>15.756302521008404</v>
      </c>
      <c r="Q132" s="1">
        <f t="shared" ca="1" si="69"/>
        <v>146.88078621279024</v>
      </c>
      <c r="R132" s="17">
        <f t="shared" ca="1" si="70"/>
        <v>12.119438362102025</v>
      </c>
    </row>
    <row r="133" spans="2:18">
      <c r="B133">
        <v>120</v>
      </c>
      <c r="C133" s="1">
        <f t="shared" ca="1" si="56"/>
        <v>0.18892742860753664</v>
      </c>
      <c r="D133">
        <f t="shared" ca="1" si="57"/>
        <v>2</v>
      </c>
      <c r="E133">
        <f t="shared" ca="1" si="58"/>
        <v>0</v>
      </c>
      <c r="F133">
        <f t="shared" ca="1" si="59"/>
        <v>0</v>
      </c>
      <c r="G133" s="3">
        <f t="shared" ca="1" si="60"/>
        <v>0</v>
      </c>
      <c r="H133" s="2">
        <f t="shared" ca="1" si="61"/>
        <v>8</v>
      </c>
      <c r="I133" s="3">
        <f t="shared" si="62"/>
        <v>20</v>
      </c>
      <c r="J133" s="3">
        <f t="shared" ca="1" si="63"/>
        <v>28</v>
      </c>
      <c r="K133" s="2">
        <f t="shared" ca="1" si="64"/>
        <v>1903</v>
      </c>
      <c r="L133" s="1">
        <f t="shared" ca="1" si="65"/>
        <v>0.18316114711813913</v>
      </c>
      <c r="M133">
        <f t="shared" ca="1" si="66"/>
        <v>2</v>
      </c>
      <c r="N133">
        <f t="shared" ca="1" si="67"/>
        <v>0</v>
      </c>
      <c r="P133" s="1">
        <f t="shared" ca="1" si="68"/>
        <v>15.858333333333333</v>
      </c>
      <c r="Q133" s="1">
        <f t="shared" ca="1" si="69"/>
        <v>146.89572829131654</v>
      </c>
      <c r="R133" s="17">
        <f t="shared" ca="1" si="70"/>
        <v>12.120054797372681</v>
      </c>
    </row>
    <row r="134" spans="2:18">
      <c r="B134">
        <v>121</v>
      </c>
      <c r="C134" s="1">
        <f t="shared" ca="1" si="56"/>
        <v>0.42889891081164144</v>
      </c>
      <c r="D134">
        <f t="shared" ca="1" si="57"/>
        <v>3</v>
      </c>
      <c r="E134">
        <f t="shared" ca="1" si="58"/>
        <v>0</v>
      </c>
      <c r="F134">
        <f t="shared" ca="1" si="59"/>
        <v>0</v>
      </c>
      <c r="G134" s="3">
        <f t="shared" ca="1" si="60"/>
        <v>0</v>
      </c>
      <c r="H134" s="2">
        <f t="shared" ca="1" si="61"/>
        <v>12</v>
      </c>
      <c r="I134" s="3">
        <f t="shared" si="62"/>
        <v>0</v>
      </c>
      <c r="J134" s="3">
        <f t="shared" ca="1" si="63"/>
        <v>12</v>
      </c>
      <c r="K134" s="2">
        <f t="shared" ca="1" si="64"/>
        <v>1915</v>
      </c>
      <c r="L134" s="1">
        <f t="shared" ca="1" si="65"/>
        <v>0</v>
      </c>
      <c r="M134">
        <f t="shared" ca="1" si="66"/>
        <v>1</v>
      </c>
      <c r="N134">
        <f t="shared" ca="1" si="67"/>
        <v>0</v>
      </c>
      <c r="P134" s="1">
        <f t="shared" ca="1" si="68"/>
        <v>15.826446280991735</v>
      </c>
      <c r="Q134" s="1">
        <f t="shared" ca="1" si="69"/>
        <v>145.79462809917356</v>
      </c>
      <c r="R134" s="17">
        <f t="shared" ca="1" si="70"/>
        <v>12.074544633201434</v>
      </c>
    </row>
    <row r="135" spans="2:18">
      <c r="B135">
        <v>122</v>
      </c>
      <c r="C135" s="1">
        <f t="shared" ca="1" si="56"/>
        <v>9.3310610875033007E-2</v>
      </c>
      <c r="D135">
        <f t="shared" ca="1" si="57"/>
        <v>1</v>
      </c>
      <c r="E135">
        <f t="shared" ca="1" si="58"/>
        <v>1</v>
      </c>
      <c r="F135">
        <f t="shared" ca="1" si="59"/>
        <v>9</v>
      </c>
      <c r="G135" s="3">
        <f t="shared" ca="1" si="60"/>
        <v>27</v>
      </c>
      <c r="H135" s="2">
        <f t="shared" ca="1" si="61"/>
        <v>0</v>
      </c>
      <c r="I135" s="3">
        <f t="shared" si="62"/>
        <v>0</v>
      </c>
      <c r="J135" s="3">
        <f t="shared" ca="1" si="63"/>
        <v>27</v>
      </c>
      <c r="K135" s="2">
        <f t="shared" ca="1" si="64"/>
        <v>1942</v>
      </c>
      <c r="L135" s="1">
        <f t="shared" ca="1" si="65"/>
        <v>0</v>
      </c>
      <c r="M135">
        <f t="shared" ca="1" si="66"/>
        <v>0</v>
      </c>
      <c r="N135">
        <f t="shared" ca="1" si="67"/>
        <v>10</v>
      </c>
      <c r="P135" s="1">
        <f t="shared" ca="1" si="68"/>
        <v>15.918032786885247</v>
      </c>
      <c r="Q135" s="1">
        <f t="shared" ca="1" si="69"/>
        <v>145.61306056089961</v>
      </c>
      <c r="R135" s="17">
        <f t="shared" ca="1" si="70"/>
        <v>12.06702368278523</v>
      </c>
    </row>
    <row r="136" spans="2:18">
      <c r="B136">
        <v>123</v>
      </c>
      <c r="C136" s="1">
        <f t="shared" ca="1" si="56"/>
        <v>0.5942424150675869</v>
      </c>
      <c r="D136">
        <f t="shared" ca="1" si="57"/>
        <v>3</v>
      </c>
      <c r="E136">
        <f t="shared" ca="1" si="58"/>
        <v>3</v>
      </c>
      <c r="F136">
        <f t="shared" ca="1" si="59"/>
        <v>6</v>
      </c>
      <c r="G136" s="3">
        <f t="shared" ca="1" si="60"/>
        <v>18</v>
      </c>
      <c r="H136" s="2">
        <f t="shared" ca="1" si="61"/>
        <v>0</v>
      </c>
      <c r="I136" s="3">
        <f t="shared" si="62"/>
        <v>0</v>
      </c>
      <c r="J136" s="3">
        <f t="shared" ca="1" si="63"/>
        <v>18</v>
      </c>
      <c r="K136" s="2">
        <f t="shared" ca="1" si="64"/>
        <v>1960</v>
      </c>
      <c r="L136" s="1">
        <f t="shared" ca="1" si="65"/>
        <v>0</v>
      </c>
      <c r="M136">
        <f t="shared" ca="1" si="66"/>
        <v>0</v>
      </c>
      <c r="N136">
        <f t="shared" ca="1" si="67"/>
        <v>0</v>
      </c>
      <c r="P136" s="1">
        <f t="shared" ca="1" si="68"/>
        <v>15.9349593495935</v>
      </c>
      <c r="Q136" s="1">
        <f t="shared" ca="1" si="69"/>
        <v>144.45475143276025</v>
      </c>
      <c r="R136" s="17">
        <f t="shared" ca="1" si="70"/>
        <v>12.018933040530689</v>
      </c>
    </row>
    <row r="137" spans="2:18">
      <c r="B137">
        <v>124</v>
      </c>
      <c r="C137" s="1">
        <f t="shared" ca="1" si="56"/>
        <v>9.6643876002811879E-2</v>
      </c>
      <c r="D137">
        <f t="shared" ca="1" si="57"/>
        <v>1</v>
      </c>
      <c r="E137">
        <f t="shared" ca="1" si="58"/>
        <v>1</v>
      </c>
      <c r="F137">
        <f t="shared" ca="1" si="59"/>
        <v>5</v>
      </c>
      <c r="G137" s="3">
        <f t="shared" ca="1" si="60"/>
        <v>15</v>
      </c>
      <c r="H137" s="2">
        <f t="shared" ca="1" si="61"/>
        <v>0</v>
      </c>
      <c r="I137" s="3">
        <f t="shared" si="62"/>
        <v>0</v>
      </c>
      <c r="J137" s="3">
        <f t="shared" ca="1" si="63"/>
        <v>15</v>
      </c>
      <c r="K137" s="2">
        <f t="shared" ca="1" si="64"/>
        <v>1975</v>
      </c>
      <c r="L137" s="1">
        <f t="shared" ca="1" si="65"/>
        <v>0</v>
      </c>
      <c r="M137">
        <f t="shared" ca="1" si="66"/>
        <v>0</v>
      </c>
      <c r="N137">
        <f t="shared" ca="1" si="67"/>
        <v>0</v>
      </c>
      <c r="P137" s="1">
        <f t="shared" ca="1" si="68"/>
        <v>15.927419354838714</v>
      </c>
      <c r="Q137" s="1">
        <f t="shared" ca="1" si="69"/>
        <v>143.28737214791505</v>
      </c>
      <c r="R137" s="17">
        <f t="shared" ca="1" si="70"/>
        <v>11.970270345648633</v>
      </c>
    </row>
    <row r="138" spans="2:18">
      <c r="B138">
        <v>125</v>
      </c>
      <c r="C138" s="1">
        <f t="shared" ca="1" si="56"/>
        <v>0.39974284277115846</v>
      </c>
      <c r="D138">
        <f t="shared" ca="1" si="57"/>
        <v>3</v>
      </c>
      <c r="E138">
        <f t="shared" ca="1" si="58"/>
        <v>3</v>
      </c>
      <c r="F138">
        <f t="shared" ca="1" si="59"/>
        <v>2</v>
      </c>
      <c r="G138" s="3">
        <f t="shared" ca="1" si="60"/>
        <v>6</v>
      </c>
      <c r="H138" s="2">
        <f t="shared" ca="1" si="61"/>
        <v>0</v>
      </c>
      <c r="I138" s="3">
        <f t="shared" si="62"/>
        <v>0</v>
      </c>
      <c r="J138" s="3">
        <f t="shared" ca="1" si="63"/>
        <v>6</v>
      </c>
      <c r="K138" s="2">
        <f t="shared" ca="1" si="64"/>
        <v>1981</v>
      </c>
      <c r="L138" s="1">
        <f t="shared" ca="1" si="65"/>
        <v>0</v>
      </c>
      <c r="M138">
        <f t="shared" ca="1" si="66"/>
        <v>0</v>
      </c>
      <c r="N138">
        <f t="shared" ca="1" si="67"/>
        <v>0</v>
      </c>
      <c r="P138" s="1">
        <f t="shared" ca="1" si="68"/>
        <v>15.848000000000004</v>
      </c>
      <c r="Q138" s="1">
        <f t="shared" ca="1" si="69"/>
        <v>142.92025806451616</v>
      </c>
      <c r="R138" s="17">
        <f t="shared" ca="1" si="70"/>
        <v>11.954926100336888</v>
      </c>
    </row>
    <row r="139" spans="2:18">
      <c r="B139">
        <v>126</v>
      </c>
      <c r="C139" s="1">
        <f t="shared" ca="1" si="56"/>
        <v>0.79669868064081961</v>
      </c>
      <c r="D139">
        <f t="shared" ca="1" si="57"/>
        <v>4</v>
      </c>
      <c r="E139">
        <f t="shared" ca="1" si="58"/>
        <v>2</v>
      </c>
      <c r="F139">
        <f t="shared" ca="1" si="59"/>
        <v>0</v>
      </c>
      <c r="G139" s="3">
        <f t="shared" ca="1" si="60"/>
        <v>0</v>
      </c>
      <c r="H139" s="2">
        <f t="shared" ca="1" si="61"/>
        <v>8</v>
      </c>
      <c r="I139" s="3">
        <f t="shared" si="62"/>
        <v>0</v>
      </c>
      <c r="J139" s="3">
        <f t="shared" ca="1" si="63"/>
        <v>8</v>
      </c>
      <c r="K139" s="2">
        <f t="shared" ca="1" si="64"/>
        <v>1989</v>
      </c>
      <c r="L139" s="1">
        <f t="shared" ca="1" si="65"/>
        <v>0</v>
      </c>
      <c r="M139">
        <f t="shared" ca="1" si="66"/>
        <v>0</v>
      </c>
      <c r="N139">
        <f t="shared" ca="1" si="67"/>
        <v>0</v>
      </c>
      <c r="P139" s="1">
        <f t="shared" ca="1" si="68"/>
        <v>15.785714285714288</v>
      </c>
      <c r="Q139" s="1">
        <f t="shared" ca="1" si="69"/>
        <v>142.26571428571432</v>
      </c>
      <c r="R139" s="17">
        <f t="shared" ca="1" si="70"/>
        <v>11.927519200810968</v>
      </c>
    </row>
    <row r="140" spans="2:18">
      <c r="B140">
        <v>127</v>
      </c>
      <c r="C140" s="1">
        <f t="shared" ca="1" si="56"/>
        <v>0.3256907388021153</v>
      </c>
      <c r="D140">
        <f t="shared" ca="1" si="57"/>
        <v>2</v>
      </c>
      <c r="E140">
        <f t="shared" ca="1" si="58"/>
        <v>0</v>
      </c>
      <c r="F140">
        <f t="shared" ca="1" si="59"/>
        <v>0</v>
      </c>
      <c r="G140" s="3">
        <f t="shared" ca="1" si="60"/>
        <v>0</v>
      </c>
      <c r="H140" s="2">
        <f t="shared" ca="1" si="61"/>
        <v>8</v>
      </c>
      <c r="I140" s="3">
        <f t="shared" si="62"/>
        <v>20</v>
      </c>
      <c r="J140" s="3">
        <f t="shared" ca="1" si="63"/>
        <v>28</v>
      </c>
      <c r="K140" s="2">
        <f t="shared" ca="1" si="64"/>
        <v>2017</v>
      </c>
      <c r="L140" s="1">
        <f t="shared" ca="1" si="65"/>
        <v>0.44008721765504699</v>
      </c>
      <c r="M140">
        <f t="shared" ca="1" si="66"/>
        <v>3</v>
      </c>
      <c r="N140">
        <f t="shared" ca="1" si="67"/>
        <v>0</v>
      </c>
      <c r="P140" s="1">
        <f t="shared" ca="1" si="68"/>
        <v>15.88188976377953</v>
      </c>
      <c r="Q140" s="1">
        <f t="shared" ca="1" si="69"/>
        <v>142.31133608298964</v>
      </c>
      <c r="R140" s="17">
        <f t="shared" ca="1" si="70"/>
        <v>11.929431507116742</v>
      </c>
    </row>
    <row r="141" spans="2:18">
      <c r="B141">
        <v>128</v>
      </c>
      <c r="C141" s="1">
        <f t="shared" ca="1" si="56"/>
        <v>0.65249712899762291</v>
      </c>
      <c r="D141">
        <f t="shared" ca="1" si="57"/>
        <v>4</v>
      </c>
      <c r="E141">
        <f t="shared" ca="1" si="58"/>
        <v>0</v>
      </c>
      <c r="F141">
        <f t="shared" ca="1" si="59"/>
        <v>0</v>
      </c>
      <c r="G141" s="3">
        <f t="shared" ca="1" si="60"/>
        <v>0</v>
      </c>
      <c r="H141" s="2">
        <f t="shared" ca="1" si="61"/>
        <v>16</v>
      </c>
      <c r="I141" s="3">
        <f t="shared" si="62"/>
        <v>0</v>
      </c>
      <c r="J141" s="3">
        <f t="shared" ca="1" si="63"/>
        <v>16</v>
      </c>
      <c r="K141" s="2">
        <f t="shared" ca="1" si="64"/>
        <v>2033</v>
      </c>
      <c r="L141" s="1">
        <f t="shared" ca="1" si="65"/>
        <v>0</v>
      </c>
      <c r="M141">
        <f t="shared" ca="1" si="66"/>
        <v>2</v>
      </c>
      <c r="N141">
        <f t="shared" ca="1" si="67"/>
        <v>0</v>
      </c>
      <c r="P141" s="1">
        <f t="shared" ca="1" si="68"/>
        <v>15.882812500000002</v>
      </c>
      <c r="Q141" s="1">
        <f t="shared" ca="1" si="69"/>
        <v>141.19088336614172</v>
      </c>
      <c r="R141" s="17">
        <f t="shared" ca="1" si="70"/>
        <v>11.882377008248044</v>
      </c>
    </row>
    <row r="142" spans="2:18">
      <c r="B142">
        <v>129</v>
      </c>
      <c r="C142" s="1">
        <f t="shared" ref="C142:C161" ca="1" si="71">RAND()</f>
        <v>0.20395990182521118</v>
      </c>
      <c r="D142">
        <f t="shared" ca="1" si="57"/>
        <v>2</v>
      </c>
      <c r="E142">
        <f t="shared" ca="1" si="58"/>
        <v>0</v>
      </c>
      <c r="F142">
        <f t="shared" ca="1" si="59"/>
        <v>0</v>
      </c>
      <c r="G142" s="3">
        <f t="shared" ca="1" si="60"/>
        <v>0</v>
      </c>
      <c r="H142" s="2">
        <f t="shared" ca="1" si="61"/>
        <v>8</v>
      </c>
      <c r="I142" s="3">
        <f t="shared" si="62"/>
        <v>0</v>
      </c>
      <c r="J142" s="3">
        <f t="shared" ca="1" si="63"/>
        <v>8</v>
      </c>
      <c r="K142" s="2">
        <f t="shared" ca="1" si="64"/>
        <v>2041</v>
      </c>
      <c r="L142" s="1">
        <f t="shared" ca="1" si="65"/>
        <v>0</v>
      </c>
      <c r="M142">
        <f t="shared" ca="1" si="66"/>
        <v>1</v>
      </c>
      <c r="N142">
        <f t="shared" ca="1" si="67"/>
        <v>0</v>
      </c>
      <c r="P142" s="1">
        <f t="shared" ca="1" si="68"/>
        <v>15.821705426356591</v>
      </c>
      <c r="Q142" s="1">
        <f t="shared" ca="1" si="69"/>
        <v>140.56952519379846</v>
      </c>
      <c r="R142" s="17">
        <f t="shared" ca="1" si="70"/>
        <v>11.85620197170234</v>
      </c>
    </row>
    <row r="143" spans="2:18">
      <c r="B143">
        <v>130</v>
      </c>
      <c r="C143" s="1">
        <f t="shared" ca="1" si="71"/>
        <v>0.72125057402597204</v>
      </c>
      <c r="D143">
        <f t="shared" ca="1" si="57"/>
        <v>4</v>
      </c>
      <c r="E143">
        <f t="shared" ca="1" si="58"/>
        <v>4</v>
      </c>
      <c r="F143">
        <f t="shared" ca="1" si="59"/>
        <v>6</v>
      </c>
      <c r="G143" s="3">
        <f t="shared" ca="1" si="60"/>
        <v>18</v>
      </c>
      <c r="H143" s="2">
        <f t="shared" ca="1" si="61"/>
        <v>0</v>
      </c>
      <c r="I143" s="3">
        <f t="shared" si="62"/>
        <v>0</v>
      </c>
      <c r="J143" s="3">
        <f t="shared" ca="1" si="63"/>
        <v>18</v>
      </c>
      <c r="K143" s="2">
        <f t="shared" ca="1" si="64"/>
        <v>2059</v>
      </c>
      <c r="L143" s="1">
        <f t="shared" ca="1" si="65"/>
        <v>0</v>
      </c>
      <c r="M143">
        <f t="shared" ca="1" si="66"/>
        <v>0</v>
      </c>
      <c r="N143">
        <f t="shared" ca="1" si="67"/>
        <v>10</v>
      </c>
      <c r="P143" s="1">
        <f t="shared" ca="1" si="68"/>
        <v>15.838461538461539</v>
      </c>
      <c r="Q143" s="1">
        <f t="shared" ca="1" si="69"/>
        <v>139.51633870005963</v>
      </c>
      <c r="R143" s="17">
        <f t="shared" ca="1" si="70"/>
        <v>11.811703463093696</v>
      </c>
    </row>
    <row r="144" spans="2:18">
      <c r="B144">
        <v>131</v>
      </c>
      <c r="C144" s="1">
        <f t="shared" ca="1" si="71"/>
        <v>0.34652841636719067</v>
      </c>
      <c r="D144">
        <f t="shared" ca="1" si="57"/>
        <v>2</v>
      </c>
      <c r="E144">
        <f t="shared" ca="1" si="58"/>
        <v>2</v>
      </c>
      <c r="F144">
        <f t="shared" ca="1" si="59"/>
        <v>4</v>
      </c>
      <c r="G144" s="3">
        <f t="shared" ca="1" si="60"/>
        <v>12</v>
      </c>
      <c r="H144" s="2">
        <f t="shared" ca="1" si="61"/>
        <v>0</v>
      </c>
      <c r="I144" s="3">
        <f t="shared" si="62"/>
        <v>0</v>
      </c>
      <c r="J144" s="3">
        <f t="shared" ca="1" si="63"/>
        <v>12</v>
      </c>
      <c r="K144" s="2">
        <f t="shared" ca="1" si="64"/>
        <v>2071</v>
      </c>
      <c r="L144" s="1">
        <f t="shared" ca="1" si="65"/>
        <v>0</v>
      </c>
      <c r="M144">
        <f t="shared" ca="1" si="66"/>
        <v>0</v>
      </c>
      <c r="N144">
        <f t="shared" ca="1" si="67"/>
        <v>0</v>
      </c>
      <c r="P144" s="1">
        <f t="shared" ca="1" si="68"/>
        <v>15.809160305343511</v>
      </c>
      <c r="Q144" s="1">
        <f t="shared" ca="1" si="69"/>
        <v>138.55560775102762</v>
      </c>
      <c r="R144" s="17">
        <f t="shared" ca="1" si="70"/>
        <v>11.770964605801328</v>
      </c>
    </row>
    <row r="145" spans="2:18">
      <c r="B145">
        <v>132</v>
      </c>
      <c r="C145" s="1">
        <f t="shared" ca="1" si="71"/>
        <v>0.17845078422960348</v>
      </c>
      <c r="D145">
        <f t="shared" ca="1" si="57"/>
        <v>2</v>
      </c>
      <c r="E145">
        <f t="shared" ca="1" si="58"/>
        <v>2</v>
      </c>
      <c r="F145">
        <f t="shared" ca="1" si="59"/>
        <v>2</v>
      </c>
      <c r="G145" s="3">
        <f t="shared" ca="1" si="60"/>
        <v>6</v>
      </c>
      <c r="H145" s="2">
        <f t="shared" ca="1" si="61"/>
        <v>0</v>
      </c>
      <c r="I145" s="3">
        <f t="shared" si="62"/>
        <v>0</v>
      </c>
      <c r="J145" s="3">
        <f t="shared" ca="1" si="63"/>
        <v>6</v>
      </c>
      <c r="K145" s="2">
        <f t="shared" ca="1" si="64"/>
        <v>2077</v>
      </c>
      <c r="L145" s="1">
        <f t="shared" ca="1" si="65"/>
        <v>0</v>
      </c>
      <c r="M145">
        <f t="shared" ca="1" si="66"/>
        <v>0</v>
      </c>
      <c r="N145">
        <f t="shared" ca="1" si="67"/>
        <v>0</v>
      </c>
      <c r="P145" s="1">
        <f t="shared" ca="1" si="68"/>
        <v>15.734848484848484</v>
      </c>
      <c r="Q145" s="1">
        <f t="shared" ca="1" si="69"/>
        <v>138.22686791579923</v>
      </c>
      <c r="R145" s="17">
        <f t="shared" ca="1" si="70"/>
        <v>11.75699229887471</v>
      </c>
    </row>
    <row r="146" spans="2:18">
      <c r="B146">
        <v>133</v>
      </c>
      <c r="C146" s="1">
        <f t="shared" ca="1" si="71"/>
        <v>0.20167626861623877</v>
      </c>
      <c r="D146">
        <f t="shared" ca="1" si="57"/>
        <v>2</v>
      </c>
      <c r="E146">
        <f t="shared" ca="1" si="58"/>
        <v>2</v>
      </c>
      <c r="F146">
        <f t="shared" ca="1" si="59"/>
        <v>0</v>
      </c>
      <c r="G146" s="3">
        <f t="shared" ca="1" si="60"/>
        <v>0</v>
      </c>
      <c r="H146" s="2">
        <f t="shared" ca="1" si="61"/>
        <v>0</v>
      </c>
      <c r="I146" s="3">
        <f t="shared" si="62"/>
        <v>0</v>
      </c>
      <c r="J146" s="3">
        <f t="shared" ca="1" si="63"/>
        <v>0</v>
      </c>
      <c r="K146" s="2">
        <f t="shared" ca="1" si="64"/>
        <v>2077</v>
      </c>
      <c r="L146" s="1">
        <f t="shared" ca="1" si="65"/>
        <v>0</v>
      </c>
      <c r="M146">
        <f t="shared" ca="1" si="66"/>
        <v>0</v>
      </c>
      <c r="N146">
        <f t="shared" ca="1" si="67"/>
        <v>0</v>
      </c>
      <c r="P146" s="1">
        <f t="shared" ca="1" si="68"/>
        <v>15.616541353383457</v>
      </c>
      <c r="Q146" s="1">
        <f t="shared" ca="1" si="69"/>
        <v>139.04123946229214</v>
      </c>
      <c r="R146" s="17">
        <f t="shared" ca="1" si="70"/>
        <v>11.791574935617893</v>
      </c>
    </row>
    <row r="147" spans="2:18">
      <c r="B147">
        <v>134</v>
      </c>
      <c r="C147" s="1">
        <f t="shared" ca="1" si="71"/>
        <v>0.10887680349114781</v>
      </c>
      <c r="D147">
        <f t="shared" ca="1" si="57"/>
        <v>1</v>
      </c>
      <c r="E147">
        <f t="shared" ca="1" si="58"/>
        <v>0</v>
      </c>
      <c r="F147">
        <f t="shared" ca="1" si="59"/>
        <v>0</v>
      </c>
      <c r="G147" s="3">
        <f t="shared" ca="1" si="60"/>
        <v>0</v>
      </c>
      <c r="H147" s="2">
        <f t="shared" ca="1" si="61"/>
        <v>4</v>
      </c>
      <c r="I147" s="3">
        <f t="shared" si="62"/>
        <v>20</v>
      </c>
      <c r="J147" s="3">
        <f t="shared" ca="1" si="63"/>
        <v>24</v>
      </c>
      <c r="K147" s="2">
        <f t="shared" ca="1" si="64"/>
        <v>2101</v>
      </c>
      <c r="L147" s="1">
        <f t="shared" ca="1" si="65"/>
        <v>0.41370094846795347</v>
      </c>
      <c r="M147">
        <f t="shared" ca="1" si="66"/>
        <v>3</v>
      </c>
      <c r="N147">
        <f t="shared" ca="1" si="67"/>
        <v>0</v>
      </c>
      <c r="P147" s="1">
        <f t="shared" ca="1" si="68"/>
        <v>15.67910447761194</v>
      </c>
      <c r="Q147" s="1">
        <f t="shared" ca="1" si="69"/>
        <v>138.52031197396479</v>
      </c>
      <c r="R147" s="17">
        <f t="shared" ca="1" si="70"/>
        <v>11.769465237382912</v>
      </c>
    </row>
    <row r="148" spans="2:18">
      <c r="B148">
        <v>135</v>
      </c>
      <c r="C148" s="1">
        <f t="shared" ca="1" si="71"/>
        <v>0.71484873584199105</v>
      </c>
      <c r="D148">
        <f t="shared" ca="1" si="57"/>
        <v>4</v>
      </c>
      <c r="E148">
        <f t="shared" ca="1" si="58"/>
        <v>0</v>
      </c>
      <c r="F148">
        <f t="shared" ca="1" si="59"/>
        <v>0</v>
      </c>
      <c r="G148" s="3">
        <f t="shared" ca="1" si="60"/>
        <v>0</v>
      </c>
      <c r="H148" s="2">
        <f t="shared" ca="1" si="61"/>
        <v>16</v>
      </c>
      <c r="I148" s="3">
        <f t="shared" si="62"/>
        <v>0</v>
      </c>
      <c r="J148" s="3">
        <f t="shared" ca="1" si="63"/>
        <v>16</v>
      </c>
      <c r="K148" s="2">
        <f t="shared" ca="1" si="64"/>
        <v>2117</v>
      </c>
      <c r="L148" s="1">
        <f t="shared" ca="1" si="65"/>
        <v>0</v>
      </c>
      <c r="M148">
        <f t="shared" ca="1" si="66"/>
        <v>2</v>
      </c>
      <c r="N148">
        <f t="shared" ca="1" si="67"/>
        <v>0</v>
      </c>
      <c r="P148" s="1">
        <f t="shared" ca="1" si="68"/>
        <v>15.681481481481482</v>
      </c>
      <c r="Q148" s="1">
        <f t="shared" ca="1" si="69"/>
        <v>137.48734107241575</v>
      </c>
      <c r="R148" s="17">
        <f t="shared" ca="1" si="70"/>
        <v>11.725499608648484</v>
      </c>
    </row>
    <row r="149" spans="2:18">
      <c r="B149">
        <v>136</v>
      </c>
      <c r="C149" s="1">
        <f t="shared" ca="1" si="71"/>
        <v>0.97283518963084603</v>
      </c>
      <c r="D149">
        <f t="shared" ca="1" si="57"/>
        <v>5</v>
      </c>
      <c r="E149">
        <f t="shared" ca="1" si="58"/>
        <v>0</v>
      </c>
      <c r="F149">
        <f t="shared" ca="1" si="59"/>
        <v>0</v>
      </c>
      <c r="G149" s="3">
        <f t="shared" ca="1" si="60"/>
        <v>0</v>
      </c>
      <c r="H149" s="2">
        <f t="shared" ca="1" si="61"/>
        <v>20</v>
      </c>
      <c r="I149" s="3">
        <f t="shared" si="62"/>
        <v>0</v>
      </c>
      <c r="J149" s="3">
        <f t="shared" ca="1" si="63"/>
        <v>20</v>
      </c>
      <c r="K149" s="2">
        <f t="shared" ca="1" si="64"/>
        <v>2137</v>
      </c>
      <c r="L149" s="1">
        <f t="shared" ca="1" si="65"/>
        <v>0</v>
      </c>
      <c r="M149">
        <f t="shared" ca="1" si="66"/>
        <v>1</v>
      </c>
      <c r="N149">
        <f t="shared" ca="1" si="67"/>
        <v>0</v>
      </c>
      <c r="P149" s="1">
        <f t="shared" ca="1" si="68"/>
        <v>15.713235294117647</v>
      </c>
      <c r="Q149" s="1">
        <f t="shared" ca="1" si="69"/>
        <v>136.60604575163404</v>
      </c>
      <c r="R149" s="17">
        <f t="shared" ca="1" si="70"/>
        <v>11.687858903650149</v>
      </c>
    </row>
    <row r="150" spans="2:18">
      <c r="B150">
        <v>137</v>
      </c>
      <c r="C150" s="1">
        <f t="shared" ca="1" si="71"/>
        <v>0.43324041760636778</v>
      </c>
      <c r="D150">
        <f t="shared" ca="1" si="57"/>
        <v>3</v>
      </c>
      <c r="E150">
        <f t="shared" ca="1" si="58"/>
        <v>3</v>
      </c>
      <c r="F150">
        <f t="shared" ca="1" si="59"/>
        <v>7</v>
      </c>
      <c r="G150" s="3">
        <f t="shared" ca="1" si="60"/>
        <v>21</v>
      </c>
      <c r="H150" s="2">
        <f t="shared" ca="1" si="61"/>
        <v>0</v>
      </c>
      <c r="I150" s="3">
        <f t="shared" si="62"/>
        <v>0</v>
      </c>
      <c r="J150" s="3">
        <f t="shared" ca="1" si="63"/>
        <v>21</v>
      </c>
      <c r="K150" s="2">
        <f t="shared" ca="1" si="64"/>
        <v>2158</v>
      </c>
      <c r="L150" s="1">
        <f t="shared" ca="1" si="65"/>
        <v>0</v>
      </c>
      <c r="M150">
        <f t="shared" ca="1" si="66"/>
        <v>0</v>
      </c>
      <c r="N150">
        <f t="shared" ca="1" si="67"/>
        <v>10</v>
      </c>
      <c r="P150" s="1">
        <f t="shared" ca="1" si="68"/>
        <v>15.751824817518248</v>
      </c>
      <c r="Q150" s="1">
        <f t="shared" ca="1" si="69"/>
        <v>135.80560326320315</v>
      </c>
      <c r="R150" s="17">
        <f t="shared" ca="1" si="70"/>
        <v>11.653566117854361</v>
      </c>
    </row>
    <row r="151" spans="2:18">
      <c r="B151">
        <v>138</v>
      </c>
      <c r="C151" s="1">
        <f t="shared" ca="1" si="71"/>
        <v>0.2015236600315391</v>
      </c>
      <c r="D151">
        <f t="shared" ca="1" si="57"/>
        <v>2</v>
      </c>
      <c r="E151">
        <f t="shared" ca="1" si="58"/>
        <v>2</v>
      </c>
      <c r="F151">
        <f t="shared" ca="1" si="59"/>
        <v>5</v>
      </c>
      <c r="G151" s="3">
        <f t="shared" ca="1" si="60"/>
        <v>15</v>
      </c>
      <c r="H151" s="2">
        <f t="shared" ca="1" si="61"/>
        <v>0</v>
      </c>
      <c r="I151" s="3">
        <f t="shared" si="62"/>
        <v>0</v>
      </c>
      <c r="J151" s="3">
        <f t="shared" ca="1" si="63"/>
        <v>15</v>
      </c>
      <c r="K151" s="2">
        <f t="shared" ca="1" si="64"/>
        <v>2173</v>
      </c>
      <c r="L151" s="1">
        <f t="shared" ca="1" si="65"/>
        <v>0</v>
      </c>
      <c r="M151">
        <f t="shared" ca="1" si="66"/>
        <v>0</v>
      </c>
      <c r="N151">
        <f t="shared" ca="1" si="67"/>
        <v>0</v>
      </c>
      <c r="P151" s="1">
        <f t="shared" ca="1" si="68"/>
        <v>15.746376811594203</v>
      </c>
      <c r="Q151" s="1">
        <f t="shared" ca="1" si="69"/>
        <v>134.818417433619</v>
      </c>
      <c r="R151" s="17">
        <f t="shared" ca="1" si="70"/>
        <v>11.611133339757107</v>
      </c>
    </row>
    <row r="152" spans="2:18">
      <c r="B152">
        <v>139</v>
      </c>
      <c r="C152" s="1">
        <f t="shared" ca="1" si="71"/>
        <v>0.75222033090952278</v>
      </c>
      <c r="D152">
        <f t="shared" ca="1" si="57"/>
        <v>4</v>
      </c>
      <c r="E152">
        <f t="shared" ca="1" si="58"/>
        <v>4</v>
      </c>
      <c r="F152">
        <f t="shared" ca="1" si="59"/>
        <v>1</v>
      </c>
      <c r="G152" s="3">
        <f t="shared" ca="1" si="60"/>
        <v>3</v>
      </c>
      <c r="H152" s="2">
        <f t="shared" ca="1" si="61"/>
        <v>0</v>
      </c>
      <c r="I152" s="3">
        <f t="shared" si="62"/>
        <v>0</v>
      </c>
      <c r="J152" s="3">
        <f t="shared" ca="1" si="63"/>
        <v>3</v>
      </c>
      <c r="K152" s="2">
        <f t="shared" ca="1" si="64"/>
        <v>2176</v>
      </c>
      <c r="L152" s="1">
        <f t="shared" ca="1" si="65"/>
        <v>0</v>
      </c>
      <c r="M152">
        <f t="shared" ca="1" si="66"/>
        <v>0</v>
      </c>
      <c r="N152">
        <f t="shared" ca="1" si="67"/>
        <v>0</v>
      </c>
      <c r="P152" s="1">
        <f t="shared" ca="1" si="68"/>
        <v>15.654676258992806</v>
      </c>
      <c r="Q152" s="1">
        <f t="shared" ca="1" si="69"/>
        <v>135.01032217704105</v>
      </c>
      <c r="R152" s="17">
        <f t="shared" ca="1" si="70"/>
        <v>11.619394225907005</v>
      </c>
    </row>
    <row r="153" spans="2:18">
      <c r="B153">
        <v>140</v>
      </c>
      <c r="C153" s="1">
        <f t="shared" ca="1" si="71"/>
        <v>0.60275313113928686</v>
      </c>
      <c r="D153">
        <f t="shared" ca="1" si="57"/>
        <v>4</v>
      </c>
      <c r="E153">
        <f t="shared" ca="1" si="58"/>
        <v>1</v>
      </c>
      <c r="F153">
        <f t="shared" ca="1" si="59"/>
        <v>0</v>
      </c>
      <c r="G153" s="3">
        <f t="shared" ca="1" si="60"/>
        <v>0</v>
      </c>
      <c r="H153" s="2">
        <f t="shared" ca="1" si="61"/>
        <v>12</v>
      </c>
      <c r="I153" s="3">
        <f t="shared" si="62"/>
        <v>0</v>
      </c>
      <c r="J153" s="3">
        <f t="shared" ca="1" si="63"/>
        <v>12</v>
      </c>
      <c r="K153" s="2">
        <f t="shared" ca="1" si="64"/>
        <v>2188</v>
      </c>
      <c r="L153" s="1">
        <f t="shared" ca="1" si="65"/>
        <v>0</v>
      </c>
      <c r="M153">
        <f t="shared" ca="1" si="66"/>
        <v>0</v>
      </c>
      <c r="N153">
        <f t="shared" ca="1" si="67"/>
        <v>0</v>
      </c>
      <c r="P153" s="1">
        <f t="shared" ca="1" si="68"/>
        <v>15.628571428571428</v>
      </c>
      <c r="Q153" s="1">
        <f t="shared" ca="1" si="69"/>
        <v>134.13442959917788</v>
      </c>
      <c r="R153" s="17">
        <f t="shared" ca="1" si="70"/>
        <v>11.581641921557491</v>
      </c>
    </row>
    <row r="154" spans="2:18">
      <c r="B154">
        <v>141</v>
      </c>
      <c r="C154" s="1">
        <f t="shared" ca="1" si="71"/>
        <v>1.2501747244226147E-2</v>
      </c>
      <c r="D154">
        <f t="shared" ca="1" si="57"/>
        <v>0</v>
      </c>
      <c r="E154">
        <f t="shared" ca="1" si="58"/>
        <v>0</v>
      </c>
      <c r="F154">
        <f t="shared" ca="1" si="59"/>
        <v>0</v>
      </c>
      <c r="G154" s="3">
        <f t="shared" ca="1" si="60"/>
        <v>0</v>
      </c>
      <c r="H154" s="2">
        <f t="shared" ca="1" si="61"/>
        <v>0</v>
      </c>
      <c r="I154" s="3">
        <f t="shared" si="62"/>
        <v>20</v>
      </c>
      <c r="J154" s="3">
        <f t="shared" ca="1" si="63"/>
        <v>20</v>
      </c>
      <c r="K154" s="2">
        <f t="shared" ca="1" si="64"/>
        <v>2208</v>
      </c>
      <c r="L154" s="1">
        <f t="shared" ca="1" si="65"/>
        <v>0.85307940444356078</v>
      </c>
      <c r="M154">
        <f t="shared" ca="1" si="66"/>
        <v>4</v>
      </c>
      <c r="N154">
        <f t="shared" ca="1" si="67"/>
        <v>0</v>
      </c>
      <c r="P154" s="1">
        <f t="shared" ca="1" si="68"/>
        <v>15.659574468085106</v>
      </c>
      <c r="Q154" s="1">
        <f t="shared" ca="1" si="69"/>
        <v>133.31185410334353</v>
      </c>
      <c r="R154" s="17">
        <f t="shared" ca="1" si="70"/>
        <v>11.546075268390707</v>
      </c>
    </row>
    <row r="155" spans="2:18">
      <c r="B155">
        <v>142</v>
      </c>
      <c r="C155" s="1">
        <f t="shared" ca="1" si="71"/>
        <v>0.42103020538537739</v>
      </c>
      <c r="D155">
        <f t="shared" ca="1" si="57"/>
        <v>3</v>
      </c>
      <c r="E155">
        <f t="shared" ca="1" si="58"/>
        <v>0</v>
      </c>
      <c r="F155">
        <f t="shared" ca="1" si="59"/>
        <v>0</v>
      </c>
      <c r="G155" s="3">
        <f t="shared" ca="1" si="60"/>
        <v>0</v>
      </c>
      <c r="H155" s="2">
        <f t="shared" ca="1" si="61"/>
        <v>12</v>
      </c>
      <c r="I155" s="3">
        <f t="shared" si="62"/>
        <v>0</v>
      </c>
      <c r="J155" s="3">
        <f t="shared" ca="1" si="63"/>
        <v>12</v>
      </c>
      <c r="K155" s="2">
        <f t="shared" ca="1" si="64"/>
        <v>2220</v>
      </c>
      <c r="L155" s="1">
        <f t="shared" ca="1" si="65"/>
        <v>0</v>
      </c>
      <c r="M155">
        <f t="shared" ca="1" si="66"/>
        <v>3</v>
      </c>
      <c r="N155">
        <f t="shared" ca="1" si="67"/>
        <v>0</v>
      </c>
      <c r="P155" s="1">
        <f t="shared" ca="1" si="68"/>
        <v>15.633802816901408</v>
      </c>
      <c r="Q155" s="1">
        <f t="shared" ca="1" si="69"/>
        <v>132.4606932374389</v>
      </c>
      <c r="R155" s="17">
        <f t="shared" ca="1" si="70"/>
        <v>11.509156929916236</v>
      </c>
    </row>
    <row r="156" spans="2:18">
      <c r="B156">
        <v>143</v>
      </c>
      <c r="C156" s="1">
        <f t="shared" ca="1" si="71"/>
        <v>0.25591795023104114</v>
      </c>
      <c r="D156">
        <f t="shared" ca="1" si="57"/>
        <v>2</v>
      </c>
      <c r="E156">
        <f t="shared" ca="1" si="58"/>
        <v>0</v>
      </c>
      <c r="F156">
        <f t="shared" ca="1" si="59"/>
        <v>0</v>
      </c>
      <c r="G156" s="3">
        <f t="shared" ca="1" si="60"/>
        <v>0</v>
      </c>
      <c r="H156" s="2">
        <f t="shared" ca="1" si="61"/>
        <v>8</v>
      </c>
      <c r="I156" s="3">
        <f t="shared" si="62"/>
        <v>0</v>
      </c>
      <c r="J156" s="3">
        <f t="shared" ca="1" si="63"/>
        <v>8</v>
      </c>
      <c r="K156" s="2">
        <f t="shared" ca="1" si="64"/>
        <v>2228</v>
      </c>
      <c r="L156" s="1">
        <f t="shared" ca="1" si="65"/>
        <v>0</v>
      </c>
      <c r="M156">
        <f t="shared" ca="1" si="66"/>
        <v>2</v>
      </c>
      <c r="N156">
        <f t="shared" ca="1" si="67"/>
        <v>0</v>
      </c>
      <c r="P156" s="1">
        <f t="shared" ca="1" si="68"/>
        <v>15.58041958041958</v>
      </c>
      <c r="Q156" s="1">
        <f t="shared" ca="1" si="69"/>
        <v>131.93538855510695</v>
      </c>
      <c r="R156" s="17">
        <f t="shared" ca="1" si="70"/>
        <v>11.486313096686288</v>
      </c>
    </row>
    <row r="157" spans="2:18">
      <c r="B157">
        <v>144</v>
      </c>
      <c r="C157" s="1">
        <f t="shared" ca="1" si="71"/>
        <v>0.82720537834307883</v>
      </c>
      <c r="D157">
        <f t="shared" ca="1" si="57"/>
        <v>5</v>
      </c>
      <c r="E157">
        <f t="shared" ca="1" si="58"/>
        <v>0</v>
      </c>
      <c r="F157">
        <f t="shared" ca="1" si="59"/>
        <v>0</v>
      </c>
      <c r="G157" s="3">
        <f t="shared" ca="1" si="60"/>
        <v>0</v>
      </c>
      <c r="H157" s="2">
        <f t="shared" ca="1" si="61"/>
        <v>20</v>
      </c>
      <c r="I157" s="3">
        <f t="shared" si="62"/>
        <v>0</v>
      </c>
      <c r="J157" s="3">
        <f t="shared" ca="1" si="63"/>
        <v>20</v>
      </c>
      <c r="K157" s="2">
        <f t="shared" ca="1" si="64"/>
        <v>2248</v>
      </c>
      <c r="L157" s="1">
        <f t="shared" ca="1" si="65"/>
        <v>0</v>
      </c>
      <c r="M157">
        <f t="shared" ca="1" si="66"/>
        <v>1</v>
      </c>
      <c r="N157">
        <f t="shared" ca="1" si="67"/>
        <v>0</v>
      </c>
      <c r="P157" s="1">
        <f t="shared" ca="1" si="68"/>
        <v>15.611111111111111</v>
      </c>
      <c r="Q157" s="1">
        <f t="shared" ca="1" si="69"/>
        <v>131.14840714840722</v>
      </c>
      <c r="R157" s="17">
        <f t="shared" ca="1" si="70"/>
        <v>11.452004503509734</v>
      </c>
    </row>
    <row r="158" spans="2:18">
      <c r="B158">
        <v>145</v>
      </c>
      <c r="C158" s="1">
        <f t="shared" ca="1" si="71"/>
        <v>1.8184493572255267E-2</v>
      </c>
      <c r="D158">
        <f t="shared" ca="1" si="57"/>
        <v>0</v>
      </c>
      <c r="E158">
        <f t="shared" ca="1" si="58"/>
        <v>0</v>
      </c>
      <c r="F158">
        <f t="shared" ca="1" si="59"/>
        <v>10</v>
      </c>
      <c r="G158" s="3">
        <f t="shared" ca="1" si="60"/>
        <v>30</v>
      </c>
      <c r="H158" s="2">
        <f t="shared" ca="1" si="61"/>
        <v>0</v>
      </c>
      <c r="I158" s="3">
        <f t="shared" si="62"/>
        <v>0</v>
      </c>
      <c r="J158" s="3">
        <f t="shared" ca="1" si="63"/>
        <v>30</v>
      </c>
      <c r="K158" s="2">
        <f t="shared" ca="1" si="64"/>
        <v>2278</v>
      </c>
      <c r="L158" s="1">
        <f t="shared" ca="1" si="65"/>
        <v>0</v>
      </c>
      <c r="M158">
        <f t="shared" ca="1" si="66"/>
        <v>0</v>
      </c>
      <c r="N158">
        <f t="shared" ca="1" si="67"/>
        <v>10</v>
      </c>
      <c r="P158" s="1">
        <f t="shared" ca="1" si="68"/>
        <v>15.710344827586207</v>
      </c>
      <c r="Q158" s="1">
        <f t="shared" ca="1" si="69"/>
        <v>131.6655172413794</v>
      </c>
      <c r="R158" s="17">
        <f t="shared" ca="1" si="70"/>
        <v>11.474559566335406</v>
      </c>
    </row>
    <row r="159" spans="2:18">
      <c r="B159">
        <v>146</v>
      </c>
      <c r="C159" s="1">
        <f t="shared" ca="1" si="71"/>
        <v>0.12315210569689583</v>
      </c>
      <c r="D159">
        <f t="shared" ca="1" si="57"/>
        <v>1</v>
      </c>
      <c r="E159">
        <f t="shared" ca="1" si="58"/>
        <v>1</v>
      </c>
      <c r="F159">
        <f t="shared" ca="1" si="59"/>
        <v>9</v>
      </c>
      <c r="G159" s="3">
        <f t="shared" ca="1" si="60"/>
        <v>27</v>
      </c>
      <c r="H159" s="2">
        <f t="shared" ca="1" si="61"/>
        <v>0</v>
      </c>
      <c r="I159" s="3">
        <f t="shared" si="62"/>
        <v>0</v>
      </c>
      <c r="J159" s="3">
        <f t="shared" ca="1" si="63"/>
        <v>27</v>
      </c>
      <c r="K159" s="2">
        <f t="shared" ca="1" si="64"/>
        <v>2305</v>
      </c>
      <c r="L159" s="1">
        <f t="shared" ca="1" si="65"/>
        <v>0</v>
      </c>
      <c r="M159">
        <f t="shared" ca="1" si="66"/>
        <v>0</v>
      </c>
      <c r="N159">
        <f t="shared" ca="1" si="67"/>
        <v>0</v>
      </c>
      <c r="P159" s="1">
        <f t="shared" ca="1" si="68"/>
        <v>15.787671232876711</v>
      </c>
      <c r="Q159" s="1">
        <f t="shared" ca="1" si="69"/>
        <v>131.63046764289098</v>
      </c>
      <c r="R159" s="17">
        <f t="shared" ca="1" si="70"/>
        <v>11.473032190440806</v>
      </c>
    </row>
    <row r="160" spans="2:18">
      <c r="B160">
        <v>147</v>
      </c>
      <c r="C160" s="1">
        <f t="shared" ca="1" si="71"/>
        <v>0.96743317365990378</v>
      </c>
      <c r="D160">
        <f t="shared" ca="1" si="57"/>
        <v>5</v>
      </c>
      <c r="E160">
        <f t="shared" ca="1" si="58"/>
        <v>5</v>
      </c>
      <c r="F160">
        <f t="shared" ca="1" si="59"/>
        <v>4</v>
      </c>
      <c r="G160" s="3">
        <f t="shared" ca="1" si="60"/>
        <v>12</v>
      </c>
      <c r="H160" s="2">
        <f t="shared" ca="1" si="61"/>
        <v>0</v>
      </c>
      <c r="I160" s="3">
        <f t="shared" si="62"/>
        <v>0</v>
      </c>
      <c r="J160" s="3">
        <f t="shared" ca="1" si="63"/>
        <v>12</v>
      </c>
      <c r="K160" s="2">
        <f t="shared" ca="1" si="64"/>
        <v>2317</v>
      </c>
      <c r="L160" s="1">
        <f t="shared" ca="1" si="65"/>
        <v>0</v>
      </c>
      <c r="M160">
        <f t="shared" ca="1" si="66"/>
        <v>0</v>
      </c>
      <c r="N160">
        <f t="shared" ca="1" si="67"/>
        <v>0</v>
      </c>
      <c r="P160" s="1">
        <f t="shared" ca="1" si="68"/>
        <v>15.761904761904761</v>
      </c>
      <c r="Q160" s="1">
        <f t="shared" ca="1" si="69"/>
        <v>130.82648401826492</v>
      </c>
      <c r="R160" s="17">
        <f t="shared" ca="1" si="70"/>
        <v>11.437940549690968</v>
      </c>
    </row>
    <row r="161" spans="2:18">
      <c r="B161">
        <v>148</v>
      </c>
      <c r="C161" s="1">
        <f t="shared" ca="1" si="71"/>
        <v>0.44582023996249465</v>
      </c>
      <c r="D161">
        <f t="shared" ca="1" si="57"/>
        <v>3</v>
      </c>
      <c r="E161">
        <f t="shared" ca="1" si="58"/>
        <v>3</v>
      </c>
      <c r="F161">
        <f t="shared" ca="1" si="59"/>
        <v>1</v>
      </c>
      <c r="G161" s="3">
        <f t="shared" ca="1" si="60"/>
        <v>3</v>
      </c>
      <c r="H161" s="2">
        <f t="shared" ca="1" si="61"/>
        <v>0</v>
      </c>
      <c r="I161" s="3">
        <f t="shared" si="62"/>
        <v>20</v>
      </c>
      <c r="J161" s="3">
        <f t="shared" ca="1" si="63"/>
        <v>23</v>
      </c>
      <c r="K161" s="2">
        <f t="shared" ca="1" si="64"/>
        <v>2340</v>
      </c>
      <c r="L161" s="1">
        <f t="shared" ca="1" si="65"/>
        <v>0.85105445385186962</v>
      </c>
      <c r="M161">
        <f t="shared" ca="1" si="66"/>
        <v>4</v>
      </c>
      <c r="N161">
        <f t="shared" ca="1" si="67"/>
        <v>0</v>
      </c>
      <c r="P161" s="1">
        <f t="shared" ca="1" si="68"/>
        <v>15.810810810810812</v>
      </c>
      <c r="Q161" s="1">
        <f t="shared" ca="1" si="69"/>
        <v>130.29049457620894</v>
      </c>
      <c r="R161" s="17">
        <f t="shared" ca="1" si="70"/>
        <v>11.414486172237844</v>
      </c>
    </row>
    <row r="162" spans="2:18">
      <c r="C162" s="1"/>
      <c r="G162" s="3"/>
      <c r="H162" s="2"/>
      <c r="I162" s="3"/>
      <c r="J162" s="3"/>
      <c r="K162" s="2"/>
      <c r="L162" s="1"/>
      <c r="P162" s="1"/>
      <c r="Q162" s="1"/>
      <c r="R162" s="17"/>
    </row>
  </sheetData>
  <mergeCells count="6">
    <mergeCell ref="E1:I1"/>
    <mergeCell ref="K1:O1"/>
    <mergeCell ref="B11:B12"/>
    <mergeCell ref="C11:F11"/>
    <mergeCell ref="G11:J11"/>
    <mergeCell ref="K11:M11"/>
  </mergeCells>
  <pageMargins left="0.25" right="0.25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88"/>
  <sheetViews>
    <sheetView tabSelected="1" workbookViewId="0">
      <selection activeCell="H193" sqref="H193"/>
    </sheetView>
  </sheetViews>
  <sheetFormatPr baseColWidth="10" defaultRowHeight="15"/>
  <cols>
    <col min="1" max="1" width="11.42578125" customWidth="1"/>
    <col min="2" max="2" width="8" customWidth="1"/>
    <col min="3" max="3" width="7.42578125" customWidth="1"/>
    <col min="4" max="5" width="9.42578125" bestFit="1" customWidth="1"/>
    <col min="6" max="6" width="5.7109375" bestFit="1" customWidth="1"/>
    <col min="7" max="7" width="5.7109375" customWidth="1"/>
    <col min="9" max="9" width="10" bestFit="1" customWidth="1"/>
    <col min="10" max="10" width="10.28515625" bestFit="1" customWidth="1"/>
    <col min="11" max="11" width="10.7109375" customWidth="1"/>
    <col min="12" max="12" width="14.140625" bestFit="1" customWidth="1"/>
    <col min="15" max="15" width="10.5703125" bestFit="1" customWidth="1"/>
    <col min="16" max="16" width="10.28515625" bestFit="1" customWidth="1"/>
    <col min="20" max="20" width="15.28515625" customWidth="1"/>
  </cols>
  <sheetData>
    <row r="1" spans="1:21" ht="15.75" thickBot="1">
      <c r="A1" t="s">
        <v>8</v>
      </c>
      <c r="C1" t="s">
        <v>40</v>
      </c>
      <c r="E1" s="53"/>
      <c r="F1" s="54" t="s">
        <v>20</v>
      </c>
      <c r="G1" s="25"/>
      <c r="H1" s="25"/>
      <c r="I1" s="26"/>
      <c r="J1" s="26"/>
      <c r="L1" s="24" t="s">
        <v>19</v>
      </c>
      <c r="M1" s="25"/>
      <c r="N1" s="25"/>
      <c r="O1" s="25"/>
      <c r="P1" s="18" t="s">
        <v>28</v>
      </c>
      <c r="Q1" s="19" t="s">
        <v>22</v>
      </c>
      <c r="R1" s="19" t="s">
        <v>25</v>
      </c>
      <c r="S1" s="20" t="s">
        <v>30</v>
      </c>
    </row>
    <row r="2" spans="1:21">
      <c r="A2" t="s">
        <v>18</v>
      </c>
      <c r="B2" s="42">
        <v>20</v>
      </c>
      <c r="C2" s="39">
        <v>0</v>
      </c>
      <c r="D2" t="s">
        <v>17</v>
      </c>
      <c r="E2" s="15" t="s">
        <v>7</v>
      </c>
      <c r="F2" s="14" t="s">
        <v>26</v>
      </c>
      <c r="G2" s="14" t="s">
        <v>15</v>
      </c>
      <c r="H2" s="14" t="s">
        <v>14</v>
      </c>
      <c r="I2" s="13" t="s">
        <v>13</v>
      </c>
      <c r="K2" s="15" t="s">
        <v>1</v>
      </c>
      <c r="L2" s="14" t="s">
        <v>16</v>
      </c>
      <c r="M2" s="14" t="s">
        <v>15</v>
      </c>
      <c r="N2" s="14" t="s">
        <v>14</v>
      </c>
      <c r="O2" s="14" t="s">
        <v>13</v>
      </c>
      <c r="P2" s="31">
        <v>50</v>
      </c>
      <c r="Q2" s="46">
        <f ca="1">INDIRECT(ADDRESS($P2+15,COLUMN(),4))</f>
        <v>59.44</v>
      </c>
      <c r="R2" s="33">
        <f ca="1">INDIRECT(ADDRESS($P2+15,COLUMN()+1,4))</f>
        <v>23.885064926238151</v>
      </c>
      <c r="S2" s="34">
        <f t="shared" ref="S2:S6" ca="1" si="0">$U$4*(R2*SQRT($P2/($P2-1)))/SQRT(P2)</f>
        <v>5.6124908105563183</v>
      </c>
      <c r="U2" t="s">
        <v>29</v>
      </c>
    </row>
    <row r="3" spans="1:21">
      <c r="B3" s="43">
        <v>25</v>
      </c>
      <c r="C3" s="40">
        <v>21</v>
      </c>
      <c r="E3" s="12">
        <v>0</v>
      </c>
      <c r="F3" s="27">
        <v>0.05</v>
      </c>
      <c r="G3" s="11">
        <f>F3</f>
        <v>0.05</v>
      </c>
      <c r="H3" s="11">
        <v>0</v>
      </c>
      <c r="I3" s="10">
        <f>G3-0.001</f>
        <v>4.9000000000000002E-2</v>
      </c>
      <c r="K3" s="12">
        <v>1</v>
      </c>
      <c r="L3" s="27">
        <v>0.15</v>
      </c>
      <c r="M3" s="11">
        <f>L3</f>
        <v>0.15</v>
      </c>
      <c r="N3" s="11">
        <v>0</v>
      </c>
      <c r="O3" s="11">
        <f>M3-0.001</f>
        <v>0.14899999999999999</v>
      </c>
      <c r="P3" s="32">
        <v>200</v>
      </c>
      <c r="Q3" s="45">
        <f t="shared" ref="Q3:Q7" ca="1" si="1">INDIRECT(ADDRESS($P3+15,COLUMN(),4))</f>
        <v>0</v>
      </c>
      <c r="R3" s="35">
        <f t="shared" ref="R3:R7" ca="1" si="2">INDIRECT(ADDRESS($P3+15,COLUMN()+1,4))</f>
        <v>0</v>
      </c>
      <c r="S3" s="36">
        <f t="shared" ca="1" si="0"/>
        <v>0</v>
      </c>
      <c r="U3" s="30">
        <v>0.95</v>
      </c>
    </row>
    <row r="4" spans="1:21" ht="15.75" thickBot="1">
      <c r="B4" s="44">
        <v>30</v>
      </c>
      <c r="C4" s="41">
        <v>41</v>
      </c>
      <c r="E4" s="12">
        <v>1</v>
      </c>
      <c r="F4" s="27">
        <v>0.12</v>
      </c>
      <c r="G4" s="11">
        <f>F4+G3</f>
        <v>0.16999999999999998</v>
      </c>
      <c r="H4" s="11">
        <f>G3</f>
        <v>0.05</v>
      </c>
      <c r="I4" s="10">
        <f>G4-0.001</f>
        <v>0.16899999999999998</v>
      </c>
      <c r="K4" s="12">
        <v>2</v>
      </c>
      <c r="L4" s="27">
        <v>0.2</v>
      </c>
      <c r="M4" s="11">
        <f>L4+M3</f>
        <v>0.35</v>
      </c>
      <c r="N4" s="11">
        <f>M3</f>
        <v>0.15</v>
      </c>
      <c r="O4" s="11">
        <f>M4-0.001</f>
        <v>0.34899999999999998</v>
      </c>
      <c r="P4" s="32">
        <v>1000</v>
      </c>
      <c r="Q4" s="45">
        <f t="shared" ca="1" si="1"/>
        <v>0</v>
      </c>
      <c r="R4" s="35">
        <f t="shared" ca="1" si="2"/>
        <v>0</v>
      </c>
      <c r="S4" s="36">
        <f t="shared" ca="1" si="0"/>
        <v>0</v>
      </c>
      <c r="U4">
        <f>NORMSINV(U3)</f>
        <v>1.6448536269514724</v>
      </c>
    </row>
    <row r="5" spans="1:21">
      <c r="E5" s="12">
        <v>2</v>
      </c>
      <c r="F5" s="27">
        <v>0.18</v>
      </c>
      <c r="G5" s="11">
        <f>F5+G4</f>
        <v>0.35</v>
      </c>
      <c r="H5" s="11">
        <f t="shared" ref="H5:H8" si="3">G4</f>
        <v>0.16999999999999998</v>
      </c>
      <c r="I5" s="10">
        <f t="shared" ref="I5:I8" si="4">G5-0.001</f>
        <v>0.34899999999999998</v>
      </c>
      <c r="K5" s="12">
        <v>3</v>
      </c>
      <c r="L5" s="27">
        <v>0.4</v>
      </c>
      <c r="M5" s="11">
        <f>L5+M4</f>
        <v>0.75</v>
      </c>
      <c r="N5" s="11">
        <f>M4</f>
        <v>0.35</v>
      </c>
      <c r="O5" s="11">
        <f>M5-0.001</f>
        <v>0.749</v>
      </c>
      <c r="P5" s="32">
        <v>5000</v>
      </c>
      <c r="Q5" s="45">
        <f t="shared" ca="1" si="1"/>
        <v>0</v>
      </c>
      <c r="R5" s="35">
        <f t="shared" ca="1" si="2"/>
        <v>0</v>
      </c>
      <c r="S5" s="36">
        <f t="shared" ca="1" si="0"/>
        <v>0</v>
      </c>
    </row>
    <row r="6" spans="1:21">
      <c r="A6" t="s">
        <v>12</v>
      </c>
      <c r="B6" s="29">
        <v>3</v>
      </c>
      <c r="C6" t="s">
        <v>11</v>
      </c>
      <c r="E6" s="12">
        <v>3</v>
      </c>
      <c r="F6" s="27">
        <v>0.25</v>
      </c>
      <c r="G6" s="11">
        <f>F6+G5</f>
        <v>0.6</v>
      </c>
      <c r="H6" s="11">
        <f t="shared" si="3"/>
        <v>0.35</v>
      </c>
      <c r="I6" s="10">
        <f t="shared" si="4"/>
        <v>0.59899999999999998</v>
      </c>
      <c r="K6" s="8">
        <v>4</v>
      </c>
      <c r="L6" s="27">
        <v>0.25</v>
      </c>
      <c r="M6" s="7">
        <f>L6+M5</f>
        <v>1</v>
      </c>
      <c r="N6" s="7">
        <f>M5</f>
        <v>0.75</v>
      </c>
      <c r="O6" s="7">
        <f>M6-0.001</f>
        <v>0.999</v>
      </c>
      <c r="P6" s="32">
        <v>10000</v>
      </c>
      <c r="Q6" s="45">
        <f t="shared" ca="1" si="1"/>
        <v>0</v>
      </c>
      <c r="R6" s="35">
        <f t="shared" ca="1" si="2"/>
        <v>0</v>
      </c>
      <c r="S6" s="36">
        <f t="shared" ca="1" si="0"/>
        <v>0</v>
      </c>
    </row>
    <row r="7" spans="1:21">
      <c r="A7" t="s">
        <v>4</v>
      </c>
      <c r="B7" s="29">
        <v>4</v>
      </c>
      <c r="C7" t="s">
        <v>11</v>
      </c>
      <c r="E7" s="12">
        <v>4</v>
      </c>
      <c r="F7" s="27">
        <v>0.22</v>
      </c>
      <c r="G7" s="11">
        <f>F7+G6</f>
        <v>0.82</v>
      </c>
      <c r="H7" s="11">
        <f t="shared" si="3"/>
        <v>0.6</v>
      </c>
      <c r="I7" s="10">
        <f t="shared" si="4"/>
        <v>0.81899999999999995</v>
      </c>
      <c r="L7">
        <f>SUM(L3:L6)</f>
        <v>1</v>
      </c>
      <c r="P7" s="32">
        <v>12000</v>
      </c>
      <c r="Q7" s="47">
        <f t="shared" ca="1" si="1"/>
        <v>0</v>
      </c>
      <c r="R7" s="37">
        <f t="shared" ca="1" si="2"/>
        <v>0</v>
      </c>
      <c r="S7" s="38">
        <f ca="1">$U$4*(R7*SQRT($P7/($P7-1)))/SQRT(P7)</f>
        <v>0</v>
      </c>
    </row>
    <row r="8" spans="1:21">
      <c r="E8" s="8">
        <v>5</v>
      </c>
      <c r="F8" s="27">
        <v>0.18</v>
      </c>
      <c r="G8" s="7">
        <f>F8+G7</f>
        <v>1</v>
      </c>
      <c r="H8" s="7">
        <f t="shared" si="3"/>
        <v>0.82</v>
      </c>
      <c r="I8" s="6">
        <f t="shared" si="4"/>
        <v>0.999</v>
      </c>
      <c r="K8" s="56"/>
      <c r="L8" s="56"/>
      <c r="M8" s="56"/>
      <c r="P8" s="22"/>
      <c r="Q8" s="22"/>
      <c r="R8" s="22"/>
      <c r="S8" s="11"/>
    </row>
    <row r="9" spans="1:21">
      <c r="A9" t="s">
        <v>10</v>
      </c>
      <c r="E9" s="11"/>
      <c r="F9">
        <f>SUM(F3:F8)</f>
        <v>1</v>
      </c>
      <c r="G9" s="11"/>
      <c r="H9" s="11"/>
      <c r="I9" s="11"/>
      <c r="K9" s="56"/>
      <c r="L9" s="56" t="s">
        <v>39</v>
      </c>
      <c r="M9" s="56"/>
      <c r="P9" s="22"/>
      <c r="Q9" s="22"/>
      <c r="R9" s="22"/>
      <c r="S9" s="11"/>
    </row>
    <row r="10" spans="1:21">
      <c r="A10" t="s">
        <v>31</v>
      </c>
      <c r="B10" s="55">
        <v>10</v>
      </c>
      <c r="C10" t="s">
        <v>32</v>
      </c>
      <c r="E10" s="11"/>
      <c r="F10" s="11"/>
      <c r="G10" s="11"/>
      <c r="H10" s="11"/>
      <c r="I10" s="11"/>
      <c r="J10" s="11"/>
      <c r="K10" s="56"/>
      <c r="L10" s="56"/>
      <c r="M10" s="56"/>
      <c r="Q10" s="22"/>
      <c r="R10" s="22"/>
      <c r="S10" s="22"/>
      <c r="T10" s="11"/>
    </row>
    <row r="11" spans="1:21">
      <c r="B11" s="9"/>
      <c r="E11" s="11"/>
      <c r="F11" s="11"/>
      <c r="G11" s="11"/>
      <c r="H11" s="11"/>
      <c r="I11" s="11"/>
      <c r="J11" s="11"/>
      <c r="Q11" s="22"/>
      <c r="R11" s="22"/>
      <c r="S11" s="22"/>
      <c r="T11" s="11"/>
    </row>
    <row r="12" spans="1:21" ht="15.75" thickBot="1">
      <c r="A12" t="s">
        <v>9</v>
      </c>
    </row>
    <row r="13" spans="1:21">
      <c r="B13" s="57" t="s">
        <v>33</v>
      </c>
      <c r="C13" s="58" t="s">
        <v>7</v>
      </c>
      <c r="D13" s="58"/>
      <c r="E13" s="58"/>
      <c r="F13" s="58"/>
      <c r="G13" s="49" t="s">
        <v>35</v>
      </c>
      <c r="H13" s="58" t="s">
        <v>8</v>
      </c>
      <c r="I13" s="58"/>
      <c r="J13" s="58"/>
      <c r="K13" s="58"/>
      <c r="L13" s="58" t="s">
        <v>3</v>
      </c>
      <c r="M13" s="58"/>
      <c r="N13" s="58"/>
      <c r="O13" s="23"/>
      <c r="P13" s="50" t="s">
        <v>36</v>
      </c>
    </row>
    <row r="14" spans="1:21" ht="15.75" thickBot="1">
      <c r="B14" s="60"/>
      <c r="C14" s="5" t="s">
        <v>2</v>
      </c>
      <c r="D14" s="5" t="s">
        <v>7</v>
      </c>
      <c r="E14" s="5" t="s">
        <v>6</v>
      </c>
      <c r="F14" s="5" t="s">
        <v>27</v>
      </c>
      <c r="G14" s="48" t="s">
        <v>34</v>
      </c>
      <c r="H14" s="5" t="s">
        <v>5</v>
      </c>
      <c r="I14" s="5" t="s">
        <v>4</v>
      </c>
      <c r="J14" s="5" t="s">
        <v>3</v>
      </c>
      <c r="K14" s="5" t="s">
        <v>23</v>
      </c>
      <c r="L14" s="5" t="s">
        <v>24</v>
      </c>
      <c r="M14" s="5" t="s">
        <v>2</v>
      </c>
      <c r="N14" s="5" t="s">
        <v>1</v>
      </c>
      <c r="O14" s="5" t="s">
        <v>0</v>
      </c>
      <c r="P14" s="51" t="s">
        <v>37</v>
      </c>
    </row>
    <row r="15" spans="1:21" ht="15.75" thickBot="1">
      <c r="A15" s="2"/>
      <c r="B15">
        <v>0</v>
      </c>
      <c r="F15" s="27">
        <v>20</v>
      </c>
      <c r="Q15" s="16" t="s">
        <v>22</v>
      </c>
      <c r="R15" s="16" t="s">
        <v>21</v>
      </c>
      <c r="S15" s="16" t="s">
        <v>25</v>
      </c>
    </row>
    <row r="16" spans="1:21" ht="15.75" thickBot="1">
      <c r="B16">
        <v>1</v>
      </c>
      <c r="C16" s="1">
        <f t="shared" ref="C16:C79" ca="1" si="5">RAND()</f>
        <v>0.87918457503744474</v>
      </c>
      <c r="D16">
        <f t="shared" ref="D16:D66" ca="1" si="6">LOOKUP(C16,lim_demanda,rango_demanda)</f>
        <v>5</v>
      </c>
      <c r="E16">
        <f t="shared" ref="E16:E38" ca="1" si="7">IF(F15+O16&gt;D16,D16,F15)</f>
        <v>5</v>
      </c>
      <c r="F16">
        <f t="shared" ref="F16:F38" ca="1" si="8">F15-E16+O16</f>
        <v>15</v>
      </c>
      <c r="G16" s="52">
        <f>F15</f>
        <v>20</v>
      </c>
      <c r="H16" s="3">
        <f t="shared" ref="H16:H66" ca="1" si="9">F16*costo_mant</f>
        <v>45</v>
      </c>
      <c r="I16" s="2">
        <f t="shared" ref="I16:I66" ca="1" si="10">(D16-E16)*costo_stockout</f>
        <v>0</v>
      </c>
      <c r="J16" s="3">
        <f t="shared" ref="J16:J66" si="11">IF(MOD(B16-1,intervalo_pedido)=0,LOOKUP(G16,lim_costo_ped,rango_costo_ped),0)</f>
        <v>20</v>
      </c>
      <c r="K16" s="3">
        <f ca="1">H16+I16+J16</f>
        <v>65</v>
      </c>
      <c r="L16" s="2">
        <f t="shared" ref="L16:L38" ca="1" si="12">H16+I16+J16+L15</f>
        <v>65</v>
      </c>
      <c r="M16" s="1">
        <f t="shared" ref="M16:M38" ca="1" si="13">IF(J16=0,,RAND())</f>
        <v>7.8075248014737753E-2</v>
      </c>
      <c r="N16">
        <f t="shared" ref="N16:N66" ca="1" si="14">IF(M16=0,IF(N15&gt;1,N15-1,),LOOKUP(M16,lim_demora,rango_demora))</f>
        <v>1</v>
      </c>
      <c r="O16">
        <f t="shared" ref="O16:O17" si="15">IF(N15=1,P16,)</f>
        <v>0</v>
      </c>
      <c r="P16">
        <f ca="1">IF(M16=0,P15,G16)</f>
        <v>20</v>
      </c>
      <c r="Q16" s="1">
        <f ca="1">(1/B16)*((B16-1)*K15+K16)</f>
        <v>65</v>
      </c>
      <c r="R16" s="16">
        <v>0</v>
      </c>
    </row>
    <row r="17" spans="2:19">
      <c r="B17">
        <v>2</v>
      </c>
      <c r="C17" s="1">
        <f t="shared" ca="1" si="5"/>
        <v>0.30313803798021999</v>
      </c>
      <c r="D17">
        <f t="shared" ca="1" si="6"/>
        <v>2</v>
      </c>
      <c r="E17">
        <f t="shared" ca="1" si="7"/>
        <v>2</v>
      </c>
      <c r="F17">
        <f t="shared" ca="1" si="8"/>
        <v>33</v>
      </c>
      <c r="G17">
        <f t="shared" ref="G17:G38" ca="1" si="16">IF(J16&lt;&gt;0,D17,G16+D17)</f>
        <v>2</v>
      </c>
      <c r="H17" s="3">
        <f t="shared" ca="1" si="9"/>
        <v>99</v>
      </c>
      <c r="I17" s="2">
        <f t="shared" ca="1" si="10"/>
        <v>0</v>
      </c>
      <c r="J17" s="3">
        <f t="shared" si="11"/>
        <v>0</v>
      </c>
      <c r="K17" s="3">
        <f t="shared" ref="K17:K38" ca="1" si="17">H17+I17+J17</f>
        <v>99</v>
      </c>
      <c r="L17" s="2">
        <f t="shared" ca="1" si="12"/>
        <v>164</v>
      </c>
      <c r="M17" s="1">
        <f t="shared" ca="1" si="13"/>
        <v>0</v>
      </c>
      <c r="N17">
        <f t="shared" ca="1" si="14"/>
        <v>0</v>
      </c>
      <c r="O17">
        <f t="shared" ca="1" si="15"/>
        <v>20</v>
      </c>
      <c r="P17">
        <f t="shared" ref="P17:P38" ca="1" si="18">IF(M17=0,P16,G17)</f>
        <v>20</v>
      </c>
      <c r="Q17" s="1">
        <f t="shared" ref="Q17:Q66" ca="1" si="19">(1/B17)*((B17-1)*Q16+K17)</f>
        <v>82</v>
      </c>
      <c r="R17" s="1">
        <v>0</v>
      </c>
    </row>
    <row r="18" spans="2:19">
      <c r="B18">
        <v>3</v>
      </c>
      <c r="C18" s="1">
        <f t="shared" ca="1" si="5"/>
        <v>0.60311000628725164</v>
      </c>
      <c r="D18">
        <f t="shared" ca="1" si="6"/>
        <v>4</v>
      </c>
      <c r="E18">
        <f t="shared" ca="1" si="7"/>
        <v>4</v>
      </c>
      <c r="F18">
        <f t="shared" ca="1" si="8"/>
        <v>29</v>
      </c>
      <c r="G18">
        <f t="shared" ca="1" si="16"/>
        <v>6</v>
      </c>
      <c r="H18" s="3">
        <f t="shared" ca="1" si="9"/>
        <v>87</v>
      </c>
      <c r="I18" s="2">
        <f t="shared" ca="1" si="10"/>
        <v>0</v>
      </c>
      <c r="J18" s="3">
        <f t="shared" si="11"/>
        <v>0</v>
      </c>
      <c r="K18" s="3">
        <f t="shared" ca="1" si="17"/>
        <v>87</v>
      </c>
      <c r="L18" s="2">
        <f t="shared" ca="1" si="12"/>
        <v>251</v>
      </c>
      <c r="M18" s="1">
        <f t="shared" ca="1" si="13"/>
        <v>0</v>
      </c>
      <c r="N18">
        <f t="shared" ca="1" si="14"/>
        <v>0</v>
      </c>
      <c r="O18">
        <f ca="1">IF(N17=1,P18,)</f>
        <v>0</v>
      </c>
      <c r="P18">
        <f t="shared" ca="1" si="18"/>
        <v>20</v>
      </c>
      <c r="Q18" s="1">
        <f t="shared" ca="1" si="19"/>
        <v>83.666666666666657</v>
      </c>
      <c r="R18" s="1">
        <f t="shared" ref="R18:R66" ca="1" si="20">(1/(B18-1))*((B18-2)*R17+(B18/(B18-1))*(Q18-K18)^2)</f>
        <v>8.3333333333333819</v>
      </c>
      <c r="S18" s="17">
        <f ca="1">SQRT(R18)</f>
        <v>2.8867513459481371</v>
      </c>
    </row>
    <row r="19" spans="2:19">
      <c r="B19">
        <v>4</v>
      </c>
      <c r="C19" s="1">
        <f t="shared" ca="1" si="5"/>
        <v>0.24326091655820781</v>
      </c>
      <c r="D19">
        <f t="shared" ca="1" si="6"/>
        <v>2</v>
      </c>
      <c r="E19">
        <f t="shared" ca="1" si="7"/>
        <v>2</v>
      </c>
      <c r="F19">
        <f t="shared" ca="1" si="8"/>
        <v>27</v>
      </c>
      <c r="G19">
        <f t="shared" ca="1" si="16"/>
        <v>8</v>
      </c>
      <c r="H19" s="3">
        <f t="shared" ca="1" si="9"/>
        <v>81</v>
      </c>
      <c r="I19" s="2">
        <f t="shared" ca="1" si="10"/>
        <v>0</v>
      </c>
      <c r="J19" s="3">
        <f t="shared" si="11"/>
        <v>0</v>
      </c>
      <c r="K19" s="3">
        <f t="shared" ca="1" si="17"/>
        <v>81</v>
      </c>
      <c r="L19" s="2">
        <f t="shared" ca="1" si="12"/>
        <v>332</v>
      </c>
      <c r="M19" s="1">
        <f t="shared" ca="1" si="13"/>
        <v>0</v>
      </c>
      <c r="N19">
        <f t="shared" ca="1" si="14"/>
        <v>0</v>
      </c>
      <c r="O19">
        <f t="shared" ref="O19:O66" ca="1" si="21">IF(N18=1,P19,)</f>
        <v>0</v>
      </c>
      <c r="P19">
        <f t="shared" ca="1" si="18"/>
        <v>20</v>
      </c>
      <c r="Q19" s="1">
        <f t="shared" ca="1" si="19"/>
        <v>83</v>
      </c>
      <c r="R19" s="1">
        <f t="shared" ca="1" si="20"/>
        <v>7.333333333333365</v>
      </c>
      <c r="S19" s="17">
        <f t="shared" ref="S19:S66" ca="1" si="22">SQRT(R19)</f>
        <v>2.7080128015453258</v>
      </c>
    </row>
    <row r="20" spans="2:19">
      <c r="B20">
        <v>5</v>
      </c>
      <c r="C20" s="1">
        <f t="shared" ca="1" si="5"/>
        <v>9.9680965903319985E-2</v>
      </c>
      <c r="D20">
        <f t="shared" ca="1" si="6"/>
        <v>1</v>
      </c>
      <c r="E20">
        <f t="shared" ca="1" si="7"/>
        <v>1</v>
      </c>
      <c r="F20">
        <f t="shared" ca="1" si="8"/>
        <v>26</v>
      </c>
      <c r="G20">
        <f t="shared" ca="1" si="16"/>
        <v>9</v>
      </c>
      <c r="H20" s="3">
        <f t="shared" ca="1" si="9"/>
        <v>78</v>
      </c>
      <c r="I20" s="2">
        <f t="shared" ca="1" si="10"/>
        <v>0</v>
      </c>
      <c r="J20" s="3">
        <f t="shared" si="11"/>
        <v>0</v>
      </c>
      <c r="K20" s="3">
        <f t="shared" ca="1" si="17"/>
        <v>78</v>
      </c>
      <c r="L20" s="2">
        <f t="shared" ca="1" si="12"/>
        <v>410</v>
      </c>
      <c r="M20" s="1">
        <f t="shared" ca="1" si="13"/>
        <v>0</v>
      </c>
      <c r="N20">
        <f t="shared" ca="1" si="14"/>
        <v>0</v>
      </c>
      <c r="O20">
        <f t="shared" ca="1" si="21"/>
        <v>0</v>
      </c>
      <c r="P20">
        <f t="shared" ca="1" si="18"/>
        <v>20</v>
      </c>
      <c r="Q20" s="1">
        <f t="shared" ca="1" si="19"/>
        <v>82</v>
      </c>
      <c r="R20" s="1">
        <f t="shared" ca="1" si="20"/>
        <v>10.500000000000025</v>
      </c>
      <c r="S20" s="17">
        <f t="shared" ca="1" si="22"/>
        <v>3.2403703492039337</v>
      </c>
    </row>
    <row r="21" spans="2:19">
      <c r="B21">
        <v>6</v>
      </c>
      <c r="C21" s="1">
        <f t="shared" ca="1" si="5"/>
        <v>0.50172685362197367</v>
      </c>
      <c r="D21">
        <f t="shared" ca="1" si="6"/>
        <v>3</v>
      </c>
      <c r="E21">
        <f t="shared" ca="1" si="7"/>
        <v>3</v>
      </c>
      <c r="F21">
        <f t="shared" ca="1" si="8"/>
        <v>23</v>
      </c>
      <c r="G21">
        <f t="shared" ca="1" si="16"/>
        <v>12</v>
      </c>
      <c r="H21" s="3">
        <f t="shared" ca="1" si="9"/>
        <v>69</v>
      </c>
      <c r="I21" s="2">
        <f t="shared" ca="1" si="10"/>
        <v>0</v>
      </c>
      <c r="J21" s="3">
        <f t="shared" si="11"/>
        <v>0</v>
      </c>
      <c r="K21" s="3">
        <f t="shared" ca="1" si="17"/>
        <v>69</v>
      </c>
      <c r="L21" s="2">
        <f t="shared" ca="1" si="12"/>
        <v>479</v>
      </c>
      <c r="M21" s="1">
        <f t="shared" ca="1" si="13"/>
        <v>0</v>
      </c>
      <c r="N21">
        <f t="shared" ca="1" si="14"/>
        <v>0</v>
      </c>
      <c r="O21">
        <f t="shared" ca="1" si="21"/>
        <v>0</v>
      </c>
      <c r="P21">
        <f t="shared" ca="1" si="18"/>
        <v>20</v>
      </c>
      <c r="Q21" s="1">
        <f t="shared" ca="1" si="19"/>
        <v>79.833333333333329</v>
      </c>
      <c r="R21" s="1">
        <f t="shared" ca="1" si="20"/>
        <v>36.566666666666663</v>
      </c>
      <c r="S21" s="17">
        <f t="shared" ca="1" si="22"/>
        <v>6.0470378423379048</v>
      </c>
    </row>
    <row r="22" spans="2:19">
      <c r="B22">
        <v>7</v>
      </c>
      <c r="C22" s="1">
        <f t="shared" ca="1" si="5"/>
        <v>0.43128511458420826</v>
      </c>
      <c r="D22">
        <f t="shared" ca="1" si="6"/>
        <v>3</v>
      </c>
      <c r="E22">
        <f t="shared" ca="1" si="7"/>
        <v>3</v>
      </c>
      <c r="F22">
        <f t="shared" ca="1" si="8"/>
        <v>20</v>
      </c>
      <c r="G22">
        <f t="shared" ca="1" si="16"/>
        <v>15</v>
      </c>
      <c r="H22" s="3">
        <f t="shared" ca="1" si="9"/>
        <v>60</v>
      </c>
      <c r="I22" s="2">
        <f t="shared" ca="1" si="10"/>
        <v>0</v>
      </c>
      <c r="J22" s="3">
        <f t="shared" si="11"/>
        <v>0</v>
      </c>
      <c r="K22" s="3">
        <f t="shared" ca="1" si="17"/>
        <v>60</v>
      </c>
      <c r="L22" s="2">
        <f t="shared" ca="1" si="12"/>
        <v>539</v>
      </c>
      <c r="M22" s="1">
        <f t="shared" ca="1" si="13"/>
        <v>0</v>
      </c>
      <c r="N22">
        <f t="shared" ca="1" si="14"/>
        <v>0</v>
      </c>
      <c r="O22">
        <f t="shared" ca="1" si="21"/>
        <v>0</v>
      </c>
      <c r="P22">
        <f t="shared" ca="1" si="18"/>
        <v>20</v>
      </c>
      <c r="Q22" s="1">
        <f t="shared" ca="1" si="19"/>
        <v>77</v>
      </c>
      <c r="R22" s="1">
        <f t="shared" ca="1" si="20"/>
        <v>86.666666666666657</v>
      </c>
      <c r="S22" s="17">
        <f t="shared" ca="1" si="22"/>
        <v>9.3094933625126277</v>
      </c>
    </row>
    <row r="23" spans="2:19">
      <c r="B23">
        <v>8</v>
      </c>
      <c r="C23" s="1">
        <f t="shared" ca="1" si="5"/>
        <v>0.42408837455233628</v>
      </c>
      <c r="D23">
        <f t="shared" ca="1" si="6"/>
        <v>3</v>
      </c>
      <c r="E23">
        <f t="shared" ca="1" si="7"/>
        <v>3</v>
      </c>
      <c r="F23">
        <f t="shared" ca="1" si="8"/>
        <v>17</v>
      </c>
      <c r="G23">
        <f t="shared" ca="1" si="16"/>
        <v>18</v>
      </c>
      <c r="H23" s="3">
        <f t="shared" ca="1" si="9"/>
        <v>51</v>
      </c>
      <c r="I23" s="2">
        <f t="shared" ca="1" si="10"/>
        <v>0</v>
      </c>
      <c r="J23" s="3">
        <f t="shared" si="11"/>
        <v>0</v>
      </c>
      <c r="K23" s="3">
        <f t="shared" ca="1" si="17"/>
        <v>51</v>
      </c>
      <c r="L23" s="2">
        <f t="shared" ca="1" si="12"/>
        <v>590</v>
      </c>
      <c r="M23" s="1">
        <f t="shared" ca="1" si="13"/>
        <v>0</v>
      </c>
      <c r="N23">
        <f t="shared" ca="1" si="14"/>
        <v>0</v>
      </c>
      <c r="O23">
        <f t="shared" ca="1" si="21"/>
        <v>0</v>
      </c>
      <c r="P23">
        <f t="shared" ca="1" si="18"/>
        <v>20</v>
      </c>
      <c r="Q23" s="1">
        <f t="shared" ca="1" si="19"/>
        <v>73.75</v>
      </c>
      <c r="R23" s="1">
        <f t="shared" ca="1" si="20"/>
        <v>158.78571428571428</v>
      </c>
      <c r="S23" s="17">
        <f t="shared" ca="1" si="22"/>
        <v>12.601020366847848</v>
      </c>
    </row>
    <row r="24" spans="2:19">
      <c r="B24">
        <v>9</v>
      </c>
      <c r="C24" s="1">
        <f t="shared" ca="1" si="5"/>
        <v>0.18845822979680804</v>
      </c>
      <c r="D24">
        <f t="shared" ca="1" si="6"/>
        <v>2</v>
      </c>
      <c r="E24">
        <f t="shared" ca="1" si="7"/>
        <v>2</v>
      </c>
      <c r="F24">
        <f t="shared" ca="1" si="8"/>
        <v>15</v>
      </c>
      <c r="G24">
        <f t="shared" ca="1" si="16"/>
        <v>20</v>
      </c>
      <c r="H24" s="3">
        <f t="shared" ca="1" si="9"/>
        <v>45</v>
      </c>
      <c r="I24" s="2">
        <f t="shared" ca="1" si="10"/>
        <v>0</v>
      </c>
      <c r="J24" s="3">
        <f t="shared" si="11"/>
        <v>0</v>
      </c>
      <c r="K24" s="3">
        <f t="shared" ca="1" si="17"/>
        <v>45</v>
      </c>
      <c r="L24" s="2">
        <f t="shared" ca="1" si="12"/>
        <v>635</v>
      </c>
      <c r="M24" s="1">
        <f t="shared" ca="1" si="13"/>
        <v>0</v>
      </c>
      <c r="N24">
        <f t="shared" ca="1" si="14"/>
        <v>0</v>
      </c>
      <c r="O24">
        <f t="shared" ca="1" si="21"/>
        <v>0</v>
      </c>
      <c r="P24">
        <f t="shared" ca="1" si="18"/>
        <v>20</v>
      </c>
      <c r="Q24" s="1">
        <f t="shared" ca="1" si="19"/>
        <v>70.555555555555557</v>
      </c>
      <c r="R24" s="1">
        <f t="shared" ca="1" si="20"/>
        <v>230.77777777777777</v>
      </c>
      <c r="S24" s="17">
        <f t="shared" ca="1" si="22"/>
        <v>15.191371820141121</v>
      </c>
    </row>
    <row r="25" spans="2:19">
      <c r="B25">
        <v>10</v>
      </c>
      <c r="C25" s="1">
        <f t="shared" ca="1" si="5"/>
        <v>0.55754212462405239</v>
      </c>
      <c r="D25">
        <f t="shared" ca="1" si="6"/>
        <v>3</v>
      </c>
      <c r="E25">
        <f t="shared" ca="1" si="7"/>
        <v>3</v>
      </c>
      <c r="F25">
        <f t="shared" ca="1" si="8"/>
        <v>12</v>
      </c>
      <c r="G25">
        <f t="shared" ca="1" si="16"/>
        <v>23</v>
      </c>
      <c r="H25" s="3">
        <f t="shared" ca="1" si="9"/>
        <v>36</v>
      </c>
      <c r="I25" s="2">
        <f t="shared" ca="1" si="10"/>
        <v>0</v>
      </c>
      <c r="J25" s="3">
        <f t="shared" si="11"/>
        <v>0</v>
      </c>
      <c r="K25" s="3">
        <f t="shared" ca="1" si="17"/>
        <v>36</v>
      </c>
      <c r="L25" s="2">
        <f t="shared" ca="1" si="12"/>
        <v>671</v>
      </c>
      <c r="M25" s="1">
        <f t="shared" ca="1" si="13"/>
        <v>0</v>
      </c>
      <c r="N25">
        <f t="shared" ca="1" si="14"/>
        <v>0</v>
      </c>
      <c r="O25">
        <f t="shared" ca="1" si="21"/>
        <v>0</v>
      </c>
      <c r="P25">
        <f t="shared" ca="1" si="18"/>
        <v>20</v>
      </c>
      <c r="Q25" s="1">
        <f t="shared" ca="1" si="19"/>
        <v>67.100000000000009</v>
      </c>
      <c r="R25" s="1">
        <f t="shared" ca="1" si="20"/>
        <v>324.54444444444448</v>
      </c>
      <c r="S25" s="17">
        <f t="shared" ca="1" si="22"/>
        <v>18.015117108818483</v>
      </c>
    </row>
    <row r="26" spans="2:19">
      <c r="B26">
        <v>11</v>
      </c>
      <c r="C26" s="1">
        <f t="shared" ca="1" si="5"/>
        <v>0.17877300312060984</v>
      </c>
      <c r="D26">
        <f t="shared" ca="1" si="6"/>
        <v>2</v>
      </c>
      <c r="E26">
        <f t="shared" ca="1" si="7"/>
        <v>2</v>
      </c>
      <c r="F26">
        <f t="shared" ca="1" si="8"/>
        <v>10</v>
      </c>
      <c r="G26">
        <f t="shared" ca="1" si="16"/>
        <v>25</v>
      </c>
      <c r="H26" s="3">
        <f t="shared" ca="1" si="9"/>
        <v>30</v>
      </c>
      <c r="I26" s="2">
        <f t="shared" ca="1" si="10"/>
        <v>0</v>
      </c>
      <c r="J26" s="3">
        <f t="shared" ca="1" si="11"/>
        <v>25</v>
      </c>
      <c r="K26" s="3">
        <f t="shared" ca="1" si="17"/>
        <v>55</v>
      </c>
      <c r="L26" s="2">
        <f t="shared" ca="1" si="12"/>
        <v>726</v>
      </c>
      <c r="M26" s="1">
        <f t="shared" ca="1" si="13"/>
        <v>0.1316514188301694</v>
      </c>
      <c r="N26">
        <f t="shared" ca="1" si="14"/>
        <v>1</v>
      </c>
      <c r="O26">
        <f t="shared" ca="1" si="21"/>
        <v>0</v>
      </c>
      <c r="P26">
        <f t="shared" ca="1" si="18"/>
        <v>25</v>
      </c>
      <c r="Q26" s="1">
        <f t="shared" ca="1" si="19"/>
        <v>66.000000000000014</v>
      </c>
      <c r="R26" s="1">
        <f t="shared" ca="1" si="20"/>
        <v>305.40000000000009</v>
      </c>
      <c r="S26" s="17">
        <f t="shared" ca="1" si="22"/>
        <v>17.475697410976196</v>
      </c>
    </row>
    <row r="27" spans="2:19">
      <c r="B27">
        <v>12</v>
      </c>
      <c r="C27" s="1">
        <f t="shared" ca="1" si="5"/>
        <v>0.43343657152845783</v>
      </c>
      <c r="D27">
        <f t="shared" ca="1" si="6"/>
        <v>3</v>
      </c>
      <c r="E27">
        <f t="shared" ca="1" si="7"/>
        <v>3</v>
      </c>
      <c r="F27">
        <f t="shared" ca="1" si="8"/>
        <v>32</v>
      </c>
      <c r="G27">
        <f t="shared" ca="1" si="16"/>
        <v>3</v>
      </c>
      <c r="H27" s="3">
        <f t="shared" ca="1" si="9"/>
        <v>96</v>
      </c>
      <c r="I27" s="2">
        <f t="shared" ca="1" si="10"/>
        <v>0</v>
      </c>
      <c r="J27" s="3">
        <f t="shared" si="11"/>
        <v>0</v>
      </c>
      <c r="K27" s="3">
        <f t="shared" ca="1" si="17"/>
        <v>96</v>
      </c>
      <c r="L27" s="2">
        <f t="shared" ca="1" si="12"/>
        <v>822</v>
      </c>
      <c r="M27" s="1">
        <f t="shared" ca="1" si="13"/>
        <v>0</v>
      </c>
      <c r="N27">
        <f t="shared" ca="1" si="14"/>
        <v>0</v>
      </c>
      <c r="O27">
        <f t="shared" ca="1" si="21"/>
        <v>25</v>
      </c>
      <c r="P27">
        <f t="shared" ca="1" si="18"/>
        <v>25</v>
      </c>
      <c r="Q27" s="1">
        <f t="shared" ca="1" si="19"/>
        <v>68.5</v>
      </c>
      <c r="R27" s="1">
        <f t="shared" ca="1" si="20"/>
        <v>352.63636363636374</v>
      </c>
      <c r="S27" s="17">
        <f t="shared" ca="1" si="22"/>
        <v>18.778614529202194</v>
      </c>
    </row>
    <row r="28" spans="2:19">
      <c r="B28">
        <v>13</v>
      </c>
      <c r="C28" s="1">
        <f t="shared" ca="1" si="5"/>
        <v>0.23781854155378568</v>
      </c>
      <c r="D28">
        <f t="shared" ca="1" si="6"/>
        <v>2</v>
      </c>
      <c r="E28">
        <f t="shared" ca="1" si="7"/>
        <v>2</v>
      </c>
      <c r="F28">
        <f t="shared" ca="1" si="8"/>
        <v>30</v>
      </c>
      <c r="G28">
        <f t="shared" ca="1" si="16"/>
        <v>5</v>
      </c>
      <c r="H28" s="3">
        <f t="shared" ca="1" si="9"/>
        <v>90</v>
      </c>
      <c r="I28" s="2">
        <f t="shared" ca="1" si="10"/>
        <v>0</v>
      </c>
      <c r="J28" s="3">
        <f t="shared" si="11"/>
        <v>0</v>
      </c>
      <c r="K28" s="3">
        <f t="shared" ca="1" si="17"/>
        <v>90</v>
      </c>
      <c r="L28" s="2">
        <f t="shared" ca="1" si="12"/>
        <v>912</v>
      </c>
      <c r="M28" s="1">
        <f t="shared" ca="1" si="13"/>
        <v>0</v>
      </c>
      <c r="N28">
        <f t="shared" ca="1" si="14"/>
        <v>0</v>
      </c>
      <c r="O28">
        <f t="shared" ca="1" si="21"/>
        <v>0</v>
      </c>
      <c r="P28">
        <f t="shared" ca="1" si="18"/>
        <v>25</v>
      </c>
      <c r="Q28" s="1">
        <f t="shared" ca="1" si="19"/>
        <v>70.15384615384616</v>
      </c>
      <c r="R28" s="1">
        <f t="shared" ca="1" si="20"/>
        <v>358.80769230769238</v>
      </c>
      <c r="S28" s="17">
        <f t="shared" ca="1" si="22"/>
        <v>18.942219835797818</v>
      </c>
    </row>
    <row r="29" spans="2:19">
      <c r="B29">
        <v>14</v>
      </c>
      <c r="C29" s="1">
        <f t="shared" ca="1" si="5"/>
        <v>0.80059413667783597</v>
      </c>
      <c r="D29">
        <f t="shared" ca="1" si="6"/>
        <v>4</v>
      </c>
      <c r="E29">
        <f t="shared" ca="1" si="7"/>
        <v>4</v>
      </c>
      <c r="F29">
        <f t="shared" ca="1" si="8"/>
        <v>26</v>
      </c>
      <c r="G29">
        <f t="shared" ca="1" si="16"/>
        <v>9</v>
      </c>
      <c r="H29" s="3">
        <f t="shared" ca="1" si="9"/>
        <v>78</v>
      </c>
      <c r="I29" s="2">
        <f t="shared" ca="1" si="10"/>
        <v>0</v>
      </c>
      <c r="J29" s="3">
        <f t="shared" si="11"/>
        <v>0</v>
      </c>
      <c r="K29" s="3">
        <f t="shared" ca="1" si="17"/>
        <v>78</v>
      </c>
      <c r="L29" s="2">
        <f t="shared" ca="1" si="12"/>
        <v>990</v>
      </c>
      <c r="M29" s="1">
        <f t="shared" ca="1" si="13"/>
        <v>0</v>
      </c>
      <c r="N29">
        <f t="shared" ca="1" si="14"/>
        <v>0</v>
      </c>
      <c r="O29">
        <f t="shared" ca="1" si="21"/>
        <v>0</v>
      </c>
      <c r="P29">
        <f t="shared" ca="1" si="18"/>
        <v>25</v>
      </c>
      <c r="Q29" s="1">
        <f t="shared" ca="1" si="19"/>
        <v>70.714285714285722</v>
      </c>
      <c r="R29" s="1">
        <f t="shared" ca="1" si="20"/>
        <v>335.60439560439562</v>
      </c>
      <c r="S29" s="17">
        <f t="shared" ca="1" si="22"/>
        <v>18.31950860706683</v>
      </c>
    </row>
    <row r="30" spans="2:19">
      <c r="B30">
        <v>15</v>
      </c>
      <c r="C30" s="1">
        <f t="shared" ca="1" si="5"/>
        <v>0.57345580996469381</v>
      </c>
      <c r="D30">
        <f t="shared" ca="1" si="6"/>
        <v>3</v>
      </c>
      <c r="E30">
        <f t="shared" ca="1" si="7"/>
        <v>3</v>
      </c>
      <c r="F30">
        <f t="shared" ca="1" si="8"/>
        <v>23</v>
      </c>
      <c r="G30">
        <f t="shared" ca="1" si="16"/>
        <v>12</v>
      </c>
      <c r="H30" s="3">
        <f t="shared" ca="1" si="9"/>
        <v>69</v>
      </c>
      <c r="I30" s="2">
        <f t="shared" ca="1" si="10"/>
        <v>0</v>
      </c>
      <c r="J30" s="3">
        <f t="shared" si="11"/>
        <v>0</v>
      </c>
      <c r="K30" s="3">
        <f t="shared" ca="1" si="17"/>
        <v>69</v>
      </c>
      <c r="L30" s="2">
        <f t="shared" ca="1" si="12"/>
        <v>1059</v>
      </c>
      <c r="M30" s="1">
        <f t="shared" ca="1" si="13"/>
        <v>0</v>
      </c>
      <c r="N30">
        <f t="shared" ca="1" si="14"/>
        <v>0</v>
      </c>
      <c r="O30">
        <f t="shared" ca="1" si="21"/>
        <v>0</v>
      </c>
      <c r="P30">
        <f t="shared" ca="1" si="18"/>
        <v>25</v>
      </c>
      <c r="Q30" s="1">
        <f t="shared" ca="1" si="19"/>
        <v>70.599999999999994</v>
      </c>
      <c r="R30" s="1">
        <f t="shared" ca="1" si="20"/>
        <v>311.82857142857142</v>
      </c>
      <c r="S30" s="17">
        <f t="shared" ca="1" si="22"/>
        <v>17.658668450043773</v>
      </c>
    </row>
    <row r="31" spans="2:19">
      <c r="B31">
        <v>16</v>
      </c>
      <c r="C31" s="1">
        <f t="shared" ca="1" si="5"/>
        <v>3.0931001934828117E-2</v>
      </c>
      <c r="D31">
        <f t="shared" ca="1" si="6"/>
        <v>0</v>
      </c>
      <c r="E31">
        <f t="shared" ca="1" si="7"/>
        <v>0</v>
      </c>
      <c r="F31">
        <f t="shared" ca="1" si="8"/>
        <v>23</v>
      </c>
      <c r="G31">
        <f t="shared" ca="1" si="16"/>
        <v>12</v>
      </c>
      <c r="H31" s="3">
        <f t="shared" ca="1" si="9"/>
        <v>69</v>
      </c>
      <c r="I31" s="2">
        <f t="shared" ca="1" si="10"/>
        <v>0</v>
      </c>
      <c r="J31" s="3">
        <f t="shared" si="11"/>
        <v>0</v>
      </c>
      <c r="K31" s="3">
        <f t="shared" ca="1" si="17"/>
        <v>69</v>
      </c>
      <c r="L31" s="2">
        <f t="shared" ca="1" si="12"/>
        <v>1128</v>
      </c>
      <c r="M31" s="1">
        <f t="shared" ca="1" si="13"/>
        <v>0</v>
      </c>
      <c r="N31">
        <f t="shared" ca="1" si="14"/>
        <v>0</v>
      </c>
      <c r="O31">
        <f t="shared" ca="1" si="21"/>
        <v>0</v>
      </c>
      <c r="P31">
        <f t="shared" ca="1" si="18"/>
        <v>25</v>
      </c>
      <c r="Q31" s="1">
        <f t="shared" ca="1" si="19"/>
        <v>70.5</v>
      </c>
      <c r="R31" s="1">
        <f t="shared" ca="1" si="20"/>
        <v>291.2</v>
      </c>
      <c r="S31" s="17">
        <f t="shared" ca="1" si="22"/>
        <v>17.064583206161235</v>
      </c>
    </row>
    <row r="32" spans="2:19">
      <c r="B32">
        <v>17</v>
      </c>
      <c r="C32" s="1">
        <f t="shared" ca="1" si="5"/>
        <v>0.49866595247516998</v>
      </c>
      <c r="D32">
        <f t="shared" ca="1" si="6"/>
        <v>3</v>
      </c>
      <c r="E32">
        <f t="shared" ca="1" si="7"/>
        <v>3</v>
      </c>
      <c r="F32">
        <f t="shared" ca="1" si="8"/>
        <v>20</v>
      </c>
      <c r="G32">
        <f t="shared" ca="1" si="16"/>
        <v>15</v>
      </c>
      <c r="H32" s="3">
        <f t="shared" ca="1" si="9"/>
        <v>60</v>
      </c>
      <c r="I32" s="2">
        <f t="shared" ca="1" si="10"/>
        <v>0</v>
      </c>
      <c r="J32" s="3">
        <f t="shared" si="11"/>
        <v>0</v>
      </c>
      <c r="K32" s="3">
        <f t="shared" ca="1" si="17"/>
        <v>60</v>
      </c>
      <c r="L32" s="2">
        <f t="shared" ca="1" si="12"/>
        <v>1188</v>
      </c>
      <c r="M32" s="1">
        <f t="shared" ca="1" si="13"/>
        <v>0</v>
      </c>
      <c r="N32">
        <f t="shared" ca="1" si="14"/>
        <v>0</v>
      </c>
      <c r="O32">
        <f t="shared" ca="1" si="21"/>
        <v>0</v>
      </c>
      <c r="P32">
        <f t="shared" ca="1" si="18"/>
        <v>25</v>
      </c>
      <c r="Q32" s="1">
        <f t="shared" ca="1" si="19"/>
        <v>69.882352941176464</v>
      </c>
      <c r="R32" s="1">
        <f t="shared" ca="1" si="20"/>
        <v>279.48529411764707</v>
      </c>
      <c r="S32" s="17">
        <f t="shared" ca="1" si="22"/>
        <v>16.717813676364713</v>
      </c>
    </row>
    <row r="33" spans="2:19">
      <c r="B33">
        <v>18</v>
      </c>
      <c r="C33" s="1">
        <f t="shared" ca="1" si="5"/>
        <v>0.22877135142008687</v>
      </c>
      <c r="D33">
        <f t="shared" ca="1" si="6"/>
        <v>2</v>
      </c>
      <c r="E33">
        <f t="shared" ca="1" si="7"/>
        <v>2</v>
      </c>
      <c r="F33">
        <f t="shared" ca="1" si="8"/>
        <v>18</v>
      </c>
      <c r="G33">
        <f t="shared" ca="1" si="16"/>
        <v>17</v>
      </c>
      <c r="H33" s="3">
        <f t="shared" ca="1" si="9"/>
        <v>54</v>
      </c>
      <c r="I33" s="2">
        <f t="shared" ca="1" si="10"/>
        <v>0</v>
      </c>
      <c r="J33" s="3">
        <f t="shared" si="11"/>
        <v>0</v>
      </c>
      <c r="K33" s="3">
        <f t="shared" ca="1" si="17"/>
        <v>54</v>
      </c>
      <c r="L33" s="2">
        <f t="shared" ca="1" si="12"/>
        <v>1242</v>
      </c>
      <c r="M33" s="1">
        <f t="shared" ca="1" si="13"/>
        <v>0</v>
      </c>
      <c r="N33">
        <f t="shared" ca="1" si="14"/>
        <v>0</v>
      </c>
      <c r="O33">
        <f t="shared" ca="1" si="21"/>
        <v>0</v>
      </c>
      <c r="P33">
        <f t="shared" ca="1" si="18"/>
        <v>25</v>
      </c>
      <c r="Q33" s="1">
        <f t="shared" ca="1" si="19"/>
        <v>69</v>
      </c>
      <c r="R33" s="1">
        <f t="shared" ca="1" si="20"/>
        <v>277.05882352941177</v>
      </c>
      <c r="S33" s="17">
        <f t="shared" ca="1" si="22"/>
        <v>16.645084064954787</v>
      </c>
    </row>
    <row r="34" spans="2:19">
      <c r="B34">
        <v>19</v>
      </c>
      <c r="C34" s="1">
        <f t="shared" ca="1" si="5"/>
        <v>0.84569339591408821</v>
      </c>
      <c r="D34">
        <f t="shared" ca="1" si="6"/>
        <v>5</v>
      </c>
      <c r="E34">
        <f t="shared" ca="1" si="7"/>
        <v>5</v>
      </c>
      <c r="F34">
        <f t="shared" ca="1" si="8"/>
        <v>13</v>
      </c>
      <c r="G34">
        <f t="shared" ca="1" si="16"/>
        <v>22</v>
      </c>
      <c r="H34" s="3">
        <f t="shared" ca="1" si="9"/>
        <v>39</v>
      </c>
      <c r="I34" s="2">
        <f t="shared" ca="1" si="10"/>
        <v>0</v>
      </c>
      <c r="J34" s="3">
        <f t="shared" si="11"/>
        <v>0</v>
      </c>
      <c r="K34" s="3">
        <f t="shared" ca="1" si="17"/>
        <v>39</v>
      </c>
      <c r="L34" s="2">
        <f t="shared" ca="1" si="12"/>
        <v>1281</v>
      </c>
      <c r="M34" s="1">
        <f t="shared" ca="1" si="13"/>
        <v>0</v>
      </c>
      <c r="N34">
        <f t="shared" ca="1" si="14"/>
        <v>0</v>
      </c>
      <c r="O34">
        <f t="shared" ca="1" si="21"/>
        <v>0</v>
      </c>
      <c r="P34">
        <f t="shared" ca="1" si="18"/>
        <v>25</v>
      </c>
      <c r="Q34" s="1">
        <f t="shared" ca="1" si="19"/>
        <v>67.421052631578945</v>
      </c>
      <c r="R34" s="1">
        <f t="shared" ca="1" si="20"/>
        <v>309.03508771929825</v>
      </c>
      <c r="S34" s="17">
        <f t="shared" ca="1" si="22"/>
        <v>17.579393838221449</v>
      </c>
    </row>
    <row r="35" spans="2:19">
      <c r="B35">
        <v>20</v>
      </c>
      <c r="C35" s="1">
        <f t="shared" ca="1" si="5"/>
        <v>6.8240680277992904E-2</v>
      </c>
      <c r="D35">
        <f t="shared" ca="1" si="6"/>
        <v>1</v>
      </c>
      <c r="E35">
        <f t="shared" ca="1" si="7"/>
        <v>1</v>
      </c>
      <c r="F35">
        <f t="shared" ca="1" si="8"/>
        <v>12</v>
      </c>
      <c r="G35">
        <f t="shared" ca="1" si="16"/>
        <v>23</v>
      </c>
      <c r="H35" s="3">
        <f t="shared" ca="1" si="9"/>
        <v>36</v>
      </c>
      <c r="I35" s="2">
        <f t="shared" ca="1" si="10"/>
        <v>0</v>
      </c>
      <c r="J35" s="3">
        <f t="shared" si="11"/>
        <v>0</v>
      </c>
      <c r="K35" s="3">
        <f t="shared" ca="1" si="17"/>
        <v>36</v>
      </c>
      <c r="L35" s="2">
        <f t="shared" ca="1" si="12"/>
        <v>1317</v>
      </c>
      <c r="M35" s="1">
        <f t="shared" ca="1" si="13"/>
        <v>0</v>
      </c>
      <c r="N35">
        <f t="shared" ca="1" si="14"/>
        <v>0</v>
      </c>
      <c r="O35">
        <f t="shared" ca="1" si="21"/>
        <v>0</v>
      </c>
      <c r="P35">
        <f t="shared" ca="1" si="18"/>
        <v>25</v>
      </c>
      <c r="Q35" s="1">
        <f t="shared" ca="1" si="19"/>
        <v>65.850000000000009</v>
      </c>
      <c r="R35" s="1">
        <f t="shared" ca="1" si="20"/>
        <v>342.13421052631577</v>
      </c>
      <c r="S35" s="17">
        <f t="shared" ca="1" si="22"/>
        <v>18.496870290033279</v>
      </c>
    </row>
    <row r="36" spans="2:19">
      <c r="B36">
        <v>21</v>
      </c>
      <c r="C36" s="1">
        <f t="shared" ca="1" si="5"/>
        <v>0.78814151636747365</v>
      </c>
      <c r="D36">
        <f t="shared" ca="1" si="6"/>
        <v>4</v>
      </c>
      <c r="E36">
        <f t="shared" ca="1" si="7"/>
        <v>4</v>
      </c>
      <c r="F36">
        <f t="shared" ca="1" si="8"/>
        <v>8</v>
      </c>
      <c r="G36">
        <f t="shared" ca="1" si="16"/>
        <v>27</v>
      </c>
      <c r="H36" s="3">
        <f t="shared" ca="1" si="9"/>
        <v>24</v>
      </c>
      <c r="I36" s="2">
        <f t="shared" ca="1" si="10"/>
        <v>0</v>
      </c>
      <c r="J36" s="3">
        <f t="shared" ca="1" si="11"/>
        <v>25</v>
      </c>
      <c r="K36" s="3">
        <f t="shared" ca="1" si="17"/>
        <v>49</v>
      </c>
      <c r="L36" s="2">
        <f t="shared" ca="1" si="12"/>
        <v>1366</v>
      </c>
      <c r="M36" s="1">
        <f t="shared" ca="1" si="13"/>
        <v>0.23465823086810134</v>
      </c>
      <c r="N36">
        <f t="shared" ca="1" si="14"/>
        <v>2</v>
      </c>
      <c r="O36">
        <f t="shared" ca="1" si="21"/>
        <v>0</v>
      </c>
      <c r="P36">
        <f t="shared" ca="1" si="18"/>
        <v>27</v>
      </c>
      <c r="Q36" s="1">
        <f t="shared" ca="1" si="19"/>
        <v>65.047619047619051</v>
      </c>
      <c r="R36" s="1">
        <f t="shared" ca="1" si="20"/>
        <v>338.54761904761904</v>
      </c>
      <c r="S36" s="17">
        <f t="shared" ca="1" si="22"/>
        <v>18.3996635580007</v>
      </c>
    </row>
    <row r="37" spans="2:19">
      <c r="B37">
        <v>22</v>
      </c>
      <c r="C37" s="1">
        <f t="shared" ca="1" si="5"/>
        <v>0.24591058462852367</v>
      </c>
      <c r="D37">
        <f t="shared" ca="1" si="6"/>
        <v>2</v>
      </c>
      <c r="E37">
        <f t="shared" ca="1" si="7"/>
        <v>2</v>
      </c>
      <c r="F37">
        <f t="shared" ca="1" si="8"/>
        <v>6</v>
      </c>
      <c r="G37">
        <f t="shared" ca="1" si="16"/>
        <v>2</v>
      </c>
      <c r="H37" s="3">
        <f t="shared" ca="1" si="9"/>
        <v>18</v>
      </c>
      <c r="I37" s="2">
        <f t="shared" ca="1" si="10"/>
        <v>0</v>
      </c>
      <c r="J37" s="3">
        <f t="shared" si="11"/>
        <v>0</v>
      </c>
      <c r="K37" s="3">
        <f t="shared" ca="1" si="17"/>
        <v>18</v>
      </c>
      <c r="L37" s="2">
        <f t="shared" ca="1" si="12"/>
        <v>1384</v>
      </c>
      <c r="M37" s="1">
        <f t="shared" ca="1" si="13"/>
        <v>0</v>
      </c>
      <c r="N37">
        <f t="shared" ca="1" si="14"/>
        <v>1</v>
      </c>
      <c r="O37">
        <f t="shared" ca="1" si="21"/>
        <v>0</v>
      </c>
      <c r="P37">
        <f t="shared" ca="1" si="18"/>
        <v>27</v>
      </c>
      <c r="Q37" s="1">
        <f t="shared" ca="1" si="19"/>
        <v>62.909090909090914</v>
      </c>
      <c r="R37" s="1">
        <f t="shared" ca="1" si="20"/>
        <v>423.03896103896102</v>
      </c>
      <c r="S37" s="17">
        <f t="shared" ca="1" si="22"/>
        <v>20.567910954663358</v>
      </c>
    </row>
    <row r="38" spans="2:19">
      <c r="B38">
        <v>23</v>
      </c>
      <c r="C38" s="1">
        <f t="shared" ca="1" si="5"/>
        <v>0.47626024861314242</v>
      </c>
      <c r="D38">
        <f t="shared" ca="1" si="6"/>
        <v>3</v>
      </c>
      <c r="E38">
        <f t="shared" ca="1" si="7"/>
        <v>3</v>
      </c>
      <c r="F38">
        <f t="shared" ca="1" si="8"/>
        <v>30</v>
      </c>
      <c r="G38">
        <f t="shared" ca="1" si="16"/>
        <v>5</v>
      </c>
      <c r="H38" s="3">
        <f t="shared" ca="1" si="9"/>
        <v>90</v>
      </c>
      <c r="I38" s="2">
        <f t="shared" ca="1" si="10"/>
        <v>0</v>
      </c>
      <c r="J38" s="3">
        <f t="shared" si="11"/>
        <v>0</v>
      </c>
      <c r="K38" s="3">
        <f t="shared" ca="1" si="17"/>
        <v>90</v>
      </c>
      <c r="L38" s="2">
        <f t="shared" ca="1" si="12"/>
        <v>1474</v>
      </c>
      <c r="M38" s="1">
        <f t="shared" ca="1" si="13"/>
        <v>0</v>
      </c>
      <c r="N38">
        <f t="shared" ca="1" si="14"/>
        <v>0</v>
      </c>
      <c r="O38">
        <f t="shared" ca="1" si="21"/>
        <v>27</v>
      </c>
      <c r="P38">
        <f t="shared" ca="1" si="18"/>
        <v>27</v>
      </c>
      <c r="Q38" s="1">
        <f t="shared" ca="1" si="19"/>
        <v>64.086956521739125</v>
      </c>
      <c r="R38" s="1">
        <f t="shared" ca="1" si="20"/>
        <v>435.71936758893281</v>
      </c>
      <c r="S38" s="17">
        <f t="shared" ca="1" si="22"/>
        <v>20.873892008653606</v>
      </c>
    </row>
    <row r="39" spans="2:19">
      <c r="B39">
        <v>24</v>
      </c>
      <c r="C39" s="1">
        <f t="shared" ca="1" si="5"/>
        <v>0.5320589747527158</v>
      </c>
      <c r="D39">
        <f t="shared" ca="1" si="6"/>
        <v>3</v>
      </c>
      <c r="E39">
        <f t="shared" ref="E39:E66" ca="1" si="23">IF(F38+O39&gt;D39,D39,F38)</f>
        <v>3</v>
      </c>
      <c r="F39">
        <f t="shared" ref="F39:F66" ca="1" si="24">F38-E39+O39</f>
        <v>27</v>
      </c>
      <c r="G39">
        <f t="shared" ref="G39:G66" ca="1" si="25">IF(J38&lt;&gt;0,D39,G38+D39)</f>
        <v>8</v>
      </c>
      <c r="H39" s="3">
        <f t="shared" ca="1" si="9"/>
        <v>81</v>
      </c>
      <c r="I39" s="2">
        <f t="shared" ca="1" si="10"/>
        <v>0</v>
      </c>
      <c r="J39" s="3">
        <f t="shared" si="11"/>
        <v>0</v>
      </c>
      <c r="K39" s="3">
        <f t="shared" ref="K39:K66" ca="1" si="26">H39+I39+J39</f>
        <v>81</v>
      </c>
      <c r="L39" s="2">
        <f t="shared" ref="L39:L66" ca="1" si="27">H39+I39+J39+L38</f>
        <v>1555</v>
      </c>
      <c r="M39" s="1">
        <f t="shared" ref="M39:M66" ca="1" si="28">IF(J39=0,,RAND())</f>
        <v>0</v>
      </c>
      <c r="N39">
        <f t="shared" ca="1" si="14"/>
        <v>0</v>
      </c>
      <c r="O39">
        <f t="shared" ca="1" si="21"/>
        <v>0</v>
      </c>
      <c r="P39">
        <f t="shared" ref="P39:P66" ca="1" si="29">IF(M39=0,P38,G39)</f>
        <v>27</v>
      </c>
      <c r="Q39" s="1">
        <f t="shared" ca="1" si="19"/>
        <v>64.791666666666657</v>
      </c>
      <c r="R39" s="1">
        <f t="shared" ca="1" si="20"/>
        <v>428.69384057971018</v>
      </c>
      <c r="S39" s="17">
        <f t="shared" ca="1" si="22"/>
        <v>20.704923100067536</v>
      </c>
    </row>
    <row r="40" spans="2:19">
      <c r="B40">
        <v>25</v>
      </c>
      <c r="C40" s="1">
        <f t="shared" ca="1" si="5"/>
        <v>0.7912528597562134</v>
      </c>
      <c r="D40">
        <f t="shared" ca="1" si="6"/>
        <v>4</v>
      </c>
      <c r="E40">
        <f t="shared" ca="1" si="23"/>
        <v>4</v>
      </c>
      <c r="F40">
        <f t="shared" ca="1" si="24"/>
        <v>23</v>
      </c>
      <c r="G40">
        <f t="shared" ca="1" si="25"/>
        <v>12</v>
      </c>
      <c r="H40" s="3">
        <f t="shared" ca="1" si="9"/>
        <v>69</v>
      </c>
      <c r="I40" s="2">
        <f t="shared" ca="1" si="10"/>
        <v>0</v>
      </c>
      <c r="J40" s="3">
        <f t="shared" si="11"/>
        <v>0</v>
      </c>
      <c r="K40" s="3">
        <f t="shared" ca="1" si="26"/>
        <v>69</v>
      </c>
      <c r="L40" s="2">
        <f t="shared" ca="1" si="27"/>
        <v>1624</v>
      </c>
      <c r="M40" s="1">
        <f t="shared" ca="1" si="28"/>
        <v>0</v>
      </c>
      <c r="N40">
        <f t="shared" ca="1" si="14"/>
        <v>0</v>
      </c>
      <c r="O40">
        <f t="shared" ca="1" si="21"/>
        <v>0</v>
      </c>
      <c r="P40">
        <f t="shared" ca="1" si="29"/>
        <v>27</v>
      </c>
      <c r="Q40" s="1">
        <f t="shared" ca="1" si="19"/>
        <v>64.959999999999994</v>
      </c>
      <c r="R40" s="1">
        <f t="shared" ca="1" si="20"/>
        <v>411.54</v>
      </c>
      <c r="S40" s="17">
        <f t="shared" ca="1" si="22"/>
        <v>20.286448678859493</v>
      </c>
    </row>
    <row r="41" spans="2:19">
      <c r="B41">
        <v>26</v>
      </c>
      <c r="C41" s="1">
        <f t="shared" ca="1" si="5"/>
        <v>4.5231993088963973E-2</v>
      </c>
      <c r="D41">
        <f t="shared" ca="1" si="6"/>
        <v>0</v>
      </c>
      <c r="E41">
        <f t="shared" ca="1" si="23"/>
        <v>0</v>
      </c>
      <c r="F41">
        <f t="shared" ca="1" si="24"/>
        <v>23</v>
      </c>
      <c r="G41">
        <f t="shared" ca="1" si="25"/>
        <v>12</v>
      </c>
      <c r="H41" s="3">
        <f t="shared" ca="1" si="9"/>
        <v>69</v>
      </c>
      <c r="I41" s="2">
        <f t="shared" ca="1" si="10"/>
        <v>0</v>
      </c>
      <c r="J41" s="3">
        <f t="shared" si="11"/>
        <v>0</v>
      </c>
      <c r="K41" s="3">
        <f t="shared" ca="1" si="26"/>
        <v>69</v>
      </c>
      <c r="L41" s="2">
        <f t="shared" ca="1" si="27"/>
        <v>1693</v>
      </c>
      <c r="M41" s="1">
        <f t="shared" ca="1" si="28"/>
        <v>0</v>
      </c>
      <c r="N41">
        <f t="shared" ca="1" si="14"/>
        <v>0</v>
      </c>
      <c r="O41">
        <f t="shared" ca="1" si="21"/>
        <v>0</v>
      </c>
      <c r="P41">
        <f t="shared" ca="1" si="29"/>
        <v>27</v>
      </c>
      <c r="Q41" s="1">
        <f t="shared" ca="1" si="19"/>
        <v>65.115384615384613</v>
      </c>
      <c r="R41" s="1">
        <f t="shared" ca="1" si="20"/>
        <v>395.70615384615394</v>
      </c>
      <c r="S41" s="17">
        <f t="shared" ca="1" si="22"/>
        <v>19.892364209569308</v>
      </c>
    </row>
    <row r="42" spans="2:19">
      <c r="B42">
        <v>27</v>
      </c>
      <c r="C42" s="1">
        <f t="shared" ca="1" si="5"/>
        <v>0.75546339043481314</v>
      </c>
      <c r="D42">
        <f t="shared" ca="1" si="6"/>
        <v>4</v>
      </c>
      <c r="E42">
        <f t="shared" ca="1" si="23"/>
        <v>4</v>
      </c>
      <c r="F42">
        <f t="shared" ca="1" si="24"/>
        <v>19</v>
      </c>
      <c r="G42">
        <f t="shared" ca="1" si="25"/>
        <v>16</v>
      </c>
      <c r="H42" s="3">
        <f t="shared" ca="1" si="9"/>
        <v>57</v>
      </c>
      <c r="I42" s="2">
        <f t="shared" ca="1" si="10"/>
        <v>0</v>
      </c>
      <c r="J42" s="3">
        <f t="shared" si="11"/>
        <v>0</v>
      </c>
      <c r="K42" s="3">
        <f t="shared" ca="1" si="26"/>
        <v>57</v>
      </c>
      <c r="L42" s="2">
        <f t="shared" ca="1" si="27"/>
        <v>1750</v>
      </c>
      <c r="M42" s="1">
        <f t="shared" ca="1" si="28"/>
        <v>0</v>
      </c>
      <c r="N42">
        <f t="shared" ca="1" si="14"/>
        <v>0</v>
      </c>
      <c r="O42">
        <f t="shared" ca="1" si="21"/>
        <v>0</v>
      </c>
      <c r="P42">
        <f t="shared" ca="1" si="29"/>
        <v>27</v>
      </c>
      <c r="Q42" s="1">
        <f t="shared" ca="1" si="19"/>
        <v>64.81481481481481</v>
      </c>
      <c r="R42" s="1">
        <f t="shared" ca="1" si="20"/>
        <v>382.92592592592598</v>
      </c>
      <c r="S42" s="17">
        <f t="shared" ca="1" si="22"/>
        <v>19.568493195080862</v>
      </c>
    </row>
    <row r="43" spans="2:19">
      <c r="B43">
        <v>28</v>
      </c>
      <c r="C43" s="1">
        <f t="shared" ca="1" si="5"/>
        <v>0.1067339812243504</v>
      </c>
      <c r="D43">
        <f t="shared" ca="1" si="6"/>
        <v>1</v>
      </c>
      <c r="E43">
        <f t="shared" ca="1" si="23"/>
        <v>1</v>
      </c>
      <c r="F43">
        <f t="shared" ca="1" si="24"/>
        <v>18</v>
      </c>
      <c r="G43">
        <f t="shared" ca="1" si="25"/>
        <v>17</v>
      </c>
      <c r="H43" s="3">
        <f t="shared" ca="1" si="9"/>
        <v>54</v>
      </c>
      <c r="I43" s="2">
        <f t="shared" ca="1" si="10"/>
        <v>0</v>
      </c>
      <c r="J43" s="3">
        <f t="shared" si="11"/>
        <v>0</v>
      </c>
      <c r="K43" s="3">
        <f t="shared" ca="1" si="26"/>
        <v>54</v>
      </c>
      <c r="L43" s="2">
        <f t="shared" ca="1" si="27"/>
        <v>1804</v>
      </c>
      <c r="M43" s="1">
        <f t="shared" ca="1" si="28"/>
        <v>0</v>
      </c>
      <c r="N43">
        <f t="shared" ca="1" si="14"/>
        <v>0</v>
      </c>
      <c r="O43">
        <f t="shared" ca="1" si="21"/>
        <v>0</v>
      </c>
      <c r="P43">
        <f t="shared" ca="1" si="29"/>
        <v>27</v>
      </c>
      <c r="Q43" s="1">
        <f t="shared" ca="1" si="19"/>
        <v>64.428571428571416</v>
      </c>
      <c r="R43" s="1">
        <f t="shared" ca="1" si="20"/>
        <v>372.92063492063488</v>
      </c>
      <c r="S43" s="17">
        <f t="shared" ca="1" si="22"/>
        <v>19.311153122499828</v>
      </c>
    </row>
    <row r="44" spans="2:19">
      <c r="B44">
        <v>29</v>
      </c>
      <c r="C44" s="1">
        <f t="shared" ca="1" si="5"/>
        <v>0.44129015446763331</v>
      </c>
      <c r="D44">
        <f t="shared" ca="1" si="6"/>
        <v>3</v>
      </c>
      <c r="E44">
        <f t="shared" ca="1" si="23"/>
        <v>3</v>
      </c>
      <c r="F44">
        <f t="shared" ca="1" si="24"/>
        <v>15</v>
      </c>
      <c r="G44">
        <f t="shared" ca="1" si="25"/>
        <v>20</v>
      </c>
      <c r="H44" s="3">
        <f t="shared" ca="1" si="9"/>
        <v>45</v>
      </c>
      <c r="I44" s="2">
        <f t="shared" ca="1" si="10"/>
        <v>0</v>
      </c>
      <c r="J44" s="3">
        <f t="shared" si="11"/>
        <v>0</v>
      </c>
      <c r="K44" s="3">
        <f t="shared" ca="1" si="26"/>
        <v>45</v>
      </c>
      <c r="L44" s="2">
        <f t="shared" ca="1" si="27"/>
        <v>1849</v>
      </c>
      <c r="M44" s="1">
        <f t="shared" ca="1" si="28"/>
        <v>0</v>
      </c>
      <c r="N44">
        <f t="shared" ca="1" si="14"/>
        <v>0</v>
      </c>
      <c r="O44">
        <f t="shared" ca="1" si="21"/>
        <v>0</v>
      </c>
      <c r="P44">
        <f t="shared" ca="1" si="29"/>
        <v>27</v>
      </c>
      <c r="Q44" s="1">
        <f t="shared" ca="1" si="19"/>
        <v>63.758620689655153</v>
      </c>
      <c r="R44" s="1">
        <f t="shared" ca="1" si="20"/>
        <v>372.61822660098511</v>
      </c>
      <c r="S44" s="17">
        <f t="shared" ca="1" si="22"/>
        <v>19.303321646830245</v>
      </c>
    </row>
    <row r="45" spans="2:19">
      <c r="B45">
        <v>30</v>
      </c>
      <c r="C45" s="1">
        <f t="shared" ca="1" si="5"/>
        <v>6.1177235028062604E-2</v>
      </c>
      <c r="D45">
        <f t="shared" ca="1" si="6"/>
        <v>1</v>
      </c>
      <c r="E45">
        <f t="shared" ca="1" si="23"/>
        <v>1</v>
      </c>
      <c r="F45">
        <f t="shared" ca="1" si="24"/>
        <v>14</v>
      </c>
      <c r="G45">
        <f t="shared" ca="1" si="25"/>
        <v>21</v>
      </c>
      <c r="H45" s="3">
        <f t="shared" ca="1" si="9"/>
        <v>42</v>
      </c>
      <c r="I45" s="2">
        <f t="shared" ca="1" si="10"/>
        <v>0</v>
      </c>
      <c r="J45" s="3">
        <f t="shared" si="11"/>
        <v>0</v>
      </c>
      <c r="K45" s="3">
        <f t="shared" ca="1" si="26"/>
        <v>42</v>
      </c>
      <c r="L45" s="2">
        <f t="shared" ca="1" si="27"/>
        <v>1891</v>
      </c>
      <c r="M45" s="1">
        <f t="shared" ca="1" si="28"/>
        <v>0</v>
      </c>
      <c r="N45">
        <f t="shared" ca="1" si="14"/>
        <v>0</v>
      </c>
      <c r="O45">
        <f t="shared" ca="1" si="21"/>
        <v>0</v>
      </c>
      <c r="P45">
        <f t="shared" ca="1" si="29"/>
        <v>27</v>
      </c>
      <c r="Q45" s="1">
        <f t="shared" ca="1" si="19"/>
        <v>63.033333333333317</v>
      </c>
      <c r="R45" s="1">
        <f t="shared" ca="1" si="20"/>
        <v>375.55057471264354</v>
      </c>
      <c r="S45" s="17">
        <f t="shared" ca="1" si="22"/>
        <v>19.379127294918199</v>
      </c>
    </row>
    <row r="46" spans="2:19">
      <c r="B46">
        <v>31</v>
      </c>
      <c r="C46" s="1">
        <f t="shared" ca="1" si="5"/>
        <v>0.89042975120050816</v>
      </c>
      <c r="D46">
        <f t="shared" ca="1" si="6"/>
        <v>5</v>
      </c>
      <c r="E46">
        <f t="shared" ca="1" si="23"/>
        <v>5</v>
      </c>
      <c r="F46">
        <f t="shared" ca="1" si="24"/>
        <v>9</v>
      </c>
      <c r="G46">
        <f t="shared" ca="1" si="25"/>
        <v>26</v>
      </c>
      <c r="H46" s="3">
        <f t="shared" ca="1" si="9"/>
        <v>27</v>
      </c>
      <c r="I46" s="2">
        <f t="shared" ca="1" si="10"/>
        <v>0</v>
      </c>
      <c r="J46" s="3">
        <f t="shared" ca="1" si="11"/>
        <v>25</v>
      </c>
      <c r="K46" s="3">
        <f t="shared" ca="1" si="26"/>
        <v>52</v>
      </c>
      <c r="L46" s="2">
        <f t="shared" ca="1" si="27"/>
        <v>1943</v>
      </c>
      <c r="M46" s="1">
        <f t="shared" ca="1" si="28"/>
        <v>0.87935775457325482</v>
      </c>
      <c r="N46">
        <f t="shared" ca="1" si="14"/>
        <v>4</v>
      </c>
      <c r="O46">
        <f t="shared" ca="1" si="21"/>
        <v>0</v>
      </c>
      <c r="P46">
        <f t="shared" ca="1" si="29"/>
        <v>26</v>
      </c>
      <c r="Q46" s="1">
        <f t="shared" ca="1" si="19"/>
        <v>62.67741935483869</v>
      </c>
      <c r="R46" s="1">
        <f t="shared" ca="1" si="20"/>
        <v>366.9591397849461</v>
      </c>
      <c r="S46" s="17">
        <f t="shared" ca="1" si="22"/>
        <v>19.156177588050966</v>
      </c>
    </row>
    <row r="47" spans="2:19">
      <c r="B47">
        <v>32</v>
      </c>
      <c r="C47" s="1">
        <f t="shared" ca="1" si="5"/>
        <v>0.58998372356828233</v>
      </c>
      <c r="D47">
        <f t="shared" ca="1" si="6"/>
        <v>3</v>
      </c>
      <c r="E47">
        <f t="shared" ca="1" si="23"/>
        <v>3</v>
      </c>
      <c r="F47">
        <f t="shared" ca="1" si="24"/>
        <v>6</v>
      </c>
      <c r="G47">
        <f t="shared" ca="1" si="25"/>
        <v>3</v>
      </c>
      <c r="H47" s="3">
        <f t="shared" ca="1" si="9"/>
        <v>18</v>
      </c>
      <c r="I47" s="2">
        <f t="shared" ca="1" si="10"/>
        <v>0</v>
      </c>
      <c r="J47" s="3">
        <f t="shared" si="11"/>
        <v>0</v>
      </c>
      <c r="K47" s="3">
        <f t="shared" ca="1" si="26"/>
        <v>18</v>
      </c>
      <c r="L47" s="2">
        <f t="shared" ca="1" si="27"/>
        <v>1961</v>
      </c>
      <c r="M47" s="1">
        <f t="shared" ca="1" si="28"/>
        <v>0</v>
      </c>
      <c r="N47">
        <f t="shared" ca="1" si="14"/>
        <v>3</v>
      </c>
      <c r="O47">
        <f t="shared" ca="1" si="21"/>
        <v>0</v>
      </c>
      <c r="P47">
        <f t="shared" ca="1" si="29"/>
        <v>26</v>
      </c>
      <c r="Q47" s="1">
        <f t="shared" ca="1" si="19"/>
        <v>61.281249999999979</v>
      </c>
      <c r="R47" s="1">
        <f t="shared" ca="1" si="20"/>
        <v>417.49899193548362</v>
      </c>
      <c r="S47" s="17">
        <f t="shared" ca="1" si="22"/>
        <v>20.432792073906189</v>
      </c>
    </row>
    <row r="48" spans="2:19">
      <c r="B48">
        <v>33</v>
      </c>
      <c r="C48" s="1">
        <f t="shared" ca="1" si="5"/>
        <v>0.39479125963658657</v>
      </c>
      <c r="D48">
        <f t="shared" ca="1" si="6"/>
        <v>3</v>
      </c>
      <c r="E48">
        <f t="shared" ca="1" si="23"/>
        <v>3</v>
      </c>
      <c r="F48">
        <f t="shared" ca="1" si="24"/>
        <v>3</v>
      </c>
      <c r="G48">
        <f t="shared" ca="1" si="25"/>
        <v>6</v>
      </c>
      <c r="H48" s="3">
        <f t="shared" ca="1" si="9"/>
        <v>9</v>
      </c>
      <c r="I48" s="2">
        <f t="shared" ca="1" si="10"/>
        <v>0</v>
      </c>
      <c r="J48" s="3">
        <f t="shared" si="11"/>
        <v>0</v>
      </c>
      <c r="K48" s="3">
        <f t="shared" ca="1" si="26"/>
        <v>9</v>
      </c>
      <c r="L48" s="2">
        <f t="shared" ca="1" si="27"/>
        <v>1970</v>
      </c>
      <c r="M48" s="1">
        <f t="shared" ca="1" si="28"/>
        <v>0</v>
      </c>
      <c r="N48">
        <f t="shared" ca="1" si="14"/>
        <v>2</v>
      </c>
      <c r="O48">
        <f t="shared" ca="1" si="21"/>
        <v>0</v>
      </c>
      <c r="P48">
        <f t="shared" ca="1" si="29"/>
        <v>26</v>
      </c>
      <c r="Q48" s="1">
        <f t="shared" ca="1" si="19"/>
        <v>59.696969696969681</v>
      </c>
      <c r="R48" s="1">
        <f t="shared" ca="1" si="20"/>
        <v>487.28030303030278</v>
      </c>
      <c r="S48" s="17">
        <f t="shared" ca="1" si="22"/>
        <v>22.074426448501505</v>
      </c>
    </row>
    <row r="49" spans="2:19">
      <c r="B49">
        <v>34</v>
      </c>
      <c r="C49" s="1">
        <f t="shared" ca="1" si="5"/>
        <v>0.99323873066272483</v>
      </c>
      <c r="D49">
        <f t="shared" ca="1" si="6"/>
        <v>5</v>
      </c>
      <c r="E49">
        <f t="shared" ca="1" si="23"/>
        <v>3</v>
      </c>
      <c r="F49">
        <f t="shared" ca="1" si="24"/>
        <v>0</v>
      </c>
      <c r="G49">
        <f t="shared" ca="1" si="25"/>
        <v>11</v>
      </c>
      <c r="H49" s="3">
        <f t="shared" ca="1" si="9"/>
        <v>0</v>
      </c>
      <c r="I49" s="2">
        <f t="shared" ca="1" si="10"/>
        <v>8</v>
      </c>
      <c r="J49" s="3">
        <f t="shared" si="11"/>
        <v>0</v>
      </c>
      <c r="K49" s="3">
        <f t="shared" ca="1" si="26"/>
        <v>8</v>
      </c>
      <c r="L49" s="2">
        <f t="shared" ca="1" si="27"/>
        <v>1978</v>
      </c>
      <c r="M49" s="1">
        <f t="shared" ca="1" si="28"/>
        <v>0</v>
      </c>
      <c r="N49">
        <f t="shared" ca="1" si="14"/>
        <v>1</v>
      </c>
      <c r="O49">
        <f t="shared" ca="1" si="21"/>
        <v>0</v>
      </c>
      <c r="P49">
        <f t="shared" ca="1" si="29"/>
        <v>26</v>
      </c>
      <c r="Q49" s="1">
        <f t="shared" ca="1" si="19"/>
        <v>58.176470588235283</v>
      </c>
      <c r="R49" s="1">
        <f t="shared" ca="1" si="20"/>
        <v>551.1194295900176</v>
      </c>
      <c r="S49" s="17">
        <f t="shared" ca="1" si="22"/>
        <v>23.475932986571962</v>
      </c>
    </row>
    <row r="50" spans="2:19">
      <c r="B50">
        <v>35</v>
      </c>
      <c r="C50" s="1">
        <f t="shared" ca="1" si="5"/>
        <v>0.80488320198822505</v>
      </c>
      <c r="D50">
        <f t="shared" ca="1" si="6"/>
        <v>4</v>
      </c>
      <c r="E50">
        <f t="shared" ca="1" si="23"/>
        <v>4</v>
      </c>
      <c r="F50">
        <f t="shared" ca="1" si="24"/>
        <v>22</v>
      </c>
      <c r="G50">
        <f t="shared" ca="1" si="25"/>
        <v>15</v>
      </c>
      <c r="H50" s="3">
        <f t="shared" ca="1" si="9"/>
        <v>66</v>
      </c>
      <c r="I50" s="2">
        <f t="shared" ca="1" si="10"/>
        <v>0</v>
      </c>
      <c r="J50" s="3">
        <f t="shared" si="11"/>
        <v>0</v>
      </c>
      <c r="K50" s="3">
        <f t="shared" ca="1" si="26"/>
        <v>66</v>
      </c>
      <c r="L50" s="2">
        <f t="shared" ca="1" si="27"/>
        <v>2044</v>
      </c>
      <c r="M50" s="1">
        <f t="shared" ca="1" si="28"/>
        <v>0</v>
      </c>
      <c r="N50">
        <f t="shared" ca="1" si="14"/>
        <v>0</v>
      </c>
      <c r="O50">
        <f t="shared" ca="1" si="21"/>
        <v>26</v>
      </c>
      <c r="P50">
        <f t="shared" ca="1" si="29"/>
        <v>26</v>
      </c>
      <c r="Q50" s="1">
        <f t="shared" ca="1" si="19"/>
        <v>58.399999999999984</v>
      </c>
      <c r="R50" s="1">
        <f t="shared" ca="1" si="20"/>
        <v>536.65882352941151</v>
      </c>
      <c r="S50" s="17">
        <f t="shared" ca="1" si="22"/>
        <v>23.165897857182472</v>
      </c>
    </row>
    <row r="51" spans="2:19">
      <c r="B51">
        <v>36</v>
      </c>
      <c r="C51" s="1">
        <f t="shared" ca="1" si="5"/>
        <v>0.85982592051605988</v>
      </c>
      <c r="D51">
        <f t="shared" ca="1" si="6"/>
        <v>5</v>
      </c>
      <c r="E51">
        <f t="shared" ca="1" si="23"/>
        <v>5</v>
      </c>
      <c r="F51">
        <f t="shared" ca="1" si="24"/>
        <v>17</v>
      </c>
      <c r="G51">
        <f t="shared" ca="1" si="25"/>
        <v>20</v>
      </c>
      <c r="H51" s="3">
        <f t="shared" ca="1" si="9"/>
        <v>51</v>
      </c>
      <c r="I51" s="2">
        <f t="shared" ca="1" si="10"/>
        <v>0</v>
      </c>
      <c r="J51" s="3">
        <f t="shared" si="11"/>
        <v>0</v>
      </c>
      <c r="K51" s="3">
        <f t="shared" ca="1" si="26"/>
        <v>51</v>
      </c>
      <c r="L51" s="2">
        <f t="shared" ca="1" si="27"/>
        <v>2095</v>
      </c>
      <c r="M51" s="1">
        <f t="shared" ca="1" si="28"/>
        <v>0</v>
      </c>
      <c r="N51">
        <f t="shared" ca="1" si="14"/>
        <v>0</v>
      </c>
      <c r="O51">
        <f t="shared" ca="1" si="21"/>
        <v>0</v>
      </c>
      <c r="P51">
        <f t="shared" ca="1" si="29"/>
        <v>26</v>
      </c>
      <c r="Q51" s="1">
        <f t="shared" ca="1" si="19"/>
        <v>58.194444444444429</v>
      </c>
      <c r="R51" s="1">
        <f t="shared" ca="1" si="20"/>
        <v>522.84682539682512</v>
      </c>
      <c r="S51" s="17">
        <f t="shared" ca="1" si="22"/>
        <v>22.865844077943528</v>
      </c>
    </row>
    <row r="52" spans="2:19">
      <c r="B52">
        <v>37</v>
      </c>
      <c r="C52" s="1">
        <f t="shared" ca="1" si="5"/>
        <v>0.46140545621315754</v>
      </c>
      <c r="D52">
        <f t="shared" ca="1" si="6"/>
        <v>3</v>
      </c>
      <c r="E52">
        <f t="shared" ca="1" si="23"/>
        <v>3</v>
      </c>
      <c r="F52">
        <f t="shared" ca="1" si="24"/>
        <v>14</v>
      </c>
      <c r="G52">
        <f t="shared" ca="1" si="25"/>
        <v>23</v>
      </c>
      <c r="H52" s="3">
        <f t="shared" ca="1" si="9"/>
        <v>42</v>
      </c>
      <c r="I52" s="2">
        <f t="shared" ca="1" si="10"/>
        <v>0</v>
      </c>
      <c r="J52" s="3">
        <f t="shared" si="11"/>
        <v>0</v>
      </c>
      <c r="K52" s="3">
        <f t="shared" ca="1" si="26"/>
        <v>42</v>
      </c>
      <c r="L52" s="2">
        <f t="shared" ca="1" si="27"/>
        <v>2137</v>
      </c>
      <c r="M52" s="1">
        <f t="shared" ca="1" si="28"/>
        <v>0</v>
      </c>
      <c r="N52">
        <f t="shared" ca="1" si="14"/>
        <v>0</v>
      </c>
      <c r="O52">
        <f t="shared" ca="1" si="21"/>
        <v>0</v>
      </c>
      <c r="P52">
        <f t="shared" ca="1" si="29"/>
        <v>26</v>
      </c>
      <c r="Q52" s="1">
        <f t="shared" ca="1" si="19"/>
        <v>57.756756756756751</v>
      </c>
      <c r="R52" s="1">
        <f t="shared" ca="1" si="20"/>
        <v>515.41141141141111</v>
      </c>
      <c r="S52" s="17">
        <f t="shared" ca="1" si="22"/>
        <v>22.702674102656083</v>
      </c>
    </row>
    <row r="53" spans="2:19">
      <c r="B53">
        <v>38</v>
      </c>
      <c r="C53" s="1">
        <f t="shared" ca="1" si="5"/>
        <v>0.42377339929111457</v>
      </c>
      <c r="D53">
        <f t="shared" ca="1" si="6"/>
        <v>3</v>
      </c>
      <c r="E53">
        <f t="shared" ca="1" si="23"/>
        <v>3</v>
      </c>
      <c r="F53">
        <f t="shared" ca="1" si="24"/>
        <v>11</v>
      </c>
      <c r="G53">
        <f t="shared" ca="1" si="25"/>
        <v>26</v>
      </c>
      <c r="H53" s="3">
        <f t="shared" ca="1" si="9"/>
        <v>33</v>
      </c>
      <c r="I53" s="2">
        <f t="shared" ca="1" si="10"/>
        <v>0</v>
      </c>
      <c r="J53" s="3">
        <f t="shared" si="11"/>
        <v>0</v>
      </c>
      <c r="K53" s="3">
        <f t="shared" ca="1" si="26"/>
        <v>33</v>
      </c>
      <c r="L53" s="2">
        <f t="shared" ca="1" si="27"/>
        <v>2170</v>
      </c>
      <c r="M53" s="1">
        <f t="shared" ca="1" si="28"/>
        <v>0</v>
      </c>
      <c r="N53">
        <f t="shared" ca="1" si="14"/>
        <v>0</v>
      </c>
      <c r="O53">
        <f t="shared" ca="1" si="21"/>
        <v>0</v>
      </c>
      <c r="P53">
        <f t="shared" ca="1" si="29"/>
        <v>26</v>
      </c>
      <c r="Q53" s="1">
        <f t="shared" ca="1" si="19"/>
        <v>57.105263157894733</v>
      </c>
      <c r="R53" s="1">
        <f t="shared" ca="1" si="20"/>
        <v>517.61024182076778</v>
      </c>
      <c r="S53" s="17">
        <f t="shared" ca="1" si="22"/>
        <v>22.751049246590096</v>
      </c>
    </row>
    <row r="54" spans="2:19">
      <c r="B54">
        <v>39</v>
      </c>
      <c r="C54" s="1">
        <f t="shared" ca="1" si="5"/>
        <v>0.10610415322199906</v>
      </c>
      <c r="D54">
        <f t="shared" ca="1" si="6"/>
        <v>1</v>
      </c>
      <c r="E54">
        <f t="shared" ca="1" si="23"/>
        <v>1</v>
      </c>
      <c r="F54">
        <f t="shared" ca="1" si="24"/>
        <v>10</v>
      </c>
      <c r="G54">
        <f t="shared" ca="1" si="25"/>
        <v>27</v>
      </c>
      <c r="H54" s="3">
        <f t="shared" ca="1" si="9"/>
        <v>30</v>
      </c>
      <c r="I54" s="2">
        <f t="shared" ca="1" si="10"/>
        <v>0</v>
      </c>
      <c r="J54" s="3">
        <f t="shared" si="11"/>
        <v>0</v>
      </c>
      <c r="K54" s="3">
        <f t="shared" ca="1" si="26"/>
        <v>30</v>
      </c>
      <c r="L54" s="2">
        <f t="shared" ca="1" si="27"/>
        <v>2200</v>
      </c>
      <c r="M54" s="1">
        <f t="shared" ca="1" si="28"/>
        <v>0</v>
      </c>
      <c r="N54">
        <f t="shared" ca="1" si="14"/>
        <v>0</v>
      </c>
      <c r="O54">
        <f t="shared" ca="1" si="21"/>
        <v>0</v>
      </c>
      <c r="P54">
        <f t="shared" ca="1" si="29"/>
        <v>26</v>
      </c>
      <c r="Q54" s="1">
        <f t="shared" ca="1" si="19"/>
        <v>56.410256410256409</v>
      </c>
      <c r="R54" s="1">
        <f t="shared" ca="1" si="20"/>
        <v>522.82726045883896</v>
      </c>
      <c r="S54" s="17">
        <f t="shared" ca="1" si="22"/>
        <v>22.865416253784645</v>
      </c>
    </row>
    <row r="55" spans="2:19">
      <c r="B55">
        <v>40</v>
      </c>
      <c r="C55" s="1">
        <f t="shared" ca="1" si="5"/>
        <v>0.53405976080710937</v>
      </c>
      <c r="D55">
        <f t="shared" ca="1" si="6"/>
        <v>3</v>
      </c>
      <c r="E55">
        <f t="shared" ca="1" si="23"/>
        <v>3</v>
      </c>
      <c r="F55">
        <f t="shared" ca="1" si="24"/>
        <v>7</v>
      </c>
      <c r="G55">
        <f t="shared" ca="1" si="25"/>
        <v>30</v>
      </c>
      <c r="H55" s="3">
        <f t="shared" ca="1" si="9"/>
        <v>21</v>
      </c>
      <c r="I55" s="2">
        <f t="shared" ca="1" si="10"/>
        <v>0</v>
      </c>
      <c r="J55" s="3">
        <f t="shared" si="11"/>
        <v>0</v>
      </c>
      <c r="K55" s="3">
        <f t="shared" ca="1" si="26"/>
        <v>21</v>
      </c>
      <c r="L55" s="2">
        <f t="shared" ca="1" si="27"/>
        <v>2221</v>
      </c>
      <c r="M55" s="1">
        <f t="shared" ca="1" si="28"/>
        <v>0</v>
      </c>
      <c r="N55">
        <f t="shared" ca="1" si="14"/>
        <v>0</v>
      </c>
      <c r="O55">
        <f t="shared" ca="1" si="21"/>
        <v>0</v>
      </c>
      <c r="P55">
        <f t="shared" ca="1" si="29"/>
        <v>26</v>
      </c>
      <c r="Q55" s="1">
        <f t="shared" ca="1" si="19"/>
        <v>55.525000000000006</v>
      </c>
      <c r="R55" s="1">
        <f t="shared" ca="1" si="20"/>
        <v>540.76858974358936</v>
      </c>
      <c r="S55" s="17">
        <f t="shared" ca="1" si="22"/>
        <v>23.254431615147883</v>
      </c>
    </row>
    <row r="56" spans="2:19">
      <c r="B56">
        <v>41</v>
      </c>
      <c r="C56" s="1">
        <f t="shared" ca="1" si="5"/>
        <v>0.18068653917461841</v>
      </c>
      <c r="D56">
        <f t="shared" ca="1" si="6"/>
        <v>2</v>
      </c>
      <c r="E56">
        <f t="shared" ca="1" si="23"/>
        <v>2</v>
      </c>
      <c r="F56">
        <f t="shared" ca="1" si="24"/>
        <v>5</v>
      </c>
      <c r="G56">
        <f t="shared" ca="1" si="25"/>
        <v>32</v>
      </c>
      <c r="H56" s="3">
        <f t="shared" ca="1" si="9"/>
        <v>15</v>
      </c>
      <c r="I56" s="2">
        <f t="shared" ca="1" si="10"/>
        <v>0</v>
      </c>
      <c r="J56" s="3">
        <f t="shared" ca="1" si="11"/>
        <v>25</v>
      </c>
      <c r="K56" s="3">
        <f t="shared" ca="1" si="26"/>
        <v>40</v>
      </c>
      <c r="L56" s="2">
        <f t="shared" ca="1" si="27"/>
        <v>2261</v>
      </c>
      <c r="M56" s="1">
        <f t="shared" ca="1" si="28"/>
        <v>0.10053561393566857</v>
      </c>
      <c r="N56">
        <f t="shared" ca="1" si="14"/>
        <v>1</v>
      </c>
      <c r="O56">
        <f t="shared" ca="1" si="21"/>
        <v>0</v>
      </c>
      <c r="P56">
        <f t="shared" ca="1" si="29"/>
        <v>32</v>
      </c>
      <c r="Q56" s="1">
        <f t="shared" ca="1" si="19"/>
        <v>55.146341463414636</v>
      </c>
      <c r="R56" s="1">
        <f t="shared" ca="1" si="20"/>
        <v>533.12804878048735</v>
      </c>
      <c r="S56" s="17">
        <f t="shared" ca="1" si="22"/>
        <v>23.089565798873036</v>
      </c>
    </row>
    <row r="57" spans="2:19">
      <c r="B57">
        <v>42</v>
      </c>
      <c r="C57" s="1">
        <f t="shared" ca="1" si="5"/>
        <v>0.32558093225459261</v>
      </c>
      <c r="D57">
        <f t="shared" ca="1" si="6"/>
        <v>2</v>
      </c>
      <c r="E57">
        <f t="shared" ca="1" si="23"/>
        <v>2</v>
      </c>
      <c r="F57">
        <f t="shared" ca="1" si="24"/>
        <v>35</v>
      </c>
      <c r="G57">
        <f t="shared" ca="1" si="25"/>
        <v>2</v>
      </c>
      <c r="H57" s="3">
        <f t="shared" ca="1" si="9"/>
        <v>105</v>
      </c>
      <c r="I57" s="2">
        <f t="shared" ca="1" si="10"/>
        <v>0</v>
      </c>
      <c r="J57" s="3">
        <f t="shared" si="11"/>
        <v>0</v>
      </c>
      <c r="K57" s="3">
        <f t="shared" ca="1" si="26"/>
        <v>105</v>
      </c>
      <c r="L57" s="2">
        <f t="shared" ca="1" si="27"/>
        <v>2366</v>
      </c>
      <c r="M57" s="1">
        <f t="shared" ca="1" si="28"/>
        <v>0</v>
      </c>
      <c r="N57">
        <f t="shared" ca="1" si="14"/>
        <v>0</v>
      </c>
      <c r="O57">
        <f t="shared" ca="1" si="21"/>
        <v>32</v>
      </c>
      <c r="P57">
        <f t="shared" ca="1" si="29"/>
        <v>32</v>
      </c>
      <c r="Q57" s="1">
        <f t="shared" ca="1" si="19"/>
        <v>56.333333333333329</v>
      </c>
      <c r="R57" s="1">
        <f t="shared" ca="1" si="20"/>
        <v>579.30081300812969</v>
      </c>
      <c r="S57" s="17">
        <f t="shared" ca="1" si="22"/>
        <v>24.068668700369152</v>
      </c>
    </row>
    <row r="58" spans="2:19">
      <c r="B58">
        <v>43</v>
      </c>
      <c r="C58" s="1">
        <f t="shared" ca="1" si="5"/>
        <v>0.23797689456229154</v>
      </c>
      <c r="D58">
        <f t="shared" ca="1" si="6"/>
        <v>2</v>
      </c>
      <c r="E58">
        <f t="shared" ca="1" si="23"/>
        <v>2</v>
      </c>
      <c r="F58">
        <f t="shared" ca="1" si="24"/>
        <v>33</v>
      </c>
      <c r="G58">
        <f t="shared" ca="1" si="25"/>
        <v>4</v>
      </c>
      <c r="H58" s="3">
        <f t="shared" ca="1" si="9"/>
        <v>99</v>
      </c>
      <c r="I58" s="2">
        <f t="shared" ca="1" si="10"/>
        <v>0</v>
      </c>
      <c r="J58" s="3">
        <f t="shared" si="11"/>
        <v>0</v>
      </c>
      <c r="K58" s="3">
        <f t="shared" ca="1" si="26"/>
        <v>99</v>
      </c>
      <c r="L58" s="2">
        <f t="shared" ca="1" si="27"/>
        <v>2465</v>
      </c>
      <c r="M58" s="1">
        <f t="shared" ca="1" si="28"/>
        <v>0</v>
      </c>
      <c r="N58">
        <f t="shared" ca="1" si="14"/>
        <v>0</v>
      </c>
      <c r="O58">
        <f t="shared" ca="1" si="21"/>
        <v>0</v>
      </c>
      <c r="P58">
        <f t="shared" ca="1" si="29"/>
        <v>32</v>
      </c>
      <c r="Q58" s="1">
        <f t="shared" ca="1" si="19"/>
        <v>57.325581395348834</v>
      </c>
      <c r="R58" s="1">
        <f t="shared" ca="1" si="20"/>
        <v>607.84385382059759</v>
      </c>
      <c r="S58" s="17">
        <f t="shared" ca="1" si="22"/>
        <v>24.654489526668314</v>
      </c>
    </row>
    <row r="59" spans="2:19">
      <c r="B59">
        <v>44</v>
      </c>
      <c r="C59" s="1">
        <f t="shared" ca="1" si="5"/>
        <v>0.64513536995386422</v>
      </c>
      <c r="D59">
        <f t="shared" ca="1" si="6"/>
        <v>4</v>
      </c>
      <c r="E59">
        <f t="shared" ca="1" si="23"/>
        <v>4</v>
      </c>
      <c r="F59">
        <f t="shared" ca="1" si="24"/>
        <v>29</v>
      </c>
      <c r="G59">
        <f t="shared" ca="1" si="25"/>
        <v>8</v>
      </c>
      <c r="H59" s="3">
        <f t="shared" ca="1" si="9"/>
        <v>87</v>
      </c>
      <c r="I59" s="2">
        <f t="shared" ca="1" si="10"/>
        <v>0</v>
      </c>
      <c r="J59" s="3">
        <f t="shared" si="11"/>
        <v>0</v>
      </c>
      <c r="K59" s="3">
        <f t="shared" ca="1" si="26"/>
        <v>87</v>
      </c>
      <c r="L59" s="2">
        <f t="shared" ca="1" si="27"/>
        <v>2552</v>
      </c>
      <c r="M59" s="1">
        <f t="shared" ca="1" si="28"/>
        <v>0</v>
      </c>
      <c r="N59">
        <f t="shared" ca="1" si="14"/>
        <v>0</v>
      </c>
      <c r="O59">
        <f t="shared" ca="1" si="21"/>
        <v>0</v>
      </c>
      <c r="P59">
        <f t="shared" ca="1" si="29"/>
        <v>32</v>
      </c>
      <c r="Q59" s="1">
        <f t="shared" ca="1" si="19"/>
        <v>58</v>
      </c>
      <c r="R59" s="1">
        <f t="shared" ca="1" si="20"/>
        <v>613.72093023255775</v>
      </c>
      <c r="S59" s="17">
        <f t="shared" ca="1" si="22"/>
        <v>24.773391577104611</v>
      </c>
    </row>
    <row r="60" spans="2:19">
      <c r="B60">
        <v>45</v>
      </c>
      <c r="C60" s="1">
        <f t="shared" ca="1" si="5"/>
        <v>8.0876696129091208E-2</v>
      </c>
      <c r="D60">
        <f t="shared" ca="1" si="6"/>
        <v>1</v>
      </c>
      <c r="E60">
        <f t="shared" ca="1" si="23"/>
        <v>1</v>
      </c>
      <c r="F60">
        <f t="shared" ca="1" si="24"/>
        <v>28</v>
      </c>
      <c r="G60">
        <f t="shared" ca="1" si="25"/>
        <v>9</v>
      </c>
      <c r="H60" s="3">
        <f t="shared" ca="1" si="9"/>
        <v>84</v>
      </c>
      <c r="I60" s="2">
        <f t="shared" ca="1" si="10"/>
        <v>0</v>
      </c>
      <c r="J60" s="3">
        <f t="shared" si="11"/>
        <v>0</v>
      </c>
      <c r="K60" s="3">
        <f t="shared" ca="1" si="26"/>
        <v>84</v>
      </c>
      <c r="L60" s="2">
        <f t="shared" ca="1" si="27"/>
        <v>2636</v>
      </c>
      <c r="M60" s="1">
        <f t="shared" ca="1" si="28"/>
        <v>0</v>
      </c>
      <c r="N60">
        <f t="shared" ca="1" si="14"/>
        <v>0</v>
      </c>
      <c r="O60">
        <f t="shared" ca="1" si="21"/>
        <v>0</v>
      </c>
      <c r="P60">
        <f t="shared" ca="1" si="29"/>
        <v>32</v>
      </c>
      <c r="Q60" s="1">
        <f t="shared" ca="1" si="19"/>
        <v>58.577777777777783</v>
      </c>
      <c r="R60" s="1">
        <f t="shared" ca="1" si="20"/>
        <v>614.79494949494915</v>
      </c>
      <c r="S60" s="17">
        <f t="shared" ca="1" si="22"/>
        <v>24.7950589734114</v>
      </c>
    </row>
    <row r="61" spans="2:19">
      <c r="B61">
        <v>46</v>
      </c>
      <c r="C61" s="1">
        <f t="shared" ca="1" si="5"/>
        <v>9.3528334498682808E-2</v>
      </c>
      <c r="D61">
        <f t="shared" ca="1" si="6"/>
        <v>1</v>
      </c>
      <c r="E61">
        <f t="shared" ca="1" si="23"/>
        <v>1</v>
      </c>
      <c r="F61">
        <f t="shared" ca="1" si="24"/>
        <v>27</v>
      </c>
      <c r="G61">
        <f t="shared" ca="1" si="25"/>
        <v>10</v>
      </c>
      <c r="H61" s="3">
        <f t="shared" ca="1" si="9"/>
        <v>81</v>
      </c>
      <c r="I61" s="2">
        <f t="shared" ca="1" si="10"/>
        <v>0</v>
      </c>
      <c r="J61" s="3">
        <f t="shared" si="11"/>
        <v>0</v>
      </c>
      <c r="K61" s="3">
        <f t="shared" ca="1" si="26"/>
        <v>81</v>
      </c>
      <c r="L61" s="2">
        <f t="shared" ca="1" si="27"/>
        <v>2717</v>
      </c>
      <c r="M61" s="1">
        <f t="shared" ca="1" si="28"/>
        <v>0</v>
      </c>
      <c r="N61">
        <f t="shared" ca="1" si="14"/>
        <v>0</v>
      </c>
      <c r="O61">
        <f t="shared" ca="1" si="21"/>
        <v>0</v>
      </c>
      <c r="P61">
        <f t="shared" ca="1" si="29"/>
        <v>32</v>
      </c>
      <c r="Q61" s="1">
        <f t="shared" ca="1" si="19"/>
        <v>59.065217391304344</v>
      </c>
      <c r="R61" s="1">
        <f t="shared" ca="1" si="20"/>
        <v>612.06231884057945</v>
      </c>
      <c r="S61" s="17">
        <f t="shared" ca="1" si="22"/>
        <v>24.739893266555931</v>
      </c>
    </row>
    <row r="62" spans="2:19">
      <c r="B62">
        <v>47</v>
      </c>
      <c r="C62" s="1">
        <f t="shared" ca="1" si="5"/>
        <v>0.22186659975211098</v>
      </c>
      <c r="D62">
        <f t="shared" ca="1" si="6"/>
        <v>2</v>
      </c>
      <c r="E62">
        <f t="shared" ca="1" si="23"/>
        <v>2</v>
      </c>
      <c r="F62">
        <f t="shared" ca="1" si="24"/>
        <v>25</v>
      </c>
      <c r="G62">
        <f t="shared" ca="1" si="25"/>
        <v>12</v>
      </c>
      <c r="H62" s="3">
        <f t="shared" ca="1" si="9"/>
        <v>75</v>
      </c>
      <c r="I62" s="2">
        <f t="shared" ca="1" si="10"/>
        <v>0</v>
      </c>
      <c r="J62" s="3">
        <f t="shared" si="11"/>
        <v>0</v>
      </c>
      <c r="K62" s="3">
        <f t="shared" ca="1" si="26"/>
        <v>75</v>
      </c>
      <c r="L62" s="2">
        <f t="shared" ca="1" si="27"/>
        <v>2792</v>
      </c>
      <c r="M62" s="1">
        <f t="shared" ca="1" si="28"/>
        <v>0</v>
      </c>
      <c r="N62">
        <f t="shared" ca="1" si="14"/>
        <v>0</v>
      </c>
      <c r="O62">
        <f t="shared" ca="1" si="21"/>
        <v>0</v>
      </c>
      <c r="P62">
        <f t="shared" ca="1" si="29"/>
        <v>32</v>
      </c>
      <c r="Q62" s="1">
        <f t="shared" ca="1" si="19"/>
        <v>59.404255319148938</v>
      </c>
      <c r="R62" s="1">
        <f t="shared" ca="1" si="20"/>
        <v>604.1591119333948</v>
      </c>
      <c r="S62" s="17">
        <f t="shared" ca="1" si="22"/>
        <v>24.579648328106625</v>
      </c>
    </row>
    <row r="63" spans="2:19">
      <c r="B63">
        <v>48</v>
      </c>
      <c r="C63" s="1">
        <f t="shared" ca="1" si="5"/>
        <v>0.3332745963207171</v>
      </c>
      <c r="D63">
        <f t="shared" ca="1" si="6"/>
        <v>2</v>
      </c>
      <c r="E63">
        <f t="shared" ca="1" si="23"/>
        <v>2</v>
      </c>
      <c r="F63">
        <f t="shared" ca="1" si="24"/>
        <v>23</v>
      </c>
      <c r="G63">
        <f t="shared" ca="1" si="25"/>
        <v>14</v>
      </c>
      <c r="H63" s="3">
        <f t="shared" ca="1" si="9"/>
        <v>69</v>
      </c>
      <c r="I63" s="2">
        <f t="shared" ca="1" si="10"/>
        <v>0</v>
      </c>
      <c r="J63" s="3">
        <f t="shared" si="11"/>
        <v>0</v>
      </c>
      <c r="K63" s="3">
        <f t="shared" ca="1" si="26"/>
        <v>69</v>
      </c>
      <c r="L63" s="2">
        <f t="shared" ca="1" si="27"/>
        <v>2861</v>
      </c>
      <c r="M63" s="1">
        <f t="shared" ca="1" si="28"/>
        <v>0</v>
      </c>
      <c r="N63">
        <f t="shared" ca="1" si="14"/>
        <v>0</v>
      </c>
      <c r="O63">
        <f t="shared" ca="1" si="21"/>
        <v>0</v>
      </c>
      <c r="P63">
        <f t="shared" ca="1" si="29"/>
        <v>32</v>
      </c>
      <c r="Q63" s="1">
        <f t="shared" ca="1" si="19"/>
        <v>59.604166666666664</v>
      </c>
      <c r="R63" s="1">
        <f t="shared" ca="1" si="20"/>
        <v>593.22296099290759</v>
      </c>
      <c r="S63" s="17">
        <f t="shared" ca="1" si="22"/>
        <v>24.356168848833914</v>
      </c>
    </row>
    <row r="64" spans="2:19">
      <c r="B64">
        <v>49</v>
      </c>
      <c r="C64" s="1">
        <f t="shared" ca="1" si="5"/>
        <v>0.50366874654420535</v>
      </c>
      <c r="D64">
        <f t="shared" ca="1" si="6"/>
        <v>3</v>
      </c>
      <c r="E64">
        <f t="shared" ca="1" si="23"/>
        <v>3</v>
      </c>
      <c r="F64">
        <f t="shared" ca="1" si="24"/>
        <v>20</v>
      </c>
      <c r="G64">
        <f t="shared" ca="1" si="25"/>
        <v>17</v>
      </c>
      <c r="H64" s="3">
        <f t="shared" ca="1" si="9"/>
        <v>60</v>
      </c>
      <c r="I64" s="2">
        <f t="shared" ca="1" si="10"/>
        <v>0</v>
      </c>
      <c r="J64" s="3">
        <f t="shared" si="11"/>
        <v>0</v>
      </c>
      <c r="K64" s="3">
        <f t="shared" ca="1" si="26"/>
        <v>60</v>
      </c>
      <c r="L64" s="2">
        <f t="shared" ca="1" si="27"/>
        <v>2921</v>
      </c>
      <c r="M64" s="1">
        <f t="shared" ca="1" si="28"/>
        <v>0</v>
      </c>
      <c r="N64">
        <f t="shared" ca="1" si="14"/>
        <v>0</v>
      </c>
      <c r="O64">
        <f t="shared" ca="1" si="21"/>
        <v>0</v>
      </c>
      <c r="P64">
        <f t="shared" ca="1" si="29"/>
        <v>32</v>
      </c>
      <c r="Q64" s="1">
        <f t="shared" ca="1" si="19"/>
        <v>59.612244897959179</v>
      </c>
      <c r="R64" s="1">
        <f t="shared" ca="1" si="20"/>
        <v>580.8673469387752</v>
      </c>
      <c r="S64" s="17">
        <f t="shared" ca="1" si="22"/>
        <v>24.10118974114712</v>
      </c>
    </row>
    <row r="65" spans="2:19">
      <c r="B65">
        <v>50</v>
      </c>
      <c r="C65" s="1">
        <f t="shared" ca="1" si="5"/>
        <v>0.39942116501516223</v>
      </c>
      <c r="D65">
        <f t="shared" ca="1" si="6"/>
        <v>3</v>
      </c>
      <c r="E65">
        <f t="shared" ca="1" si="23"/>
        <v>3</v>
      </c>
      <c r="F65">
        <f t="shared" ca="1" si="24"/>
        <v>17</v>
      </c>
      <c r="G65">
        <f t="shared" ca="1" si="25"/>
        <v>20</v>
      </c>
      <c r="H65" s="3">
        <f t="shared" ca="1" si="9"/>
        <v>51</v>
      </c>
      <c r="I65" s="2">
        <f t="shared" ca="1" si="10"/>
        <v>0</v>
      </c>
      <c r="J65" s="3">
        <f t="shared" si="11"/>
        <v>0</v>
      </c>
      <c r="K65" s="3">
        <f t="shared" ca="1" si="26"/>
        <v>51</v>
      </c>
      <c r="L65" s="2">
        <f t="shared" ca="1" si="27"/>
        <v>2972</v>
      </c>
      <c r="M65" s="1">
        <f t="shared" ca="1" si="28"/>
        <v>0</v>
      </c>
      <c r="N65">
        <f t="shared" ca="1" si="14"/>
        <v>0</v>
      </c>
      <c r="O65">
        <f t="shared" ca="1" si="21"/>
        <v>0</v>
      </c>
      <c r="P65">
        <f t="shared" ca="1" si="29"/>
        <v>32</v>
      </c>
      <c r="Q65" s="1">
        <f t="shared" ca="1" si="19"/>
        <v>59.44</v>
      </c>
      <c r="R65" s="1">
        <f t="shared" ca="1" si="20"/>
        <v>570.4963265306119</v>
      </c>
      <c r="S65" s="17">
        <f t="shared" ca="1" si="22"/>
        <v>23.885064926238151</v>
      </c>
    </row>
    <row r="66" spans="2:19">
      <c r="B66">
        <v>51</v>
      </c>
      <c r="C66" s="1">
        <f t="shared" ca="1" si="5"/>
        <v>0.18585956474714616</v>
      </c>
      <c r="D66">
        <f t="shared" ca="1" si="6"/>
        <v>2</v>
      </c>
      <c r="E66">
        <f t="shared" ca="1" si="23"/>
        <v>2</v>
      </c>
      <c r="F66">
        <f t="shared" ca="1" si="24"/>
        <v>15</v>
      </c>
      <c r="G66">
        <f t="shared" ca="1" si="25"/>
        <v>22</v>
      </c>
      <c r="H66" s="3">
        <f t="shared" ca="1" si="9"/>
        <v>45</v>
      </c>
      <c r="I66" s="2">
        <f t="shared" ca="1" si="10"/>
        <v>0</v>
      </c>
      <c r="J66" s="3">
        <f t="shared" ca="1" si="11"/>
        <v>25</v>
      </c>
      <c r="K66" s="3">
        <f t="shared" ca="1" si="26"/>
        <v>70</v>
      </c>
      <c r="L66" s="2">
        <f t="shared" ca="1" si="27"/>
        <v>3042</v>
      </c>
      <c r="M66" s="1">
        <f t="shared" ca="1" si="28"/>
        <v>0.16241409928213546</v>
      </c>
      <c r="N66">
        <f t="shared" ca="1" si="14"/>
        <v>2</v>
      </c>
      <c r="O66">
        <f t="shared" ca="1" si="21"/>
        <v>0</v>
      </c>
      <c r="P66">
        <f t="shared" ca="1" si="29"/>
        <v>22</v>
      </c>
      <c r="Q66" s="1">
        <f t="shared" ca="1" si="19"/>
        <v>59.647058823529413</v>
      </c>
      <c r="R66" s="1">
        <f t="shared" ca="1" si="20"/>
        <v>561.27294117647023</v>
      </c>
      <c r="S66" s="17">
        <f t="shared" ca="1" si="22"/>
        <v>23.691199656760109</v>
      </c>
    </row>
    <row r="67" spans="2:19">
      <c r="B67">
        <v>52</v>
      </c>
      <c r="C67" s="1">
        <f t="shared" ca="1" si="5"/>
        <v>0.59400725816458211</v>
      </c>
      <c r="D67">
        <f t="shared" ref="D67:D71" ca="1" si="30">LOOKUP(C67,lim_demanda,rango_demanda)</f>
        <v>3</v>
      </c>
      <c r="E67">
        <f t="shared" ref="E67:E71" ca="1" si="31">IF(F66+O67&gt;D67,D67,F66)</f>
        <v>3</v>
      </c>
      <c r="F67">
        <f t="shared" ref="F67:F71" ca="1" si="32">F66-E67+O67</f>
        <v>12</v>
      </c>
      <c r="G67">
        <f t="shared" ref="G67:G71" ca="1" si="33">IF(J66&lt;&gt;0,D67,G66+D67)</f>
        <v>3</v>
      </c>
      <c r="H67" s="3">
        <f t="shared" ref="H67:H71" ca="1" si="34">F67*costo_mant</f>
        <v>36</v>
      </c>
      <c r="I67" s="2">
        <f t="shared" ref="I67:I71" ca="1" si="35">(D67-E67)*costo_stockout</f>
        <v>0</v>
      </c>
      <c r="J67" s="3">
        <f t="shared" ref="J67:J71" si="36">IF(MOD(B67-1,intervalo_pedido)=0,LOOKUP(G67,lim_costo_ped,rango_costo_ped),0)</f>
        <v>0</v>
      </c>
      <c r="K67" s="3">
        <f t="shared" ref="K67:K71" ca="1" si="37">H67+I67+J67</f>
        <v>36</v>
      </c>
      <c r="L67" s="2">
        <f t="shared" ref="L67:L71" ca="1" si="38">H67+I67+J67+L66</f>
        <v>3078</v>
      </c>
      <c r="M67" s="1">
        <f t="shared" ref="M67:M71" ca="1" si="39">IF(J67=0,,RAND())</f>
        <v>0</v>
      </c>
      <c r="N67">
        <f t="shared" ref="N67:N71" ca="1" si="40">IF(M67=0,IF(N66&gt;1,N66-1,),LOOKUP(M67,lim_demora,rango_demora))</f>
        <v>1</v>
      </c>
      <c r="O67">
        <f t="shared" ref="O67:O71" ca="1" si="41">IF(N66=1,P67,)</f>
        <v>0</v>
      </c>
      <c r="P67">
        <f t="shared" ref="P67:P71" ca="1" si="42">IF(M67=0,P66,G67)</f>
        <v>22</v>
      </c>
      <c r="Q67" s="1">
        <f t="shared" ref="Q67:Q71" ca="1" si="43">(1/B67)*((B67-1)*Q66+K67)</f>
        <v>59.192307692307693</v>
      </c>
      <c r="R67" s="1">
        <f t="shared" ref="R67:R71" ca="1" si="44">(1/(B67-1))*((B67-2)*R66+(B67/(B67-1))*(Q67-K67)^2)</f>
        <v>561.02111613876286</v>
      </c>
      <c r="S67" s="17">
        <f t="shared" ref="S67:S71" ca="1" si="45">SQRT(R67)</f>
        <v>23.685884322498133</v>
      </c>
    </row>
    <row r="68" spans="2:19">
      <c r="B68">
        <v>53</v>
      </c>
      <c r="C68" s="1">
        <f t="shared" ca="1" si="5"/>
        <v>0.4923870540910178</v>
      </c>
      <c r="D68">
        <f t="shared" ca="1" si="30"/>
        <v>3</v>
      </c>
      <c r="E68">
        <f t="shared" ca="1" si="31"/>
        <v>3</v>
      </c>
      <c r="F68">
        <f t="shared" ca="1" si="32"/>
        <v>31</v>
      </c>
      <c r="G68">
        <f t="shared" ca="1" si="33"/>
        <v>6</v>
      </c>
      <c r="H68" s="3">
        <f t="shared" ca="1" si="34"/>
        <v>93</v>
      </c>
      <c r="I68" s="2">
        <f t="shared" ca="1" si="35"/>
        <v>0</v>
      </c>
      <c r="J68" s="3">
        <f t="shared" si="36"/>
        <v>0</v>
      </c>
      <c r="K68" s="3">
        <f t="shared" ca="1" si="37"/>
        <v>93</v>
      </c>
      <c r="L68" s="2">
        <f t="shared" ca="1" si="38"/>
        <v>3171</v>
      </c>
      <c r="M68" s="1">
        <f t="shared" ca="1" si="39"/>
        <v>0</v>
      </c>
      <c r="N68">
        <f t="shared" ca="1" si="40"/>
        <v>0</v>
      </c>
      <c r="O68">
        <f t="shared" ca="1" si="41"/>
        <v>22</v>
      </c>
      <c r="P68">
        <f t="shared" ca="1" si="42"/>
        <v>22</v>
      </c>
      <c r="Q68" s="1">
        <f t="shared" ca="1" si="43"/>
        <v>59.830188679245282</v>
      </c>
      <c r="R68" s="1">
        <f t="shared" ca="1" si="44"/>
        <v>571.79753265602301</v>
      </c>
      <c r="S68" s="17">
        <f t="shared" ca="1" si="45"/>
        <v>23.912288319105368</v>
      </c>
    </row>
    <row r="69" spans="2:19">
      <c r="B69">
        <v>54</v>
      </c>
      <c r="C69" s="1">
        <f t="shared" ca="1" si="5"/>
        <v>0.98129997185206119</v>
      </c>
      <c r="D69">
        <f t="shared" ca="1" si="30"/>
        <v>5</v>
      </c>
      <c r="E69">
        <f t="shared" ca="1" si="31"/>
        <v>5</v>
      </c>
      <c r="F69">
        <f t="shared" ca="1" si="32"/>
        <v>26</v>
      </c>
      <c r="G69">
        <f t="shared" ca="1" si="33"/>
        <v>11</v>
      </c>
      <c r="H69" s="3">
        <f t="shared" ca="1" si="34"/>
        <v>78</v>
      </c>
      <c r="I69" s="2">
        <f t="shared" ca="1" si="35"/>
        <v>0</v>
      </c>
      <c r="J69" s="3">
        <f t="shared" si="36"/>
        <v>0</v>
      </c>
      <c r="K69" s="3">
        <f t="shared" ca="1" si="37"/>
        <v>78</v>
      </c>
      <c r="L69" s="2">
        <f t="shared" ca="1" si="38"/>
        <v>3249</v>
      </c>
      <c r="M69" s="1">
        <f t="shared" ca="1" si="39"/>
        <v>0</v>
      </c>
      <c r="N69">
        <f t="shared" ca="1" si="40"/>
        <v>0</v>
      </c>
      <c r="O69">
        <f t="shared" ca="1" si="41"/>
        <v>0</v>
      </c>
      <c r="P69">
        <f t="shared" ca="1" si="42"/>
        <v>22</v>
      </c>
      <c r="Q69" s="1">
        <f t="shared" ca="1" si="43"/>
        <v>60.166666666666664</v>
      </c>
      <c r="R69" s="1">
        <f t="shared" ca="1" si="44"/>
        <v>567.12264150943372</v>
      </c>
      <c r="S69" s="17">
        <f t="shared" ca="1" si="45"/>
        <v>23.814336889979401</v>
      </c>
    </row>
    <row r="70" spans="2:19">
      <c r="B70">
        <v>55</v>
      </c>
      <c r="C70" s="1">
        <f t="shared" ca="1" si="5"/>
        <v>0.95414806488500936</v>
      </c>
      <c r="D70">
        <f t="shared" ca="1" si="30"/>
        <v>5</v>
      </c>
      <c r="E70">
        <f t="shared" ca="1" si="31"/>
        <v>5</v>
      </c>
      <c r="F70">
        <f t="shared" ca="1" si="32"/>
        <v>21</v>
      </c>
      <c r="G70">
        <f t="shared" ca="1" si="33"/>
        <v>16</v>
      </c>
      <c r="H70" s="3">
        <f t="shared" ca="1" si="34"/>
        <v>63</v>
      </c>
      <c r="I70" s="2">
        <f t="shared" ca="1" si="35"/>
        <v>0</v>
      </c>
      <c r="J70" s="3">
        <f t="shared" si="36"/>
        <v>0</v>
      </c>
      <c r="K70" s="3">
        <f t="shared" ca="1" si="37"/>
        <v>63</v>
      </c>
      <c r="L70" s="2">
        <f t="shared" ca="1" si="38"/>
        <v>3312</v>
      </c>
      <c r="M70" s="1">
        <f t="shared" ca="1" si="39"/>
        <v>0</v>
      </c>
      <c r="N70">
        <f t="shared" ca="1" si="40"/>
        <v>0</v>
      </c>
      <c r="O70">
        <f t="shared" ca="1" si="41"/>
        <v>0</v>
      </c>
      <c r="P70">
        <f t="shared" ca="1" si="42"/>
        <v>22</v>
      </c>
      <c r="Q70" s="1">
        <f t="shared" ca="1" si="43"/>
        <v>60.218181818181819</v>
      </c>
      <c r="R70" s="1">
        <f t="shared" ca="1" si="44"/>
        <v>556.76632996632964</v>
      </c>
      <c r="S70" s="17">
        <f t="shared" ca="1" si="45"/>
        <v>23.595896464562003</v>
      </c>
    </row>
    <row r="71" spans="2:19">
      <c r="B71">
        <v>56</v>
      </c>
      <c r="C71" s="1">
        <f t="shared" ca="1" si="5"/>
        <v>0.56290063871896034</v>
      </c>
      <c r="D71">
        <f t="shared" ca="1" si="30"/>
        <v>3</v>
      </c>
      <c r="E71">
        <f t="shared" ca="1" si="31"/>
        <v>3</v>
      </c>
      <c r="F71">
        <f t="shared" ca="1" si="32"/>
        <v>18</v>
      </c>
      <c r="G71">
        <f t="shared" ca="1" si="33"/>
        <v>19</v>
      </c>
      <c r="H71" s="3">
        <f t="shared" ca="1" si="34"/>
        <v>54</v>
      </c>
      <c r="I71" s="2">
        <f t="shared" ca="1" si="35"/>
        <v>0</v>
      </c>
      <c r="J71" s="3">
        <f t="shared" si="36"/>
        <v>0</v>
      </c>
      <c r="K71" s="3">
        <f t="shared" ca="1" si="37"/>
        <v>54</v>
      </c>
      <c r="L71" s="2">
        <f t="shared" ca="1" si="38"/>
        <v>3366</v>
      </c>
      <c r="M71" s="1">
        <f t="shared" ca="1" si="39"/>
        <v>0</v>
      </c>
      <c r="N71">
        <f t="shared" ca="1" si="40"/>
        <v>0</v>
      </c>
      <c r="O71">
        <f t="shared" ca="1" si="41"/>
        <v>0</v>
      </c>
      <c r="P71">
        <f t="shared" ca="1" si="42"/>
        <v>22</v>
      </c>
      <c r="Q71" s="1">
        <f t="shared" ca="1" si="43"/>
        <v>60.107142857142854</v>
      </c>
      <c r="R71" s="1">
        <f t="shared" ca="1" si="44"/>
        <v>547.3337662337658</v>
      </c>
      <c r="S71" s="17">
        <f t="shared" ca="1" si="45"/>
        <v>23.395165445744677</v>
      </c>
    </row>
    <row r="72" spans="2:19">
      <c r="B72">
        <v>57</v>
      </c>
      <c r="C72" s="1">
        <f t="shared" ca="1" si="5"/>
        <v>0.91653030499891841</v>
      </c>
      <c r="D72">
        <f t="shared" ref="D72:D135" ca="1" si="46">LOOKUP(C72,lim_demanda,rango_demanda)</f>
        <v>5</v>
      </c>
      <c r="E72">
        <f t="shared" ref="E72:E135" ca="1" si="47">IF(F71+O72&gt;D72,D72,F71)</f>
        <v>5</v>
      </c>
      <c r="F72">
        <f t="shared" ref="F72:F135" ca="1" si="48">F71-E72+O72</f>
        <v>13</v>
      </c>
      <c r="G72">
        <f t="shared" ref="G72:G135" ca="1" si="49">IF(J71&lt;&gt;0,D72,G71+D72)</f>
        <v>24</v>
      </c>
      <c r="H72" s="3">
        <f t="shared" ref="H72:H135" ca="1" si="50">F72*costo_mant</f>
        <v>39</v>
      </c>
      <c r="I72" s="2">
        <f t="shared" ref="I72:I135" ca="1" si="51">(D72-E72)*costo_stockout</f>
        <v>0</v>
      </c>
      <c r="J72" s="3">
        <f t="shared" ref="J72:J135" si="52">IF(MOD(B72-1,intervalo_pedido)=0,LOOKUP(G72,lim_costo_ped,rango_costo_ped),0)</f>
        <v>0</v>
      </c>
      <c r="K72" s="3">
        <f t="shared" ref="K72:K135" ca="1" si="53">H72+I72+J72</f>
        <v>39</v>
      </c>
      <c r="L72" s="2">
        <f t="shared" ref="L72:L135" ca="1" si="54">H72+I72+J72+L71</f>
        <v>3405</v>
      </c>
      <c r="M72" s="1">
        <f t="shared" ref="M72:M135" ca="1" si="55">IF(J72=0,,RAND())</f>
        <v>0</v>
      </c>
      <c r="N72">
        <f t="shared" ref="N72:N135" ca="1" si="56">IF(M72=0,IF(N71&gt;1,N71-1,),LOOKUP(M72,lim_demora,rango_demora))</f>
        <v>0</v>
      </c>
      <c r="O72">
        <f t="shared" ref="O72:O135" ca="1" si="57">IF(N71=1,P72,)</f>
        <v>0</v>
      </c>
      <c r="P72">
        <f t="shared" ref="P72:P135" ca="1" si="58">IF(M72=0,P71,G72)</f>
        <v>22</v>
      </c>
      <c r="Q72" s="1">
        <f t="shared" ref="Q72:Q135" ca="1" si="59">(1/B72)*((B72-1)*Q71+K72)</f>
        <v>59.736842105263158</v>
      </c>
      <c r="R72" s="1">
        <f t="shared" ref="R72:R135" ca="1" si="60">(1/(B72-1))*((B72-2)*R71+(B72/(B72-1))*(Q72-K72)^2)</f>
        <v>545.37593984962359</v>
      </c>
      <c r="S72" s="17">
        <f t="shared" ref="S72:S135" ca="1" si="61">SQRT(R72)</f>
        <v>23.353285418750477</v>
      </c>
    </row>
    <row r="73" spans="2:19">
      <c r="B73">
        <v>58</v>
      </c>
      <c r="C73" s="1">
        <f t="shared" ca="1" si="5"/>
        <v>0.42138933311208326</v>
      </c>
      <c r="D73">
        <f t="shared" ca="1" si="46"/>
        <v>3</v>
      </c>
      <c r="E73">
        <f t="shared" ca="1" si="47"/>
        <v>3</v>
      </c>
      <c r="F73">
        <f t="shared" ca="1" si="48"/>
        <v>10</v>
      </c>
      <c r="G73">
        <f t="shared" ca="1" si="49"/>
        <v>27</v>
      </c>
      <c r="H73" s="3">
        <f t="shared" ca="1" si="50"/>
        <v>30</v>
      </c>
      <c r="I73" s="2">
        <f t="shared" ca="1" si="51"/>
        <v>0</v>
      </c>
      <c r="J73" s="3">
        <f t="shared" si="52"/>
        <v>0</v>
      </c>
      <c r="K73" s="3">
        <f t="shared" ca="1" si="53"/>
        <v>30</v>
      </c>
      <c r="L73" s="2">
        <f t="shared" ca="1" si="54"/>
        <v>3435</v>
      </c>
      <c r="M73" s="1">
        <f t="shared" ca="1" si="55"/>
        <v>0</v>
      </c>
      <c r="N73">
        <f t="shared" ca="1" si="56"/>
        <v>0</v>
      </c>
      <c r="O73">
        <f t="shared" ca="1" si="57"/>
        <v>0</v>
      </c>
      <c r="P73">
        <f t="shared" ca="1" si="58"/>
        <v>22</v>
      </c>
      <c r="Q73" s="1">
        <f t="shared" ca="1" si="59"/>
        <v>59.224137931034484</v>
      </c>
      <c r="R73" s="1">
        <f t="shared" ca="1" si="60"/>
        <v>551.05414398064079</v>
      </c>
      <c r="S73" s="17">
        <f t="shared" ca="1" si="61"/>
        <v>23.474542465842454</v>
      </c>
    </row>
    <row r="74" spans="2:19">
      <c r="B74">
        <v>59</v>
      </c>
      <c r="C74" s="1">
        <f t="shared" ca="1" si="5"/>
        <v>0.52532406221670436</v>
      </c>
      <c r="D74">
        <f t="shared" ca="1" si="46"/>
        <v>3</v>
      </c>
      <c r="E74">
        <f t="shared" ca="1" si="47"/>
        <v>3</v>
      </c>
      <c r="F74">
        <f t="shared" ca="1" si="48"/>
        <v>7</v>
      </c>
      <c r="G74">
        <f t="shared" ca="1" si="49"/>
        <v>30</v>
      </c>
      <c r="H74" s="3">
        <f t="shared" ca="1" si="50"/>
        <v>21</v>
      </c>
      <c r="I74" s="2">
        <f t="shared" ca="1" si="51"/>
        <v>0</v>
      </c>
      <c r="J74" s="3">
        <f t="shared" si="52"/>
        <v>0</v>
      </c>
      <c r="K74" s="3">
        <f t="shared" ca="1" si="53"/>
        <v>21</v>
      </c>
      <c r="L74" s="2">
        <f t="shared" ca="1" si="54"/>
        <v>3456</v>
      </c>
      <c r="M74" s="1">
        <f t="shared" ca="1" si="55"/>
        <v>0</v>
      </c>
      <c r="N74">
        <f t="shared" ca="1" si="56"/>
        <v>0</v>
      </c>
      <c r="O74">
        <f t="shared" ca="1" si="57"/>
        <v>0</v>
      </c>
      <c r="P74">
        <f t="shared" ca="1" si="58"/>
        <v>22</v>
      </c>
      <c r="Q74" s="1">
        <f t="shared" ca="1" si="59"/>
        <v>58.576271186440678</v>
      </c>
      <c r="R74" s="1">
        <f t="shared" ca="1" si="60"/>
        <v>566.31735827001705</v>
      </c>
      <c r="S74" s="17">
        <f t="shared" ca="1" si="61"/>
        <v>23.797423353590553</v>
      </c>
    </row>
    <row r="75" spans="2:19">
      <c r="B75">
        <v>60</v>
      </c>
      <c r="C75" s="1">
        <f t="shared" ca="1" si="5"/>
        <v>0.51604224258034925</v>
      </c>
      <c r="D75">
        <f t="shared" ca="1" si="46"/>
        <v>3</v>
      </c>
      <c r="E75">
        <f t="shared" ca="1" si="47"/>
        <v>3</v>
      </c>
      <c r="F75">
        <f t="shared" ca="1" si="48"/>
        <v>4</v>
      </c>
      <c r="G75">
        <f t="shared" ca="1" si="49"/>
        <v>33</v>
      </c>
      <c r="H75" s="3">
        <f t="shared" ca="1" si="50"/>
        <v>12</v>
      </c>
      <c r="I75" s="2">
        <f t="shared" ca="1" si="51"/>
        <v>0</v>
      </c>
      <c r="J75" s="3">
        <f t="shared" si="52"/>
        <v>0</v>
      </c>
      <c r="K75" s="3">
        <f t="shared" ca="1" si="53"/>
        <v>12</v>
      </c>
      <c r="L75" s="2">
        <f t="shared" ca="1" si="54"/>
        <v>3468</v>
      </c>
      <c r="M75" s="1">
        <f t="shared" ca="1" si="55"/>
        <v>0</v>
      </c>
      <c r="N75">
        <f t="shared" ca="1" si="56"/>
        <v>0</v>
      </c>
      <c r="O75">
        <f t="shared" ca="1" si="57"/>
        <v>0</v>
      </c>
      <c r="P75">
        <f t="shared" ca="1" si="58"/>
        <v>22</v>
      </c>
      <c r="Q75" s="1">
        <f t="shared" ca="1" si="59"/>
        <v>57.8</v>
      </c>
      <c r="R75" s="1">
        <f t="shared" ca="1" si="60"/>
        <v>592.8745762711859</v>
      </c>
      <c r="S75" s="17">
        <f t="shared" ca="1" si="61"/>
        <v>24.349015919974793</v>
      </c>
    </row>
    <row r="76" spans="2:19">
      <c r="B76">
        <v>61</v>
      </c>
      <c r="C76" s="1">
        <f t="shared" ca="1" si="5"/>
        <v>0.93789882835400018</v>
      </c>
      <c r="D76">
        <f t="shared" ca="1" si="46"/>
        <v>5</v>
      </c>
      <c r="E76">
        <f t="shared" ca="1" si="47"/>
        <v>4</v>
      </c>
      <c r="F76">
        <f t="shared" ca="1" si="48"/>
        <v>0</v>
      </c>
      <c r="G76">
        <f t="shared" ca="1" si="49"/>
        <v>38</v>
      </c>
      <c r="H76" s="3">
        <f t="shared" ca="1" si="50"/>
        <v>0</v>
      </c>
      <c r="I76" s="2">
        <f t="shared" ca="1" si="51"/>
        <v>4</v>
      </c>
      <c r="J76" s="3">
        <f t="shared" ca="1" si="52"/>
        <v>25</v>
      </c>
      <c r="K76" s="3">
        <f t="shared" ca="1" si="53"/>
        <v>29</v>
      </c>
      <c r="L76" s="2">
        <f t="shared" ca="1" si="54"/>
        <v>3497</v>
      </c>
      <c r="M76" s="1">
        <f t="shared" ca="1" si="55"/>
        <v>0.81679931671234396</v>
      </c>
      <c r="N76">
        <f t="shared" ca="1" si="56"/>
        <v>4</v>
      </c>
      <c r="O76">
        <f t="shared" ca="1" si="57"/>
        <v>0</v>
      </c>
      <c r="P76">
        <f t="shared" ca="1" si="58"/>
        <v>38</v>
      </c>
      <c r="Q76" s="1">
        <f t="shared" ca="1" si="59"/>
        <v>57.327868852459019</v>
      </c>
      <c r="R76" s="1">
        <f t="shared" ca="1" si="60"/>
        <v>596.59071038251318</v>
      </c>
      <c r="S76" s="17">
        <f t="shared" ca="1" si="61"/>
        <v>24.425206455268974</v>
      </c>
    </row>
    <row r="77" spans="2:19">
      <c r="B77">
        <v>62</v>
      </c>
      <c r="C77" s="1">
        <f t="shared" ca="1" si="5"/>
        <v>1.7574745325104502E-2</v>
      </c>
      <c r="D77">
        <f t="shared" ca="1" si="46"/>
        <v>0</v>
      </c>
      <c r="E77">
        <f t="shared" ca="1" si="47"/>
        <v>0</v>
      </c>
      <c r="F77">
        <f t="shared" ca="1" si="48"/>
        <v>0</v>
      </c>
      <c r="G77">
        <f t="shared" ca="1" si="49"/>
        <v>0</v>
      </c>
      <c r="H77" s="3">
        <f t="shared" ca="1" si="50"/>
        <v>0</v>
      </c>
      <c r="I77" s="2">
        <f t="shared" ca="1" si="51"/>
        <v>0</v>
      </c>
      <c r="J77" s="3">
        <f t="shared" si="52"/>
        <v>0</v>
      </c>
      <c r="K77" s="3">
        <f t="shared" ca="1" si="53"/>
        <v>0</v>
      </c>
      <c r="L77" s="2">
        <f t="shared" ca="1" si="54"/>
        <v>3497</v>
      </c>
      <c r="M77" s="1">
        <f t="shared" ca="1" si="55"/>
        <v>0</v>
      </c>
      <c r="N77">
        <f t="shared" ca="1" si="56"/>
        <v>3</v>
      </c>
      <c r="O77">
        <f t="shared" ca="1" si="57"/>
        <v>0</v>
      </c>
      <c r="P77">
        <f t="shared" ca="1" si="58"/>
        <v>38</v>
      </c>
      <c r="Q77" s="1">
        <f t="shared" ca="1" si="59"/>
        <v>56.403225806451609</v>
      </c>
      <c r="R77" s="1">
        <f t="shared" ca="1" si="60"/>
        <v>639.81835007932261</v>
      </c>
      <c r="S77" s="17">
        <f t="shared" ca="1" si="61"/>
        <v>25.294630854774745</v>
      </c>
    </row>
    <row r="78" spans="2:19">
      <c r="B78">
        <v>63</v>
      </c>
      <c r="C78" s="1">
        <f t="shared" ca="1" si="5"/>
        <v>0.18483111980804035</v>
      </c>
      <c r="D78">
        <f t="shared" ca="1" si="46"/>
        <v>2</v>
      </c>
      <c r="E78">
        <f t="shared" ca="1" si="47"/>
        <v>0</v>
      </c>
      <c r="F78">
        <f t="shared" ca="1" si="48"/>
        <v>0</v>
      </c>
      <c r="G78">
        <f t="shared" ca="1" si="49"/>
        <v>2</v>
      </c>
      <c r="H78" s="3">
        <f t="shared" ca="1" si="50"/>
        <v>0</v>
      </c>
      <c r="I78" s="2">
        <f t="shared" ca="1" si="51"/>
        <v>8</v>
      </c>
      <c r="J78" s="3">
        <f t="shared" si="52"/>
        <v>0</v>
      </c>
      <c r="K78" s="3">
        <f t="shared" ca="1" si="53"/>
        <v>8</v>
      </c>
      <c r="L78" s="2">
        <f t="shared" ca="1" si="54"/>
        <v>3505</v>
      </c>
      <c r="M78" s="1">
        <f t="shared" ca="1" si="55"/>
        <v>0</v>
      </c>
      <c r="N78">
        <f t="shared" ca="1" si="56"/>
        <v>2</v>
      </c>
      <c r="O78">
        <f t="shared" ca="1" si="57"/>
        <v>0</v>
      </c>
      <c r="P78">
        <f t="shared" ca="1" si="58"/>
        <v>38</v>
      </c>
      <c r="Q78" s="1">
        <f t="shared" ca="1" si="59"/>
        <v>55.634920634920626</v>
      </c>
      <c r="R78" s="1">
        <f t="shared" ca="1" si="60"/>
        <v>666.68714797747009</v>
      </c>
      <c r="S78" s="17">
        <f t="shared" ca="1" si="61"/>
        <v>25.820285590548181</v>
      </c>
    </row>
    <row r="79" spans="2:19">
      <c r="B79">
        <v>64</v>
      </c>
      <c r="C79" s="1">
        <f t="shared" ca="1" si="5"/>
        <v>0.31115069643316429</v>
      </c>
      <c r="D79">
        <f t="shared" ca="1" si="46"/>
        <v>2</v>
      </c>
      <c r="E79">
        <f t="shared" ca="1" si="47"/>
        <v>0</v>
      </c>
      <c r="F79">
        <f t="shared" ca="1" si="48"/>
        <v>0</v>
      </c>
      <c r="G79">
        <f t="shared" ca="1" si="49"/>
        <v>4</v>
      </c>
      <c r="H79" s="3">
        <f t="shared" ca="1" si="50"/>
        <v>0</v>
      </c>
      <c r="I79" s="2">
        <f t="shared" ca="1" si="51"/>
        <v>8</v>
      </c>
      <c r="J79" s="3">
        <f t="shared" si="52"/>
        <v>0</v>
      </c>
      <c r="K79" s="3">
        <f t="shared" ca="1" si="53"/>
        <v>8</v>
      </c>
      <c r="L79" s="2">
        <f t="shared" ca="1" si="54"/>
        <v>3513</v>
      </c>
      <c r="M79" s="1">
        <f t="shared" ca="1" si="55"/>
        <v>0</v>
      </c>
      <c r="N79">
        <f t="shared" ca="1" si="56"/>
        <v>1</v>
      </c>
      <c r="O79">
        <f t="shared" ca="1" si="57"/>
        <v>0</v>
      </c>
      <c r="P79">
        <f t="shared" ca="1" si="58"/>
        <v>38</v>
      </c>
      <c r="Q79" s="1">
        <f t="shared" ca="1" si="59"/>
        <v>54.890624999999993</v>
      </c>
      <c r="R79" s="1">
        <f t="shared" ca="1" si="60"/>
        <v>691.55927579365027</v>
      </c>
      <c r="S79" s="17">
        <f t="shared" ca="1" si="61"/>
        <v>26.297514631494177</v>
      </c>
    </row>
    <row r="80" spans="2:19">
      <c r="B80">
        <v>65</v>
      </c>
      <c r="C80" s="1">
        <f t="shared" ref="C80:C143" ca="1" si="62">RAND()</f>
        <v>8.4666793070523605E-2</v>
      </c>
      <c r="D80">
        <f t="shared" ca="1" si="46"/>
        <v>1</v>
      </c>
      <c r="E80">
        <f t="shared" ca="1" si="47"/>
        <v>1</v>
      </c>
      <c r="F80">
        <f t="shared" ca="1" si="48"/>
        <v>37</v>
      </c>
      <c r="G80">
        <f t="shared" ca="1" si="49"/>
        <v>5</v>
      </c>
      <c r="H80" s="3">
        <f t="shared" ca="1" si="50"/>
        <v>111</v>
      </c>
      <c r="I80" s="2">
        <f t="shared" ca="1" si="51"/>
        <v>0</v>
      </c>
      <c r="J80" s="3">
        <f t="shared" si="52"/>
        <v>0</v>
      </c>
      <c r="K80" s="3">
        <f t="shared" ca="1" si="53"/>
        <v>111</v>
      </c>
      <c r="L80" s="2">
        <f t="shared" ca="1" si="54"/>
        <v>3624</v>
      </c>
      <c r="M80" s="1">
        <f t="shared" ca="1" si="55"/>
        <v>0</v>
      </c>
      <c r="N80">
        <f t="shared" ca="1" si="56"/>
        <v>0</v>
      </c>
      <c r="O80">
        <f t="shared" ca="1" si="57"/>
        <v>38</v>
      </c>
      <c r="P80">
        <f t="shared" ca="1" si="58"/>
        <v>38</v>
      </c>
      <c r="Q80" s="1">
        <f t="shared" ca="1" si="59"/>
        <v>55.753846153846148</v>
      </c>
      <c r="R80" s="1">
        <f t="shared" ca="1" si="60"/>
        <v>729.18846153846096</v>
      </c>
      <c r="S80" s="17">
        <f t="shared" ca="1" si="61"/>
        <v>27.003489802958079</v>
      </c>
    </row>
    <row r="81" spans="2:19">
      <c r="B81">
        <v>66</v>
      </c>
      <c r="C81" s="1">
        <f t="shared" ca="1" si="62"/>
        <v>0.55704956166023267</v>
      </c>
      <c r="D81">
        <f t="shared" ca="1" si="46"/>
        <v>3</v>
      </c>
      <c r="E81">
        <f t="shared" ca="1" si="47"/>
        <v>3</v>
      </c>
      <c r="F81">
        <f t="shared" ca="1" si="48"/>
        <v>34</v>
      </c>
      <c r="G81">
        <f t="shared" ca="1" si="49"/>
        <v>8</v>
      </c>
      <c r="H81" s="3">
        <f t="shared" ca="1" si="50"/>
        <v>102</v>
      </c>
      <c r="I81" s="2">
        <f t="shared" ca="1" si="51"/>
        <v>0</v>
      </c>
      <c r="J81" s="3">
        <f t="shared" si="52"/>
        <v>0</v>
      </c>
      <c r="K81" s="3">
        <f t="shared" ca="1" si="53"/>
        <v>102</v>
      </c>
      <c r="L81" s="2">
        <f t="shared" ca="1" si="54"/>
        <v>3726</v>
      </c>
      <c r="M81" s="1">
        <f t="shared" ca="1" si="55"/>
        <v>0</v>
      </c>
      <c r="N81">
        <f t="shared" ca="1" si="56"/>
        <v>0</v>
      </c>
      <c r="O81">
        <f t="shared" ca="1" si="57"/>
        <v>0</v>
      </c>
      <c r="P81">
        <f t="shared" ca="1" si="58"/>
        <v>38</v>
      </c>
      <c r="Q81" s="1">
        <f t="shared" ca="1" si="59"/>
        <v>56.454545454545446</v>
      </c>
      <c r="R81" s="1">
        <f t="shared" ca="1" si="60"/>
        <v>750.37482517482476</v>
      </c>
      <c r="S81" s="17">
        <f t="shared" ca="1" si="61"/>
        <v>27.392970360565588</v>
      </c>
    </row>
    <row r="82" spans="2:19">
      <c r="B82">
        <v>67</v>
      </c>
      <c r="C82" s="1">
        <f t="shared" ca="1" si="62"/>
        <v>0.15019077807256132</v>
      </c>
      <c r="D82">
        <f t="shared" ca="1" si="46"/>
        <v>1</v>
      </c>
      <c r="E82">
        <f t="shared" ca="1" si="47"/>
        <v>1</v>
      </c>
      <c r="F82">
        <f t="shared" ca="1" si="48"/>
        <v>33</v>
      </c>
      <c r="G82">
        <f t="shared" ca="1" si="49"/>
        <v>9</v>
      </c>
      <c r="H82" s="3">
        <f t="shared" ca="1" si="50"/>
        <v>99</v>
      </c>
      <c r="I82" s="2">
        <f t="shared" ca="1" si="51"/>
        <v>0</v>
      </c>
      <c r="J82" s="3">
        <f t="shared" si="52"/>
        <v>0</v>
      </c>
      <c r="K82" s="3">
        <f t="shared" ca="1" si="53"/>
        <v>99</v>
      </c>
      <c r="L82" s="2">
        <f t="shared" ca="1" si="54"/>
        <v>3825</v>
      </c>
      <c r="M82" s="1">
        <f t="shared" ca="1" si="55"/>
        <v>0</v>
      </c>
      <c r="N82">
        <f t="shared" ca="1" si="56"/>
        <v>0</v>
      </c>
      <c r="O82">
        <f t="shared" ca="1" si="57"/>
        <v>0</v>
      </c>
      <c r="P82">
        <f t="shared" ca="1" si="58"/>
        <v>38</v>
      </c>
      <c r="Q82" s="1">
        <f t="shared" ca="1" si="59"/>
        <v>57.089552238805965</v>
      </c>
      <c r="R82" s="1">
        <f t="shared" ca="1" si="60"/>
        <v>766.02216191768389</v>
      </c>
      <c r="S82" s="17">
        <f t="shared" ca="1" si="61"/>
        <v>27.677105374617554</v>
      </c>
    </row>
    <row r="83" spans="2:19">
      <c r="B83">
        <v>68</v>
      </c>
      <c r="C83" s="1">
        <f t="shared" ca="1" si="62"/>
        <v>0.86413786380098179</v>
      </c>
      <c r="D83">
        <f t="shared" ca="1" si="46"/>
        <v>5</v>
      </c>
      <c r="E83">
        <f t="shared" ca="1" si="47"/>
        <v>5</v>
      </c>
      <c r="F83">
        <f t="shared" ca="1" si="48"/>
        <v>28</v>
      </c>
      <c r="G83">
        <f t="shared" ca="1" si="49"/>
        <v>14</v>
      </c>
      <c r="H83" s="3">
        <f t="shared" ca="1" si="50"/>
        <v>84</v>
      </c>
      <c r="I83" s="2">
        <f t="shared" ca="1" si="51"/>
        <v>0</v>
      </c>
      <c r="J83" s="3">
        <f t="shared" si="52"/>
        <v>0</v>
      </c>
      <c r="K83" s="3">
        <f t="shared" ca="1" si="53"/>
        <v>84</v>
      </c>
      <c r="L83" s="2">
        <f t="shared" ca="1" si="54"/>
        <v>3909</v>
      </c>
      <c r="M83" s="1">
        <f t="shared" ca="1" si="55"/>
        <v>0</v>
      </c>
      <c r="N83">
        <f t="shared" ca="1" si="56"/>
        <v>0</v>
      </c>
      <c r="O83">
        <f t="shared" ca="1" si="57"/>
        <v>0</v>
      </c>
      <c r="P83">
        <f t="shared" ca="1" si="58"/>
        <v>38</v>
      </c>
      <c r="Q83" s="1">
        <f t="shared" ca="1" si="59"/>
        <v>57.485294117647051</v>
      </c>
      <c r="R83" s="1">
        <f t="shared" ca="1" si="60"/>
        <v>765.23858647936743</v>
      </c>
      <c r="S83" s="17">
        <f t="shared" ca="1" si="61"/>
        <v>27.662946091827735</v>
      </c>
    </row>
    <row r="84" spans="2:19">
      <c r="B84">
        <v>69</v>
      </c>
      <c r="C84" s="1">
        <f t="shared" ca="1" si="62"/>
        <v>0.89644619518011837</v>
      </c>
      <c r="D84">
        <f t="shared" ca="1" si="46"/>
        <v>5</v>
      </c>
      <c r="E84">
        <f t="shared" ca="1" si="47"/>
        <v>5</v>
      </c>
      <c r="F84">
        <f t="shared" ca="1" si="48"/>
        <v>23</v>
      </c>
      <c r="G84">
        <f t="shared" ca="1" si="49"/>
        <v>19</v>
      </c>
      <c r="H84" s="3">
        <f t="shared" ca="1" si="50"/>
        <v>69</v>
      </c>
      <c r="I84" s="2">
        <f t="shared" ca="1" si="51"/>
        <v>0</v>
      </c>
      <c r="J84" s="3">
        <f t="shared" si="52"/>
        <v>0</v>
      </c>
      <c r="K84" s="3">
        <f t="shared" ca="1" si="53"/>
        <v>69</v>
      </c>
      <c r="L84" s="2">
        <f t="shared" ca="1" si="54"/>
        <v>3978</v>
      </c>
      <c r="M84" s="1">
        <f t="shared" ca="1" si="55"/>
        <v>0</v>
      </c>
      <c r="N84">
        <f t="shared" ca="1" si="56"/>
        <v>0</v>
      </c>
      <c r="O84">
        <f t="shared" ca="1" si="57"/>
        <v>0</v>
      </c>
      <c r="P84">
        <f t="shared" ca="1" si="58"/>
        <v>38</v>
      </c>
      <c r="Q84" s="1">
        <f t="shared" ca="1" si="59"/>
        <v>57.65217391304347</v>
      </c>
      <c r="R84" s="1">
        <f t="shared" ca="1" si="60"/>
        <v>755.90664961636776</v>
      </c>
      <c r="S84" s="17">
        <f t="shared" ca="1" si="61"/>
        <v>27.493756557014319</v>
      </c>
    </row>
    <row r="85" spans="2:19">
      <c r="B85">
        <v>70</v>
      </c>
      <c r="C85" s="1">
        <f t="shared" ca="1" si="62"/>
        <v>0.49364104202991133</v>
      </c>
      <c r="D85">
        <f t="shared" ca="1" si="46"/>
        <v>3</v>
      </c>
      <c r="E85">
        <f t="shared" ca="1" si="47"/>
        <v>3</v>
      </c>
      <c r="F85">
        <f t="shared" ca="1" si="48"/>
        <v>20</v>
      </c>
      <c r="G85">
        <f t="shared" ca="1" si="49"/>
        <v>22</v>
      </c>
      <c r="H85" s="3">
        <f t="shared" ca="1" si="50"/>
        <v>60</v>
      </c>
      <c r="I85" s="2">
        <f t="shared" ca="1" si="51"/>
        <v>0</v>
      </c>
      <c r="J85" s="3">
        <f t="shared" si="52"/>
        <v>0</v>
      </c>
      <c r="K85" s="3">
        <f t="shared" ca="1" si="53"/>
        <v>60</v>
      </c>
      <c r="L85" s="2">
        <f t="shared" ca="1" si="54"/>
        <v>4038</v>
      </c>
      <c r="M85" s="1">
        <f t="shared" ca="1" si="55"/>
        <v>0</v>
      </c>
      <c r="N85">
        <f t="shared" ca="1" si="56"/>
        <v>0</v>
      </c>
      <c r="O85">
        <f t="shared" ca="1" si="57"/>
        <v>0</v>
      </c>
      <c r="P85">
        <f t="shared" ca="1" si="58"/>
        <v>38</v>
      </c>
      <c r="Q85" s="1">
        <f t="shared" ca="1" si="59"/>
        <v>57.685714285714276</v>
      </c>
      <c r="R85" s="1">
        <f t="shared" ca="1" si="60"/>
        <v>745.03022774327076</v>
      </c>
      <c r="S85" s="17">
        <f t="shared" ca="1" si="61"/>
        <v>27.29524185170871</v>
      </c>
    </row>
    <row r="86" spans="2:19">
      <c r="B86">
        <v>71</v>
      </c>
      <c r="C86" s="1">
        <f t="shared" ca="1" si="62"/>
        <v>0.42115857723321781</v>
      </c>
      <c r="D86">
        <f t="shared" ca="1" si="46"/>
        <v>3</v>
      </c>
      <c r="E86">
        <f t="shared" ca="1" si="47"/>
        <v>3</v>
      </c>
      <c r="F86">
        <f t="shared" ca="1" si="48"/>
        <v>17</v>
      </c>
      <c r="G86">
        <f t="shared" ca="1" si="49"/>
        <v>25</v>
      </c>
      <c r="H86" s="3">
        <f t="shared" ca="1" si="50"/>
        <v>51</v>
      </c>
      <c r="I86" s="2">
        <f t="shared" ca="1" si="51"/>
        <v>0</v>
      </c>
      <c r="J86" s="3">
        <f t="shared" ca="1" si="52"/>
        <v>25</v>
      </c>
      <c r="K86" s="3">
        <f t="shared" ca="1" si="53"/>
        <v>76</v>
      </c>
      <c r="L86" s="2">
        <f t="shared" ca="1" si="54"/>
        <v>4114</v>
      </c>
      <c r="M86" s="1">
        <f t="shared" ca="1" si="55"/>
        <v>0.97762898688978628</v>
      </c>
      <c r="N86">
        <f t="shared" ca="1" si="56"/>
        <v>4</v>
      </c>
      <c r="O86">
        <f t="shared" ca="1" si="57"/>
        <v>0</v>
      </c>
      <c r="P86">
        <f t="shared" ca="1" si="58"/>
        <v>25</v>
      </c>
      <c r="Q86" s="1">
        <f t="shared" ca="1" si="59"/>
        <v>57.943661971830984</v>
      </c>
      <c r="R86" s="1">
        <f t="shared" ca="1" si="60"/>
        <v>739.11106639838988</v>
      </c>
      <c r="S86" s="17">
        <f t="shared" ca="1" si="61"/>
        <v>27.186597183141362</v>
      </c>
    </row>
    <row r="87" spans="2:19">
      <c r="B87">
        <v>72</v>
      </c>
      <c r="C87" s="1">
        <f t="shared" ca="1" si="62"/>
        <v>0.76256698004881929</v>
      </c>
      <c r="D87">
        <f t="shared" ca="1" si="46"/>
        <v>4</v>
      </c>
      <c r="E87">
        <f t="shared" ca="1" si="47"/>
        <v>4</v>
      </c>
      <c r="F87">
        <f t="shared" ca="1" si="48"/>
        <v>13</v>
      </c>
      <c r="G87">
        <f t="shared" ca="1" si="49"/>
        <v>4</v>
      </c>
      <c r="H87" s="3">
        <f t="shared" ca="1" si="50"/>
        <v>39</v>
      </c>
      <c r="I87" s="2">
        <f t="shared" ca="1" si="51"/>
        <v>0</v>
      </c>
      <c r="J87" s="3">
        <f t="shared" si="52"/>
        <v>0</v>
      </c>
      <c r="K87" s="3">
        <f t="shared" ca="1" si="53"/>
        <v>39</v>
      </c>
      <c r="L87" s="2">
        <f t="shared" ca="1" si="54"/>
        <v>4153</v>
      </c>
      <c r="M87" s="1">
        <f t="shared" ca="1" si="55"/>
        <v>0</v>
      </c>
      <c r="N87">
        <f t="shared" ca="1" si="56"/>
        <v>3</v>
      </c>
      <c r="O87">
        <f t="shared" ca="1" si="57"/>
        <v>0</v>
      </c>
      <c r="P87">
        <f t="shared" ca="1" si="58"/>
        <v>25</v>
      </c>
      <c r="Q87" s="1">
        <f t="shared" ca="1" si="59"/>
        <v>57.68055555555555</v>
      </c>
      <c r="R87" s="1">
        <f t="shared" ca="1" si="60"/>
        <v>733.68525039123585</v>
      </c>
      <c r="S87" s="17">
        <f t="shared" ca="1" si="61"/>
        <v>27.086624935403744</v>
      </c>
    </row>
    <row r="88" spans="2:19">
      <c r="B88">
        <v>73</v>
      </c>
      <c r="C88" s="1">
        <f t="shared" ca="1" si="62"/>
        <v>0.16967129825910665</v>
      </c>
      <c r="D88">
        <f t="shared" ca="1" si="46"/>
        <v>1</v>
      </c>
      <c r="E88">
        <f t="shared" ca="1" si="47"/>
        <v>1</v>
      </c>
      <c r="F88">
        <f t="shared" ca="1" si="48"/>
        <v>12</v>
      </c>
      <c r="G88">
        <f t="shared" ca="1" si="49"/>
        <v>5</v>
      </c>
      <c r="H88" s="3">
        <f t="shared" ca="1" si="50"/>
        <v>36</v>
      </c>
      <c r="I88" s="2">
        <f t="shared" ca="1" si="51"/>
        <v>0</v>
      </c>
      <c r="J88" s="3">
        <f t="shared" si="52"/>
        <v>0</v>
      </c>
      <c r="K88" s="3">
        <f t="shared" ca="1" si="53"/>
        <v>36</v>
      </c>
      <c r="L88" s="2">
        <f t="shared" ca="1" si="54"/>
        <v>4189</v>
      </c>
      <c r="M88" s="1">
        <f t="shared" ca="1" si="55"/>
        <v>0</v>
      </c>
      <c r="N88">
        <f t="shared" ca="1" si="56"/>
        <v>2</v>
      </c>
      <c r="O88">
        <f t="shared" ca="1" si="57"/>
        <v>0</v>
      </c>
      <c r="P88">
        <f t="shared" ca="1" si="58"/>
        <v>25</v>
      </c>
      <c r="Q88" s="1">
        <f t="shared" ca="1" si="59"/>
        <v>57.383561643835613</v>
      </c>
      <c r="R88" s="1">
        <f t="shared" ca="1" si="60"/>
        <v>729.93417047184118</v>
      </c>
      <c r="S88" s="17">
        <f t="shared" ca="1" si="61"/>
        <v>27.017293914673267</v>
      </c>
    </row>
    <row r="89" spans="2:19">
      <c r="B89">
        <v>74</v>
      </c>
      <c r="C89" s="1">
        <f t="shared" ca="1" si="62"/>
        <v>0.66714311891102973</v>
      </c>
      <c r="D89">
        <f t="shared" ca="1" si="46"/>
        <v>4</v>
      </c>
      <c r="E89">
        <f t="shared" ca="1" si="47"/>
        <v>4</v>
      </c>
      <c r="F89">
        <f t="shared" ca="1" si="48"/>
        <v>8</v>
      </c>
      <c r="G89">
        <f t="shared" ca="1" si="49"/>
        <v>9</v>
      </c>
      <c r="H89" s="3">
        <f t="shared" ca="1" si="50"/>
        <v>24</v>
      </c>
      <c r="I89" s="2">
        <f t="shared" ca="1" si="51"/>
        <v>0</v>
      </c>
      <c r="J89" s="3">
        <f t="shared" si="52"/>
        <v>0</v>
      </c>
      <c r="K89" s="3">
        <f t="shared" ca="1" si="53"/>
        <v>24</v>
      </c>
      <c r="L89" s="2">
        <f t="shared" ca="1" si="54"/>
        <v>4213</v>
      </c>
      <c r="M89" s="1">
        <f t="shared" ca="1" si="55"/>
        <v>0</v>
      </c>
      <c r="N89">
        <f t="shared" ca="1" si="56"/>
        <v>1</v>
      </c>
      <c r="O89">
        <f t="shared" ca="1" si="57"/>
        <v>0</v>
      </c>
      <c r="P89">
        <f t="shared" ca="1" si="58"/>
        <v>25</v>
      </c>
      <c r="Q89" s="1">
        <f t="shared" ca="1" si="59"/>
        <v>56.932432432432435</v>
      </c>
      <c r="R89" s="1">
        <f t="shared" ca="1" si="60"/>
        <v>734.99537208441257</v>
      </c>
      <c r="S89" s="17">
        <f t="shared" ca="1" si="61"/>
        <v>27.110798071698525</v>
      </c>
    </row>
    <row r="90" spans="2:19">
      <c r="B90">
        <v>75</v>
      </c>
      <c r="C90" s="1">
        <f t="shared" ca="1" si="62"/>
        <v>0.34095187050922027</v>
      </c>
      <c r="D90">
        <f t="shared" ca="1" si="46"/>
        <v>2</v>
      </c>
      <c r="E90">
        <f t="shared" ca="1" si="47"/>
        <v>2</v>
      </c>
      <c r="F90">
        <f t="shared" ca="1" si="48"/>
        <v>31</v>
      </c>
      <c r="G90">
        <f t="shared" ca="1" si="49"/>
        <v>11</v>
      </c>
      <c r="H90" s="3">
        <f t="shared" ca="1" si="50"/>
        <v>93</v>
      </c>
      <c r="I90" s="2">
        <f t="shared" ca="1" si="51"/>
        <v>0</v>
      </c>
      <c r="J90" s="3">
        <f t="shared" si="52"/>
        <v>0</v>
      </c>
      <c r="K90" s="3">
        <f t="shared" ca="1" si="53"/>
        <v>93</v>
      </c>
      <c r="L90" s="2">
        <f t="shared" ca="1" si="54"/>
        <v>4306</v>
      </c>
      <c r="M90" s="1">
        <f t="shared" ca="1" si="55"/>
        <v>0</v>
      </c>
      <c r="N90">
        <f t="shared" ca="1" si="56"/>
        <v>0</v>
      </c>
      <c r="O90">
        <f t="shared" ca="1" si="57"/>
        <v>25</v>
      </c>
      <c r="P90">
        <f t="shared" ca="1" si="58"/>
        <v>25</v>
      </c>
      <c r="Q90" s="1">
        <f t="shared" ca="1" si="59"/>
        <v>57.413333333333334</v>
      </c>
      <c r="R90" s="1">
        <f t="shared" ca="1" si="60"/>
        <v>742.40792792792729</v>
      </c>
      <c r="S90" s="17">
        <f t="shared" ca="1" si="61"/>
        <v>27.247163667580654</v>
      </c>
    </row>
    <row r="91" spans="2:19">
      <c r="B91">
        <v>76</v>
      </c>
      <c r="C91" s="1">
        <f t="shared" ca="1" si="62"/>
        <v>0.25068555039614271</v>
      </c>
      <c r="D91">
        <f t="shared" ca="1" si="46"/>
        <v>2</v>
      </c>
      <c r="E91">
        <f t="shared" ca="1" si="47"/>
        <v>2</v>
      </c>
      <c r="F91">
        <f t="shared" ca="1" si="48"/>
        <v>29</v>
      </c>
      <c r="G91">
        <f t="shared" ca="1" si="49"/>
        <v>13</v>
      </c>
      <c r="H91" s="3">
        <f t="shared" ca="1" si="50"/>
        <v>87</v>
      </c>
      <c r="I91" s="2">
        <f t="shared" ca="1" si="51"/>
        <v>0</v>
      </c>
      <c r="J91" s="3">
        <f t="shared" si="52"/>
        <v>0</v>
      </c>
      <c r="K91" s="3">
        <f t="shared" ca="1" si="53"/>
        <v>87</v>
      </c>
      <c r="L91" s="2">
        <f t="shared" ca="1" si="54"/>
        <v>4393</v>
      </c>
      <c r="M91" s="1">
        <f t="shared" ca="1" si="55"/>
        <v>0</v>
      </c>
      <c r="N91">
        <f t="shared" ca="1" si="56"/>
        <v>0</v>
      </c>
      <c r="O91">
        <f t="shared" ca="1" si="57"/>
        <v>0</v>
      </c>
      <c r="P91">
        <f t="shared" ca="1" si="58"/>
        <v>25</v>
      </c>
      <c r="Q91" s="1">
        <f t="shared" ca="1" si="59"/>
        <v>57.802631578947363</v>
      </c>
      <c r="R91" s="1">
        <f t="shared" ca="1" si="60"/>
        <v>744.02719298245552</v>
      </c>
      <c r="S91" s="17">
        <f t="shared" ca="1" si="61"/>
        <v>27.276861860970289</v>
      </c>
    </row>
    <row r="92" spans="2:19">
      <c r="B92">
        <v>77</v>
      </c>
      <c r="C92" s="1">
        <f t="shared" ca="1" si="62"/>
        <v>3.3103224230552009E-2</v>
      </c>
      <c r="D92">
        <f t="shared" ca="1" si="46"/>
        <v>0</v>
      </c>
      <c r="E92">
        <f t="shared" ca="1" si="47"/>
        <v>0</v>
      </c>
      <c r="F92">
        <f t="shared" ca="1" si="48"/>
        <v>29</v>
      </c>
      <c r="G92">
        <f t="shared" ca="1" si="49"/>
        <v>13</v>
      </c>
      <c r="H92" s="3">
        <f t="shared" ca="1" si="50"/>
        <v>87</v>
      </c>
      <c r="I92" s="2">
        <f t="shared" ca="1" si="51"/>
        <v>0</v>
      </c>
      <c r="J92" s="3">
        <f t="shared" si="52"/>
        <v>0</v>
      </c>
      <c r="K92" s="3">
        <f t="shared" ca="1" si="53"/>
        <v>87</v>
      </c>
      <c r="L92" s="2">
        <f t="shared" ca="1" si="54"/>
        <v>4480</v>
      </c>
      <c r="M92" s="1">
        <f t="shared" ca="1" si="55"/>
        <v>0</v>
      </c>
      <c r="N92">
        <f t="shared" ca="1" si="56"/>
        <v>0</v>
      </c>
      <c r="O92">
        <f t="shared" ca="1" si="57"/>
        <v>0</v>
      </c>
      <c r="P92">
        <f t="shared" ca="1" si="58"/>
        <v>25</v>
      </c>
      <c r="Q92" s="1">
        <f t="shared" ca="1" si="59"/>
        <v>58.181818181818187</v>
      </c>
      <c r="R92" s="1">
        <f t="shared" ca="1" si="60"/>
        <v>745.3086124401907</v>
      </c>
      <c r="S92" s="17">
        <f t="shared" ca="1" si="61"/>
        <v>27.300340885054727</v>
      </c>
    </row>
    <row r="93" spans="2:19">
      <c r="B93">
        <v>78</v>
      </c>
      <c r="C93" s="1">
        <f t="shared" ca="1" si="62"/>
        <v>0.74448672980319675</v>
      </c>
      <c r="D93">
        <f t="shared" ca="1" si="46"/>
        <v>4</v>
      </c>
      <c r="E93">
        <f t="shared" ca="1" si="47"/>
        <v>4</v>
      </c>
      <c r="F93">
        <f t="shared" ca="1" si="48"/>
        <v>25</v>
      </c>
      <c r="G93">
        <f t="shared" ca="1" si="49"/>
        <v>17</v>
      </c>
      <c r="H93" s="3">
        <f t="shared" ca="1" si="50"/>
        <v>75</v>
      </c>
      <c r="I93" s="2">
        <f t="shared" ca="1" si="51"/>
        <v>0</v>
      </c>
      <c r="J93" s="3">
        <f t="shared" si="52"/>
        <v>0</v>
      </c>
      <c r="K93" s="3">
        <f t="shared" ca="1" si="53"/>
        <v>75</v>
      </c>
      <c r="L93" s="2">
        <f t="shared" ca="1" si="54"/>
        <v>4555</v>
      </c>
      <c r="M93" s="1">
        <f t="shared" ca="1" si="55"/>
        <v>0</v>
      </c>
      <c r="N93">
        <f t="shared" ca="1" si="56"/>
        <v>0</v>
      </c>
      <c r="O93">
        <f t="shared" ca="1" si="57"/>
        <v>0</v>
      </c>
      <c r="P93">
        <f t="shared" ca="1" si="58"/>
        <v>25</v>
      </c>
      <c r="Q93" s="1">
        <f t="shared" ca="1" si="59"/>
        <v>58.397435897435898</v>
      </c>
      <c r="R93" s="1">
        <f t="shared" ca="1" si="60"/>
        <v>739.25557775557706</v>
      </c>
      <c r="S93" s="17">
        <f t="shared" ca="1" si="61"/>
        <v>27.189254821630861</v>
      </c>
    </row>
    <row r="94" spans="2:19">
      <c r="B94">
        <v>79</v>
      </c>
      <c r="C94" s="1">
        <f t="shared" ca="1" si="62"/>
        <v>0.25813687785174277</v>
      </c>
      <c r="D94">
        <f t="shared" ca="1" si="46"/>
        <v>2</v>
      </c>
      <c r="E94">
        <f t="shared" ca="1" si="47"/>
        <v>2</v>
      </c>
      <c r="F94">
        <f t="shared" ca="1" si="48"/>
        <v>23</v>
      </c>
      <c r="G94">
        <f t="shared" ca="1" si="49"/>
        <v>19</v>
      </c>
      <c r="H94" s="3">
        <f t="shared" ca="1" si="50"/>
        <v>69</v>
      </c>
      <c r="I94" s="2">
        <f t="shared" ca="1" si="51"/>
        <v>0</v>
      </c>
      <c r="J94" s="3">
        <f t="shared" si="52"/>
        <v>0</v>
      </c>
      <c r="K94" s="3">
        <f t="shared" ca="1" si="53"/>
        <v>69</v>
      </c>
      <c r="L94" s="2">
        <f t="shared" ca="1" si="54"/>
        <v>4624</v>
      </c>
      <c r="M94" s="1">
        <f t="shared" ca="1" si="55"/>
        <v>0</v>
      </c>
      <c r="N94">
        <f t="shared" ca="1" si="56"/>
        <v>0</v>
      </c>
      <c r="O94">
        <f t="shared" ca="1" si="57"/>
        <v>0</v>
      </c>
      <c r="P94">
        <f t="shared" ca="1" si="58"/>
        <v>25</v>
      </c>
      <c r="Q94" s="1">
        <f t="shared" ca="1" si="59"/>
        <v>58.531645569620252</v>
      </c>
      <c r="R94" s="1">
        <f t="shared" ca="1" si="60"/>
        <v>731.20090879584484</v>
      </c>
      <c r="S94" s="17">
        <f t="shared" ca="1" si="61"/>
        <v>27.040726854059319</v>
      </c>
    </row>
    <row r="95" spans="2:19">
      <c r="B95">
        <v>80</v>
      </c>
      <c r="C95" s="1">
        <f t="shared" ca="1" si="62"/>
        <v>0.87998414126992253</v>
      </c>
      <c r="D95">
        <f t="shared" ca="1" si="46"/>
        <v>5</v>
      </c>
      <c r="E95">
        <f t="shared" ca="1" si="47"/>
        <v>5</v>
      </c>
      <c r="F95">
        <f t="shared" ca="1" si="48"/>
        <v>18</v>
      </c>
      <c r="G95">
        <f t="shared" ca="1" si="49"/>
        <v>24</v>
      </c>
      <c r="H95" s="3">
        <f t="shared" ca="1" si="50"/>
        <v>54</v>
      </c>
      <c r="I95" s="2">
        <f t="shared" ca="1" si="51"/>
        <v>0</v>
      </c>
      <c r="J95" s="3">
        <f t="shared" si="52"/>
        <v>0</v>
      </c>
      <c r="K95" s="3">
        <f t="shared" ca="1" si="53"/>
        <v>54</v>
      </c>
      <c r="L95" s="2">
        <f t="shared" ca="1" si="54"/>
        <v>4678</v>
      </c>
      <c r="M95" s="1">
        <f t="shared" ca="1" si="55"/>
        <v>0</v>
      </c>
      <c r="N95">
        <f t="shared" ca="1" si="56"/>
        <v>0</v>
      </c>
      <c r="O95">
        <f t="shared" ca="1" si="57"/>
        <v>0</v>
      </c>
      <c r="P95">
        <f t="shared" ca="1" si="58"/>
        <v>25</v>
      </c>
      <c r="Q95" s="1">
        <f t="shared" ca="1" si="59"/>
        <v>58.475000000000001</v>
      </c>
      <c r="R95" s="1">
        <f t="shared" ca="1" si="60"/>
        <v>722.20189873417655</v>
      </c>
      <c r="S95" s="17">
        <f t="shared" ca="1" si="61"/>
        <v>26.873814368901495</v>
      </c>
    </row>
    <row r="96" spans="2:19">
      <c r="B96">
        <v>81</v>
      </c>
      <c r="C96" s="1">
        <f t="shared" ca="1" si="62"/>
        <v>7.866047691286937E-2</v>
      </c>
      <c r="D96">
        <f t="shared" ca="1" si="46"/>
        <v>1</v>
      </c>
      <c r="E96">
        <f t="shared" ca="1" si="47"/>
        <v>1</v>
      </c>
      <c r="F96">
        <f t="shared" ca="1" si="48"/>
        <v>17</v>
      </c>
      <c r="G96">
        <f t="shared" ca="1" si="49"/>
        <v>25</v>
      </c>
      <c r="H96" s="3">
        <f t="shared" ca="1" si="50"/>
        <v>51</v>
      </c>
      <c r="I96" s="2">
        <f t="shared" ca="1" si="51"/>
        <v>0</v>
      </c>
      <c r="J96" s="3">
        <f t="shared" ca="1" si="52"/>
        <v>25</v>
      </c>
      <c r="K96" s="3">
        <f t="shared" ca="1" si="53"/>
        <v>76</v>
      </c>
      <c r="L96" s="2">
        <f t="shared" ca="1" si="54"/>
        <v>4754</v>
      </c>
      <c r="M96" s="1">
        <f t="shared" ca="1" si="55"/>
        <v>0.55109819614027544</v>
      </c>
      <c r="N96">
        <f t="shared" ca="1" si="56"/>
        <v>3</v>
      </c>
      <c r="O96">
        <f t="shared" ca="1" si="57"/>
        <v>0</v>
      </c>
      <c r="P96">
        <f t="shared" ca="1" si="58"/>
        <v>25</v>
      </c>
      <c r="Q96" s="1">
        <f t="shared" ca="1" si="59"/>
        <v>58.691358024691354</v>
      </c>
      <c r="R96" s="1">
        <f t="shared" ca="1" si="60"/>
        <v>716.96604938271548</v>
      </c>
      <c r="S96" s="17">
        <f t="shared" ca="1" si="61"/>
        <v>26.776221715968731</v>
      </c>
    </row>
    <row r="97" spans="2:19">
      <c r="B97">
        <v>82</v>
      </c>
      <c r="C97" s="1">
        <f t="shared" ca="1" si="62"/>
        <v>0.40464627088630545</v>
      </c>
      <c r="D97">
        <f t="shared" ca="1" si="46"/>
        <v>3</v>
      </c>
      <c r="E97">
        <f t="shared" ca="1" si="47"/>
        <v>3</v>
      </c>
      <c r="F97">
        <f t="shared" ca="1" si="48"/>
        <v>14</v>
      </c>
      <c r="G97">
        <f t="shared" ca="1" si="49"/>
        <v>3</v>
      </c>
      <c r="H97" s="3">
        <f t="shared" ca="1" si="50"/>
        <v>42</v>
      </c>
      <c r="I97" s="2">
        <f t="shared" ca="1" si="51"/>
        <v>0</v>
      </c>
      <c r="J97" s="3">
        <f t="shared" si="52"/>
        <v>0</v>
      </c>
      <c r="K97" s="3">
        <f t="shared" ca="1" si="53"/>
        <v>42</v>
      </c>
      <c r="L97" s="2">
        <f t="shared" ca="1" si="54"/>
        <v>4796</v>
      </c>
      <c r="M97" s="1">
        <f t="shared" ca="1" si="55"/>
        <v>0</v>
      </c>
      <c r="N97">
        <f t="shared" ca="1" si="56"/>
        <v>2</v>
      </c>
      <c r="O97">
        <f t="shared" ca="1" si="57"/>
        <v>0</v>
      </c>
      <c r="P97">
        <f t="shared" ca="1" si="58"/>
        <v>25</v>
      </c>
      <c r="Q97" s="1">
        <f t="shared" ca="1" si="59"/>
        <v>58.487804878048784</v>
      </c>
      <c r="R97" s="1">
        <f t="shared" ca="1" si="60"/>
        <v>711.51219512195064</v>
      </c>
      <c r="S97" s="17">
        <f t="shared" ca="1" si="61"/>
        <v>26.674185931757144</v>
      </c>
    </row>
    <row r="98" spans="2:19">
      <c r="B98">
        <v>83</v>
      </c>
      <c r="C98" s="1">
        <f t="shared" ca="1" si="62"/>
        <v>3.9021695541530121E-2</v>
      </c>
      <c r="D98">
        <f t="shared" ca="1" si="46"/>
        <v>0</v>
      </c>
      <c r="E98">
        <f t="shared" ca="1" si="47"/>
        <v>0</v>
      </c>
      <c r="F98">
        <f t="shared" ca="1" si="48"/>
        <v>14</v>
      </c>
      <c r="G98">
        <f t="shared" ca="1" si="49"/>
        <v>3</v>
      </c>
      <c r="H98" s="3">
        <f t="shared" ca="1" si="50"/>
        <v>42</v>
      </c>
      <c r="I98" s="2">
        <f t="shared" ca="1" si="51"/>
        <v>0</v>
      </c>
      <c r="J98" s="3">
        <f t="shared" si="52"/>
        <v>0</v>
      </c>
      <c r="K98" s="3">
        <f t="shared" ca="1" si="53"/>
        <v>42</v>
      </c>
      <c r="L98" s="2">
        <f t="shared" ca="1" si="54"/>
        <v>4838</v>
      </c>
      <c r="M98" s="1">
        <f t="shared" ca="1" si="55"/>
        <v>0</v>
      </c>
      <c r="N98">
        <f t="shared" ca="1" si="56"/>
        <v>1</v>
      </c>
      <c r="O98">
        <f t="shared" ca="1" si="57"/>
        <v>0</v>
      </c>
      <c r="P98">
        <f t="shared" ca="1" si="58"/>
        <v>25</v>
      </c>
      <c r="Q98" s="1">
        <f t="shared" ca="1" si="59"/>
        <v>58.289156626506028</v>
      </c>
      <c r="R98" s="1">
        <f t="shared" ca="1" si="60"/>
        <v>706.11049074346113</v>
      </c>
      <c r="S98" s="17">
        <f t="shared" ca="1" si="61"/>
        <v>26.572739616822748</v>
      </c>
    </row>
    <row r="99" spans="2:19">
      <c r="B99">
        <v>84</v>
      </c>
      <c r="C99" s="1">
        <f t="shared" ca="1" si="62"/>
        <v>5.5674237103898072E-2</v>
      </c>
      <c r="D99">
        <f t="shared" ca="1" si="46"/>
        <v>1</v>
      </c>
      <c r="E99">
        <f t="shared" ca="1" si="47"/>
        <v>1</v>
      </c>
      <c r="F99">
        <f t="shared" ca="1" si="48"/>
        <v>38</v>
      </c>
      <c r="G99">
        <f t="shared" ca="1" si="49"/>
        <v>4</v>
      </c>
      <c r="H99" s="3">
        <f t="shared" ca="1" si="50"/>
        <v>114</v>
      </c>
      <c r="I99" s="2">
        <f t="shared" ca="1" si="51"/>
        <v>0</v>
      </c>
      <c r="J99" s="3">
        <f t="shared" si="52"/>
        <v>0</v>
      </c>
      <c r="K99" s="3">
        <f t="shared" ca="1" si="53"/>
        <v>114</v>
      </c>
      <c r="L99" s="2">
        <f t="shared" ca="1" si="54"/>
        <v>4952</v>
      </c>
      <c r="M99" s="1">
        <f t="shared" ca="1" si="55"/>
        <v>0</v>
      </c>
      <c r="N99">
        <f t="shared" ca="1" si="56"/>
        <v>0</v>
      </c>
      <c r="O99">
        <f t="shared" ca="1" si="57"/>
        <v>25</v>
      </c>
      <c r="P99">
        <f t="shared" ca="1" si="58"/>
        <v>25</v>
      </c>
      <c r="Q99" s="1">
        <f t="shared" ca="1" si="59"/>
        <v>58.952380952380949</v>
      </c>
      <c r="R99" s="1">
        <f t="shared" ca="1" si="60"/>
        <v>734.55192197360827</v>
      </c>
      <c r="S99" s="17">
        <f t="shared" ca="1" si="61"/>
        <v>27.102618360106987</v>
      </c>
    </row>
    <row r="100" spans="2:19">
      <c r="B100">
        <v>85</v>
      </c>
      <c r="C100" s="1">
        <f t="shared" ca="1" si="62"/>
        <v>0.79428304494906765</v>
      </c>
      <c r="D100">
        <f t="shared" ca="1" si="46"/>
        <v>4</v>
      </c>
      <c r="E100">
        <f t="shared" ca="1" si="47"/>
        <v>4</v>
      </c>
      <c r="F100">
        <f t="shared" ca="1" si="48"/>
        <v>34</v>
      </c>
      <c r="G100">
        <f t="shared" ca="1" si="49"/>
        <v>8</v>
      </c>
      <c r="H100" s="3">
        <f t="shared" ca="1" si="50"/>
        <v>102</v>
      </c>
      <c r="I100" s="2">
        <f t="shared" ca="1" si="51"/>
        <v>0</v>
      </c>
      <c r="J100" s="3">
        <f t="shared" si="52"/>
        <v>0</v>
      </c>
      <c r="K100" s="3">
        <f t="shared" ca="1" si="53"/>
        <v>102</v>
      </c>
      <c r="L100" s="2">
        <f t="shared" ca="1" si="54"/>
        <v>5054</v>
      </c>
      <c r="M100" s="1">
        <f t="shared" ca="1" si="55"/>
        <v>0</v>
      </c>
      <c r="N100">
        <f t="shared" ca="1" si="56"/>
        <v>0</v>
      </c>
      <c r="O100">
        <f t="shared" ca="1" si="57"/>
        <v>0</v>
      </c>
      <c r="P100">
        <f t="shared" ca="1" si="58"/>
        <v>25</v>
      </c>
      <c r="Q100" s="1">
        <f t="shared" ca="1" si="59"/>
        <v>59.458823529411767</v>
      </c>
      <c r="R100" s="1">
        <f t="shared" ca="1" si="60"/>
        <v>747.60840336134413</v>
      </c>
      <c r="S100" s="17">
        <f t="shared" ca="1" si="61"/>
        <v>27.342428629537359</v>
      </c>
    </row>
    <row r="101" spans="2:19">
      <c r="B101">
        <v>86</v>
      </c>
      <c r="C101" s="1">
        <f t="shared" ca="1" si="62"/>
        <v>0.58520801924043031</v>
      </c>
      <c r="D101">
        <f t="shared" ca="1" si="46"/>
        <v>3</v>
      </c>
      <c r="E101">
        <f t="shared" ca="1" si="47"/>
        <v>3</v>
      </c>
      <c r="F101">
        <f t="shared" ca="1" si="48"/>
        <v>31</v>
      </c>
      <c r="G101">
        <f t="shared" ca="1" si="49"/>
        <v>11</v>
      </c>
      <c r="H101" s="3">
        <f t="shared" ca="1" si="50"/>
        <v>93</v>
      </c>
      <c r="I101" s="2">
        <f t="shared" ca="1" si="51"/>
        <v>0</v>
      </c>
      <c r="J101" s="3">
        <f t="shared" si="52"/>
        <v>0</v>
      </c>
      <c r="K101" s="3">
        <f t="shared" ca="1" si="53"/>
        <v>93</v>
      </c>
      <c r="L101" s="2">
        <f t="shared" ca="1" si="54"/>
        <v>5147</v>
      </c>
      <c r="M101" s="1">
        <f t="shared" ca="1" si="55"/>
        <v>0</v>
      </c>
      <c r="N101">
        <f t="shared" ca="1" si="56"/>
        <v>0</v>
      </c>
      <c r="O101">
        <f t="shared" ca="1" si="57"/>
        <v>0</v>
      </c>
      <c r="P101">
        <f t="shared" ca="1" si="58"/>
        <v>25</v>
      </c>
      <c r="Q101" s="1">
        <f t="shared" ca="1" si="59"/>
        <v>59.848837209302324</v>
      </c>
      <c r="R101" s="1">
        <f t="shared" ca="1" si="60"/>
        <v>751.89452804377527</v>
      </c>
      <c r="S101" s="17">
        <f t="shared" ca="1" si="61"/>
        <v>27.420695250919064</v>
      </c>
    </row>
    <row r="102" spans="2:19">
      <c r="B102">
        <v>87</v>
      </c>
      <c r="C102" s="1">
        <f t="shared" ca="1" si="62"/>
        <v>5.903580339732617E-2</v>
      </c>
      <c r="D102">
        <f t="shared" ca="1" si="46"/>
        <v>1</v>
      </c>
      <c r="E102">
        <f t="shared" ca="1" si="47"/>
        <v>1</v>
      </c>
      <c r="F102">
        <f t="shared" ca="1" si="48"/>
        <v>30</v>
      </c>
      <c r="G102">
        <f t="shared" ca="1" si="49"/>
        <v>12</v>
      </c>
      <c r="H102" s="3">
        <f t="shared" ca="1" si="50"/>
        <v>90</v>
      </c>
      <c r="I102" s="2">
        <f t="shared" ca="1" si="51"/>
        <v>0</v>
      </c>
      <c r="J102" s="3">
        <f t="shared" si="52"/>
        <v>0</v>
      </c>
      <c r="K102" s="3">
        <f t="shared" ca="1" si="53"/>
        <v>90</v>
      </c>
      <c r="L102" s="2">
        <f t="shared" ca="1" si="54"/>
        <v>5237</v>
      </c>
      <c r="M102" s="1">
        <f t="shared" ca="1" si="55"/>
        <v>0</v>
      </c>
      <c r="N102">
        <f t="shared" ca="1" si="56"/>
        <v>0</v>
      </c>
      <c r="O102">
        <f t="shared" ca="1" si="57"/>
        <v>0</v>
      </c>
      <c r="P102">
        <f t="shared" ca="1" si="58"/>
        <v>25</v>
      </c>
      <c r="Q102" s="1">
        <f t="shared" ca="1" si="59"/>
        <v>60.195402298850574</v>
      </c>
      <c r="R102" s="1">
        <f t="shared" ca="1" si="60"/>
        <v>753.60090884790122</v>
      </c>
      <c r="S102" s="17">
        <f t="shared" ca="1" si="61"/>
        <v>27.451792452368228</v>
      </c>
    </row>
    <row r="103" spans="2:19">
      <c r="B103">
        <v>88</v>
      </c>
      <c r="C103" s="1">
        <f t="shared" ca="1" si="62"/>
        <v>0.62445694645470518</v>
      </c>
      <c r="D103">
        <f t="shared" ca="1" si="46"/>
        <v>4</v>
      </c>
      <c r="E103">
        <f t="shared" ca="1" si="47"/>
        <v>4</v>
      </c>
      <c r="F103">
        <f t="shared" ca="1" si="48"/>
        <v>26</v>
      </c>
      <c r="G103">
        <f t="shared" ca="1" si="49"/>
        <v>16</v>
      </c>
      <c r="H103" s="3">
        <f t="shared" ca="1" si="50"/>
        <v>78</v>
      </c>
      <c r="I103" s="2">
        <f t="shared" ca="1" si="51"/>
        <v>0</v>
      </c>
      <c r="J103" s="3">
        <f t="shared" si="52"/>
        <v>0</v>
      </c>
      <c r="K103" s="3">
        <f t="shared" ca="1" si="53"/>
        <v>78</v>
      </c>
      <c r="L103" s="2">
        <f t="shared" ca="1" si="54"/>
        <v>5315</v>
      </c>
      <c r="M103" s="1">
        <f t="shared" ca="1" si="55"/>
        <v>0</v>
      </c>
      <c r="N103">
        <f t="shared" ca="1" si="56"/>
        <v>0</v>
      </c>
      <c r="O103">
        <f t="shared" ca="1" si="57"/>
        <v>0</v>
      </c>
      <c r="P103">
        <f t="shared" ca="1" si="58"/>
        <v>25</v>
      </c>
      <c r="Q103" s="1">
        <f t="shared" ca="1" si="59"/>
        <v>60.397727272727273</v>
      </c>
      <c r="R103" s="1">
        <f t="shared" ca="1" si="60"/>
        <v>748.54114420062649</v>
      </c>
      <c r="S103" s="17">
        <f t="shared" ca="1" si="61"/>
        <v>27.359479969484553</v>
      </c>
    </row>
    <row r="104" spans="2:19">
      <c r="B104">
        <v>89</v>
      </c>
      <c r="C104" s="1">
        <f t="shared" ca="1" si="62"/>
        <v>0.45522057419505924</v>
      </c>
      <c r="D104">
        <f t="shared" ca="1" si="46"/>
        <v>3</v>
      </c>
      <c r="E104">
        <f t="shared" ca="1" si="47"/>
        <v>3</v>
      </c>
      <c r="F104">
        <f t="shared" ca="1" si="48"/>
        <v>23</v>
      </c>
      <c r="G104">
        <f t="shared" ca="1" si="49"/>
        <v>19</v>
      </c>
      <c r="H104" s="3">
        <f t="shared" ca="1" si="50"/>
        <v>69</v>
      </c>
      <c r="I104" s="2">
        <f t="shared" ca="1" si="51"/>
        <v>0</v>
      </c>
      <c r="J104" s="3">
        <f t="shared" si="52"/>
        <v>0</v>
      </c>
      <c r="K104" s="3">
        <f t="shared" ca="1" si="53"/>
        <v>69</v>
      </c>
      <c r="L104" s="2">
        <f t="shared" ca="1" si="54"/>
        <v>5384</v>
      </c>
      <c r="M104" s="1">
        <f t="shared" ca="1" si="55"/>
        <v>0</v>
      </c>
      <c r="N104">
        <f t="shared" ca="1" si="56"/>
        <v>0</v>
      </c>
      <c r="O104">
        <f t="shared" ca="1" si="57"/>
        <v>0</v>
      </c>
      <c r="P104">
        <f t="shared" ca="1" si="58"/>
        <v>25</v>
      </c>
      <c r="Q104" s="1">
        <f t="shared" ca="1" si="59"/>
        <v>60.49438202247191</v>
      </c>
      <c r="R104" s="1">
        <f t="shared" ca="1" si="60"/>
        <v>740.86644535239998</v>
      </c>
      <c r="S104" s="17">
        <f t="shared" ca="1" si="61"/>
        <v>27.218861940801272</v>
      </c>
    </row>
    <row r="105" spans="2:19">
      <c r="B105">
        <v>90</v>
      </c>
      <c r="C105" s="1">
        <f t="shared" ca="1" si="62"/>
        <v>0.53998145335495473</v>
      </c>
      <c r="D105">
        <f t="shared" ca="1" si="46"/>
        <v>3</v>
      </c>
      <c r="E105">
        <f t="shared" ca="1" si="47"/>
        <v>3</v>
      </c>
      <c r="F105">
        <f t="shared" ca="1" si="48"/>
        <v>20</v>
      </c>
      <c r="G105">
        <f t="shared" ca="1" si="49"/>
        <v>22</v>
      </c>
      <c r="H105" s="3">
        <f t="shared" ca="1" si="50"/>
        <v>60</v>
      </c>
      <c r="I105" s="2">
        <f t="shared" ca="1" si="51"/>
        <v>0</v>
      </c>
      <c r="J105" s="3">
        <f t="shared" si="52"/>
        <v>0</v>
      </c>
      <c r="K105" s="3">
        <f t="shared" ca="1" si="53"/>
        <v>60</v>
      </c>
      <c r="L105" s="2">
        <f t="shared" ca="1" si="54"/>
        <v>5444</v>
      </c>
      <c r="M105" s="1">
        <f t="shared" ca="1" si="55"/>
        <v>0</v>
      </c>
      <c r="N105">
        <f t="shared" ca="1" si="56"/>
        <v>0</v>
      </c>
      <c r="O105">
        <f t="shared" ca="1" si="57"/>
        <v>0</v>
      </c>
      <c r="P105">
        <f t="shared" ca="1" si="58"/>
        <v>25</v>
      </c>
      <c r="Q105" s="1">
        <f t="shared" ca="1" si="59"/>
        <v>60.488888888888894</v>
      </c>
      <c r="R105" s="1">
        <f t="shared" ca="1" si="60"/>
        <v>732.5448189762792</v>
      </c>
      <c r="S105" s="17">
        <f t="shared" ca="1" si="61"/>
        <v>27.065565188561632</v>
      </c>
    </row>
    <row r="106" spans="2:19">
      <c r="B106">
        <v>91</v>
      </c>
      <c r="C106" s="1">
        <f t="shared" ca="1" si="62"/>
        <v>0.83604418612877751</v>
      </c>
      <c r="D106">
        <f t="shared" ca="1" si="46"/>
        <v>5</v>
      </c>
      <c r="E106">
        <f t="shared" ca="1" si="47"/>
        <v>5</v>
      </c>
      <c r="F106">
        <f t="shared" ca="1" si="48"/>
        <v>15</v>
      </c>
      <c r="G106">
        <f t="shared" ca="1" si="49"/>
        <v>27</v>
      </c>
      <c r="H106" s="3">
        <f t="shared" ca="1" si="50"/>
        <v>45</v>
      </c>
      <c r="I106" s="2">
        <f t="shared" ca="1" si="51"/>
        <v>0</v>
      </c>
      <c r="J106" s="3">
        <f t="shared" ca="1" si="52"/>
        <v>25</v>
      </c>
      <c r="K106" s="3">
        <f t="shared" ca="1" si="53"/>
        <v>70</v>
      </c>
      <c r="L106" s="2">
        <f t="shared" ca="1" si="54"/>
        <v>5514</v>
      </c>
      <c r="M106" s="1">
        <f t="shared" ca="1" si="55"/>
        <v>0.8109403044414345</v>
      </c>
      <c r="N106">
        <f t="shared" ca="1" si="56"/>
        <v>4</v>
      </c>
      <c r="O106">
        <f t="shared" ca="1" si="57"/>
        <v>0</v>
      </c>
      <c r="P106">
        <f t="shared" ca="1" si="58"/>
        <v>27</v>
      </c>
      <c r="Q106" s="1">
        <f t="shared" ca="1" si="59"/>
        <v>60.593406593406606</v>
      </c>
      <c r="R106" s="1">
        <f t="shared" ca="1" si="60"/>
        <v>725.39951159951124</v>
      </c>
      <c r="S106" s="17">
        <f t="shared" ca="1" si="61"/>
        <v>26.933241758086069</v>
      </c>
    </row>
    <row r="107" spans="2:19">
      <c r="B107">
        <v>92</v>
      </c>
      <c r="C107" s="1">
        <f t="shared" ca="1" si="62"/>
        <v>0.54903642390348484</v>
      </c>
      <c r="D107">
        <f t="shared" ca="1" si="46"/>
        <v>3</v>
      </c>
      <c r="E107">
        <f t="shared" ca="1" si="47"/>
        <v>3</v>
      </c>
      <c r="F107">
        <f t="shared" ca="1" si="48"/>
        <v>12</v>
      </c>
      <c r="G107">
        <f t="shared" ca="1" si="49"/>
        <v>3</v>
      </c>
      <c r="H107" s="3">
        <f t="shared" ca="1" si="50"/>
        <v>36</v>
      </c>
      <c r="I107" s="2">
        <f t="shared" ca="1" si="51"/>
        <v>0</v>
      </c>
      <c r="J107" s="3">
        <f t="shared" si="52"/>
        <v>0</v>
      </c>
      <c r="K107" s="3">
        <f t="shared" ca="1" si="53"/>
        <v>36</v>
      </c>
      <c r="L107" s="2">
        <f t="shared" ca="1" si="54"/>
        <v>5550</v>
      </c>
      <c r="M107" s="1">
        <f t="shared" ca="1" si="55"/>
        <v>0</v>
      </c>
      <c r="N107">
        <f t="shared" ca="1" si="56"/>
        <v>3</v>
      </c>
      <c r="O107">
        <f t="shared" ca="1" si="57"/>
        <v>0</v>
      </c>
      <c r="P107">
        <f t="shared" ca="1" si="58"/>
        <v>27</v>
      </c>
      <c r="Q107" s="1">
        <f t="shared" ca="1" si="59"/>
        <v>60.326086956521749</v>
      </c>
      <c r="R107" s="1">
        <f t="shared" ca="1" si="60"/>
        <v>724.00238891543222</v>
      </c>
      <c r="S107" s="17">
        <f t="shared" ca="1" si="61"/>
        <v>26.907292485782218</v>
      </c>
    </row>
    <row r="108" spans="2:19">
      <c r="B108">
        <v>93</v>
      </c>
      <c r="C108" s="1">
        <f t="shared" ca="1" si="62"/>
        <v>0.93130436007589479</v>
      </c>
      <c r="D108">
        <f t="shared" ca="1" si="46"/>
        <v>5</v>
      </c>
      <c r="E108">
        <f t="shared" ca="1" si="47"/>
        <v>5</v>
      </c>
      <c r="F108">
        <f t="shared" ca="1" si="48"/>
        <v>7</v>
      </c>
      <c r="G108">
        <f t="shared" ca="1" si="49"/>
        <v>8</v>
      </c>
      <c r="H108" s="3">
        <f t="shared" ca="1" si="50"/>
        <v>21</v>
      </c>
      <c r="I108" s="2">
        <f t="shared" ca="1" si="51"/>
        <v>0</v>
      </c>
      <c r="J108" s="3">
        <f t="shared" si="52"/>
        <v>0</v>
      </c>
      <c r="K108" s="3">
        <f t="shared" ca="1" si="53"/>
        <v>21</v>
      </c>
      <c r="L108" s="2">
        <f t="shared" ca="1" si="54"/>
        <v>5571</v>
      </c>
      <c r="M108" s="1">
        <f t="shared" ca="1" si="55"/>
        <v>0</v>
      </c>
      <c r="N108">
        <f t="shared" ca="1" si="56"/>
        <v>2</v>
      </c>
      <c r="O108">
        <f t="shared" ca="1" si="57"/>
        <v>0</v>
      </c>
      <c r="P108">
        <f t="shared" ca="1" si="58"/>
        <v>27</v>
      </c>
      <c r="Q108" s="1">
        <f t="shared" ca="1" si="59"/>
        <v>59.90322580645163</v>
      </c>
      <c r="R108" s="1">
        <f t="shared" ca="1" si="60"/>
        <v>732.7622720897615</v>
      </c>
      <c r="S108" s="17">
        <f t="shared" ca="1" si="61"/>
        <v>27.069582044977377</v>
      </c>
    </row>
    <row r="109" spans="2:19">
      <c r="B109">
        <v>94</v>
      </c>
      <c r="C109" s="1">
        <f t="shared" ca="1" si="62"/>
        <v>4.1994898721934071E-2</v>
      </c>
      <c r="D109">
        <f t="shared" ca="1" si="46"/>
        <v>0</v>
      </c>
      <c r="E109">
        <f t="shared" ca="1" si="47"/>
        <v>0</v>
      </c>
      <c r="F109">
        <f t="shared" ca="1" si="48"/>
        <v>7</v>
      </c>
      <c r="G109">
        <f t="shared" ca="1" si="49"/>
        <v>8</v>
      </c>
      <c r="H109" s="3">
        <f t="shared" ca="1" si="50"/>
        <v>21</v>
      </c>
      <c r="I109" s="2">
        <f t="shared" ca="1" si="51"/>
        <v>0</v>
      </c>
      <c r="J109" s="3">
        <f t="shared" si="52"/>
        <v>0</v>
      </c>
      <c r="K109" s="3">
        <f t="shared" ca="1" si="53"/>
        <v>21</v>
      </c>
      <c r="L109" s="2">
        <f t="shared" ca="1" si="54"/>
        <v>5592</v>
      </c>
      <c r="M109" s="1">
        <f t="shared" ca="1" si="55"/>
        <v>0</v>
      </c>
      <c r="N109">
        <f t="shared" ca="1" si="56"/>
        <v>1</v>
      </c>
      <c r="O109">
        <f t="shared" ca="1" si="57"/>
        <v>0</v>
      </c>
      <c r="P109">
        <f t="shared" ca="1" si="58"/>
        <v>27</v>
      </c>
      <c r="Q109" s="1">
        <f t="shared" ca="1" si="59"/>
        <v>59.489361702127674</v>
      </c>
      <c r="R109" s="1">
        <f t="shared" ca="1" si="60"/>
        <v>740.98375657744236</v>
      </c>
      <c r="S109" s="17">
        <f t="shared" ca="1" si="61"/>
        <v>27.221016817478407</v>
      </c>
    </row>
    <row r="110" spans="2:19">
      <c r="B110">
        <v>95</v>
      </c>
      <c r="C110" s="1">
        <f t="shared" ca="1" si="62"/>
        <v>0.69645277257358051</v>
      </c>
      <c r="D110">
        <f t="shared" ca="1" si="46"/>
        <v>4</v>
      </c>
      <c r="E110">
        <f t="shared" ca="1" si="47"/>
        <v>4</v>
      </c>
      <c r="F110">
        <f t="shared" ca="1" si="48"/>
        <v>30</v>
      </c>
      <c r="G110">
        <f t="shared" ca="1" si="49"/>
        <v>12</v>
      </c>
      <c r="H110" s="3">
        <f t="shared" ca="1" si="50"/>
        <v>90</v>
      </c>
      <c r="I110" s="2">
        <f t="shared" ca="1" si="51"/>
        <v>0</v>
      </c>
      <c r="J110" s="3">
        <f t="shared" si="52"/>
        <v>0</v>
      </c>
      <c r="K110" s="3">
        <f t="shared" ca="1" si="53"/>
        <v>90</v>
      </c>
      <c r="L110" s="2">
        <f t="shared" ca="1" si="54"/>
        <v>5682</v>
      </c>
      <c r="M110" s="1">
        <f t="shared" ca="1" si="55"/>
        <v>0</v>
      </c>
      <c r="N110">
        <f t="shared" ca="1" si="56"/>
        <v>0</v>
      </c>
      <c r="O110">
        <f t="shared" ca="1" si="57"/>
        <v>27</v>
      </c>
      <c r="P110">
        <f t="shared" ca="1" si="58"/>
        <v>27</v>
      </c>
      <c r="Q110" s="1">
        <f t="shared" ca="1" si="59"/>
        <v>59.810526315789481</v>
      </c>
      <c r="R110" s="1">
        <f t="shared" ca="1" si="60"/>
        <v>742.89988801791731</v>
      </c>
      <c r="S110" s="17">
        <f t="shared" ca="1" si="61"/>
        <v>27.256189902807716</v>
      </c>
    </row>
    <row r="111" spans="2:19">
      <c r="B111">
        <v>96</v>
      </c>
      <c r="C111" s="1">
        <f t="shared" ca="1" si="62"/>
        <v>4.8374819901483512E-2</v>
      </c>
      <c r="D111">
        <f t="shared" ca="1" si="46"/>
        <v>0</v>
      </c>
      <c r="E111">
        <f t="shared" ca="1" si="47"/>
        <v>0</v>
      </c>
      <c r="F111">
        <f t="shared" ca="1" si="48"/>
        <v>30</v>
      </c>
      <c r="G111">
        <f t="shared" ca="1" si="49"/>
        <v>12</v>
      </c>
      <c r="H111" s="3">
        <f t="shared" ca="1" si="50"/>
        <v>90</v>
      </c>
      <c r="I111" s="2">
        <f t="shared" ca="1" si="51"/>
        <v>0</v>
      </c>
      <c r="J111" s="3">
        <f t="shared" si="52"/>
        <v>0</v>
      </c>
      <c r="K111" s="3">
        <f t="shared" ca="1" si="53"/>
        <v>90</v>
      </c>
      <c r="L111" s="2">
        <f t="shared" ca="1" si="54"/>
        <v>5772</v>
      </c>
      <c r="M111" s="1">
        <f t="shared" ca="1" si="55"/>
        <v>0</v>
      </c>
      <c r="N111">
        <f t="shared" ca="1" si="56"/>
        <v>0</v>
      </c>
      <c r="O111">
        <f t="shared" ca="1" si="57"/>
        <v>0</v>
      </c>
      <c r="P111">
        <f t="shared" ca="1" si="58"/>
        <v>27</v>
      </c>
      <c r="Q111" s="1">
        <f t="shared" ca="1" si="59"/>
        <v>60.125000000000007</v>
      </c>
      <c r="R111" s="1">
        <f t="shared" ca="1" si="60"/>
        <v>744.57368421052649</v>
      </c>
      <c r="S111" s="17">
        <f t="shared" ca="1" si="61"/>
        <v>27.286877509354685</v>
      </c>
    </row>
    <row r="112" spans="2:19">
      <c r="B112">
        <v>97</v>
      </c>
      <c r="C112" s="1">
        <f t="shared" ca="1" si="62"/>
        <v>0.44701566441533025</v>
      </c>
      <c r="D112">
        <f t="shared" ca="1" si="46"/>
        <v>3</v>
      </c>
      <c r="E112">
        <f t="shared" ca="1" si="47"/>
        <v>3</v>
      </c>
      <c r="F112">
        <f t="shared" ca="1" si="48"/>
        <v>27</v>
      </c>
      <c r="G112">
        <f t="shared" ca="1" si="49"/>
        <v>15</v>
      </c>
      <c r="H112" s="3">
        <f t="shared" ca="1" si="50"/>
        <v>81</v>
      </c>
      <c r="I112" s="2">
        <f t="shared" ca="1" si="51"/>
        <v>0</v>
      </c>
      <c r="J112" s="3">
        <f t="shared" si="52"/>
        <v>0</v>
      </c>
      <c r="K112" s="3">
        <f t="shared" ca="1" si="53"/>
        <v>81</v>
      </c>
      <c r="L112" s="2">
        <f t="shared" ca="1" si="54"/>
        <v>5853</v>
      </c>
      <c r="M112" s="1">
        <f t="shared" ca="1" si="55"/>
        <v>0</v>
      </c>
      <c r="N112">
        <f t="shared" ca="1" si="56"/>
        <v>0</v>
      </c>
      <c r="O112">
        <f t="shared" ca="1" si="57"/>
        <v>0</v>
      </c>
      <c r="P112">
        <f t="shared" ca="1" si="58"/>
        <v>27</v>
      </c>
      <c r="Q112" s="1">
        <f t="shared" ca="1" si="59"/>
        <v>60.34020618556702</v>
      </c>
      <c r="R112" s="1">
        <f t="shared" ca="1" si="60"/>
        <v>741.31013745704479</v>
      </c>
      <c r="S112" s="17">
        <f t="shared" ca="1" si="61"/>
        <v>27.227011173778234</v>
      </c>
    </row>
    <row r="113" spans="2:19">
      <c r="B113">
        <v>98</v>
      </c>
      <c r="C113" s="1">
        <f t="shared" ca="1" si="62"/>
        <v>0.94452771848859607</v>
      </c>
      <c r="D113">
        <f t="shared" ca="1" si="46"/>
        <v>5</v>
      </c>
      <c r="E113">
        <f t="shared" ca="1" si="47"/>
        <v>5</v>
      </c>
      <c r="F113">
        <f t="shared" ca="1" si="48"/>
        <v>22</v>
      </c>
      <c r="G113">
        <f t="shared" ca="1" si="49"/>
        <v>20</v>
      </c>
      <c r="H113" s="3">
        <f t="shared" ca="1" si="50"/>
        <v>66</v>
      </c>
      <c r="I113" s="2">
        <f t="shared" ca="1" si="51"/>
        <v>0</v>
      </c>
      <c r="J113" s="3">
        <f t="shared" si="52"/>
        <v>0</v>
      </c>
      <c r="K113" s="3">
        <f t="shared" ca="1" si="53"/>
        <v>66</v>
      </c>
      <c r="L113" s="2">
        <f t="shared" ca="1" si="54"/>
        <v>5919</v>
      </c>
      <c r="M113" s="1">
        <f t="shared" ca="1" si="55"/>
        <v>0</v>
      </c>
      <c r="N113">
        <f t="shared" ca="1" si="56"/>
        <v>0</v>
      </c>
      <c r="O113">
        <f t="shared" ca="1" si="57"/>
        <v>0</v>
      </c>
      <c r="P113">
        <f t="shared" ca="1" si="58"/>
        <v>27</v>
      </c>
      <c r="Q113" s="1">
        <f t="shared" ca="1" si="59"/>
        <v>60.397959183673471</v>
      </c>
      <c r="R113" s="1">
        <f t="shared" ca="1" si="60"/>
        <v>733.99463496738906</v>
      </c>
      <c r="S113" s="17">
        <f t="shared" ca="1" si="61"/>
        <v>27.092335354623621</v>
      </c>
    </row>
    <row r="114" spans="2:19">
      <c r="B114">
        <v>99</v>
      </c>
      <c r="C114" s="1">
        <f t="shared" ca="1" si="62"/>
        <v>0.6954923610742787</v>
      </c>
      <c r="D114">
        <f t="shared" ca="1" si="46"/>
        <v>4</v>
      </c>
      <c r="E114">
        <f t="shared" ca="1" si="47"/>
        <v>4</v>
      </c>
      <c r="F114">
        <f t="shared" ca="1" si="48"/>
        <v>18</v>
      </c>
      <c r="G114">
        <f t="shared" ca="1" si="49"/>
        <v>24</v>
      </c>
      <c r="H114" s="3">
        <f t="shared" ca="1" si="50"/>
        <v>54</v>
      </c>
      <c r="I114" s="2">
        <f t="shared" ca="1" si="51"/>
        <v>0</v>
      </c>
      <c r="J114" s="3">
        <f t="shared" si="52"/>
        <v>0</v>
      </c>
      <c r="K114" s="3">
        <f t="shared" ca="1" si="53"/>
        <v>54</v>
      </c>
      <c r="L114" s="2">
        <f t="shared" ca="1" si="54"/>
        <v>5973</v>
      </c>
      <c r="M114" s="1">
        <f t="shared" ca="1" si="55"/>
        <v>0</v>
      </c>
      <c r="N114">
        <f t="shared" ca="1" si="56"/>
        <v>0</v>
      </c>
      <c r="O114">
        <f t="shared" ca="1" si="57"/>
        <v>0</v>
      </c>
      <c r="P114">
        <f t="shared" ca="1" si="58"/>
        <v>27</v>
      </c>
      <c r="Q114" s="1">
        <f t="shared" ca="1" si="59"/>
        <v>60.333333333333336</v>
      </c>
      <c r="R114" s="1">
        <f t="shared" ca="1" si="60"/>
        <v>726.91836734693891</v>
      </c>
      <c r="S114" s="17">
        <f t="shared" ca="1" si="61"/>
        <v>26.961423689170029</v>
      </c>
    </row>
    <row r="115" spans="2:19">
      <c r="B115">
        <v>100</v>
      </c>
      <c r="C115" s="1">
        <f t="shared" ca="1" si="62"/>
        <v>8.3028678315947069E-2</v>
      </c>
      <c r="D115">
        <f t="shared" ca="1" si="46"/>
        <v>1</v>
      </c>
      <c r="E115">
        <f t="shared" ca="1" si="47"/>
        <v>1</v>
      </c>
      <c r="F115">
        <f t="shared" ca="1" si="48"/>
        <v>17</v>
      </c>
      <c r="G115">
        <f t="shared" ca="1" si="49"/>
        <v>25</v>
      </c>
      <c r="H115" s="3">
        <f t="shared" ca="1" si="50"/>
        <v>51</v>
      </c>
      <c r="I115" s="2">
        <f t="shared" ca="1" si="51"/>
        <v>0</v>
      </c>
      <c r="J115" s="3">
        <f t="shared" si="52"/>
        <v>0</v>
      </c>
      <c r="K115" s="3">
        <f t="shared" ca="1" si="53"/>
        <v>51</v>
      </c>
      <c r="L115" s="2">
        <f t="shared" ca="1" si="54"/>
        <v>6024</v>
      </c>
      <c r="M115" s="1">
        <f t="shared" ca="1" si="55"/>
        <v>0</v>
      </c>
      <c r="N115">
        <f t="shared" ca="1" si="56"/>
        <v>0</v>
      </c>
      <c r="O115">
        <f t="shared" ca="1" si="57"/>
        <v>0</v>
      </c>
      <c r="P115">
        <f t="shared" ca="1" si="58"/>
        <v>27</v>
      </c>
      <c r="Q115" s="1">
        <f t="shared" ca="1" si="59"/>
        <v>60.24</v>
      </c>
      <c r="R115" s="1">
        <f t="shared" ca="1" si="60"/>
        <v>720.44686868686892</v>
      </c>
      <c r="S115" s="17">
        <f t="shared" ca="1" si="61"/>
        <v>26.841141344713137</v>
      </c>
    </row>
    <row r="116" spans="2:19">
      <c r="B116">
        <v>101</v>
      </c>
      <c r="C116" s="1">
        <f t="shared" ca="1" si="62"/>
        <v>0.41511397490496282</v>
      </c>
      <c r="D116">
        <f t="shared" ca="1" si="46"/>
        <v>3</v>
      </c>
      <c r="E116">
        <f t="shared" ca="1" si="47"/>
        <v>3</v>
      </c>
      <c r="F116">
        <f t="shared" ca="1" si="48"/>
        <v>14</v>
      </c>
      <c r="G116">
        <f t="shared" ca="1" si="49"/>
        <v>28</v>
      </c>
      <c r="H116" s="3">
        <f t="shared" ca="1" si="50"/>
        <v>42</v>
      </c>
      <c r="I116" s="2">
        <f t="shared" ca="1" si="51"/>
        <v>0</v>
      </c>
      <c r="J116" s="3">
        <f t="shared" ca="1" si="52"/>
        <v>25</v>
      </c>
      <c r="K116" s="3">
        <f t="shared" ca="1" si="53"/>
        <v>67</v>
      </c>
      <c r="L116" s="2">
        <f t="shared" ca="1" si="54"/>
        <v>6091</v>
      </c>
      <c r="M116" s="1">
        <f t="shared" ca="1" si="55"/>
        <v>0.89738463427336868</v>
      </c>
      <c r="N116">
        <f t="shared" ca="1" si="56"/>
        <v>4</v>
      </c>
      <c r="O116">
        <f t="shared" ca="1" si="57"/>
        <v>0</v>
      </c>
      <c r="P116">
        <f t="shared" ca="1" si="58"/>
        <v>28</v>
      </c>
      <c r="Q116" s="1">
        <f t="shared" ca="1" si="59"/>
        <v>60.306930693069305</v>
      </c>
      <c r="R116" s="1">
        <f t="shared" ca="1" si="60"/>
        <v>713.69485148514866</v>
      </c>
      <c r="S116" s="17">
        <f t="shared" ca="1" si="61"/>
        <v>26.71506787348946</v>
      </c>
    </row>
    <row r="117" spans="2:19">
      <c r="B117">
        <v>102</v>
      </c>
      <c r="C117" s="1">
        <f t="shared" ca="1" si="62"/>
        <v>0.31891656854297601</v>
      </c>
      <c r="D117">
        <f t="shared" ca="1" si="46"/>
        <v>2</v>
      </c>
      <c r="E117">
        <f t="shared" ca="1" si="47"/>
        <v>2</v>
      </c>
      <c r="F117">
        <f t="shared" ca="1" si="48"/>
        <v>12</v>
      </c>
      <c r="G117">
        <f t="shared" ca="1" si="49"/>
        <v>2</v>
      </c>
      <c r="H117" s="3">
        <f t="shared" ca="1" si="50"/>
        <v>36</v>
      </c>
      <c r="I117" s="2">
        <f t="shared" ca="1" si="51"/>
        <v>0</v>
      </c>
      <c r="J117" s="3">
        <f t="shared" si="52"/>
        <v>0</v>
      </c>
      <c r="K117" s="3">
        <f t="shared" ca="1" si="53"/>
        <v>36</v>
      </c>
      <c r="L117" s="2">
        <f t="shared" ca="1" si="54"/>
        <v>6127</v>
      </c>
      <c r="M117" s="1">
        <f t="shared" ca="1" si="55"/>
        <v>0</v>
      </c>
      <c r="N117">
        <f t="shared" ca="1" si="56"/>
        <v>3</v>
      </c>
      <c r="O117">
        <f t="shared" ca="1" si="57"/>
        <v>0</v>
      </c>
      <c r="P117">
        <f t="shared" ca="1" si="58"/>
        <v>28</v>
      </c>
      <c r="Q117" s="1">
        <f t="shared" ca="1" si="59"/>
        <v>60.068627450980394</v>
      </c>
      <c r="R117" s="1">
        <f t="shared" ca="1" si="60"/>
        <v>712.42098621626883</v>
      </c>
      <c r="S117" s="17">
        <f t="shared" ca="1" si="61"/>
        <v>26.691215525267275</v>
      </c>
    </row>
    <row r="118" spans="2:19">
      <c r="B118">
        <v>103</v>
      </c>
      <c r="C118" s="1">
        <f t="shared" ca="1" si="62"/>
        <v>0.55179542116003533</v>
      </c>
      <c r="D118">
        <f t="shared" ca="1" si="46"/>
        <v>3</v>
      </c>
      <c r="E118">
        <f t="shared" ca="1" si="47"/>
        <v>3</v>
      </c>
      <c r="F118">
        <f t="shared" ca="1" si="48"/>
        <v>9</v>
      </c>
      <c r="G118">
        <f t="shared" ca="1" si="49"/>
        <v>5</v>
      </c>
      <c r="H118" s="3">
        <f t="shared" ca="1" si="50"/>
        <v>27</v>
      </c>
      <c r="I118" s="2">
        <f t="shared" ca="1" si="51"/>
        <v>0</v>
      </c>
      <c r="J118" s="3">
        <f t="shared" si="52"/>
        <v>0</v>
      </c>
      <c r="K118" s="3">
        <f t="shared" ca="1" si="53"/>
        <v>27</v>
      </c>
      <c r="L118" s="2">
        <f t="shared" ca="1" si="54"/>
        <v>6154</v>
      </c>
      <c r="M118" s="1">
        <f t="shared" ca="1" si="55"/>
        <v>0</v>
      </c>
      <c r="N118">
        <f t="shared" ca="1" si="56"/>
        <v>2</v>
      </c>
      <c r="O118">
        <f t="shared" ca="1" si="57"/>
        <v>0</v>
      </c>
      <c r="P118">
        <f t="shared" ca="1" si="58"/>
        <v>28</v>
      </c>
      <c r="Q118" s="1">
        <f t="shared" ca="1" si="59"/>
        <v>59.747572815533978</v>
      </c>
      <c r="R118" s="1">
        <f t="shared" ca="1" si="60"/>
        <v>716.05330287454797</v>
      </c>
      <c r="S118" s="17">
        <f t="shared" ca="1" si="61"/>
        <v>26.759172312957439</v>
      </c>
    </row>
    <row r="119" spans="2:19">
      <c r="B119">
        <v>104</v>
      </c>
      <c r="C119" s="1">
        <f t="shared" ca="1" si="62"/>
        <v>0.2395402584810693</v>
      </c>
      <c r="D119">
        <f t="shared" ca="1" si="46"/>
        <v>2</v>
      </c>
      <c r="E119">
        <f t="shared" ca="1" si="47"/>
        <v>2</v>
      </c>
      <c r="F119">
        <f t="shared" ca="1" si="48"/>
        <v>7</v>
      </c>
      <c r="G119">
        <f t="shared" ca="1" si="49"/>
        <v>7</v>
      </c>
      <c r="H119" s="3">
        <f t="shared" ca="1" si="50"/>
        <v>21</v>
      </c>
      <c r="I119" s="2">
        <f t="shared" ca="1" si="51"/>
        <v>0</v>
      </c>
      <c r="J119" s="3">
        <f t="shared" si="52"/>
        <v>0</v>
      </c>
      <c r="K119" s="3">
        <f t="shared" ca="1" si="53"/>
        <v>21</v>
      </c>
      <c r="L119" s="2">
        <f t="shared" ca="1" si="54"/>
        <v>6175</v>
      </c>
      <c r="M119" s="1">
        <f t="shared" ca="1" si="55"/>
        <v>0</v>
      </c>
      <c r="N119">
        <f t="shared" ca="1" si="56"/>
        <v>1</v>
      </c>
      <c r="O119">
        <f t="shared" ca="1" si="57"/>
        <v>0</v>
      </c>
      <c r="P119">
        <f t="shared" ca="1" si="58"/>
        <v>28</v>
      </c>
      <c r="Q119" s="1">
        <f t="shared" ca="1" si="59"/>
        <v>59.375</v>
      </c>
      <c r="R119" s="1">
        <f t="shared" ca="1" si="60"/>
        <v>723.53762135922341</v>
      </c>
      <c r="S119" s="17">
        <f t="shared" ca="1" si="61"/>
        <v>26.898654638461444</v>
      </c>
    </row>
    <row r="120" spans="2:19">
      <c r="B120">
        <v>105</v>
      </c>
      <c r="C120" s="1">
        <f t="shared" ca="1" si="62"/>
        <v>0.95798236168993611</v>
      </c>
      <c r="D120">
        <f t="shared" ca="1" si="46"/>
        <v>5</v>
      </c>
      <c r="E120">
        <f t="shared" ca="1" si="47"/>
        <v>5</v>
      </c>
      <c r="F120">
        <f t="shared" ca="1" si="48"/>
        <v>30</v>
      </c>
      <c r="G120">
        <f t="shared" ca="1" si="49"/>
        <v>12</v>
      </c>
      <c r="H120" s="3">
        <f t="shared" ca="1" si="50"/>
        <v>90</v>
      </c>
      <c r="I120" s="2">
        <f t="shared" ca="1" si="51"/>
        <v>0</v>
      </c>
      <c r="J120" s="3">
        <f t="shared" si="52"/>
        <v>0</v>
      </c>
      <c r="K120" s="3">
        <f t="shared" ca="1" si="53"/>
        <v>90</v>
      </c>
      <c r="L120" s="2">
        <f t="shared" ca="1" si="54"/>
        <v>6265</v>
      </c>
      <c r="M120" s="1">
        <f t="shared" ca="1" si="55"/>
        <v>0</v>
      </c>
      <c r="N120">
        <f t="shared" ca="1" si="56"/>
        <v>0</v>
      </c>
      <c r="O120">
        <f t="shared" ca="1" si="57"/>
        <v>28</v>
      </c>
      <c r="P120">
        <f t="shared" ca="1" si="58"/>
        <v>28</v>
      </c>
      <c r="Q120" s="1">
        <f t="shared" ca="1" si="59"/>
        <v>59.666666666666671</v>
      </c>
      <c r="R120" s="1">
        <f t="shared" ca="1" si="60"/>
        <v>725.51282051282067</v>
      </c>
      <c r="S120" s="17">
        <f t="shared" ca="1" si="61"/>
        <v>26.935345190155271</v>
      </c>
    </row>
    <row r="121" spans="2:19">
      <c r="B121">
        <v>106</v>
      </c>
      <c r="C121" s="1">
        <f t="shared" ca="1" si="62"/>
        <v>0.91223769743456606</v>
      </c>
      <c r="D121">
        <f t="shared" ca="1" si="46"/>
        <v>5</v>
      </c>
      <c r="E121">
        <f t="shared" ca="1" si="47"/>
        <v>5</v>
      </c>
      <c r="F121">
        <f t="shared" ca="1" si="48"/>
        <v>25</v>
      </c>
      <c r="G121">
        <f t="shared" ca="1" si="49"/>
        <v>17</v>
      </c>
      <c r="H121" s="3">
        <f t="shared" ca="1" si="50"/>
        <v>75</v>
      </c>
      <c r="I121" s="2">
        <f t="shared" ca="1" si="51"/>
        <v>0</v>
      </c>
      <c r="J121" s="3">
        <f t="shared" si="52"/>
        <v>0</v>
      </c>
      <c r="K121" s="3">
        <f t="shared" ca="1" si="53"/>
        <v>75</v>
      </c>
      <c r="L121" s="2">
        <f t="shared" ca="1" si="54"/>
        <v>6340</v>
      </c>
      <c r="M121" s="1">
        <f t="shared" ca="1" si="55"/>
        <v>0</v>
      </c>
      <c r="N121">
        <f t="shared" ca="1" si="56"/>
        <v>0</v>
      </c>
      <c r="O121">
        <f t="shared" ca="1" si="57"/>
        <v>0</v>
      </c>
      <c r="P121">
        <f t="shared" ca="1" si="58"/>
        <v>28</v>
      </c>
      <c r="Q121" s="1">
        <f t="shared" ca="1" si="59"/>
        <v>59.811320754716988</v>
      </c>
      <c r="R121" s="1">
        <f t="shared" ca="1" si="60"/>
        <v>720.82120395327956</v>
      </c>
      <c r="S121" s="17">
        <f t="shared" ca="1" si="61"/>
        <v>26.848113601392548</v>
      </c>
    </row>
    <row r="122" spans="2:19">
      <c r="B122">
        <v>107</v>
      </c>
      <c r="C122" s="1">
        <f t="shared" ca="1" si="62"/>
        <v>0.54051133827914599</v>
      </c>
      <c r="D122">
        <f t="shared" ca="1" si="46"/>
        <v>3</v>
      </c>
      <c r="E122">
        <f t="shared" ca="1" si="47"/>
        <v>3</v>
      </c>
      <c r="F122">
        <f t="shared" ca="1" si="48"/>
        <v>22</v>
      </c>
      <c r="G122">
        <f t="shared" ca="1" si="49"/>
        <v>20</v>
      </c>
      <c r="H122" s="3">
        <f t="shared" ca="1" si="50"/>
        <v>66</v>
      </c>
      <c r="I122" s="2">
        <f t="shared" ca="1" si="51"/>
        <v>0</v>
      </c>
      <c r="J122" s="3">
        <f t="shared" si="52"/>
        <v>0</v>
      </c>
      <c r="K122" s="3">
        <f t="shared" ca="1" si="53"/>
        <v>66</v>
      </c>
      <c r="L122" s="2">
        <f t="shared" ca="1" si="54"/>
        <v>6406</v>
      </c>
      <c r="M122" s="1">
        <f t="shared" ca="1" si="55"/>
        <v>0</v>
      </c>
      <c r="N122">
        <f t="shared" ca="1" si="56"/>
        <v>0</v>
      </c>
      <c r="O122">
        <f t="shared" ca="1" si="57"/>
        <v>0</v>
      </c>
      <c r="P122">
        <f t="shared" ca="1" si="58"/>
        <v>28</v>
      </c>
      <c r="Q122" s="1">
        <f t="shared" ca="1" si="59"/>
        <v>59.869158878504678</v>
      </c>
      <c r="R122" s="1">
        <f t="shared" ca="1" si="60"/>
        <v>714.37894551225543</v>
      </c>
      <c r="S122" s="17">
        <f t="shared" ca="1" si="61"/>
        <v>26.727868330868727</v>
      </c>
    </row>
    <row r="123" spans="2:19">
      <c r="B123">
        <v>108</v>
      </c>
      <c r="C123" s="1">
        <f t="shared" ca="1" si="62"/>
        <v>0.92703700391580002</v>
      </c>
      <c r="D123">
        <f t="shared" ca="1" si="46"/>
        <v>5</v>
      </c>
      <c r="E123">
        <f t="shared" ca="1" si="47"/>
        <v>5</v>
      </c>
      <c r="F123">
        <f t="shared" ca="1" si="48"/>
        <v>17</v>
      </c>
      <c r="G123">
        <f t="shared" ca="1" si="49"/>
        <v>25</v>
      </c>
      <c r="H123" s="3">
        <f t="shared" ca="1" si="50"/>
        <v>51</v>
      </c>
      <c r="I123" s="2">
        <f t="shared" ca="1" si="51"/>
        <v>0</v>
      </c>
      <c r="J123" s="3">
        <f t="shared" si="52"/>
        <v>0</v>
      </c>
      <c r="K123" s="3">
        <f t="shared" ca="1" si="53"/>
        <v>51</v>
      </c>
      <c r="L123" s="2">
        <f t="shared" ca="1" si="54"/>
        <v>6457</v>
      </c>
      <c r="M123" s="1">
        <f t="shared" ca="1" si="55"/>
        <v>0</v>
      </c>
      <c r="N123">
        <f t="shared" ca="1" si="56"/>
        <v>0</v>
      </c>
      <c r="O123">
        <f t="shared" ca="1" si="57"/>
        <v>0</v>
      </c>
      <c r="P123">
        <f t="shared" ca="1" si="58"/>
        <v>28</v>
      </c>
      <c r="Q123" s="1">
        <f t="shared" ca="1" si="59"/>
        <v>59.787037037037045</v>
      </c>
      <c r="R123" s="1">
        <f t="shared" ca="1" si="60"/>
        <v>708.43085842852213</v>
      </c>
      <c r="S123" s="17">
        <f t="shared" ca="1" si="61"/>
        <v>26.616364485566432</v>
      </c>
    </row>
    <row r="124" spans="2:19">
      <c r="B124">
        <v>109</v>
      </c>
      <c r="C124" s="1">
        <f t="shared" ca="1" si="62"/>
        <v>2.6121316481689583E-2</v>
      </c>
      <c r="D124">
        <f t="shared" ca="1" si="46"/>
        <v>0</v>
      </c>
      <c r="E124">
        <f t="shared" ca="1" si="47"/>
        <v>0</v>
      </c>
      <c r="F124">
        <f t="shared" ca="1" si="48"/>
        <v>17</v>
      </c>
      <c r="G124">
        <f t="shared" ca="1" si="49"/>
        <v>25</v>
      </c>
      <c r="H124" s="3">
        <f t="shared" ca="1" si="50"/>
        <v>51</v>
      </c>
      <c r="I124" s="2">
        <f t="shared" ca="1" si="51"/>
        <v>0</v>
      </c>
      <c r="J124" s="3">
        <f t="shared" si="52"/>
        <v>0</v>
      </c>
      <c r="K124" s="3">
        <f t="shared" ca="1" si="53"/>
        <v>51</v>
      </c>
      <c r="L124" s="2">
        <f t="shared" ca="1" si="54"/>
        <v>6508</v>
      </c>
      <c r="M124" s="1">
        <f t="shared" ca="1" si="55"/>
        <v>0</v>
      </c>
      <c r="N124">
        <f t="shared" ca="1" si="56"/>
        <v>0</v>
      </c>
      <c r="O124">
        <f t="shared" ca="1" si="57"/>
        <v>0</v>
      </c>
      <c r="P124">
        <f t="shared" ca="1" si="58"/>
        <v>28</v>
      </c>
      <c r="Q124" s="1">
        <f t="shared" ca="1" si="59"/>
        <v>59.706422018348633</v>
      </c>
      <c r="R124" s="1">
        <f t="shared" ca="1" si="60"/>
        <v>702.57968059802943</v>
      </c>
      <c r="S124" s="17">
        <f t="shared" ca="1" si="61"/>
        <v>26.506219658752347</v>
      </c>
    </row>
    <row r="125" spans="2:19">
      <c r="B125">
        <v>110</v>
      </c>
      <c r="C125" s="1">
        <f t="shared" ca="1" si="62"/>
        <v>0.5999469569267164</v>
      </c>
      <c r="D125">
        <f t="shared" ca="1" si="46"/>
        <v>3</v>
      </c>
      <c r="E125">
        <f t="shared" ca="1" si="47"/>
        <v>3</v>
      </c>
      <c r="F125">
        <f t="shared" ca="1" si="48"/>
        <v>14</v>
      </c>
      <c r="G125">
        <f t="shared" ca="1" si="49"/>
        <v>28</v>
      </c>
      <c r="H125" s="3">
        <f t="shared" ca="1" si="50"/>
        <v>42</v>
      </c>
      <c r="I125" s="2">
        <f t="shared" ca="1" si="51"/>
        <v>0</v>
      </c>
      <c r="J125" s="3">
        <f t="shared" si="52"/>
        <v>0</v>
      </c>
      <c r="K125" s="3">
        <f t="shared" ca="1" si="53"/>
        <v>42</v>
      </c>
      <c r="L125" s="2">
        <f t="shared" ca="1" si="54"/>
        <v>6550</v>
      </c>
      <c r="M125" s="1">
        <f t="shared" ca="1" si="55"/>
        <v>0</v>
      </c>
      <c r="N125">
        <f t="shared" ca="1" si="56"/>
        <v>0</v>
      </c>
      <c r="O125">
        <f t="shared" ca="1" si="57"/>
        <v>0</v>
      </c>
      <c r="P125">
        <f t="shared" ca="1" si="58"/>
        <v>28</v>
      </c>
      <c r="Q125" s="1">
        <f t="shared" ca="1" si="59"/>
        <v>59.545454545454554</v>
      </c>
      <c r="R125" s="1">
        <f t="shared" ca="1" si="60"/>
        <v>698.98415346121794</v>
      </c>
      <c r="S125" s="17">
        <f t="shared" ca="1" si="61"/>
        <v>26.438308445534446</v>
      </c>
    </row>
    <row r="126" spans="2:19">
      <c r="B126">
        <v>111</v>
      </c>
      <c r="C126" s="1">
        <f t="shared" ca="1" si="62"/>
        <v>0.59669919744571676</v>
      </c>
      <c r="D126">
        <f t="shared" ca="1" si="46"/>
        <v>3</v>
      </c>
      <c r="E126">
        <f t="shared" ca="1" si="47"/>
        <v>3</v>
      </c>
      <c r="F126">
        <f t="shared" ca="1" si="48"/>
        <v>11</v>
      </c>
      <c r="G126">
        <f t="shared" ca="1" si="49"/>
        <v>31</v>
      </c>
      <c r="H126" s="3">
        <f t="shared" ca="1" si="50"/>
        <v>33</v>
      </c>
      <c r="I126" s="2">
        <f t="shared" ca="1" si="51"/>
        <v>0</v>
      </c>
      <c r="J126" s="3">
        <f t="shared" ca="1" si="52"/>
        <v>25</v>
      </c>
      <c r="K126" s="3">
        <f t="shared" ca="1" si="53"/>
        <v>58</v>
      </c>
      <c r="L126" s="2">
        <f t="shared" ca="1" si="54"/>
        <v>6608</v>
      </c>
      <c r="M126" s="1">
        <f t="shared" ca="1" si="55"/>
        <v>0.96219421703360242</v>
      </c>
      <c r="N126">
        <f t="shared" ca="1" si="56"/>
        <v>4</v>
      </c>
      <c r="O126">
        <f t="shared" ca="1" si="57"/>
        <v>0</v>
      </c>
      <c r="P126">
        <f t="shared" ca="1" si="58"/>
        <v>31</v>
      </c>
      <c r="Q126" s="1">
        <f t="shared" ca="1" si="59"/>
        <v>59.531531531531542</v>
      </c>
      <c r="R126" s="1">
        <f t="shared" ca="1" si="60"/>
        <v>692.65126945126963</v>
      </c>
      <c r="S126" s="17">
        <f t="shared" ca="1" si="61"/>
        <v>26.318268739627797</v>
      </c>
    </row>
    <row r="127" spans="2:19">
      <c r="B127">
        <v>112</v>
      </c>
      <c r="C127" s="1">
        <f t="shared" ca="1" si="62"/>
        <v>0.38270985963579118</v>
      </c>
      <c r="D127">
        <f t="shared" ca="1" si="46"/>
        <v>3</v>
      </c>
      <c r="E127">
        <f t="shared" ca="1" si="47"/>
        <v>3</v>
      </c>
      <c r="F127">
        <f t="shared" ca="1" si="48"/>
        <v>8</v>
      </c>
      <c r="G127">
        <f t="shared" ca="1" si="49"/>
        <v>3</v>
      </c>
      <c r="H127" s="3">
        <f t="shared" ca="1" si="50"/>
        <v>24</v>
      </c>
      <c r="I127" s="2">
        <f t="shared" ca="1" si="51"/>
        <v>0</v>
      </c>
      <c r="J127" s="3">
        <f t="shared" si="52"/>
        <v>0</v>
      </c>
      <c r="K127" s="3">
        <f t="shared" ca="1" si="53"/>
        <v>24</v>
      </c>
      <c r="L127" s="2">
        <f t="shared" ca="1" si="54"/>
        <v>6632</v>
      </c>
      <c r="M127" s="1">
        <f t="shared" ca="1" si="55"/>
        <v>0</v>
      </c>
      <c r="N127">
        <f t="shared" ca="1" si="56"/>
        <v>3</v>
      </c>
      <c r="O127">
        <f t="shared" ca="1" si="57"/>
        <v>0</v>
      </c>
      <c r="P127">
        <f t="shared" ca="1" si="58"/>
        <v>31</v>
      </c>
      <c r="Q127" s="1">
        <f t="shared" ca="1" si="59"/>
        <v>59.214285714285722</v>
      </c>
      <c r="R127" s="1">
        <f t="shared" ca="1" si="60"/>
        <v>697.68339768339786</v>
      </c>
      <c r="S127" s="17">
        <f t="shared" ca="1" si="61"/>
        <v>26.413697160439277</v>
      </c>
    </row>
    <row r="128" spans="2:19">
      <c r="B128">
        <v>113</v>
      </c>
      <c r="C128" s="1">
        <f t="shared" ca="1" si="62"/>
        <v>0.79079476690391459</v>
      </c>
      <c r="D128">
        <f t="shared" ca="1" si="46"/>
        <v>4</v>
      </c>
      <c r="E128">
        <f t="shared" ca="1" si="47"/>
        <v>4</v>
      </c>
      <c r="F128">
        <f t="shared" ca="1" si="48"/>
        <v>4</v>
      </c>
      <c r="G128">
        <f t="shared" ca="1" si="49"/>
        <v>7</v>
      </c>
      <c r="H128" s="3">
        <f t="shared" ca="1" si="50"/>
        <v>12</v>
      </c>
      <c r="I128" s="2">
        <f t="shared" ca="1" si="51"/>
        <v>0</v>
      </c>
      <c r="J128" s="3">
        <f t="shared" si="52"/>
        <v>0</v>
      </c>
      <c r="K128" s="3">
        <f t="shared" ca="1" si="53"/>
        <v>12</v>
      </c>
      <c r="L128" s="2">
        <f t="shared" ca="1" si="54"/>
        <v>6644</v>
      </c>
      <c r="M128" s="1">
        <f t="shared" ca="1" si="55"/>
        <v>0</v>
      </c>
      <c r="N128">
        <f t="shared" ca="1" si="56"/>
        <v>2</v>
      </c>
      <c r="O128">
        <f t="shared" ca="1" si="57"/>
        <v>0</v>
      </c>
      <c r="P128">
        <f t="shared" ca="1" si="58"/>
        <v>31</v>
      </c>
      <c r="Q128" s="1">
        <f t="shared" ca="1" si="59"/>
        <v>58.796460176991161</v>
      </c>
      <c r="R128" s="1">
        <f t="shared" ca="1" si="60"/>
        <v>711.18141592920369</v>
      </c>
      <c r="S128" s="17">
        <f t="shared" ca="1" si="61"/>
        <v>26.667984849425793</v>
      </c>
    </row>
    <row r="129" spans="2:19">
      <c r="B129">
        <v>114</v>
      </c>
      <c r="C129" s="1">
        <f t="shared" ca="1" si="62"/>
        <v>0.52447839977189936</v>
      </c>
      <c r="D129">
        <f t="shared" ca="1" si="46"/>
        <v>3</v>
      </c>
      <c r="E129">
        <f t="shared" ca="1" si="47"/>
        <v>3</v>
      </c>
      <c r="F129">
        <f t="shared" ca="1" si="48"/>
        <v>1</v>
      </c>
      <c r="G129">
        <f t="shared" ca="1" si="49"/>
        <v>10</v>
      </c>
      <c r="H129" s="3">
        <f t="shared" ca="1" si="50"/>
        <v>3</v>
      </c>
      <c r="I129" s="2">
        <f t="shared" ca="1" si="51"/>
        <v>0</v>
      </c>
      <c r="J129" s="3">
        <f t="shared" si="52"/>
        <v>0</v>
      </c>
      <c r="K129" s="3">
        <f t="shared" ca="1" si="53"/>
        <v>3</v>
      </c>
      <c r="L129" s="2">
        <f t="shared" ca="1" si="54"/>
        <v>6647</v>
      </c>
      <c r="M129" s="1">
        <f t="shared" ca="1" si="55"/>
        <v>0</v>
      </c>
      <c r="N129">
        <f t="shared" ca="1" si="56"/>
        <v>1</v>
      </c>
      <c r="O129">
        <f t="shared" ca="1" si="57"/>
        <v>0</v>
      </c>
      <c r="P129">
        <f t="shared" ca="1" si="58"/>
        <v>31</v>
      </c>
      <c r="Q129" s="1">
        <f t="shared" ca="1" si="59"/>
        <v>58.307017543859651</v>
      </c>
      <c r="R129" s="1">
        <f t="shared" ca="1" si="60"/>
        <v>732.1969414687162</v>
      </c>
      <c r="S129" s="17">
        <f t="shared" ca="1" si="61"/>
        <v>27.05913785523693</v>
      </c>
    </row>
    <row r="130" spans="2:19">
      <c r="B130">
        <v>115</v>
      </c>
      <c r="C130" s="1">
        <f t="shared" ca="1" si="62"/>
        <v>0.67479316972241432</v>
      </c>
      <c r="D130">
        <f t="shared" ca="1" si="46"/>
        <v>4</v>
      </c>
      <c r="E130">
        <f t="shared" ca="1" si="47"/>
        <v>4</v>
      </c>
      <c r="F130">
        <f t="shared" ca="1" si="48"/>
        <v>28</v>
      </c>
      <c r="G130">
        <f t="shared" ca="1" si="49"/>
        <v>14</v>
      </c>
      <c r="H130" s="3">
        <f t="shared" ca="1" si="50"/>
        <v>84</v>
      </c>
      <c r="I130" s="2">
        <f t="shared" ca="1" si="51"/>
        <v>0</v>
      </c>
      <c r="J130" s="3">
        <f t="shared" si="52"/>
        <v>0</v>
      </c>
      <c r="K130" s="3">
        <f t="shared" ca="1" si="53"/>
        <v>84</v>
      </c>
      <c r="L130" s="2">
        <f t="shared" ca="1" si="54"/>
        <v>6731</v>
      </c>
      <c r="M130" s="1">
        <f t="shared" ca="1" si="55"/>
        <v>0</v>
      </c>
      <c r="N130">
        <f t="shared" ca="1" si="56"/>
        <v>0</v>
      </c>
      <c r="O130">
        <f t="shared" ca="1" si="57"/>
        <v>31</v>
      </c>
      <c r="P130">
        <f t="shared" ca="1" si="58"/>
        <v>31</v>
      </c>
      <c r="Q130" s="1">
        <f t="shared" ca="1" si="59"/>
        <v>58.530434782608694</v>
      </c>
      <c r="R130" s="1">
        <f t="shared" ca="1" si="60"/>
        <v>731.51441647597267</v>
      </c>
      <c r="S130" s="17">
        <f t="shared" ca="1" si="61"/>
        <v>27.0465231864647</v>
      </c>
    </row>
    <row r="131" spans="2:19">
      <c r="B131">
        <v>116</v>
      </c>
      <c r="C131" s="1">
        <f t="shared" ca="1" si="62"/>
        <v>0.31509281551582724</v>
      </c>
      <c r="D131">
        <f t="shared" ca="1" si="46"/>
        <v>2</v>
      </c>
      <c r="E131">
        <f t="shared" ca="1" si="47"/>
        <v>2</v>
      </c>
      <c r="F131">
        <f t="shared" ca="1" si="48"/>
        <v>26</v>
      </c>
      <c r="G131">
        <f t="shared" ca="1" si="49"/>
        <v>16</v>
      </c>
      <c r="H131" s="3">
        <f t="shared" ca="1" si="50"/>
        <v>78</v>
      </c>
      <c r="I131" s="2">
        <f t="shared" ca="1" si="51"/>
        <v>0</v>
      </c>
      <c r="J131" s="3">
        <f t="shared" si="52"/>
        <v>0</v>
      </c>
      <c r="K131" s="3">
        <f t="shared" ca="1" si="53"/>
        <v>78</v>
      </c>
      <c r="L131" s="2">
        <f t="shared" ca="1" si="54"/>
        <v>6809</v>
      </c>
      <c r="M131" s="1">
        <f t="shared" ca="1" si="55"/>
        <v>0</v>
      </c>
      <c r="N131">
        <f t="shared" ca="1" si="56"/>
        <v>0</v>
      </c>
      <c r="O131">
        <f t="shared" ca="1" si="57"/>
        <v>0</v>
      </c>
      <c r="P131">
        <f t="shared" ca="1" si="58"/>
        <v>31</v>
      </c>
      <c r="Q131" s="1">
        <f t="shared" ca="1" si="59"/>
        <v>58.698275862068968</v>
      </c>
      <c r="R131" s="1">
        <f t="shared" ca="1" si="60"/>
        <v>728.42121439280379</v>
      </c>
      <c r="S131" s="17">
        <f t="shared" ca="1" si="61"/>
        <v>26.989279619745389</v>
      </c>
    </row>
    <row r="132" spans="2:19">
      <c r="B132">
        <v>117</v>
      </c>
      <c r="C132" s="1">
        <f t="shared" ca="1" si="62"/>
        <v>0.84054654091116565</v>
      </c>
      <c r="D132">
        <f t="shared" ca="1" si="46"/>
        <v>5</v>
      </c>
      <c r="E132">
        <f t="shared" ca="1" si="47"/>
        <v>5</v>
      </c>
      <c r="F132">
        <f t="shared" ca="1" si="48"/>
        <v>21</v>
      </c>
      <c r="G132">
        <f t="shared" ca="1" si="49"/>
        <v>21</v>
      </c>
      <c r="H132" s="3">
        <f t="shared" ca="1" si="50"/>
        <v>63</v>
      </c>
      <c r="I132" s="2">
        <f t="shared" ca="1" si="51"/>
        <v>0</v>
      </c>
      <c r="J132" s="3">
        <f t="shared" si="52"/>
        <v>0</v>
      </c>
      <c r="K132" s="3">
        <f t="shared" ca="1" si="53"/>
        <v>63</v>
      </c>
      <c r="L132" s="2">
        <f t="shared" ca="1" si="54"/>
        <v>6872</v>
      </c>
      <c r="M132" s="1">
        <f t="shared" ca="1" si="55"/>
        <v>0</v>
      </c>
      <c r="N132">
        <f t="shared" ca="1" si="56"/>
        <v>0</v>
      </c>
      <c r="O132">
        <f t="shared" ca="1" si="57"/>
        <v>0</v>
      </c>
      <c r="P132">
        <f t="shared" ca="1" si="58"/>
        <v>31</v>
      </c>
      <c r="Q132" s="1">
        <f t="shared" ca="1" si="59"/>
        <v>58.73504273504274</v>
      </c>
      <c r="R132" s="1">
        <f t="shared" ca="1" si="60"/>
        <v>722.29988211022703</v>
      </c>
      <c r="S132" s="17">
        <f t="shared" ca="1" si="61"/>
        <v>26.875637334028511</v>
      </c>
    </row>
    <row r="133" spans="2:19">
      <c r="B133">
        <v>118</v>
      </c>
      <c r="C133" s="1">
        <f t="shared" ca="1" si="62"/>
        <v>0.36325466010878049</v>
      </c>
      <c r="D133">
        <f t="shared" ca="1" si="46"/>
        <v>3</v>
      </c>
      <c r="E133">
        <f t="shared" ca="1" si="47"/>
        <v>3</v>
      </c>
      <c r="F133">
        <f t="shared" ca="1" si="48"/>
        <v>18</v>
      </c>
      <c r="G133">
        <f t="shared" ca="1" si="49"/>
        <v>24</v>
      </c>
      <c r="H133" s="3">
        <f t="shared" ca="1" si="50"/>
        <v>54</v>
      </c>
      <c r="I133" s="2">
        <f t="shared" ca="1" si="51"/>
        <v>0</v>
      </c>
      <c r="J133" s="3">
        <f t="shared" si="52"/>
        <v>0</v>
      </c>
      <c r="K133" s="3">
        <f t="shared" ca="1" si="53"/>
        <v>54</v>
      </c>
      <c r="L133" s="2">
        <f t="shared" ca="1" si="54"/>
        <v>6926</v>
      </c>
      <c r="M133" s="1">
        <f t="shared" ca="1" si="55"/>
        <v>0</v>
      </c>
      <c r="N133">
        <f t="shared" ca="1" si="56"/>
        <v>0</v>
      </c>
      <c r="O133">
        <f t="shared" ca="1" si="57"/>
        <v>0</v>
      </c>
      <c r="P133">
        <f t="shared" ca="1" si="58"/>
        <v>31</v>
      </c>
      <c r="Q133" s="1">
        <f t="shared" ca="1" si="59"/>
        <v>58.694915254237294</v>
      </c>
      <c r="R133" s="1">
        <f t="shared" ca="1" si="60"/>
        <v>716.31638418079115</v>
      </c>
      <c r="S133" s="17">
        <f t="shared" ca="1" si="61"/>
        <v>26.764087583565988</v>
      </c>
    </row>
    <row r="134" spans="2:19">
      <c r="B134">
        <v>119</v>
      </c>
      <c r="C134" s="1">
        <f t="shared" ca="1" si="62"/>
        <v>0.49056186312810168</v>
      </c>
      <c r="D134">
        <f t="shared" ca="1" si="46"/>
        <v>3</v>
      </c>
      <c r="E134">
        <f t="shared" ca="1" si="47"/>
        <v>3</v>
      </c>
      <c r="F134">
        <f t="shared" ca="1" si="48"/>
        <v>15</v>
      </c>
      <c r="G134">
        <f t="shared" ca="1" si="49"/>
        <v>27</v>
      </c>
      <c r="H134" s="3">
        <f t="shared" ca="1" si="50"/>
        <v>45</v>
      </c>
      <c r="I134" s="2">
        <f t="shared" ca="1" si="51"/>
        <v>0</v>
      </c>
      <c r="J134" s="3">
        <f t="shared" si="52"/>
        <v>0</v>
      </c>
      <c r="K134" s="3">
        <f t="shared" ca="1" si="53"/>
        <v>45</v>
      </c>
      <c r="L134" s="2">
        <f t="shared" ca="1" si="54"/>
        <v>6971</v>
      </c>
      <c r="M134" s="1">
        <f t="shared" ca="1" si="55"/>
        <v>0</v>
      </c>
      <c r="N134">
        <f t="shared" ca="1" si="56"/>
        <v>0</v>
      </c>
      <c r="O134">
        <f t="shared" ca="1" si="57"/>
        <v>0</v>
      </c>
      <c r="P134">
        <f t="shared" ca="1" si="58"/>
        <v>31</v>
      </c>
      <c r="Q134" s="1">
        <f t="shared" ca="1" si="59"/>
        <v>58.579831932773118</v>
      </c>
      <c r="R134" s="1">
        <f t="shared" ca="1" si="60"/>
        <v>711.82196268337862</v>
      </c>
      <c r="S134" s="17">
        <f t="shared" ca="1" si="61"/>
        <v>26.679991804409884</v>
      </c>
    </row>
    <row r="135" spans="2:19">
      <c r="B135">
        <v>120</v>
      </c>
      <c r="C135" s="1">
        <f t="shared" ca="1" si="62"/>
        <v>0.22887250685283433</v>
      </c>
      <c r="D135">
        <f t="shared" ca="1" si="46"/>
        <v>2</v>
      </c>
      <c r="E135">
        <f t="shared" ca="1" si="47"/>
        <v>2</v>
      </c>
      <c r="F135">
        <f t="shared" ca="1" si="48"/>
        <v>13</v>
      </c>
      <c r="G135">
        <f t="shared" ca="1" si="49"/>
        <v>29</v>
      </c>
      <c r="H135" s="3">
        <f t="shared" ca="1" si="50"/>
        <v>39</v>
      </c>
      <c r="I135" s="2">
        <f t="shared" ca="1" si="51"/>
        <v>0</v>
      </c>
      <c r="J135" s="3">
        <f t="shared" si="52"/>
        <v>0</v>
      </c>
      <c r="K135" s="3">
        <f t="shared" ca="1" si="53"/>
        <v>39</v>
      </c>
      <c r="L135" s="2">
        <f t="shared" ca="1" si="54"/>
        <v>7010</v>
      </c>
      <c r="M135" s="1">
        <f t="shared" ca="1" si="55"/>
        <v>0</v>
      </c>
      <c r="N135">
        <f t="shared" ca="1" si="56"/>
        <v>0</v>
      </c>
      <c r="O135">
        <f t="shared" ca="1" si="57"/>
        <v>0</v>
      </c>
      <c r="P135">
        <f t="shared" ca="1" si="58"/>
        <v>31</v>
      </c>
      <c r="Q135" s="1">
        <f t="shared" ca="1" si="59"/>
        <v>58.416666666666671</v>
      </c>
      <c r="R135" s="1">
        <f t="shared" ca="1" si="60"/>
        <v>709.03501400560242</v>
      </c>
      <c r="S135" s="17">
        <f t="shared" ca="1" si="61"/>
        <v>26.627711392562492</v>
      </c>
    </row>
    <row r="136" spans="2:19">
      <c r="B136">
        <v>121</v>
      </c>
      <c r="C136" s="1">
        <f t="shared" ca="1" si="62"/>
        <v>0.27480427118539641</v>
      </c>
      <c r="D136">
        <f t="shared" ref="D136:D187" ca="1" si="63">LOOKUP(C136,lim_demanda,rango_demanda)</f>
        <v>2</v>
      </c>
      <c r="E136">
        <f t="shared" ref="E136:E187" ca="1" si="64">IF(F135+O136&gt;D136,D136,F135)</f>
        <v>2</v>
      </c>
      <c r="F136">
        <f t="shared" ref="F136:F187" ca="1" si="65">F135-E136+O136</f>
        <v>11</v>
      </c>
      <c r="G136">
        <f t="shared" ref="G136:G187" ca="1" si="66">IF(J135&lt;&gt;0,D136,G135+D136)</f>
        <v>31</v>
      </c>
      <c r="H136" s="3">
        <f t="shared" ref="H136:H187" ca="1" si="67">F136*costo_mant</f>
        <v>33</v>
      </c>
      <c r="I136" s="2">
        <f t="shared" ref="I136:I187" ca="1" si="68">(D136-E136)*costo_stockout</f>
        <v>0</v>
      </c>
      <c r="J136" s="3">
        <f t="shared" ref="J136:J187" ca="1" si="69">IF(MOD(B136-1,intervalo_pedido)=0,LOOKUP(G136,lim_costo_ped,rango_costo_ped),0)</f>
        <v>25</v>
      </c>
      <c r="K136" s="3">
        <f t="shared" ref="K136:K187" ca="1" si="70">H136+I136+J136</f>
        <v>58</v>
      </c>
      <c r="L136" s="2">
        <f t="shared" ref="L136:L187" ca="1" si="71">H136+I136+J136+L135</f>
        <v>7068</v>
      </c>
      <c r="M136" s="1">
        <f t="shared" ref="M136:M187" ca="1" si="72">IF(J136=0,,RAND())</f>
        <v>0.83770754459138352</v>
      </c>
      <c r="N136">
        <f t="shared" ref="N136:N187" ca="1" si="73">IF(M136=0,IF(N135&gt;1,N135-1,),LOOKUP(M136,lim_demora,rango_demora))</f>
        <v>4</v>
      </c>
      <c r="O136">
        <f t="shared" ref="O136:O187" ca="1" si="74">IF(N135=1,P136,)</f>
        <v>0</v>
      </c>
      <c r="P136">
        <f t="shared" ref="P136:P187" ca="1" si="75">IF(M136=0,P135,G136)</f>
        <v>31</v>
      </c>
      <c r="Q136" s="1">
        <f t="shared" ref="Q136:Q187" ca="1" si="76">(1/B136)*((B136-1)*Q135+K136)</f>
        <v>58.41322314049588</v>
      </c>
      <c r="R136" s="1">
        <f t="shared" ref="R136:R187" ca="1" si="77">(1/(B136-1))*((B136-2)*R135+(B136/(B136-1))*(Q136-K136)^2)</f>
        <v>703.12782369146021</v>
      </c>
      <c r="S136" s="17">
        <f t="shared" ref="S136:S187" ca="1" si="78">SQRT(R136)</f>
        <v>26.516557538478864</v>
      </c>
    </row>
    <row r="137" spans="2:19">
      <c r="B137">
        <v>122</v>
      </c>
      <c r="C137" s="1">
        <f t="shared" ca="1" si="62"/>
        <v>0.71974223374931512</v>
      </c>
      <c r="D137">
        <f t="shared" ca="1" si="63"/>
        <v>4</v>
      </c>
      <c r="E137">
        <f t="shared" ca="1" si="64"/>
        <v>4</v>
      </c>
      <c r="F137">
        <f t="shared" ca="1" si="65"/>
        <v>7</v>
      </c>
      <c r="G137">
        <f t="shared" ca="1" si="66"/>
        <v>4</v>
      </c>
      <c r="H137" s="3">
        <f t="shared" ca="1" si="67"/>
        <v>21</v>
      </c>
      <c r="I137" s="2">
        <f t="shared" ca="1" si="68"/>
        <v>0</v>
      </c>
      <c r="J137" s="3">
        <f t="shared" si="69"/>
        <v>0</v>
      </c>
      <c r="K137" s="3">
        <f t="shared" ca="1" si="70"/>
        <v>21</v>
      </c>
      <c r="L137" s="2">
        <f t="shared" ca="1" si="71"/>
        <v>7089</v>
      </c>
      <c r="M137" s="1">
        <f t="shared" ca="1" si="72"/>
        <v>0</v>
      </c>
      <c r="N137">
        <f t="shared" ca="1" si="73"/>
        <v>3</v>
      </c>
      <c r="O137">
        <f t="shared" ca="1" si="74"/>
        <v>0</v>
      </c>
      <c r="P137">
        <f t="shared" ca="1" si="75"/>
        <v>31</v>
      </c>
      <c r="Q137" s="1">
        <f t="shared" ca="1" si="76"/>
        <v>58.106557377049199</v>
      </c>
      <c r="R137" s="1">
        <f t="shared" ca="1" si="77"/>
        <v>708.79020457932552</v>
      </c>
      <c r="S137" s="17">
        <f t="shared" ca="1" si="78"/>
        <v>26.623114103713064</v>
      </c>
    </row>
    <row r="138" spans="2:19">
      <c r="B138">
        <v>123</v>
      </c>
      <c r="C138" s="1">
        <f t="shared" ca="1" si="62"/>
        <v>0.76687499340790843</v>
      </c>
      <c r="D138">
        <f t="shared" ca="1" si="63"/>
        <v>4</v>
      </c>
      <c r="E138">
        <f t="shared" ca="1" si="64"/>
        <v>4</v>
      </c>
      <c r="F138">
        <f t="shared" ca="1" si="65"/>
        <v>3</v>
      </c>
      <c r="G138">
        <f t="shared" ca="1" si="66"/>
        <v>8</v>
      </c>
      <c r="H138" s="3">
        <f t="shared" ca="1" si="67"/>
        <v>9</v>
      </c>
      <c r="I138" s="2">
        <f t="shared" ca="1" si="68"/>
        <v>0</v>
      </c>
      <c r="J138" s="3">
        <f t="shared" si="69"/>
        <v>0</v>
      </c>
      <c r="K138" s="3">
        <f t="shared" ca="1" si="70"/>
        <v>9</v>
      </c>
      <c r="L138" s="2">
        <f t="shared" ca="1" si="71"/>
        <v>7098</v>
      </c>
      <c r="M138" s="1">
        <f t="shared" ca="1" si="72"/>
        <v>0</v>
      </c>
      <c r="N138">
        <f t="shared" ca="1" si="73"/>
        <v>2</v>
      </c>
      <c r="O138">
        <f t="shared" ca="1" si="74"/>
        <v>0</v>
      </c>
      <c r="P138">
        <f t="shared" ca="1" si="75"/>
        <v>31</v>
      </c>
      <c r="Q138" s="1">
        <f t="shared" ca="1" si="76"/>
        <v>57.707317073170763</v>
      </c>
      <c r="R138" s="1">
        <f t="shared" ca="1" si="77"/>
        <v>722.58576569372292</v>
      </c>
      <c r="S138" s="17">
        <f t="shared" ca="1" si="78"/>
        <v>26.880955446072278</v>
      </c>
    </row>
    <row r="139" spans="2:19">
      <c r="B139">
        <v>124</v>
      </c>
      <c r="C139" s="1">
        <f t="shared" ca="1" si="62"/>
        <v>0.72826519112081112</v>
      </c>
      <c r="D139">
        <f t="shared" ca="1" si="63"/>
        <v>4</v>
      </c>
      <c r="E139">
        <f t="shared" ca="1" si="64"/>
        <v>3</v>
      </c>
      <c r="F139">
        <f t="shared" ca="1" si="65"/>
        <v>0</v>
      </c>
      <c r="G139">
        <f t="shared" ca="1" si="66"/>
        <v>12</v>
      </c>
      <c r="H139" s="3">
        <f t="shared" ca="1" si="67"/>
        <v>0</v>
      </c>
      <c r="I139" s="2">
        <f t="shared" ca="1" si="68"/>
        <v>4</v>
      </c>
      <c r="J139" s="3">
        <f t="shared" si="69"/>
        <v>0</v>
      </c>
      <c r="K139" s="3">
        <f t="shared" ca="1" si="70"/>
        <v>4</v>
      </c>
      <c r="L139" s="2">
        <f t="shared" ca="1" si="71"/>
        <v>7102</v>
      </c>
      <c r="M139" s="1">
        <f t="shared" ca="1" si="72"/>
        <v>0</v>
      </c>
      <c r="N139">
        <f t="shared" ca="1" si="73"/>
        <v>1</v>
      </c>
      <c r="O139">
        <f t="shared" ca="1" si="74"/>
        <v>0</v>
      </c>
      <c r="P139">
        <f t="shared" ca="1" si="75"/>
        <v>31</v>
      </c>
      <c r="Q139" s="1">
        <f t="shared" ca="1" si="76"/>
        <v>57.274193548387125</v>
      </c>
      <c r="R139" s="1">
        <f t="shared" ca="1" si="77"/>
        <v>739.97298714922681</v>
      </c>
      <c r="S139" s="17">
        <f t="shared" ca="1" si="78"/>
        <v>27.202444506867884</v>
      </c>
    </row>
    <row r="140" spans="2:19">
      <c r="B140">
        <v>125</v>
      </c>
      <c r="C140" s="1">
        <f t="shared" ca="1" si="62"/>
        <v>0.67253131084162732</v>
      </c>
      <c r="D140">
        <f t="shared" ca="1" si="63"/>
        <v>4</v>
      </c>
      <c r="E140">
        <f t="shared" ca="1" si="64"/>
        <v>4</v>
      </c>
      <c r="F140">
        <f t="shared" ca="1" si="65"/>
        <v>27</v>
      </c>
      <c r="G140">
        <f t="shared" ca="1" si="66"/>
        <v>16</v>
      </c>
      <c r="H140" s="3">
        <f t="shared" ca="1" si="67"/>
        <v>81</v>
      </c>
      <c r="I140" s="2">
        <f t="shared" ca="1" si="68"/>
        <v>0</v>
      </c>
      <c r="J140" s="3">
        <f t="shared" si="69"/>
        <v>0</v>
      </c>
      <c r="K140" s="3">
        <f t="shared" ca="1" si="70"/>
        <v>81</v>
      </c>
      <c r="L140" s="2">
        <f t="shared" ca="1" si="71"/>
        <v>7183</v>
      </c>
      <c r="M140" s="1">
        <f t="shared" ca="1" si="72"/>
        <v>0</v>
      </c>
      <c r="N140">
        <f t="shared" ca="1" si="73"/>
        <v>0</v>
      </c>
      <c r="O140">
        <f t="shared" ca="1" si="74"/>
        <v>31</v>
      </c>
      <c r="P140">
        <f t="shared" ca="1" si="75"/>
        <v>31</v>
      </c>
      <c r="Q140" s="1">
        <f t="shared" ca="1" si="76"/>
        <v>57.464000000000027</v>
      </c>
      <c r="R140" s="1">
        <f t="shared" ca="1" si="77"/>
        <v>738.50877419354879</v>
      </c>
      <c r="S140" s="17">
        <f t="shared" ca="1" si="78"/>
        <v>27.175517919508891</v>
      </c>
    </row>
    <row r="141" spans="2:19">
      <c r="B141">
        <v>126</v>
      </c>
      <c r="C141" s="1">
        <f t="shared" ca="1" si="62"/>
        <v>0.92858187802618364</v>
      </c>
      <c r="D141">
        <f t="shared" ca="1" si="63"/>
        <v>5</v>
      </c>
      <c r="E141">
        <f t="shared" ca="1" si="64"/>
        <v>5</v>
      </c>
      <c r="F141">
        <f t="shared" ca="1" si="65"/>
        <v>22</v>
      </c>
      <c r="G141">
        <f t="shared" ca="1" si="66"/>
        <v>21</v>
      </c>
      <c r="H141" s="3">
        <f t="shared" ca="1" si="67"/>
        <v>66</v>
      </c>
      <c r="I141" s="2">
        <f t="shared" ca="1" si="68"/>
        <v>0</v>
      </c>
      <c r="J141" s="3">
        <f t="shared" si="69"/>
        <v>0</v>
      </c>
      <c r="K141" s="3">
        <f t="shared" ca="1" si="70"/>
        <v>66</v>
      </c>
      <c r="L141" s="2">
        <f t="shared" ca="1" si="71"/>
        <v>7249</v>
      </c>
      <c r="M141" s="1">
        <f t="shared" ca="1" si="72"/>
        <v>0</v>
      </c>
      <c r="N141">
        <f t="shared" ca="1" si="73"/>
        <v>0</v>
      </c>
      <c r="O141">
        <f t="shared" ca="1" si="74"/>
        <v>0</v>
      </c>
      <c r="P141">
        <f t="shared" ca="1" si="75"/>
        <v>31</v>
      </c>
      <c r="Q141" s="1">
        <f t="shared" ca="1" si="76"/>
        <v>57.53174603174606</v>
      </c>
      <c r="R141" s="1">
        <f t="shared" ca="1" si="77"/>
        <v>733.17898412698446</v>
      </c>
      <c r="S141" s="17">
        <f t="shared" ca="1" si="78"/>
        <v>27.077278004389299</v>
      </c>
    </row>
    <row r="142" spans="2:19">
      <c r="B142">
        <v>127</v>
      </c>
      <c r="C142" s="1">
        <f t="shared" ca="1" si="62"/>
        <v>0.43013762540496447</v>
      </c>
      <c r="D142">
        <f t="shared" ca="1" si="63"/>
        <v>3</v>
      </c>
      <c r="E142">
        <f t="shared" ca="1" si="64"/>
        <v>3</v>
      </c>
      <c r="F142">
        <f t="shared" ca="1" si="65"/>
        <v>19</v>
      </c>
      <c r="G142">
        <f t="shared" ca="1" si="66"/>
        <v>24</v>
      </c>
      <c r="H142" s="3">
        <f t="shared" ca="1" si="67"/>
        <v>57</v>
      </c>
      <c r="I142" s="2">
        <f t="shared" ca="1" si="68"/>
        <v>0</v>
      </c>
      <c r="J142" s="3">
        <f t="shared" si="69"/>
        <v>0</v>
      </c>
      <c r="K142" s="3">
        <f t="shared" ca="1" si="70"/>
        <v>57</v>
      </c>
      <c r="L142" s="2">
        <f t="shared" ca="1" si="71"/>
        <v>7306</v>
      </c>
      <c r="M142" s="1">
        <f t="shared" ca="1" si="72"/>
        <v>0</v>
      </c>
      <c r="N142">
        <f t="shared" ca="1" si="73"/>
        <v>0</v>
      </c>
      <c r="O142">
        <f t="shared" ca="1" si="74"/>
        <v>0</v>
      </c>
      <c r="P142">
        <f t="shared" ca="1" si="75"/>
        <v>31</v>
      </c>
      <c r="Q142" s="1">
        <f t="shared" ca="1" si="76"/>
        <v>57.527559055118139</v>
      </c>
      <c r="R142" s="1">
        <f t="shared" ca="1" si="77"/>
        <v>727.36232970878666</v>
      </c>
      <c r="S142" s="17">
        <f t="shared" ca="1" si="78"/>
        <v>26.969655720991074</v>
      </c>
    </row>
    <row r="143" spans="2:19">
      <c r="B143">
        <v>128</v>
      </c>
      <c r="C143" s="1">
        <f t="shared" ca="1" si="62"/>
        <v>0.27207526266907256</v>
      </c>
      <c r="D143">
        <f t="shared" ca="1" si="63"/>
        <v>2</v>
      </c>
      <c r="E143">
        <f t="shared" ca="1" si="64"/>
        <v>2</v>
      </c>
      <c r="F143">
        <f t="shared" ca="1" si="65"/>
        <v>17</v>
      </c>
      <c r="G143">
        <f t="shared" ca="1" si="66"/>
        <v>26</v>
      </c>
      <c r="H143" s="3">
        <f t="shared" ca="1" si="67"/>
        <v>51</v>
      </c>
      <c r="I143" s="2">
        <f t="shared" ca="1" si="68"/>
        <v>0</v>
      </c>
      <c r="J143" s="3">
        <f t="shared" si="69"/>
        <v>0</v>
      </c>
      <c r="K143" s="3">
        <f t="shared" ca="1" si="70"/>
        <v>51</v>
      </c>
      <c r="L143" s="2">
        <f t="shared" ca="1" si="71"/>
        <v>7357</v>
      </c>
      <c r="M143" s="1">
        <f t="shared" ca="1" si="72"/>
        <v>0</v>
      </c>
      <c r="N143">
        <f t="shared" ca="1" si="73"/>
        <v>0</v>
      </c>
      <c r="O143">
        <f t="shared" ca="1" si="74"/>
        <v>0</v>
      </c>
      <c r="P143">
        <f t="shared" ca="1" si="75"/>
        <v>31</v>
      </c>
      <c r="Q143" s="1">
        <f t="shared" ca="1" si="76"/>
        <v>57.476562500000028</v>
      </c>
      <c r="R143" s="1">
        <f t="shared" ca="1" si="77"/>
        <v>721.96795029527595</v>
      </c>
      <c r="S143" s="17">
        <f t="shared" ca="1" si="78"/>
        <v>26.869461295219075</v>
      </c>
    </row>
    <row r="144" spans="2:19">
      <c r="B144">
        <v>129</v>
      </c>
      <c r="C144" s="1">
        <f t="shared" ref="C144:C187" ca="1" si="79">RAND()</f>
        <v>0.80933876271677363</v>
      </c>
      <c r="D144">
        <f t="shared" ca="1" si="63"/>
        <v>4</v>
      </c>
      <c r="E144">
        <f t="shared" ca="1" si="64"/>
        <v>4</v>
      </c>
      <c r="F144">
        <f t="shared" ca="1" si="65"/>
        <v>13</v>
      </c>
      <c r="G144">
        <f t="shared" ca="1" si="66"/>
        <v>30</v>
      </c>
      <c r="H144" s="3">
        <f t="shared" ca="1" si="67"/>
        <v>39</v>
      </c>
      <c r="I144" s="2">
        <f t="shared" ca="1" si="68"/>
        <v>0</v>
      </c>
      <c r="J144" s="3">
        <f t="shared" si="69"/>
        <v>0</v>
      </c>
      <c r="K144" s="3">
        <f t="shared" ca="1" si="70"/>
        <v>39</v>
      </c>
      <c r="L144" s="2">
        <f t="shared" ca="1" si="71"/>
        <v>7396</v>
      </c>
      <c r="M144" s="1">
        <f t="shared" ca="1" si="72"/>
        <v>0</v>
      </c>
      <c r="N144">
        <f t="shared" ca="1" si="73"/>
        <v>0</v>
      </c>
      <c r="O144">
        <f t="shared" ca="1" si="74"/>
        <v>0</v>
      </c>
      <c r="P144">
        <f t="shared" ca="1" si="75"/>
        <v>31</v>
      </c>
      <c r="Q144" s="1">
        <f t="shared" ca="1" si="76"/>
        <v>57.333333333333364</v>
      </c>
      <c r="R144" s="1">
        <f t="shared" ca="1" si="77"/>
        <v>718.97395833333371</v>
      </c>
      <c r="S144" s="17">
        <f t="shared" ca="1" si="78"/>
        <v>26.813689756043157</v>
      </c>
    </row>
    <row r="145" spans="2:19">
      <c r="B145">
        <v>130</v>
      </c>
      <c r="C145" s="1">
        <f t="shared" ca="1" si="79"/>
        <v>0.98681654109586248</v>
      </c>
      <c r="D145">
        <f t="shared" ca="1" si="63"/>
        <v>5</v>
      </c>
      <c r="E145">
        <f t="shared" ca="1" si="64"/>
        <v>5</v>
      </c>
      <c r="F145">
        <f t="shared" ca="1" si="65"/>
        <v>8</v>
      </c>
      <c r="G145">
        <f t="shared" ca="1" si="66"/>
        <v>35</v>
      </c>
      <c r="H145" s="3">
        <f t="shared" ca="1" si="67"/>
        <v>24</v>
      </c>
      <c r="I145" s="2">
        <f t="shared" ca="1" si="68"/>
        <v>0</v>
      </c>
      <c r="J145" s="3">
        <f t="shared" si="69"/>
        <v>0</v>
      </c>
      <c r="K145" s="3">
        <f t="shared" ca="1" si="70"/>
        <v>24</v>
      </c>
      <c r="L145" s="2">
        <f t="shared" ca="1" si="71"/>
        <v>7420</v>
      </c>
      <c r="M145" s="1">
        <f t="shared" ca="1" si="72"/>
        <v>0</v>
      </c>
      <c r="N145">
        <f t="shared" ca="1" si="73"/>
        <v>0</v>
      </c>
      <c r="O145">
        <f t="shared" ca="1" si="74"/>
        <v>0</v>
      </c>
      <c r="P145">
        <f t="shared" ca="1" si="75"/>
        <v>31</v>
      </c>
      <c r="Q145" s="1">
        <f t="shared" ca="1" si="76"/>
        <v>57.076923076923109</v>
      </c>
      <c r="R145" s="1">
        <f t="shared" ca="1" si="77"/>
        <v>721.94752534287454</v>
      </c>
      <c r="S145" s="17">
        <f t="shared" ca="1" si="78"/>
        <v>26.86908121508576</v>
      </c>
    </row>
    <row r="146" spans="2:19">
      <c r="B146">
        <v>131</v>
      </c>
      <c r="C146" s="1">
        <f t="shared" ca="1" si="79"/>
        <v>0.35972936659609012</v>
      </c>
      <c r="D146">
        <f t="shared" ca="1" si="63"/>
        <v>3</v>
      </c>
      <c r="E146">
        <f t="shared" ca="1" si="64"/>
        <v>3</v>
      </c>
      <c r="F146">
        <f t="shared" ca="1" si="65"/>
        <v>5</v>
      </c>
      <c r="G146">
        <f t="shared" ca="1" si="66"/>
        <v>38</v>
      </c>
      <c r="H146" s="3">
        <f t="shared" ca="1" si="67"/>
        <v>15</v>
      </c>
      <c r="I146" s="2">
        <f t="shared" ca="1" si="68"/>
        <v>0</v>
      </c>
      <c r="J146" s="3">
        <f t="shared" ca="1" si="69"/>
        <v>25</v>
      </c>
      <c r="K146" s="3">
        <f t="shared" ca="1" si="70"/>
        <v>40</v>
      </c>
      <c r="L146" s="2">
        <f t="shared" ca="1" si="71"/>
        <v>7460</v>
      </c>
      <c r="M146" s="1">
        <f t="shared" ca="1" si="72"/>
        <v>2.7646434525764985E-2</v>
      </c>
      <c r="N146">
        <f t="shared" ca="1" si="73"/>
        <v>1</v>
      </c>
      <c r="O146">
        <f t="shared" ca="1" si="74"/>
        <v>0</v>
      </c>
      <c r="P146">
        <f t="shared" ca="1" si="75"/>
        <v>38</v>
      </c>
      <c r="Q146" s="1">
        <f t="shared" ca="1" si="76"/>
        <v>56.946564885496215</v>
      </c>
      <c r="R146" s="1">
        <f t="shared" ca="1" si="77"/>
        <v>718.62019964768092</v>
      </c>
      <c r="S146" s="17">
        <f t="shared" ca="1" si="78"/>
        <v>26.807092338552515</v>
      </c>
    </row>
    <row r="147" spans="2:19">
      <c r="B147">
        <v>132</v>
      </c>
      <c r="C147" s="1">
        <f t="shared" ca="1" si="79"/>
        <v>0.96459840593800639</v>
      </c>
      <c r="D147">
        <f t="shared" ca="1" si="63"/>
        <v>5</v>
      </c>
      <c r="E147">
        <f t="shared" ca="1" si="64"/>
        <v>5</v>
      </c>
      <c r="F147">
        <f t="shared" ca="1" si="65"/>
        <v>38</v>
      </c>
      <c r="G147">
        <f t="shared" ca="1" si="66"/>
        <v>5</v>
      </c>
      <c r="H147" s="3">
        <f t="shared" ca="1" si="67"/>
        <v>114</v>
      </c>
      <c r="I147" s="2">
        <f t="shared" ca="1" si="68"/>
        <v>0</v>
      </c>
      <c r="J147" s="3">
        <f t="shared" si="69"/>
        <v>0</v>
      </c>
      <c r="K147" s="3">
        <f t="shared" ca="1" si="70"/>
        <v>114</v>
      </c>
      <c r="L147" s="2">
        <f t="shared" ca="1" si="71"/>
        <v>7574</v>
      </c>
      <c r="M147" s="1">
        <f t="shared" ca="1" si="72"/>
        <v>0</v>
      </c>
      <c r="N147">
        <f t="shared" ca="1" si="73"/>
        <v>0</v>
      </c>
      <c r="O147">
        <f t="shared" ca="1" si="74"/>
        <v>38</v>
      </c>
      <c r="P147">
        <f t="shared" ca="1" si="75"/>
        <v>38</v>
      </c>
      <c r="Q147" s="1">
        <f t="shared" ca="1" si="76"/>
        <v>57.378787878787918</v>
      </c>
      <c r="R147" s="1">
        <f t="shared" ca="1" si="77"/>
        <v>737.79435577145534</v>
      </c>
      <c r="S147" s="17">
        <f t="shared" ca="1" si="78"/>
        <v>27.162370216375731</v>
      </c>
    </row>
    <row r="148" spans="2:19">
      <c r="B148">
        <v>133</v>
      </c>
      <c r="C148" s="1">
        <f t="shared" ca="1" si="79"/>
        <v>0.5072994473462018</v>
      </c>
      <c r="D148">
        <f t="shared" ca="1" si="63"/>
        <v>3</v>
      </c>
      <c r="E148">
        <f t="shared" ca="1" si="64"/>
        <v>3</v>
      </c>
      <c r="F148">
        <f t="shared" ca="1" si="65"/>
        <v>35</v>
      </c>
      <c r="G148">
        <f t="shared" ca="1" si="66"/>
        <v>8</v>
      </c>
      <c r="H148" s="3">
        <f t="shared" ca="1" si="67"/>
        <v>105</v>
      </c>
      <c r="I148" s="2">
        <f t="shared" ca="1" si="68"/>
        <v>0</v>
      </c>
      <c r="J148" s="3">
        <f t="shared" si="69"/>
        <v>0</v>
      </c>
      <c r="K148" s="3">
        <f t="shared" ca="1" si="70"/>
        <v>105</v>
      </c>
      <c r="L148" s="2">
        <f t="shared" ca="1" si="71"/>
        <v>7679</v>
      </c>
      <c r="M148" s="1">
        <f t="shared" ca="1" si="72"/>
        <v>0</v>
      </c>
      <c r="N148">
        <f t="shared" ca="1" si="73"/>
        <v>0</v>
      </c>
      <c r="O148">
        <f t="shared" ca="1" si="74"/>
        <v>0</v>
      </c>
      <c r="P148">
        <f t="shared" ca="1" si="75"/>
        <v>38</v>
      </c>
      <c r="Q148" s="1">
        <f t="shared" ca="1" si="76"/>
        <v>57.736842105263193</v>
      </c>
      <c r="R148" s="1">
        <f t="shared" ca="1" si="77"/>
        <v>749.25598086124444</v>
      </c>
      <c r="S148" s="17">
        <f t="shared" ca="1" si="78"/>
        <v>27.372540635849724</v>
      </c>
    </row>
    <row r="149" spans="2:19">
      <c r="B149">
        <v>134</v>
      </c>
      <c r="C149" s="1">
        <f t="shared" ca="1" si="79"/>
        <v>0.9193145926276316</v>
      </c>
      <c r="D149">
        <f t="shared" ca="1" si="63"/>
        <v>5</v>
      </c>
      <c r="E149">
        <f t="shared" ca="1" si="64"/>
        <v>5</v>
      </c>
      <c r="F149">
        <f t="shared" ca="1" si="65"/>
        <v>30</v>
      </c>
      <c r="G149">
        <f t="shared" ca="1" si="66"/>
        <v>13</v>
      </c>
      <c r="H149" s="3">
        <f t="shared" ca="1" si="67"/>
        <v>90</v>
      </c>
      <c r="I149" s="2">
        <f t="shared" ca="1" si="68"/>
        <v>0</v>
      </c>
      <c r="J149" s="3">
        <f t="shared" si="69"/>
        <v>0</v>
      </c>
      <c r="K149" s="3">
        <f t="shared" ca="1" si="70"/>
        <v>90</v>
      </c>
      <c r="L149" s="2">
        <f t="shared" ca="1" si="71"/>
        <v>7769</v>
      </c>
      <c r="M149" s="1">
        <f t="shared" ca="1" si="72"/>
        <v>0</v>
      </c>
      <c r="N149">
        <f t="shared" ca="1" si="73"/>
        <v>0</v>
      </c>
      <c r="O149">
        <f t="shared" ca="1" si="74"/>
        <v>0</v>
      </c>
      <c r="P149">
        <f t="shared" ca="1" si="75"/>
        <v>38</v>
      </c>
      <c r="Q149" s="1">
        <f t="shared" ca="1" si="76"/>
        <v>57.977611940298537</v>
      </c>
      <c r="R149" s="1">
        <f t="shared" ca="1" si="77"/>
        <v>751.39047244978167</v>
      </c>
      <c r="S149" s="17">
        <f t="shared" ca="1" si="78"/>
        <v>27.41150255731673</v>
      </c>
    </row>
    <row r="150" spans="2:19">
      <c r="B150">
        <v>135</v>
      </c>
      <c r="C150" s="1">
        <f t="shared" ca="1" si="79"/>
        <v>0.28664886866262518</v>
      </c>
      <c r="D150">
        <f t="shared" ca="1" si="63"/>
        <v>2</v>
      </c>
      <c r="E150">
        <f t="shared" ca="1" si="64"/>
        <v>2</v>
      </c>
      <c r="F150">
        <f t="shared" ca="1" si="65"/>
        <v>28</v>
      </c>
      <c r="G150">
        <f t="shared" ca="1" si="66"/>
        <v>15</v>
      </c>
      <c r="H150" s="3">
        <f t="shared" ca="1" si="67"/>
        <v>84</v>
      </c>
      <c r="I150" s="2">
        <f t="shared" ca="1" si="68"/>
        <v>0</v>
      </c>
      <c r="J150" s="3">
        <f t="shared" si="69"/>
        <v>0</v>
      </c>
      <c r="K150" s="3">
        <f t="shared" ca="1" si="70"/>
        <v>84</v>
      </c>
      <c r="L150" s="2">
        <f t="shared" ca="1" si="71"/>
        <v>7853</v>
      </c>
      <c r="M150" s="1">
        <f t="shared" ca="1" si="72"/>
        <v>0</v>
      </c>
      <c r="N150">
        <f t="shared" ca="1" si="73"/>
        <v>0</v>
      </c>
      <c r="O150">
        <f t="shared" ca="1" si="74"/>
        <v>0</v>
      </c>
      <c r="P150">
        <f t="shared" ca="1" si="75"/>
        <v>38</v>
      </c>
      <c r="Q150" s="1">
        <f t="shared" ca="1" si="76"/>
        <v>58.170370370370399</v>
      </c>
      <c r="R150" s="1">
        <f t="shared" ca="1" si="77"/>
        <v>750.79911553344425</v>
      </c>
      <c r="S150" s="17">
        <f t="shared" ca="1" si="78"/>
        <v>27.400713777809589</v>
      </c>
    </row>
    <row r="151" spans="2:19">
      <c r="B151">
        <v>136</v>
      </c>
      <c r="C151" s="1">
        <f t="shared" ca="1" si="79"/>
        <v>0.36056537767161378</v>
      </c>
      <c r="D151">
        <f t="shared" ca="1" si="63"/>
        <v>3</v>
      </c>
      <c r="E151">
        <f t="shared" ca="1" si="64"/>
        <v>3</v>
      </c>
      <c r="F151">
        <f t="shared" ca="1" si="65"/>
        <v>25</v>
      </c>
      <c r="G151">
        <f t="shared" ca="1" si="66"/>
        <v>18</v>
      </c>
      <c r="H151" s="3">
        <f t="shared" ca="1" si="67"/>
        <v>75</v>
      </c>
      <c r="I151" s="2">
        <f t="shared" ca="1" si="68"/>
        <v>0</v>
      </c>
      <c r="J151" s="3">
        <f t="shared" si="69"/>
        <v>0</v>
      </c>
      <c r="K151" s="3">
        <f t="shared" ca="1" si="70"/>
        <v>75</v>
      </c>
      <c r="L151" s="2">
        <f t="shared" ca="1" si="71"/>
        <v>7928</v>
      </c>
      <c r="M151" s="1">
        <f t="shared" ca="1" si="72"/>
        <v>0</v>
      </c>
      <c r="N151">
        <f t="shared" ca="1" si="73"/>
        <v>0</v>
      </c>
      <c r="O151">
        <f t="shared" ca="1" si="74"/>
        <v>0</v>
      </c>
      <c r="P151">
        <f t="shared" ca="1" si="75"/>
        <v>38</v>
      </c>
      <c r="Q151" s="1">
        <f t="shared" ca="1" si="76"/>
        <v>58.294117647058847</v>
      </c>
      <c r="R151" s="1">
        <f t="shared" ca="1" si="77"/>
        <v>747.32026143790893</v>
      </c>
      <c r="S151" s="17">
        <f t="shared" ca="1" si="78"/>
        <v>27.337158986220732</v>
      </c>
    </row>
    <row r="152" spans="2:19">
      <c r="B152">
        <v>137</v>
      </c>
      <c r="C152" s="1">
        <f t="shared" ca="1" si="79"/>
        <v>8.2869259864393197E-2</v>
      </c>
      <c r="D152">
        <f t="shared" ca="1" si="63"/>
        <v>1</v>
      </c>
      <c r="E152">
        <f t="shared" ca="1" si="64"/>
        <v>1</v>
      </c>
      <c r="F152">
        <f t="shared" ca="1" si="65"/>
        <v>24</v>
      </c>
      <c r="G152">
        <f t="shared" ca="1" si="66"/>
        <v>19</v>
      </c>
      <c r="H152" s="3">
        <f t="shared" ca="1" si="67"/>
        <v>72</v>
      </c>
      <c r="I152" s="2">
        <f t="shared" ca="1" si="68"/>
        <v>0</v>
      </c>
      <c r="J152" s="3">
        <f t="shared" si="69"/>
        <v>0</v>
      </c>
      <c r="K152" s="3">
        <f t="shared" ca="1" si="70"/>
        <v>72</v>
      </c>
      <c r="L152" s="2">
        <f t="shared" ca="1" si="71"/>
        <v>8000</v>
      </c>
      <c r="M152" s="1">
        <f t="shared" ca="1" si="72"/>
        <v>0</v>
      </c>
      <c r="N152">
        <f t="shared" ca="1" si="73"/>
        <v>0</v>
      </c>
      <c r="O152">
        <f t="shared" ca="1" si="74"/>
        <v>0</v>
      </c>
      <c r="P152">
        <f t="shared" ca="1" si="75"/>
        <v>38</v>
      </c>
      <c r="Q152" s="1">
        <f t="shared" ca="1" si="76"/>
        <v>58.394160583941634</v>
      </c>
      <c r="R152" s="1">
        <f t="shared" ca="1" si="77"/>
        <v>743.19643623872946</v>
      </c>
      <c r="S152" s="17">
        <f t="shared" ca="1" si="78"/>
        <v>27.261629376079661</v>
      </c>
    </row>
    <row r="153" spans="2:19">
      <c r="B153">
        <v>138</v>
      </c>
      <c r="C153" s="1">
        <f t="shared" ca="1" si="79"/>
        <v>3.7967606311199997E-2</v>
      </c>
      <c r="D153">
        <f t="shared" ca="1" si="63"/>
        <v>0</v>
      </c>
      <c r="E153">
        <f t="shared" ca="1" si="64"/>
        <v>0</v>
      </c>
      <c r="F153">
        <f t="shared" ca="1" si="65"/>
        <v>24</v>
      </c>
      <c r="G153">
        <f t="shared" ca="1" si="66"/>
        <v>19</v>
      </c>
      <c r="H153" s="3">
        <f t="shared" ca="1" si="67"/>
        <v>72</v>
      </c>
      <c r="I153" s="2">
        <f t="shared" ca="1" si="68"/>
        <v>0</v>
      </c>
      <c r="J153" s="3">
        <f t="shared" si="69"/>
        <v>0</v>
      </c>
      <c r="K153" s="3">
        <f t="shared" ca="1" si="70"/>
        <v>72</v>
      </c>
      <c r="L153" s="2">
        <f t="shared" ca="1" si="71"/>
        <v>8072</v>
      </c>
      <c r="M153" s="1">
        <f t="shared" ca="1" si="72"/>
        <v>0</v>
      </c>
      <c r="N153">
        <f t="shared" ca="1" si="73"/>
        <v>0</v>
      </c>
      <c r="O153">
        <f t="shared" ca="1" si="74"/>
        <v>0</v>
      </c>
      <c r="P153">
        <f t="shared" ca="1" si="75"/>
        <v>38</v>
      </c>
      <c r="Q153" s="1">
        <f t="shared" ca="1" si="76"/>
        <v>58.492753623188435</v>
      </c>
      <c r="R153" s="1">
        <f t="shared" ca="1" si="77"/>
        <v>739.11308579287038</v>
      </c>
      <c r="S153" s="17">
        <f t="shared" ca="1" si="78"/>
        <v>27.186634322638586</v>
      </c>
    </row>
    <row r="154" spans="2:19">
      <c r="B154">
        <v>139</v>
      </c>
      <c r="C154" s="1">
        <f t="shared" ca="1" si="79"/>
        <v>0.34845377351151496</v>
      </c>
      <c r="D154">
        <f t="shared" ca="1" si="63"/>
        <v>2</v>
      </c>
      <c r="E154">
        <f t="shared" ca="1" si="64"/>
        <v>2</v>
      </c>
      <c r="F154">
        <f t="shared" ca="1" si="65"/>
        <v>22</v>
      </c>
      <c r="G154">
        <f t="shared" ca="1" si="66"/>
        <v>21</v>
      </c>
      <c r="H154" s="3">
        <f t="shared" ca="1" si="67"/>
        <v>66</v>
      </c>
      <c r="I154" s="2">
        <f t="shared" ca="1" si="68"/>
        <v>0</v>
      </c>
      <c r="J154" s="3">
        <f t="shared" si="69"/>
        <v>0</v>
      </c>
      <c r="K154" s="3">
        <f t="shared" ca="1" si="70"/>
        <v>66</v>
      </c>
      <c r="L154" s="2">
        <f t="shared" ca="1" si="71"/>
        <v>8138</v>
      </c>
      <c r="M154" s="1">
        <f t="shared" ca="1" si="72"/>
        <v>0</v>
      </c>
      <c r="N154">
        <f t="shared" ca="1" si="73"/>
        <v>0</v>
      </c>
      <c r="O154">
        <f t="shared" ca="1" si="74"/>
        <v>0</v>
      </c>
      <c r="P154">
        <f t="shared" ca="1" si="75"/>
        <v>38</v>
      </c>
      <c r="Q154" s="1">
        <f t="shared" ca="1" si="76"/>
        <v>58.546762589928086</v>
      </c>
      <c r="R154" s="1">
        <f t="shared" ca="1" si="77"/>
        <v>734.16265248670663</v>
      </c>
      <c r="S154" s="17">
        <f t="shared" ca="1" si="78"/>
        <v>27.09543600842597</v>
      </c>
    </row>
    <row r="155" spans="2:19">
      <c r="B155">
        <v>140</v>
      </c>
      <c r="C155" s="1">
        <f t="shared" ca="1" si="79"/>
        <v>0.15488186085659184</v>
      </c>
      <c r="D155">
        <f t="shared" ca="1" si="63"/>
        <v>1</v>
      </c>
      <c r="E155">
        <f t="shared" ca="1" si="64"/>
        <v>1</v>
      </c>
      <c r="F155">
        <f t="shared" ca="1" si="65"/>
        <v>21</v>
      </c>
      <c r="G155">
        <f t="shared" ca="1" si="66"/>
        <v>22</v>
      </c>
      <c r="H155" s="3">
        <f t="shared" ca="1" si="67"/>
        <v>63</v>
      </c>
      <c r="I155" s="2">
        <f t="shared" ca="1" si="68"/>
        <v>0</v>
      </c>
      <c r="J155" s="3">
        <f t="shared" si="69"/>
        <v>0</v>
      </c>
      <c r="K155" s="3">
        <f t="shared" ca="1" si="70"/>
        <v>63</v>
      </c>
      <c r="L155" s="2">
        <f t="shared" ca="1" si="71"/>
        <v>8201</v>
      </c>
      <c r="M155" s="1">
        <f t="shared" ca="1" si="72"/>
        <v>0</v>
      </c>
      <c r="N155">
        <f t="shared" ca="1" si="73"/>
        <v>0</v>
      </c>
      <c r="O155">
        <f t="shared" ca="1" si="74"/>
        <v>0</v>
      </c>
      <c r="P155">
        <f t="shared" ca="1" si="75"/>
        <v>38</v>
      </c>
      <c r="Q155" s="1">
        <f t="shared" ca="1" si="76"/>
        <v>58.57857142857145</v>
      </c>
      <c r="R155" s="1">
        <f t="shared" ca="1" si="77"/>
        <v>729.02255909558107</v>
      </c>
      <c r="S155" s="17">
        <f t="shared" ca="1" si="78"/>
        <v>27.000417757797397</v>
      </c>
    </row>
    <row r="156" spans="2:19">
      <c r="B156">
        <v>141</v>
      </c>
      <c r="C156" s="1">
        <f t="shared" ca="1" si="79"/>
        <v>0.13769913414202439</v>
      </c>
      <c r="D156">
        <f t="shared" ca="1" si="63"/>
        <v>1</v>
      </c>
      <c r="E156">
        <f t="shared" ca="1" si="64"/>
        <v>1</v>
      </c>
      <c r="F156">
        <f t="shared" ca="1" si="65"/>
        <v>20</v>
      </c>
      <c r="G156">
        <f t="shared" ca="1" si="66"/>
        <v>23</v>
      </c>
      <c r="H156" s="3">
        <f t="shared" ca="1" si="67"/>
        <v>60</v>
      </c>
      <c r="I156" s="2">
        <f t="shared" ca="1" si="68"/>
        <v>0</v>
      </c>
      <c r="J156" s="3">
        <f t="shared" ca="1" si="69"/>
        <v>25</v>
      </c>
      <c r="K156" s="3">
        <f t="shared" ca="1" si="70"/>
        <v>85</v>
      </c>
      <c r="L156" s="2">
        <f t="shared" ca="1" si="71"/>
        <v>8286</v>
      </c>
      <c r="M156" s="1">
        <f t="shared" ca="1" si="72"/>
        <v>0.1379341371520062</v>
      </c>
      <c r="N156">
        <f t="shared" ca="1" si="73"/>
        <v>1</v>
      </c>
      <c r="O156">
        <f t="shared" ca="1" si="74"/>
        <v>0</v>
      </c>
      <c r="P156">
        <f t="shared" ca="1" si="75"/>
        <v>23</v>
      </c>
      <c r="Q156" s="1">
        <f t="shared" ca="1" si="76"/>
        <v>58.765957446808535</v>
      </c>
      <c r="R156" s="1">
        <f t="shared" ca="1" si="77"/>
        <v>728.76626139817665</v>
      </c>
      <c r="S156" s="17">
        <f t="shared" ca="1" si="78"/>
        <v>26.995671160357851</v>
      </c>
    </row>
    <row r="157" spans="2:19">
      <c r="B157">
        <v>142</v>
      </c>
      <c r="C157" s="1">
        <f t="shared" ca="1" si="79"/>
        <v>0.39065565031470673</v>
      </c>
      <c r="D157">
        <f t="shared" ca="1" si="63"/>
        <v>3</v>
      </c>
      <c r="E157">
        <f t="shared" ca="1" si="64"/>
        <v>3</v>
      </c>
      <c r="F157">
        <f t="shared" ca="1" si="65"/>
        <v>40</v>
      </c>
      <c r="G157">
        <f t="shared" ca="1" si="66"/>
        <v>3</v>
      </c>
      <c r="H157" s="3">
        <f t="shared" ca="1" si="67"/>
        <v>120</v>
      </c>
      <c r="I157" s="2">
        <f t="shared" ca="1" si="68"/>
        <v>0</v>
      </c>
      <c r="J157" s="3">
        <f t="shared" si="69"/>
        <v>0</v>
      </c>
      <c r="K157" s="3">
        <f t="shared" ca="1" si="70"/>
        <v>120</v>
      </c>
      <c r="L157" s="2">
        <f t="shared" ca="1" si="71"/>
        <v>8406</v>
      </c>
      <c r="M157" s="1">
        <f t="shared" ca="1" si="72"/>
        <v>0</v>
      </c>
      <c r="N157">
        <f t="shared" ca="1" si="73"/>
        <v>0</v>
      </c>
      <c r="O157">
        <f t="shared" ca="1" si="74"/>
        <v>23</v>
      </c>
      <c r="P157">
        <f t="shared" ca="1" si="75"/>
        <v>23</v>
      </c>
      <c r="Q157" s="1">
        <f t="shared" ca="1" si="76"/>
        <v>59.197183098591573</v>
      </c>
      <c r="R157" s="1">
        <f t="shared" ca="1" si="77"/>
        <v>750.00339626410982</v>
      </c>
      <c r="S157" s="17">
        <f t="shared" ca="1" si="78"/>
        <v>27.386189882203581</v>
      </c>
    </row>
    <row r="158" spans="2:19">
      <c r="B158">
        <v>143</v>
      </c>
      <c r="C158" s="1">
        <f t="shared" ca="1" si="79"/>
        <v>0.74280278874820405</v>
      </c>
      <c r="D158">
        <f t="shared" ca="1" si="63"/>
        <v>4</v>
      </c>
      <c r="E158">
        <f t="shared" ca="1" si="64"/>
        <v>4</v>
      </c>
      <c r="F158">
        <f t="shared" ca="1" si="65"/>
        <v>36</v>
      </c>
      <c r="G158">
        <f t="shared" ca="1" si="66"/>
        <v>7</v>
      </c>
      <c r="H158" s="3">
        <f t="shared" ca="1" si="67"/>
        <v>108</v>
      </c>
      <c r="I158" s="2">
        <f t="shared" ca="1" si="68"/>
        <v>0</v>
      </c>
      <c r="J158" s="3">
        <f t="shared" si="69"/>
        <v>0</v>
      </c>
      <c r="K158" s="3">
        <f t="shared" ca="1" si="70"/>
        <v>108</v>
      </c>
      <c r="L158" s="2">
        <f t="shared" ca="1" si="71"/>
        <v>8514</v>
      </c>
      <c r="M158" s="1">
        <f t="shared" ca="1" si="72"/>
        <v>0</v>
      </c>
      <c r="N158">
        <f t="shared" ca="1" si="73"/>
        <v>0</v>
      </c>
      <c r="O158">
        <f t="shared" ca="1" si="74"/>
        <v>0</v>
      </c>
      <c r="P158">
        <f t="shared" ca="1" si="75"/>
        <v>23</v>
      </c>
      <c r="Q158" s="1">
        <f t="shared" ca="1" si="76"/>
        <v>59.538461538461561</v>
      </c>
      <c r="R158" s="1">
        <f t="shared" ca="1" si="77"/>
        <v>761.37703141928523</v>
      </c>
      <c r="S158" s="17">
        <f t="shared" ca="1" si="78"/>
        <v>27.593061291188501</v>
      </c>
    </row>
    <row r="159" spans="2:19">
      <c r="B159">
        <v>144</v>
      </c>
      <c r="C159" s="1">
        <f t="shared" ca="1" si="79"/>
        <v>0.84816333317229864</v>
      </c>
      <c r="D159">
        <f t="shared" ca="1" si="63"/>
        <v>5</v>
      </c>
      <c r="E159">
        <f t="shared" ca="1" si="64"/>
        <v>5</v>
      </c>
      <c r="F159">
        <f t="shared" ca="1" si="65"/>
        <v>31</v>
      </c>
      <c r="G159">
        <f t="shared" ca="1" si="66"/>
        <v>12</v>
      </c>
      <c r="H159" s="3">
        <f t="shared" ca="1" si="67"/>
        <v>93</v>
      </c>
      <c r="I159" s="2">
        <f t="shared" ca="1" si="68"/>
        <v>0</v>
      </c>
      <c r="J159" s="3">
        <f t="shared" si="69"/>
        <v>0</v>
      </c>
      <c r="K159" s="3">
        <f t="shared" ca="1" si="70"/>
        <v>93</v>
      </c>
      <c r="L159" s="2">
        <f t="shared" ca="1" si="71"/>
        <v>8607</v>
      </c>
      <c r="M159" s="1">
        <f t="shared" ca="1" si="72"/>
        <v>0</v>
      </c>
      <c r="N159">
        <f t="shared" ca="1" si="73"/>
        <v>0</v>
      </c>
      <c r="O159">
        <f t="shared" ca="1" si="74"/>
        <v>0</v>
      </c>
      <c r="P159">
        <f t="shared" ca="1" si="75"/>
        <v>23</v>
      </c>
      <c r="Q159" s="1">
        <f t="shared" ca="1" si="76"/>
        <v>59.770833333333357</v>
      </c>
      <c r="R159" s="1">
        <f t="shared" ca="1" si="77"/>
        <v>763.82823426573452</v>
      </c>
      <c r="S159" s="17">
        <f t="shared" ca="1" si="78"/>
        <v>27.637442614426799</v>
      </c>
    </row>
    <row r="160" spans="2:19">
      <c r="B160">
        <v>145</v>
      </c>
      <c r="C160" s="1">
        <f t="shared" ca="1" si="79"/>
        <v>6.1748790129012576E-2</v>
      </c>
      <c r="D160">
        <f t="shared" ca="1" si="63"/>
        <v>1</v>
      </c>
      <c r="E160">
        <f t="shared" ca="1" si="64"/>
        <v>1</v>
      </c>
      <c r="F160">
        <f t="shared" ca="1" si="65"/>
        <v>30</v>
      </c>
      <c r="G160">
        <f t="shared" ca="1" si="66"/>
        <v>13</v>
      </c>
      <c r="H160" s="3">
        <f t="shared" ca="1" si="67"/>
        <v>90</v>
      </c>
      <c r="I160" s="2">
        <f t="shared" ca="1" si="68"/>
        <v>0</v>
      </c>
      <c r="J160" s="3">
        <f t="shared" si="69"/>
        <v>0</v>
      </c>
      <c r="K160" s="3">
        <f t="shared" ca="1" si="70"/>
        <v>90</v>
      </c>
      <c r="L160" s="2">
        <f t="shared" ca="1" si="71"/>
        <v>8697</v>
      </c>
      <c r="M160" s="1">
        <f t="shared" ca="1" si="72"/>
        <v>0</v>
      </c>
      <c r="N160">
        <f t="shared" ca="1" si="73"/>
        <v>0</v>
      </c>
      <c r="O160">
        <f t="shared" ca="1" si="74"/>
        <v>0</v>
      </c>
      <c r="P160">
        <f t="shared" ca="1" si="75"/>
        <v>23</v>
      </c>
      <c r="Q160" s="1">
        <f t="shared" ca="1" si="76"/>
        <v>59.97931034482761</v>
      </c>
      <c r="R160" s="1">
        <f t="shared" ca="1" si="77"/>
        <v>764.8259578544064</v>
      </c>
      <c r="S160" s="17">
        <f t="shared" ca="1" si="78"/>
        <v>27.655486939383412</v>
      </c>
    </row>
    <row r="161" spans="2:19">
      <c r="B161">
        <v>146</v>
      </c>
      <c r="C161" s="1">
        <f t="shared" ca="1" si="79"/>
        <v>0.45313650619387014</v>
      </c>
      <c r="D161">
        <f t="shared" ca="1" si="63"/>
        <v>3</v>
      </c>
      <c r="E161">
        <f t="shared" ca="1" si="64"/>
        <v>3</v>
      </c>
      <c r="F161">
        <f t="shared" ca="1" si="65"/>
        <v>27</v>
      </c>
      <c r="G161">
        <f t="shared" ca="1" si="66"/>
        <v>16</v>
      </c>
      <c r="H161" s="3">
        <f t="shared" ca="1" si="67"/>
        <v>81</v>
      </c>
      <c r="I161" s="2">
        <f t="shared" ca="1" si="68"/>
        <v>0</v>
      </c>
      <c r="J161" s="3">
        <f t="shared" si="69"/>
        <v>0</v>
      </c>
      <c r="K161" s="3">
        <f t="shared" ca="1" si="70"/>
        <v>81</v>
      </c>
      <c r="L161" s="2">
        <f t="shared" ca="1" si="71"/>
        <v>8778</v>
      </c>
      <c r="M161" s="1">
        <f t="shared" ca="1" si="72"/>
        <v>0</v>
      </c>
      <c r="N161">
        <f t="shared" ca="1" si="73"/>
        <v>0</v>
      </c>
      <c r="O161">
        <f t="shared" ca="1" si="74"/>
        <v>0</v>
      </c>
      <c r="P161">
        <f t="shared" ca="1" si="75"/>
        <v>23</v>
      </c>
      <c r="Q161" s="1">
        <f t="shared" ca="1" si="76"/>
        <v>60.123287671232902</v>
      </c>
      <c r="R161" s="1">
        <f t="shared" ca="1" si="77"/>
        <v>762.57779877184726</v>
      </c>
      <c r="S161" s="17">
        <f t="shared" ca="1" si="78"/>
        <v>27.614811221006875</v>
      </c>
    </row>
    <row r="162" spans="2:19">
      <c r="B162">
        <v>147</v>
      </c>
      <c r="C162" s="1">
        <f t="shared" ca="1" si="79"/>
        <v>0.429918528694057</v>
      </c>
      <c r="D162">
        <f t="shared" ca="1" si="63"/>
        <v>3</v>
      </c>
      <c r="E162">
        <f t="shared" ca="1" si="64"/>
        <v>3</v>
      </c>
      <c r="F162">
        <f t="shared" ca="1" si="65"/>
        <v>24</v>
      </c>
      <c r="G162">
        <f t="shared" ca="1" si="66"/>
        <v>19</v>
      </c>
      <c r="H162" s="3">
        <f t="shared" ca="1" si="67"/>
        <v>72</v>
      </c>
      <c r="I162" s="2">
        <f t="shared" ca="1" si="68"/>
        <v>0</v>
      </c>
      <c r="J162" s="3">
        <f t="shared" si="69"/>
        <v>0</v>
      </c>
      <c r="K162" s="3">
        <f t="shared" ca="1" si="70"/>
        <v>72</v>
      </c>
      <c r="L162" s="2">
        <f t="shared" ca="1" si="71"/>
        <v>8850</v>
      </c>
      <c r="M162" s="1">
        <f t="shared" ca="1" si="72"/>
        <v>0</v>
      </c>
      <c r="N162">
        <f t="shared" ca="1" si="73"/>
        <v>0</v>
      </c>
      <c r="O162">
        <f t="shared" ca="1" si="74"/>
        <v>0</v>
      </c>
      <c r="P162">
        <f t="shared" ca="1" si="75"/>
        <v>23</v>
      </c>
      <c r="Q162" s="1">
        <f t="shared" ca="1" si="76"/>
        <v>60.204081632653086</v>
      </c>
      <c r="R162" s="1">
        <f t="shared" ca="1" si="77"/>
        <v>758.3142298015099</v>
      </c>
      <c r="S162" s="17">
        <f t="shared" ca="1" si="78"/>
        <v>27.537505874743086</v>
      </c>
    </row>
    <row r="163" spans="2:19">
      <c r="B163">
        <v>148</v>
      </c>
      <c r="C163" s="1">
        <f t="shared" ca="1" si="79"/>
        <v>0.72554995677295286</v>
      </c>
      <c r="D163">
        <f t="shared" ca="1" si="63"/>
        <v>4</v>
      </c>
      <c r="E163">
        <f t="shared" ca="1" si="64"/>
        <v>4</v>
      </c>
      <c r="F163">
        <f t="shared" ca="1" si="65"/>
        <v>20</v>
      </c>
      <c r="G163">
        <f t="shared" ca="1" si="66"/>
        <v>23</v>
      </c>
      <c r="H163" s="3">
        <f t="shared" ca="1" si="67"/>
        <v>60</v>
      </c>
      <c r="I163" s="2">
        <f t="shared" ca="1" si="68"/>
        <v>0</v>
      </c>
      <c r="J163" s="3">
        <f t="shared" si="69"/>
        <v>0</v>
      </c>
      <c r="K163" s="3">
        <f t="shared" ca="1" si="70"/>
        <v>60</v>
      </c>
      <c r="L163" s="2">
        <f t="shared" ca="1" si="71"/>
        <v>8910</v>
      </c>
      <c r="M163" s="1">
        <f t="shared" ca="1" si="72"/>
        <v>0</v>
      </c>
      <c r="N163">
        <f t="shared" ca="1" si="73"/>
        <v>0</v>
      </c>
      <c r="O163">
        <f t="shared" ca="1" si="74"/>
        <v>0</v>
      </c>
      <c r="P163">
        <f t="shared" ca="1" si="75"/>
        <v>23</v>
      </c>
      <c r="Q163" s="1">
        <f t="shared" ca="1" si="76"/>
        <v>60.20270270270273</v>
      </c>
      <c r="R163" s="1">
        <f t="shared" ca="1" si="77"/>
        <v>753.15591101305404</v>
      </c>
      <c r="S163" s="17">
        <f t="shared" ca="1" si="78"/>
        <v>27.443686177571955</v>
      </c>
    </row>
    <row r="164" spans="2:19">
      <c r="B164">
        <v>149</v>
      </c>
      <c r="C164" s="1">
        <f t="shared" ca="1" si="79"/>
        <v>0.19778473436974076</v>
      </c>
      <c r="D164">
        <f t="shared" ca="1" si="63"/>
        <v>2</v>
      </c>
      <c r="E164">
        <f t="shared" ca="1" si="64"/>
        <v>2</v>
      </c>
      <c r="F164">
        <f t="shared" ca="1" si="65"/>
        <v>18</v>
      </c>
      <c r="G164">
        <f t="shared" ca="1" si="66"/>
        <v>25</v>
      </c>
      <c r="H164" s="3">
        <f t="shared" ca="1" si="67"/>
        <v>54</v>
      </c>
      <c r="I164" s="2">
        <f t="shared" ca="1" si="68"/>
        <v>0</v>
      </c>
      <c r="J164" s="3">
        <f t="shared" si="69"/>
        <v>0</v>
      </c>
      <c r="K164" s="3">
        <f t="shared" ca="1" si="70"/>
        <v>54</v>
      </c>
      <c r="L164" s="2">
        <f t="shared" ca="1" si="71"/>
        <v>8964</v>
      </c>
      <c r="M164" s="1">
        <f t="shared" ca="1" si="72"/>
        <v>0</v>
      </c>
      <c r="N164">
        <f t="shared" ca="1" si="73"/>
        <v>0</v>
      </c>
      <c r="O164">
        <f t="shared" ca="1" si="74"/>
        <v>0</v>
      </c>
      <c r="P164">
        <f t="shared" ca="1" si="75"/>
        <v>23</v>
      </c>
      <c r="Q164" s="1">
        <f t="shared" ca="1" si="76"/>
        <v>60.161073825503379</v>
      </c>
      <c r="R164" s="1">
        <f t="shared" ca="1" si="77"/>
        <v>748.32523127154025</v>
      </c>
      <c r="S164" s="17">
        <f t="shared" ca="1" si="78"/>
        <v>27.355533832691702</v>
      </c>
    </row>
    <row r="165" spans="2:19">
      <c r="B165">
        <v>150</v>
      </c>
      <c r="C165" s="1">
        <f t="shared" ca="1" si="79"/>
        <v>0.81854911542975195</v>
      </c>
      <c r="D165">
        <f t="shared" ca="1" si="63"/>
        <v>4</v>
      </c>
      <c r="E165">
        <f t="shared" ca="1" si="64"/>
        <v>4</v>
      </c>
      <c r="F165">
        <f t="shared" ca="1" si="65"/>
        <v>14</v>
      </c>
      <c r="G165">
        <f t="shared" ca="1" si="66"/>
        <v>29</v>
      </c>
      <c r="H165" s="3">
        <f t="shared" ca="1" si="67"/>
        <v>42</v>
      </c>
      <c r="I165" s="2">
        <f t="shared" ca="1" si="68"/>
        <v>0</v>
      </c>
      <c r="J165" s="3">
        <f t="shared" si="69"/>
        <v>0</v>
      </c>
      <c r="K165" s="3">
        <f t="shared" ca="1" si="70"/>
        <v>42</v>
      </c>
      <c r="L165" s="2">
        <f t="shared" ca="1" si="71"/>
        <v>9006</v>
      </c>
      <c r="M165" s="1">
        <f t="shared" ca="1" si="72"/>
        <v>0</v>
      </c>
      <c r="N165">
        <f t="shared" ca="1" si="73"/>
        <v>0</v>
      </c>
      <c r="O165">
        <f t="shared" ca="1" si="74"/>
        <v>0</v>
      </c>
      <c r="P165">
        <f t="shared" ca="1" si="75"/>
        <v>23</v>
      </c>
      <c r="Q165" s="1">
        <f t="shared" ca="1" si="76"/>
        <v>60.040000000000028</v>
      </c>
      <c r="R165" s="1">
        <f t="shared" ca="1" si="77"/>
        <v>745.5017449664432</v>
      </c>
      <c r="S165" s="17">
        <f t="shared" ca="1" si="78"/>
        <v>27.303877837524162</v>
      </c>
    </row>
    <row r="166" spans="2:19">
      <c r="B166">
        <v>151</v>
      </c>
      <c r="C166" s="1">
        <f t="shared" ca="1" si="79"/>
        <v>0.35993823076170428</v>
      </c>
      <c r="D166">
        <f t="shared" ca="1" si="63"/>
        <v>3</v>
      </c>
      <c r="E166">
        <f t="shared" ca="1" si="64"/>
        <v>3</v>
      </c>
      <c r="F166">
        <f t="shared" ca="1" si="65"/>
        <v>11</v>
      </c>
      <c r="G166">
        <f t="shared" ca="1" si="66"/>
        <v>32</v>
      </c>
      <c r="H166" s="3">
        <f t="shared" ca="1" si="67"/>
        <v>33</v>
      </c>
      <c r="I166" s="2">
        <f t="shared" ca="1" si="68"/>
        <v>0</v>
      </c>
      <c r="J166" s="3">
        <f t="shared" ca="1" si="69"/>
        <v>25</v>
      </c>
      <c r="K166" s="3">
        <f t="shared" ca="1" si="70"/>
        <v>58</v>
      </c>
      <c r="L166" s="2">
        <f t="shared" ca="1" si="71"/>
        <v>9064</v>
      </c>
      <c r="M166" s="1">
        <f t="shared" ca="1" si="72"/>
        <v>0.21489348673011799</v>
      </c>
      <c r="N166">
        <f t="shared" ca="1" si="73"/>
        <v>2</v>
      </c>
      <c r="O166">
        <f t="shared" ca="1" si="74"/>
        <v>0</v>
      </c>
      <c r="P166">
        <f t="shared" ca="1" si="75"/>
        <v>32</v>
      </c>
      <c r="Q166" s="1">
        <f t="shared" ca="1" si="76"/>
        <v>60.026490066225186</v>
      </c>
      <c r="R166" s="1">
        <f t="shared" ca="1" si="77"/>
        <v>740.55929359823426</v>
      </c>
      <c r="S166" s="17">
        <f t="shared" ca="1" si="78"/>
        <v>27.213219096575735</v>
      </c>
    </row>
    <row r="167" spans="2:19">
      <c r="B167">
        <v>152</v>
      </c>
      <c r="C167" s="1">
        <f t="shared" ca="1" si="79"/>
        <v>0.30255180188687691</v>
      </c>
      <c r="D167">
        <f t="shared" ca="1" si="63"/>
        <v>2</v>
      </c>
      <c r="E167">
        <f t="shared" ca="1" si="64"/>
        <v>2</v>
      </c>
      <c r="F167">
        <f t="shared" ca="1" si="65"/>
        <v>9</v>
      </c>
      <c r="G167">
        <f t="shared" ca="1" si="66"/>
        <v>2</v>
      </c>
      <c r="H167" s="3">
        <f t="shared" ca="1" si="67"/>
        <v>27</v>
      </c>
      <c r="I167" s="2">
        <f t="shared" ca="1" si="68"/>
        <v>0</v>
      </c>
      <c r="J167" s="3">
        <f t="shared" si="69"/>
        <v>0</v>
      </c>
      <c r="K167" s="3">
        <f t="shared" ca="1" si="70"/>
        <v>27</v>
      </c>
      <c r="L167" s="2">
        <f t="shared" ca="1" si="71"/>
        <v>9091</v>
      </c>
      <c r="M167" s="1">
        <f t="shared" ca="1" si="72"/>
        <v>0</v>
      </c>
      <c r="N167">
        <f t="shared" ca="1" si="73"/>
        <v>1</v>
      </c>
      <c r="O167">
        <f t="shared" ca="1" si="74"/>
        <v>0</v>
      </c>
      <c r="P167">
        <f t="shared" ca="1" si="75"/>
        <v>32</v>
      </c>
      <c r="Q167" s="1">
        <f t="shared" ca="1" si="76"/>
        <v>59.809210526315809</v>
      </c>
      <c r="R167" s="1">
        <f t="shared" ca="1" si="77"/>
        <v>742.8309079818755</v>
      </c>
      <c r="S167" s="17">
        <f t="shared" ca="1" si="78"/>
        <v>27.25492447213669</v>
      </c>
    </row>
    <row r="168" spans="2:19">
      <c r="B168">
        <v>153</v>
      </c>
      <c r="C168" s="1">
        <f t="shared" ca="1" si="79"/>
        <v>0.25094892794033052</v>
      </c>
      <c r="D168">
        <f t="shared" ca="1" si="63"/>
        <v>2</v>
      </c>
      <c r="E168">
        <f t="shared" ca="1" si="64"/>
        <v>2</v>
      </c>
      <c r="F168">
        <f t="shared" ca="1" si="65"/>
        <v>39</v>
      </c>
      <c r="G168">
        <f t="shared" ca="1" si="66"/>
        <v>4</v>
      </c>
      <c r="H168" s="3">
        <f t="shared" ca="1" si="67"/>
        <v>117</v>
      </c>
      <c r="I168" s="2">
        <f t="shared" ca="1" si="68"/>
        <v>0</v>
      </c>
      <c r="J168" s="3">
        <f t="shared" si="69"/>
        <v>0</v>
      </c>
      <c r="K168" s="3">
        <f t="shared" ca="1" si="70"/>
        <v>117</v>
      </c>
      <c r="L168" s="2">
        <f t="shared" ca="1" si="71"/>
        <v>9208</v>
      </c>
      <c r="M168" s="1">
        <f t="shared" ca="1" si="72"/>
        <v>0</v>
      </c>
      <c r="N168">
        <f t="shared" ca="1" si="73"/>
        <v>0</v>
      </c>
      <c r="O168">
        <f t="shared" ca="1" si="74"/>
        <v>32</v>
      </c>
      <c r="P168">
        <f t="shared" ca="1" si="75"/>
        <v>32</v>
      </c>
      <c r="Q168" s="1">
        <f t="shared" ca="1" si="76"/>
        <v>60.18300653594774</v>
      </c>
      <c r="R168" s="1">
        <f t="shared" ca="1" si="77"/>
        <v>759.32155142758882</v>
      </c>
      <c r="S168" s="17">
        <f t="shared" ca="1" si="78"/>
        <v>27.555789798653727</v>
      </c>
    </row>
    <row r="169" spans="2:19">
      <c r="B169">
        <v>154</v>
      </c>
      <c r="C169" s="1">
        <f t="shared" ca="1" si="79"/>
        <v>0.3160696398806675</v>
      </c>
      <c r="D169">
        <f t="shared" ca="1" si="63"/>
        <v>2</v>
      </c>
      <c r="E169">
        <f t="shared" ca="1" si="64"/>
        <v>2</v>
      </c>
      <c r="F169">
        <f t="shared" ca="1" si="65"/>
        <v>37</v>
      </c>
      <c r="G169">
        <f t="shared" ca="1" si="66"/>
        <v>6</v>
      </c>
      <c r="H169" s="3">
        <f t="shared" ca="1" si="67"/>
        <v>111</v>
      </c>
      <c r="I169" s="2">
        <f t="shared" ca="1" si="68"/>
        <v>0</v>
      </c>
      <c r="J169" s="3">
        <f t="shared" si="69"/>
        <v>0</v>
      </c>
      <c r="K169" s="3">
        <f t="shared" ca="1" si="70"/>
        <v>111</v>
      </c>
      <c r="L169" s="2">
        <f t="shared" ca="1" si="71"/>
        <v>9319</v>
      </c>
      <c r="M169" s="1">
        <f t="shared" ca="1" si="72"/>
        <v>0</v>
      </c>
      <c r="N169">
        <f t="shared" ca="1" si="73"/>
        <v>0</v>
      </c>
      <c r="O169">
        <f t="shared" ca="1" si="74"/>
        <v>0</v>
      </c>
      <c r="P169">
        <f t="shared" ca="1" si="75"/>
        <v>32</v>
      </c>
      <c r="Q169" s="1">
        <f t="shared" ca="1" si="76"/>
        <v>60.51298701298704</v>
      </c>
      <c r="R169" s="1">
        <f t="shared" ca="1" si="77"/>
        <v>771.12728121551675</v>
      </c>
      <c r="S169" s="17">
        <f t="shared" ca="1" si="78"/>
        <v>27.769178619748853</v>
      </c>
    </row>
    <row r="170" spans="2:19">
      <c r="B170">
        <v>155</v>
      </c>
      <c r="C170" s="1">
        <f t="shared" ca="1" si="79"/>
        <v>0.75360811170914133</v>
      </c>
      <c r="D170">
        <f t="shared" ca="1" si="63"/>
        <v>4</v>
      </c>
      <c r="E170">
        <f t="shared" ca="1" si="64"/>
        <v>4</v>
      </c>
      <c r="F170">
        <f t="shared" ca="1" si="65"/>
        <v>33</v>
      </c>
      <c r="G170">
        <f t="shared" ca="1" si="66"/>
        <v>10</v>
      </c>
      <c r="H170" s="3">
        <f t="shared" ca="1" si="67"/>
        <v>99</v>
      </c>
      <c r="I170" s="2">
        <f t="shared" ca="1" si="68"/>
        <v>0</v>
      </c>
      <c r="J170" s="3">
        <f t="shared" si="69"/>
        <v>0</v>
      </c>
      <c r="K170" s="3">
        <f t="shared" ca="1" si="70"/>
        <v>99</v>
      </c>
      <c r="L170" s="2">
        <f t="shared" ca="1" si="71"/>
        <v>9418</v>
      </c>
      <c r="M170" s="1">
        <f t="shared" ca="1" si="72"/>
        <v>0</v>
      </c>
      <c r="N170">
        <f t="shared" ca="1" si="73"/>
        <v>0</v>
      </c>
      <c r="O170">
        <f t="shared" ca="1" si="74"/>
        <v>0</v>
      </c>
      <c r="P170">
        <f t="shared" ca="1" si="75"/>
        <v>32</v>
      </c>
      <c r="Q170" s="1">
        <f t="shared" ca="1" si="76"/>
        <v>60.76129032258067</v>
      </c>
      <c r="R170" s="1">
        <f t="shared" ca="1" si="77"/>
        <v>775.67641390867232</v>
      </c>
      <c r="S170" s="17">
        <f t="shared" ca="1" si="78"/>
        <v>27.850967916908601</v>
      </c>
    </row>
    <row r="171" spans="2:19">
      <c r="B171">
        <v>156</v>
      </c>
      <c r="C171" s="1">
        <f t="shared" ca="1" si="79"/>
        <v>0.93415370287486521</v>
      </c>
      <c r="D171">
        <f t="shared" ca="1" si="63"/>
        <v>5</v>
      </c>
      <c r="E171">
        <f t="shared" ca="1" si="64"/>
        <v>5</v>
      </c>
      <c r="F171">
        <f t="shared" ca="1" si="65"/>
        <v>28</v>
      </c>
      <c r="G171">
        <f t="shared" ca="1" si="66"/>
        <v>15</v>
      </c>
      <c r="H171" s="3">
        <f t="shared" ca="1" si="67"/>
        <v>84</v>
      </c>
      <c r="I171" s="2">
        <f t="shared" ca="1" si="68"/>
        <v>0</v>
      </c>
      <c r="J171" s="3">
        <f t="shared" si="69"/>
        <v>0</v>
      </c>
      <c r="K171" s="3">
        <f t="shared" ca="1" si="70"/>
        <v>84</v>
      </c>
      <c r="L171" s="2">
        <f t="shared" ca="1" si="71"/>
        <v>9502</v>
      </c>
      <c r="M171" s="1">
        <f t="shared" ca="1" si="72"/>
        <v>0</v>
      </c>
      <c r="N171">
        <f t="shared" ca="1" si="73"/>
        <v>0</v>
      </c>
      <c r="O171">
        <f t="shared" ca="1" si="74"/>
        <v>0</v>
      </c>
      <c r="P171">
        <f t="shared" ca="1" si="75"/>
        <v>32</v>
      </c>
      <c r="Q171" s="1">
        <f t="shared" ca="1" si="76"/>
        <v>60.91025641025643</v>
      </c>
      <c r="R171" s="1">
        <f t="shared" ca="1" si="77"/>
        <v>774.13382961124933</v>
      </c>
      <c r="S171" s="17">
        <f t="shared" ca="1" si="78"/>
        <v>27.823260585546929</v>
      </c>
    </row>
    <row r="172" spans="2:19">
      <c r="B172">
        <v>157</v>
      </c>
      <c r="C172" s="1">
        <f t="shared" ca="1" si="79"/>
        <v>0.62292056703887111</v>
      </c>
      <c r="D172">
        <f t="shared" ca="1" si="63"/>
        <v>4</v>
      </c>
      <c r="E172">
        <f t="shared" ca="1" si="64"/>
        <v>4</v>
      </c>
      <c r="F172">
        <f t="shared" ca="1" si="65"/>
        <v>24</v>
      </c>
      <c r="G172">
        <f t="shared" ca="1" si="66"/>
        <v>19</v>
      </c>
      <c r="H172" s="3">
        <f t="shared" ca="1" si="67"/>
        <v>72</v>
      </c>
      <c r="I172" s="2">
        <f t="shared" ca="1" si="68"/>
        <v>0</v>
      </c>
      <c r="J172" s="3">
        <f t="shared" si="69"/>
        <v>0</v>
      </c>
      <c r="K172" s="3">
        <f t="shared" ca="1" si="70"/>
        <v>72</v>
      </c>
      <c r="L172" s="2">
        <f t="shared" ca="1" si="71"/>
        <v>9574</v>
      </c>
      <c r="M172" s="1">
        <f t="shared" ca="1" si="72"/>
        <v>0</v>
      </c>
      <c r="N172">
        <f t="shared" ca="1" si="73"/>
        <v>0</v>
      </c>
      <c r="O172">
        <f t="shared" ca="1" si="74"/>
        <v>0</v>
      </c>
      <c r="P172">
        <f t="shared" ca="1" si="75"/>
        <v>32</v>
      </c>
      <c r="Q172" s="1">
        <f t="shared" ca="1" si="76"/>
        <v>60.980891719745252</v>
      </c>
      <c r="R172" s="1">
        <f t="shared" ca="1" si="77"/>
        <v>769.95476073820055</v>
      </c>
      <c r="S172" s="17">
        <f t="shared" ca="1" si="78"/>
        <v>27.748058684135014</v>
      </c>
    </row>
    <row r="173" spans="2:19">
      <c r="B173">
        <v>158</v>
      </c>
      <c r="C173" s="1">
        <f t="shared" ca="1" si="79"/>
        <v>0.31570856114780543</v>
      </c>
      <c r="D173">
        <f t="shared" ca="1" si="63"/>
        <v>2</v>
      </c>
      <c r="E173">
        <f t="shared" ca="1" si="64"/>
        <v>2</v>
      </c>
      <c r="F173">
        <f t="shared" ca="1" si="65"/>
        <v>22</v>
      </c>
      <c r="G173">
        <f t="shared" ca="1" si="66"/>
        <v>21</v>
      </c>
      <c r="H173" s="3">
        <f t="shared" ca="1" si="67"/>
        <v>66</v>
      </c>
      <c r="I173" s="2">
        <f t="shared" ca="1" si="68"/>
        <v>0</v>
      </c>
      <c r="J173" s="3">
        <f t="shared" si="69"/>
        <v>0</v>
      </c>
      <c r="K173" s="3">
        <f t="shared" ca="1" si="70"/>
        <v>66</v>
      </c>
      <c r="L173" s="2">
        <f t="shared" ca="1" si="71"/>
        <v>9640</v>
      </c>
      <c r="M173" s="1">
        <f t="shared" ca="1" si="72"/>
        <v>0</v>
      </c>
      <c r="N173">
        <f t="shared" ca="1" si="73"/>
        <v>0</v>
      </c>
      <c r="O173">
        <f t="shared" ca="1" si="74"/>
        <v>0</v>
      </c>
      <c r="P173">
        <f t="shared" ca="1" si="75"/>
        <v>32</v>
      </c>
      <c r="Q173" s="1">
        <f t="shared" ca="1" si="76"/>
        <v>61.012658227848121</v>
      </c>
      <c r="R173" s="1">
        <f t="shared" ca="1" si="77"/>
        <v>765.21002983149276</v>
      </c>
      <c r="S173" s="17">
        <f t="shared" ca="1" si="78"/>
        <v>27.662429933602954</v>
      </c>
    </row>
    <row r="174" spans="2:19">
      <c r="B174">
        <v>159</v>
      </c>
      <c r="C174" s="1">
        <f t="shared" ca="1" si="79"/>
        <v>0.73927415566980792</v>
      </c>
      <c r="D174">
        <f t="shared" ca="1" si="63"/>
        <v>4</v>
      </c>
      <c r="E174">
        <f t="shared" ca="1" si="64"/>
        <v>4</v>
      </c>
      <c r="F174">
        <f t="shared" ca="1" si="65"/>
        <v>18</v>
      </c>
      <c r="G174">
        <f t="shared" ca="1" si="66"/>
        <v>25</v>
      </c>
      <c r="H174" s="3">
        <f t="shared" ca="1" si="67"/>
        <v>54</v>
      </c>
      <c r="I174" s="2">
        <f t="shared" ca="1" si="68"/>
        <v>0</v>
      </c>
      <c r="J174" s="3">
        <f t="shared" si="69"/>
        <v>0</v>
      </c>
      <c r="K174" s="3">
        <f t="shared" ca="1" si="70"/>
        <v>54</v>
      </c>
      <c r="L174" s="2">
        <f t="shared" ca="1" si="71"/>
        <v>9694</v>
      </c>
      <c r="M174" s="1">
        <f t="shared" ca="1" si="72"/>
        <v>0</v>
      </c>
      <c r="N174">
        <f t="shared" ca="1" si="73"/>
        <v>0</v>
      </c>
      <c r="O174">
        <f t="shared" ca="1" si="74"/>
        <v>0</v>
      </c>
      <c r="P174">
        <f t="shared" ca="1" si="75"/>
        <v>32</v>
      </c>
      <c r="Q174" s="1">
        <f t="shared" ca="1" si="76"/>
        <v>60.968553459119526</v>
      </c>
      <c r="R174" s="1">
        <f t="shared" ca="1" si="77"/>
        <v>760.6762200461751</v>
      </c>
      <c r="S174" s="17">
        <f t="shared" ca="1" si="78"/>
        <v>27.580359316843118</v>
      </c>
    </row>
    <row r="175" spans="2:19">
      <c r="B175">
        <v>160</v>
      </c>
      <c r="C175" s="1">
        <f t="shared" ca="1" si="79"/>
        <v>0.53824551181995339</v>
      </c>
      <c r="D175">
        <f t="shared" ca="1" si="63"/>
        <v>3</v>
      </c>
      <c r="E175">
        <f t="shared" ca="1" si="64"/>
        <v>3</v>
      </c>
      <c r="F175">
        <f t="shared" ca="1" si="65"/>
        <v>15</v>
      </c>
      <c r="G175">
        <f t="shared" ca="1" si="66"/>
        <v>28</v>
      </c>
      <c r="H175" s="3">
        <f t="shared" ca="1" si="67"/>
        <v>45</v>
      </c>
      <c r="I175" s="2">
        <f t="shared" ca="1" si="68"/>
        <v>0</v>
      </c>
      <c r="J175" s="3">
        <f t="shared" si="69"/>
        <v>0</v>
      </c>
      <c r="K175" s="3">
        <f t="shared" ca="1" si="70"/>
        <v>45</v>
      </c>
      <c r="L175" s="2">
        <f t="shared" ca="1" si="71"/>
        <v>9739</v>
      </c>
      <c r="M175" s="1">
        <f t="shared" ca="1" si="72"/>
        <v>0</v>
      </c>
      <c r="N175">
        <f t="shared" ca="1" si="73"/>
        <v>0</v>
      </c>
      <c r="O175">
        <f t="shared" ca="1" si="74"/>
        <v>0</v>
      </c>
      <c r="P175">
        <f t="shared" ca="1" si="75"/>
        <v>32</v>
      </c>
      <c r="Q175" s="1">
        <f t="shared" ca="1" si="76"/>
        <v>60.868750000000034</v>
      </c>
      <c r="R175" s="1">
        <f t="shared" ca="1" si="77"/>
        <v>757.4858097484281</v>
      </c>
      <c r="S175" s="17">
        <f t="shared" ca="1" si="78"/>
        <v>27.522460096227373</v>
      </c>
    </row>
    <row r="176" spans="2:19">
      <c r="B176">
        <v>161</v>
      </c>
      <c r="C176" s="1">
        <f t="shared" ca="1" si="79"/>
        <v>0.50272886303198261</v>
      </c>
      <c r="D176">
        <f t="shared" ca="1" si="63"/>
        <v>3</v>
      </c>
      <c r="E176">
        <f t="shared" ca="1" si="64"/>
        <v>3</v>
      </c>
      <c r="F176">
        <f t="shared" ca="1" si="65"/>
        <v>12</v>
      </c>
      <c r="G176">
        <f t="shared" ca="1" si="66"/>
        <v>31</v>
      </c>
      <c r="H176" s="3">
        <f t="shared" ca="1" si="67"/>
        <v>36</v>
      </c>
      <c r="I176" s="2">
        <f t="shared" ca="1" si="68"/>
        <v>0</v>
      </c>
      <c r="J176" s="3">
        <f t="shared" ca="1" si="69"/>
        <v>25</v>
      </c>
      <c r="K176" s="3">
        <f t="shared" ca="1" si="70"/>
        <v>61</v>
      </c>
      <c r="L176" s="2">
        <f t="shared" ca="1" si="71"/>
        <v>9800</v>
      </c>
      <c r="M176" s="1">
        <f t="shared" ca="1" si="72"/>
        <v>0.35546469495433763</v>
      </c>
      <c r="N176">
        <f t="shared" ca="1" si="73"/>
        <v>3</v>
      </c>
      <c r="O176">
        <f t="shared" ca="1" si="74"/>
        <v>0</v>
      </c>
      <c r="P176">
        <f t="shared" ca="1" si="75"/>
        <v>31</v>
      </c>
      <c r="Q176" s="1">
        <f t="shared" ca="1" si="76"/>
        <v>60.869565217391333</v>
      </c>
      <c r="R176" s="1">
        <f t="shared" ca="1" si="77"/>
        <v>752.75163043478312</v>
      </c>
      <c r="S176" s="17">
        <f t="shared" ca="1" si="78"/>
        <v>27.436319549727934</v>
      </c>
    </row>
    <row r="177" spans="2:19">
      <c r="B177">
        <v>162</v>
      </c>
      <c r="C177" s="1">
        <f t="shared" ca="1" si="79"/>
        <v>0.74261731320912983</v>
      </c>
      <c r="D177">
        <f t="shared" ca="1" si="63"/>
        <v>4</v>
      </c>
      <c r="E177">
        <f t="shared" ca="1" si="64"/>
        <v>4</v>
      </c>
      <c r="F177">
        <f t="shared" ca="1" si="65"/>
        <v>8</v>
      </c>
      <c r="G177">
        <f t="shared" ca="1" si="66"/>
        <v>4</v>
      </c>
      <c r="H177" s="3">
        <f t="shared" ca="1" si="67"/>
        <v>24</v>
      </c>
      <c r="I177" s="2">
        <f t="shared" ca="1" si="68"/>
        <v>0</v>
      </c>
      <c r="J177" s="3">
        <f t="shared" si="69"/>
        <v>0</v>
      </c>
      <c r="K177" s="3">
        <f t="shared" ca="1" si="70"/>
        <v>24</v>
      </c>
      <c r="L177" s="2">
        <f t="shared" ca="1" si="71"/>
        <v>9824</v>
      </c>
      <c r="M177" s="1">
        <f t="shared" ca="1" si="72"/>
        <v>0</v>
      </c>
      <c r="N177">
        <f t="shared" ca="1" si="73"/>
        <v>2</v>
      </c>
      <c r="O177">
        <f t="shared" ca="1" si="74"/>
        <v>0</v>
      </c>
      <c r="P177">
        <f t="shared" ca="1" si="75"/>
        <v>31</v>
      </c>
      <c r="Q177" s="1">
        <f t="shared" ca="1" si="76"/>
        <v>60.641975308642003</v>
      </c>
      <c r="R177" s="1">
        <f t="shared" ca="1" si="77"/>
        <v>756.46729545280323</v>
      </c>
      <c r="S177" s="17">
        <f t="shared" ca="1" si="78"/>
        <v>27.503950542654835</v>
      </c>
    </row>
    <row r="178" spans="2:19">
      <c r="B178">
        <v>163</v>
      </c>
      <c r="C178" s="1">
        <f t="shared" ca="1" si="79"/>
        <v>0.93368123470006292</v>
      </c>
      <c r="D178">
        <f t="shared" ca="1" si="63"/>
        <v>5</v>
      </c>
      <c r="E178">
        <f t="shared" ca="1" si="64"/>
        <v>5</v>
      </c>
      <c r="F178">
        <f t="shared" ca="1" si="65"/>
        <v>3</v>
      </c>
      <c r="G178">
        <f t="shared" ca="1" si="66"/>
        <v>9</v>
      </c>
      <c r="H178" s="3">
        <f t="shared" ca="1" si="67"/>
        <v>9</v>
      </c>
      <c r="I178" s="2">
        <f t="shared" ca="1" si="68"/>
        <v>0</v>
      </c>
      <c r="J178" s="3">
        <f t="shared" si="69"/>
        <v>0</v>
      </c>
      <c r="K178" s="3">
        <f t="shared" ca="1" si="70"/>
        <v>9</v>
      </c>
      <c r="L178" s="2">
        <f t="shared" ca="1" si="71"/>
        <v>9833</v>
      </c>
      <c r="M178" s="1">
        <f t="shared" ca="1" si="72"/>
        <v>0</v>
      </c>
      <c r="N178">
        <f t="shared" ca="1" si="73"/>
        <v>1</v>
      </c>
      <c r="O178">
        <f t="shared" ca="1" si="74"/>
        <v>0</v>
      </c>
      <c r="P178">
        <f t="shared" ca="1" si="75"/>
        <v>31</v>
      </c>
      <c r="Q178" s="1">
        <f t="shared" ca="1" si="76"/>
        <v>60.325153374233153</v>
      </c>
      <c r="R178" s="1">
        <f t="shared" ca="1" si="77"/>
        <v>768.15905476028229</v>
      </c>
      <c r="S178" s="17">
        <f t="shared" ca="1" si="78"/>
        <v>27.715682469682797</v>
      </c>
    </row>
    <row r="179" spans="2:19">
      <c r="B179">
        <v>164</v>
      </c>
      <c r="C179" s="1">
        <f t="shared" ca="1" si="79"/>
        <v>0.53420111123629099</v>
      </c>
      <c r="D179">
        <f t="shared" ca="1" si="63"/>
        <v>3</v>
      </c>
      <c r="E179">
        <f t="shared" ca="1" si="64"/>
        <v>3</v>
      </c>
      <c r="F179">
        <f t="shared" ca="1" si="65"/>
        <v>31</v>
      </c>
      <c r="G179">
        <f t="shared" ca="1" si="66"/>
        <v>12</v>
      </c>
      <c r="H179" s="3">
        <f t="shared" ca="1" si="67"/>
        <v>93</v>
      </c>
      <c r="I179" s="2">
        <f t="shared" ca="1" si="68"/>
        <v>0</v>
      </c>
      <c r="J179" s="3">
        <f t="shared" si="69"/>
        <v>0</v>
      </c>
      <c r="K179" s="3">
        <f t="shared" ca="1" si="70"/>
        <v>93</v>
      </c>
      <c r="L179" s="2">
        <f t="shared" ca="1" si="71"/>
        <v>9926</v>
      </c>
      <c r="M179" s="1">
        <f t="shared" ca="1" si="72"/>
        <v>0</v>
      </c>
      <c r="N179">
        <f t="shared" ca="1" si="73"/>
        <v>0</v>
      </c>
      <c r="O179">
        <f t="shared" ca="1" si="74"/>
        <v>31</v>
      </c>
      <c r="P179">
        <f t="shared" ca="1" si="75"/>
        <v>31</v>
      </c>
      <c r="Q179" s="1">
        <f t="shared" ca="1" si="76"/>
        <v>60.524390243902467</v>
      </c>
      <c r="R179" s="1">
        <f t="shared" ca="1" si="77"/>
        <v>769.95645668113173</v>
      </c>
      <c r="S179" s="17">
        <f t="shared" ca="1" si="78"/>
        <v>27.74808924378635</v>
      </c>
    </row>
    <row r="180" spans="2:19">
      <c r="B180">
        <v>165</v>
      </c>
      <c r="C180" s="1">
        <f t="shared" ca="1" si="79"/>
        <v>7.7754344716297386E-2</v>
      </c>
      <c r="D180">
        <f t="shared" ca="1" si="63"/>
        <v>1</v>
      </c>
      <c r="E180">
        <f t="shared" ca="1" si="64"/>
        <v>1</v>
      </c>
      <c r="F180">
        <f t="shared" ca="1" si="65"/>
        <v>30</v>
      </c>
      <c r="G180">
        <f t="shared" ca="1" si="66"/>
        <v>13</v>
      </c>
      <c r="H180" s="3">
        <f t="shared" ca="1" si="67"/>
        <v>90</v>
      </c>
      <c r="I180" s="2">
        <f t="shared" ca="1" si="68"/>
        <v>0</v>
      </c>
      <c r="J180" s="3">
        <f t="shared" si="69"/>
        <v>0</v>
      </c>
      <c r="K180" s="3">
        <f t="shared" ca="1" si="70"/>
        <v>90</v>
      </c>
      <c r="L180" s="2">
        <f t="shared" ca="1" si="71"/>
        <v>10016</v>
      </c>
      <c r="M180" s="1">
        <f t="shared" ca="1" si="72"/>
        <v>0</v>
      </c>
      <c r="N180">
        <f t="shared" ca="1" si="73"/>
        <v>0</v>
      </c>
      <c r="O180">
        <f t="shared" ca="1" si="74"/>
        <v>0</v>
      </c>
      <c r="P180">
        <f t="shared" ca="1" si="75"/>
        <v>31</v>
      </c>
      <c r="Q180" s="1">
        <f t="shared" ca="1" si="76"/>
        <v>60.703030303030324</v>
      </c>
      <c r="R180" s="1">
        <f t="shared" ca="1" si="77"/>
        <v>770.52712490761326</v>
      </c>
      <c r="S180" s="17">
        <f t="shared" ca="1" si="78"/>
        <v>27.758370357562658</v>
      </c>
    </row>
    <row r="181" spans="2:19">
      <c r="B181">
        <v>166</v>
      </c>
      <c r="C181" s="1">
        <f t="shared" ca="1" si="79"/>
        <v>0.35132484782120188</v>
      </c>
      <c r="D181">
        <f t="shared" ca="1" si="63"/>
        <v>3</v>
      </c>
      <c r="E181">
        <f t="shared" ca="1" si="64"/>
        <v>3</v>
      </c>
      <c r="F181">
        <f t="shared" ca="1" si="65"/>
        <v>27</v>
      </c>
      <c r="G181">
        <f t="shared" ca="1" si="66"/>
        <v>16</v>
      </c>
      <c r="H181" s="3">
        <f t="shared" ca="1" si="67"/>
        <v>81</v>
      </c>
      <c r="I181" s="2">
        <f t="shared" ca="1" si="68"/>
        <v>0</v>
      </c>
      <c r="J181" s="3">
        <f t="shared" si="69"/>
        <v>0</v>
      </c>
      <c r="K181" s="3">
        <f t="shared" ca="1" si="70"/>
        <v>81</v>
      </c>
      <c r="L181" s="2">
        <f t="shared" ca="1" si="71"/>
        <v>10097</v>
      </c>
      <c r="M181" s="1">
        <f t="shared" ca="1" si="72"/>
        <v>0</v>
      </c>
      <c r="N181">
        <f t="shared" ca="1" si="73"/>
        <v>0</v>
      </c>
      <c r="O181">
        <f t="shared" ca="1" si="74"/>
        <v>0</v>
      </c>
      <c r="P181">
        <f t="shared" ca="1" si="75"/>
        <v>31</v>
      </c>
      <c r="Q181" s="1">
        <f t="shared" ca="1" si="76"/>
        <v>60.825301204819304</v>
      </c>
      <c r="R181" s="1">
        <f t="shared" ca="1" si="77"/>
        <v>768.3389923329687</v>
      </c>
      <c r="S181" s="17">
        <f t="shared" ca="1" si="78"/>
        <v>27.718928412421874</v>
      </c>
    </row>
    <row r="182" spans="2:19">
      <c r="B182">
        <v>167</v>
      </c>
      <c r="C182" s="1">
        <f t="shared" ca="1" si="79"/>
        <v>0.94041008496959422</v>
      </c>
      <c r="D182">
        <f t="shared" ca="1" si="63"/>
        <v>5</v>
      </c>
      <c r="E182">
        <f t="shared" ca="1" si="64"/>
        <v>5</v>
      </c>
      <c r="F182">
        <f t="shared" ca="1" si="65"/>
        <v>22</v>
      </c>
      <c r="G182">
        <f t="shared" ca="1" si="66"/>
        <v>21</v>
      </c>
      <c r="H182" s="3">
        <f t="shared" ca="1" si="67"/>
        <v>66</v>
      </c>
      <c r="I182" s="2">
        <f t="shared" ca="1" si="68"/>
        <v>0</v>
      </c>
      <c r="J182" s="3">
        <f t="shared" si="69"/>
        <v>0</v>
      </c>
      <c r="K182" s="3">
        <f t="shared" ca="1" si="70"/>
        <v>66</v>
      </c>
      <c r="L182" s="2">
        <f t="shared" ca="1" si="71"/>
        <v>10163</v>
      </c>
      <c r="M182" s="1">
        <f t="shared" ca="1" si="72"/>
        <v>0</v>
      </c>
      <c r="N182">
        <f t="shared" ca="1" si="73"/>
        <v>0</v>
      </c>
      <c r="O182">
        <f t="shared" ca="1" si="74"/>
        <v>0</v>
      </c>
      <c r="P182">
        <f t="shared" ca="1" si="75"/>
        <v>31</v>
      </c>
      <c r="Q182" s="1">
        <f t="shared" ca="1" si="76"/>
        <v>60.856287425149723</v>
      </c>
      <c r="R182" s="1">
        <f t="shared" ca="1" si="77"/>
        <v>763.87078854339563</v>
      </c>
      <c r="S182" s="17">
        <f t="shared" ca="1" si="78"/>
        <v>27.638212470118173</v>
      </c>
    </row>
    <row r="183" spans="2:19">
      <c r="B183">
        <v>168</v>
      </c>
      <c r="C183" s="1">
        <f t="shared" ca="1" si="79"/>
        <v>0.97115983157372821</v>
      </c>
      <c r="D183">
        <f t="shared" ca="1" si="63"/>
        <v>5</v>
      </c>
      <c r="E183">
        <f t="shared" ca="1" si="64"/>
        <v>5</v>
      </c>
      <c r="F183">
        <f t="shared" ca="1" si="65"/>
        <v>17</v>
      </c>
      <c r="G183">
        <f t="shared" ca="1" si="66"/>
        <v>26</v>
      </c>
      <c r="H183" s="3">
        <f t="shared" ca="1" si="67"/>
        <v>51</v>
      </c>
      <c r="I183" s="2">
        <f t="shared" ca="1" si="68"/>
        <v>0</v>
      </c>
      <c r="J183" s="3">
        <f t="shared" si="69"/>
        <v>0</v>
      </c>
      <c r="K183" s="3">
        <f t="shared" ca="1" si="70"/>
        <v>51</v>
      </c>
      <c r="L183" s="2">
        <f t="shared" ca="1" si="71"/>
        <v>10214</v>
      </c>
      <c r="M183" s="1">
        <f t="shared" ca="1" si="72"/>
        <v>0</v>
      </c>
      <c r="N183">
        <f t="shared" ca="1" si="73"/>
        <v>0</v>
      </c>
      <c r="O183">
        <f t="shared" ca="1" si="74"/>
        <v>0</v>
      </c>
      <c r="P183">
        <f t="shared" ca="1" si="75"/>
        <v>31</v>
      </c>
      <c r="Q183" s="1">
        <f t="shared" ca="1" si="76"/>
        <v>60.797619047619065</v>
      </c>
      <c r="R183" s="1">
        <f t="shared" ca="1" si="77"/>
        <v>759.87496435700075</v>
      </c>
      <c r="S183" s="17">
        <f t="shared" ca="1" si="78"/>
        <v>27.565829651164151</v>
      </c>
    </row>
    <row r="184" spans="2:19">
      <c r="B184">
        <v>169</v>
      </c>
      <c r="C184" s="1">
        <f t="shared" ca="1" si="79"/>
        <v>0.97408841586516504</v>
      </c>
      <c r="D184">
        <f t="shared" ca="1" si="63"/>
        <v>5</v>
      </c>
      <c r="E184">
        <f t="shared" ca="1" si="64"/>
        <v>5</v>
      </c>
      <c r="F184">
        <f t="shared" ca="1" si="65"/>
        <v>12</v>
      </c>
      <c r="G184">
        <f t="shared" ca="1" si="66"/>
        <v>31</v>
      </c>
      <c r="H184" s="3">
        <f t="shared" ca="1" si="67"/>
        <v>36</v>
      </c>
      <c r="I184" s="2">
        <f t="shared" ca="1" si="68"/>
        <v>0</v>
      </c>
      <c r="J184" s="3">
        <f t="shared" si="69"/>
        <v>0</v>
      </c>
      <c r="K184" s="3">
        <f t="shared" ca="1" si="70"/>
        <v>36</v>
      </c>
      <c r="L184" s="2">
        <f t="shared" ca="1" si="71"/>
        <v>10250</v>
      </c>
      <c r="M184" s="1">
        <f t="shared" ca="1" si="72"/>
        <v>0</v>
      </c>
      <c r="N184">
        <f t="shared" ca="1" si="73"/>
        <v>0</v>
      </c>
      <c r="O184">
        <f t="shared" ca="1" si="74"/>
        <v>0</v>
      </c>
      <c r="P184">
        <f t="shared" ca="1" si="75"/>
        <v>31</v>
      </c>
      <c r="Q184" s="1">
        <f t="shared" ca="1" si="76"/>
        <v>60.650887573964518</v>
      </c>
      <c r="R184" s="1">
        <f t="shared" ca="1" si="77"/>
        <v>758.99049027895228</v>
      </c>
      <c r="S184" s="17">
        <f t="shared" ca="1" si="78"/>
        <v>27.549782036868319</v>
      </c>
    </row>
    <row r="185" spans="2:19">
      <c r="B185">
        <v>170</v>
      </c>
      <c r="C185" s="1">
        <f t="shared" ca="1" si="79"/>
        <v>0.94657389770605826</v>
      </c>
      <c r="D185">
        <f t="shared" ca="1" si="63"/>
        <v>5</v>
      </c>
      <c r="E185">
        <f t="shared" ca="1" si="64"/>
        <v>5</v>
      </c>
      <c r="F185">
        <f t="shared" ca="1" si="65"/>
        <v>7</v>
      </c>
      <c r="G185">
        <f t="shared" ca="1" si="66"/>
        <v>36</v>
      </c>
      <c r="H185" s="3">
        <f t="shared" ca="1" si="67"/>
        <v>21</v>
      </c>
      <c r="I185" s="2">
        <f t="shared" ca="1" si="68"/>
        <v>0</v>
      </c>
      <c r="J185" s="3">
        <f t="shared" si="69"/>
        <v>0</v>
      </c>
      <c r="K185" s="3">
        <f t="shared" ca="1" si="70"/>
        <v>21</v>
      </c>
      <c r="L185" s="2">
        <f t="shared" ca="1" si="71"/>
        <v>10271</v>
      </c>
      <c r="M185" s="1">
        <f t="shared" ca="1" si="72"/>
        <v>0</v>
      </c>
      <c r="N185">
        <f t="shared" ca="1" si="73"/>
        <v>0</v>
      </c>
      <c r="O185">
        <f t="shared" ca="1" si="74"/>
        <v>0</v>
      </c>
      <c r="P185">
        <f t="shared" ca="1" si="75"/>
        <v>31</v>
      </c>
      <c r="Q185" s="1">
        <f t="shared" ca="1" si="76"/>
        <v>60.417647058823547</v>
      </c>
      <c r="R185" s="1">
        <f t="shared" ca="1" si="77"/>
        <v>763.74761573268404</v>
      </c>
      <c r="S185" s="17">
        <f t="shared" ca="1" si="78"/>
        <v>27.635984073896918</v>
      </c>
    </row>
    <row r="186" spans="2:19">
      <c r="B186">
        <v>171</v>
      </c>
      <c r="C186" s="1">
        <f t="shared" ca="1" si="79"/>
        <v>4.1136002435974817E-2</v>
      </c>
      <c r="D186">
        <f t="shared" ca="1" si="63"/>
        <v>0</v>
      </c>
      <c r="E186">
        <f t="shared" ca="1" si="64"/>
        <v>0</v>
      </c>
      <c r="F186">
        <f t="shared" ca="1" si="65"/>
        <v>7</v>
      </c>
      <c r="G186">
        <f t="shared" ca="1" si="66"/>
        <v>36</v>
      </c>
      <c r="H186" s="3">
        <f t="shared" ca="1" si="67"/>
        <v>21</v>
      </c>
      <c r="I186" s="2">
        <f t="shared" ca="1" si="68"/>
        <v>0</v>
      </c>
      <c r="J186" s="3">
        <f t="shared" ca="1" si="69"/>
        <v>25</v>
      </c>
      <c r="K186" s="3">
        <f t="shared" ca="1" si="70"/>
        <v>46</v>
      </c>
      <c r="L186" s="2">
        <f t="shared" ca="1" si="71"/>
        <v>10317</v>
      </c>
      <c r="M186" s="1">
        <f t="shared" ca="1" si="72"/>
        <v>0.74017347293524605</v>
      </c>
      <c r="N186">
        <f t="shared" ca="1" si="73"/>
        <v>3</v>
      </c>
      <c r="O186">
        <f t="shared" ca="1" si="74"/>
        <v>0</v>
      </c>
      <c r="P186">
        <f t="shared" ca="1" si="75"/>
        <v>36</v>
      </c>
      <c r="Q186" s="1">
        <f t="shared" ca="1" si="76"/>
        <v>60.33333333333335</v>
      </c>
      <c r="R186" s="1">
        <f t="shared" ca="1" si="77"/>
        <v>760.47058823529449</v>
      </c>
      <c r="S186" s="17">
        <f t="shared" ca="1" si="78"/>
        <v>27.576631198086805</v>
      </c>
    </row>
    <row r="187" spans="2:19">
      <c r="B187">
        <v>172</v>
      </c>
      <c r="C187" s="1">
        <f t="shared" ca="1" si="79"/>
        <v>0.5621327252306334</v>
      </c>
      <c r="D187">
        <f t="shared" ca="1" si="63"/>
        <v>3</v>
      </c>
      <c r="E187">
        <f t="shared" ca="1" si="64"/>
        <v>3</v>
      </c>
      <c r="F187">
        <f t="shared" ca="1" si="65"/>
        <v>4</v>
      </c>
      <c r="G187">
        <f t="shared" ca="1" si="66"/>
        <v>3</v>
      </c>
      <c r="H187" s="3">
        <f t="shared" ca="1" si="67"/>
        <v>12</v>
      </c>
      <c r="I187" s="2">
        <f t="shared" ca="1" si="68"/>
        <v>0</v>
      </c>
      <c r="J187" s="3">
        <f t="shared" si="69"/>
        <v>0</v>
      </c>
      <c r="K187" s="3">
        <f t="shared" ca="1" si="70"/>
        <v>12</v>
      </c>
      <c r="L187" s="2">
        <f t="shared" ca="1" si="71"/>
        <v>10329</v>
      </c>
      <c r="M187" s="1">
        <f t="shared" ca="1" si="72"/>
        <v>0</v>
      </c>
      <c r="N187">
        <f t="shared" ca="1" si="73"/>
        <v>2</v>
      </c>
      <c r="O187">
        <f t="shared" ca="1" si="74"/>
        <v>0</v>
      </c>
      <c r="P187">
        <f t="shared" ca="1" si="75"/>
        <v>36</v>
      </c>
      <c r="Q187" s="1">
        <f t="shared" ca="1" si="76"/>
        <v>60.052325581395372</v>
      </c>
      <c r="R187" s="1">
        <f t="shared" ca="1" si="77"/>
        <v>769.60543315653513</v>
      </c>
      <c r="S187" s="17">
        <f t="shared" ca="1" si="78"/>
        <v>27.741763338990101</v>
      </c>
    </row>
    <row r="188" spans="2:19">
      <c r="C188" s="1"/>
      <c r="H188" s="3"/>
      <c r="I188" s="2"/>
      <c r="J188" s="3"/>
      <c r="K188" s="3"/>
      <c r="L188" s="2"/>
      <c r="M188" s="1"/>
      <c r="Q188" s="1"/>
      <c r="R188" s="1"/>
      <c r="S188" s="17"/>
    </row>
  </sheetData>
  <mergeCells count="4">
    <mergeCell ref="B13:B14"/>
    <mergeCell ref="C13:F13"/>
    <mergeCell ref="H13:K13"/>
    <mergeCell ref="L13:N13"/>
  </mergeCells>
  <pageMargins left="0.25" right="0.25" top="0.75" bottom="0.75" header="0.3" footer="0.3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24</vt:i4>
      </vt:variant>
    </vt:vector>
  </HeadingPairs>
  <TitlesOfParts>
    <vt:vector size="26" baseType="lpstr">
      <vt:lpstr>Montecarlo - Ej 9 - Politica A</vt:lpstr>
      <vt:lpstr>Politica B</vt:lpstr>
      <vt:lpstr>'Montecarlo - Ej 9 - Politica A'!Área_de_impresión</vt:lpstr>
      <vt:lpstr>'Politica B'!Área_de_impresión</vt:lpstr>
      <vt:lpstr>'Politica B'!cantidad_pedido</vt:lpstr>
      <vt:lpstr>cantidad_pedido</vt:lpstr>
      <vt:lpstr>'Politica B'!costo_mant</vt:lpstr>
      <vt:lpstr>costo_mant</vt:lpstr>
      <vt:lpstr>'Politica B'!costo_pedido</vt:lpstr>
      <vt:lpstr>costo_pedido</vt:lpstr>
      <vt:lpstr>'Politica B'!costo_stockout</vt:lpstr>
      <vt:lpstr>costo_stockout</vt:lpstr>
      <vt:lpstr>'Politica B'!intervalo_pedido</vt:lpstr>
      <vt:lpstr>intervalo_pedido</vt:lpstr>
      <vt:lpstr>lim_costo_ped</vt:lpstr>
      <vt:lpstr>'Politica B'!lim_demanda</vt:lpstr>
      <vt:lpstr>lim_demanda</vt:lpstr>
      <vt:lpstr>'Politica B'!lim_demora</vt:lpstr>
      <vt:lpstr>lim_demora</vt:lpstr>
      <vt:lpstr>'Politica B'!prob_demanda</vt:lpstr>
      <vt:lpstr>prob_demanda</vt:lpstr>
      <vt:lpstr>rango_costo_ped</vt:lpstr>
      <vt:lpstr>'Politica B'!rango_demanda</vt:lpstr>
      <vt:lpstr>rango_demanda</vt:lpstr>
      <vt:lpstr>'Politica B'!rango_demora</vt:lpstr>
      <vt:lpstr>rango_demora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2019-04-23T21:23:29Z</cp:lastPrinted>
  <dcterms:created xsi:type="dcterms:W3CDTF">2019-04-15T18:32:28Z</dcterms:created>
  <dcterms:modified xsi:type="dcterms:W3CDTF">2020-04-23T15:08:53Z</dcterms:modified>
</cp:coreProperties>
</file>