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is Documentos\_UTN\SIM-2021\Material\"/>
    </mc:Choice>
  </mc:AlternateContent>
  <bookViews>
    <workbookView xWindow="0" yWindow="0" windowWidth="21495" windowHeight="10965"/>
  </bookViews>
  <sheets>
    <sheet name="Maquinaria" sheetId="1" r:id="rId1"/>
    <sheet name="Almacen" sheetId="2" r:id="rId2"/>
  </sheets>
  <definedNames>
    <definedName name="Km" localSheetId="0">Maquinaria!$D$24</definedName>
    <definedName name="Ko" localSheetId="0">Maquinaria!$D$23</definedName>
    <definedName name="Ks" localSheetId="0">Maquinaria!$D$25</definedName>
    <definedName name="Q" localSheetId="0">Maquinaria!$D$19</definedName>
    <definedName name="R_" localSheetId="0">Maquinaria!$D$20</definedName>
    <definedName name="StockIni" localSheetId="0">Maquinaria!$D$21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C17" i="2" s="1"/>
  <c r="F17" i="2" s="1"/>
  <c r="D17" i="2"/>
  <c r="E17" i="2" s="1"/>
  <c r="B18" i="2"/>
  <c r="C18" i="2" s="1"/>
  <c r="D18" i="2"/>
  <c r="E18" i="2" s="1"/>
  <c r="B19" i="2"/>
  <c r="C19" i="2" s="1"/>
  <c r="D19" i="2"/>
  <c r="E19" i="2" s="1"/>
  <c r="B20" i="2"/>
  <c r="C20" i="2" s="1"/>
  <c r="F20" i="2" s="1"/>
  <c r="D20" i="2"/>
  <c r="E20" i="2" s="1"/>
  <c r="B21" i="2"/>
  <c r="C21" i="2" s="1"/>
  <c r="F21" i="2" s="1"/>
  <c r="D21" i="2"/>
  <c r="E21" i="2" s="1"/>
  <c r="B22" i="2"/>
  <c r="C22" i="2" s="1"/>
  <c r="F22" i="2" s="1"/>
  <c r="D22" i="2"/>
  <c r="E22" i="2" s="1"/>
  <c r="B23" i="2"/>
  <c r="C23" i="2" s="1"/>
  <c r="D23" i="2"/>
  <c r="E23" i="2" s="1"/>
  <c r="B24" i="2"/>
  <c r="C24" i="2" s="1"/>
  <c r="D24" i="2"/>
  <c r="E24" i="2" s="1"/>
  <c r="B25" i="2"/>
  <c r="C25" i="2" s="1"/>
  <c r="D25" i="2"/>
  <c r="E25" i="2" s="1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D16" i="2"/>
  <c r="E16" i="2" s="1"/>
  <c r="B16" i="2"/>
  <c r="C16" i="2" s="1"/>
  <c r="F16" i="2" s="1"/>
  <c r="Q9" i="2"/>
  <c r="Q8" i="2"/>
  <c r="Q6" i="2"/>
  <c r="M9" i="2"/>
  <c r="M8" i="2"/>
  <c r="M6" i="2"/>
  <c r="I9" i="2"/>
  <c r="I8" i="2"/>
  <c r="I6" i="2"/>
  <c r="G10" i="2"/>
  <c r="G9" i="2"/>
  <c r="G8" i="2"/>
  <c r="E10" i="2"/>
  <c r="E9" i="2"/>
  <c r="E8" i="2"/>
  <c r="C9" i="2"/>
  <c r="C8" i="2"/>
  <c r="N36" i="1"/>
  <c r="M36" i="1"/>
  <c r="K36" i="1"/>
  <c r="I36" i="1"/>
  <c r="H36" i="1"/>
  <c r="N35" i="1"/>
  <c r="M35" i="1"/>
  <c r="L35" i="1"/>
  <c r="N34" i="1"/>
  <c r="M34" i="1"/>
  <c r="A34" i="1"/>
  <c r="N33" i="1"/>
  <c r="M33" i="1"/>
  <c r="K33" i="1"/>
  <c r="J33" i="1"/>
  <c r="G33" i="1"/>
  <c r="A33" i="1"/>
  <c r="N32" i="1"/>
  <c r="M32" i="1"/>
  <c r="K32" i="1"/>
  <c r="A32" i="1"/>
  <c r="I31" i="1"/>
  <c r="F19" i="2" l="1"/>
  <c r="G19" i="2" s="1"/>
  <c r="H19" i="2" s="1"/>
  <c r="F24" i="2"/>
  <c r="G24" i="2" s="1"/>
  <c r="F25" i="2"/>
  <c r="G25" i="2"/>
  <c r="J25" i="2" s="1"/>
  <c r="F23" i="2"/>
  <c r="G23" i="2" s="1"/>
  <c r="H23" i="2" s="1"/>
  <c r="F18" i="2"/>
  <c r="G18" i="2" s="1"/>
  <c r="H18" i="2" s="1"/>
  <c r="G21" i="2"/>
  <c r="I21" i="2" s="1"/>
  <c r="G20" i="2"/>
  <c r="I20" i="2" s="1"/>
  <c r="G17" i="2"/>
  <c r="H17" i="2" s="1"/>
  <c r="G22" i="2"/>
  <c r="J22" i="2" s="1"/>
  <c r="G16" i="2"/>
  <c r="H16" i="2" s="1"/>
  <c r="Q16" i="2" s="1"/>
  <c r="Q17" i="2" s="1"/>
  <c r="Q18" i="2" s="1"/>
  <c r="F14" i="1"/>
  <c r="F13" i="1"/>
  <c r="F12" i="1"/>
  <c r="E13" i="1"/>
  <c r="E14" i="1"/>
  <c r="E12" i="1"/>
  <c r="D15" i="1"/>
  <c r="D13" i="1"/>
  <c r="D14" i="1"/>
  <c r="D12" i="1"/>
  <c r="H21" i="1"/>
  <c r="J21" i="1"/>
  <c r="H22" i="1"/>
  <c r="J22" i="1"/>
  <c r="H14" i="1"/>
  <c r="J14" i="1"/>
  <c r="H15" i="1"/>
  <c r="J15" i="1"/>
  <c r="H16" i="1"/>
  <c r="H17" i="1" s="1"/>
  <c r="H18" i="1" s="1"/>
  <c r="H19" i="1" s="1"/>
  <c r="H20" i="1" s="1"/>
  <c r="J16" i="1"/>
  <c r="J17" i="1"/>
  <c r="J18" i="1"/>
  <c r="J19" i="1"/>
  <c r="J20" i="1"/>
  <c r="J13" i="1"/>
  <c r="H13" i="1"/>
  <c r="J8" i="1"/>
  <c r="J7" i="1"/>
  <c r="J4" i="1"/>
  <c r="J3" i="1"/>
  <c r="F5" i="1"/>
  <c r="F6" i="1" s="1"/>
  <c r="F7" i="1" s="1"/>
  <c r="F4" i="1"/>
  <c r="F3" i="1"/>
  <c r="E4" i="1"/>
  <c r="E5" i="1"/>
  <c r="E6" i="1"/>
  <c r="E7" i="1"/>
  <c r="E3" i="1"/>
  <c r="D8" i="1"/>
  <c r="D4" i="1"/>
  <c r="D5" i="1"/>
  <c r="D6" i="1"/>
  <c r="D7" i="1"/>
  <c r="D3" i="1"/>
  <c r="A27" i="1"/>
  <c r="A26" i="1"/>
  <c r="A24" i="1"/>
  <c r="Q19" i="2" l="1"/>
  <c r="H20" i="2"/>
  <c r="K20" i="2" s="1"/>
  <c r="N20" i="2" s="1"/>
  <c r="H22" i="2"/>
  <c r="K22" i="2" s="1"/>
  <c r="K17" i="2"/>
  <c r="N17" i="2" s="1"/>
  <c r="K18" i="2"/>
  <c r="N18" i="2" s="1"/>
  <c r="M22" i="2"/>
  <c r="P22" i="2" s="1"/>
  <c r="L20" i="2"/>
  <c r="O20" i="2" s="1"/>
  <c r="L21" i="2"/>
  <c r="O21" i="2" s="1"/>
  <c r="K19" i="2"/>
  <c r="N19" i="2" s="1"/>
  <c r="K23" i="2"/>
  <c r="N23" i="2" s="1"/>
  <c r="M25" i="2"/>
  <c r="P25" i="2" s="1"/>
  <c r="J24" i="2"/>
  <c r="H24" i="2"/>
  <c r="I24" i="2"/>
  <c r="I19" i="2"/>
  <c r="I23" i="2"/>
  <c r="I25" i="2"/>
  <c r="H25" i="2"/>
  <c r="I17" i="2"/>
  <c r="J17" i="2"/>
  <c r="J20" i="2"/>
  <c r="J21" i="2"/>
  <c r="I18" i="2"/>
  <c r="J18" i="2"/>
  <c r="J19" i="2"/>
  <c r="I22" i="2"/>
  <c r="J23" i="2"/>
  <c r="H21" i="2"/>
  <c r="K16" i="2"/>
  <c r="N16" i="2" s="1"/>
  <c r="T16" i="2" s="1"/>
  <c r="J16" i="2"/>
  <c r="S16" i="2" s="1"/>
  <c r="I16" i="2"/>
  <c r="R16" i="2" s="1"/>
  <c r="L18" i="1"/>
  <c r="M18" i="1" s="1"/>
  <c r="L21" i="1"/>
  <c r="M21" i="1" s="1"/>
  <c r="L16" i="1"/>
  <c r="M16" i="1" s="1"/>
  <c r="L22" i="1"/>
  <c r="M22" i="1" s="1"/>
  <c r="L14" i="1"/>
  <c r="M14" i="1" s="1"/>
  <c r="L13" i="1"/>
  <c r="M13" i="1" s="1"/>
  <c r="L15" i="1"/>
  <c r="M15" i="1" s="1"/>
  <c r="L20" i="1"/>
  <c r="M20" i="1" s="1"/>
  <c r="L19" i="1"/>
  <c r="M19" i="1" s="1"/>
  <c r="L17" i="1"/>
  <c r="M17" i="1" s="1"/>
  <c r="Q20" i="2" l="1"/>
  <c r="Q21" i="2"/>
  <c r="Q22" i="2" s="1"/>
  <c r="Q23" i="2" s="1"/>
  <c r="Q24" i="2" s="1"/>
  <c r="Q25" i="2" s="1"/>
  <c r="S17" i="2"/>
  <c r="S18" i="2" s="1"/>
  <c r="S19" i="2" s="1"/>
  <c r="S20" i="2" s="1"/>
  <c r="S21" i="2" s="1"/>
  <c r="S22" i="2" s="1"/>
  <c r="S23" i="2" s="1"/>
  <c r="S24" i="2" s="1"/>
  <c r="S25" i="2" s="1"/>
  <c r="N22" i="2"/>
  <c r="M21" i="2"/>
  <c r="P21" i="2" s="1"/>
  <c r="M17" i="2"/>
  <c r="P17" i="2" s="1"/>
  <c r="T17" i="2"/>
  <c r="L17" i="2"/>
  <c r="O17" i="2" s="1"/>
  <c r="K21" i="2"/>
  <c r="N21" i="2" s="1"/>
  <c r="K25" i="2"/>
  <c r="N25" i="2" s="1"/>
  <c r="L25" i="2"/>
  <c r="O25" i="2"/>
  <c r="R17" i="2"/>
  <c r="R18" i="2" s="1"/>
  <c r="R19" i="2" s="1"/>
  <c r="R20" i="2" s="1"/>
  <c r="R21" i="2" s="1"/>
  <c r="R22" i="2" s="1"/>
  <c r="R23" i="2" s="1"/>
  <c r="R24" i="2" s="1"/>
  <c r="R25" i="2" s="1"/>
  <c r="M23" i="2"/>
  <c r="P23" i="2" s="1"/>
  <c r="L22" i="2"/>
  <c r="O22" i="2"/>
  <c r="L23" i="2"/>
  <c r="O23" i="2" s="1"/>
  <c r="M19" i="2"/>
  <c r="P19" i="2" s="1"/>
  <c r="L19" i="2"/>
  <c r="O19" i="2" s="1"/>
  <c r="L24" i="2"/>
  <c r="O24" i="2" s="1"/>
  <c r="K24" i="2"/>
  <c r="N24" i="2" s="1"/>
  <c r="M24" i="2"/>
  <c r="P24" i="2"/>
  <c r="M18" i="2"/>
  <c r="P18" i="2" s="1"/>
  <c r="O18" i="2"/>
  <c r="L18" i="2"/>
  <c r="M20" i="2"/>
  <c r="P20" i="2" s="1"/>
  <c r="M16" i="2"/>
  <c r="P16" i="2" s="1"/>
  <c r="V16" i="2" s="1"/>
  <c r="L16" i="2"/>
  <c r="O16" i="2" s="1"/>
  <c r="U16" i="2" s="1"/>
  <c r="U17" i="2" l="1"/>
  <c r="U18" i="2" s="1"/>
  <c r="U19" i="2" s="1"/>
  <c r="U20" i="2" s="1"/>
  <c r="U21" i="2" s="1"/>
  <c r="U22" i="2" s="1"/>
  <c r="U23" i="2" s="1"/>
  <c r="U24" i="2" s="1"/>
  <c r="U25" i="2" s="1"/>
  <c r="W16" i="2"/>
  <c r="V17" i="2"/>
  <c r="V18" i="2" s="1"/>
  <c r="V19" i="2" s="1"/>
  <c r="V20" i="2" s="1"/>
  <c r="V21" i="2" s="1"/>
  <c r="V22" i="2" s="1"/>
  <c r="V23" i="2" s="1"/>
  <c r="V24" i="2" s="1"/>
  <c r="V25" i="2" s="1"/>
  <c r="T18" i="2"/>
  <c r="W18" i="2" l="1"/>
  <c r="T19" i="2"/>
  <c r="W17" i="2"/>
  <c r="T20" i="2" l="1"/>
  <c r="W19" i="2"/>
  <c r="W20" i="2" l="1"/>
  <c r="T21" i="2"/>
  <c r="T22" i="2" l="1"/>
  <c r="W21" i="2"/>
  <c r="W22" i="2" l="1"/>
  <c r="T23" i="2"/>
  <c r="W23" i="2" l="1"/>
  <c r="T24" i="2"/>
  <c r="T25" i="2" l="1"/>
  <c r="W25" i="2" s="1"/>
  <c r="W24" i="2"/>
</calcChain>
</file>

<file path=xl/sharedStrings.xml><?xml version="1.0" encoding="utf-8"?>
<sst xmlns="http://schemas.openxmlformats.org/spreadsheetml/2006/main" count="80" uniqueCount="54">
  <si>
    <t>Serie</t>
  </si>
  <si>
    <t>Total</t>
  </si>
  <si>
    <t>Min</t>
  </si>
  <si>
    <t>Max</t>
  </si>
  <si>
    <t>Demanda</t>
  </si>
  <si>
    <t>Frecuencia</t>
  </si>
  <si>
    <t>P()</t>
  </si>
  <si>
    <t>P() AC</t>
  </si>
  <si>
    <t>A-B o B-C</t>
  </si>
  <si>
    <t>B-C (AB=2 d.)</t>
  </si>
  <si>
    <t>NroExp</t>
  </si>
  <si>
    <t>RND A-B</t>
  </si>
  <si>
    <t>Demora A-B</t>
  </si>
  <si>
    <t>RND B-C</t>
  </si>
  <si>
    <t>Demora B-C</t>
  </si>
  <si>
    <t>Demora Total</t>
  </si>
  <si>
    <t>Demora</t>
  </si>
  <si>
    <t>Q</t>
  </si>
  <si>
    <t>R</t>
  </si>
  <si>
    <t>StockIni</t>
  </si>
  <si>
    <t>Reloj (días)</t>
  </si>
  <si>
    <t>RND Demanda</t>
  </si>
  <si>
    <t>RND Demora</t>
  </si>
  <si>
    <t>Orden / Pedido</t>
  </si>
  <si>
    <t>Llegada Pedido</t>
  </si>
  <si>
    <t>Disponible</t>
  </si>
  <si>
    <t>Stock</t>
  </si>
  <si>
    <t>Ko</t>
  </si>
  <si>
    <t>Km</t>
  </si>
  <si>
    <t>Ks</t>
  </si>
  <si>
    <t>Costo Total</t>
  </si>
  <si>
    <t>Costo Acumulado</t>
  </si>
  <si>
    <t>SI</t>
  </si>
  <si>
    <t>CTA</t>
  </si>
  <si>
    <t>Rubro</t>
  </si>
  <si>
    <t>Alimentos</t>
  </si>
  <si>
    <t>Limpieza</t>
  </si>
  <si>
    <t>Perfumería</t>
  </si>
  <si>
    <t>Desde</t>
  </si>
  <si>
    <t>Hasta</t>
  </si>
  <si>
    <t>Cantidad</t>
  </si>
  <si>
    <t>Nro Experimento</t>
  </si>
  <si>
    <t>RND Cantidad</t>
  </si>
  <si>
    <t>Cantidad Artículos</t>
  </si>
  <si>
    <t>RND 1er Artículo</t>
  </si>
  <si>
    <t>Rubro 1er Artículo</t>
  </si>
  <si>
    <t>RND 2do Artículo</t>
  </si>
  <si>
    <t>Rubro 2do Artículo</t>
  </si>
  <si>
    <t>Cantidades en el experimento</t>
  </si>
  <si>
    <t>RND Precios</t>
  </si>
  <si>
    <t>Recaudado en experimento</t>
  </si>
  <si>
    <t>Cantidad por rubro</t>
  </si>
  <si>
    <t>Recaudado por rubro</t>
  </si>
  <si>
    <t>Total Recaudado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</si>
</sst>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abSelected="1" zoomScaleNormal="100" workbookViewId="0">
      <selection activeCell="I9" sqref="I9"/>
    </sheetView>
  </sheetViews>
  <sheetFormatPr baseColWidth="10" defaultRowHeight="15" x14ac:dyDescent="0.25"/>
  <cols>
    <col min="6" max="6" width="11" customWidth="1"/>
    <col min="8" max="8" width="12.28515625" customWidth="1"/>
    <col min="10" max="10" width="12" customWidth="1"/>
    <col min="12" max="12" width="12.28515625" customWidth="1"/>
    <col min="13" max="13" width="12.7109375" customWidth="1"/>
  </cols>
  <sheetData>
    <row r="2" spans="1:13" x14ac:dyDescent="0.25">
      <c r="A2" t="s">
        <v>0</v>
      </c>
      <c r="C2" s="5" t="s">
        <v>4</v>
      </c>
      <c r="D2" s="5" t="s">
        <v>5</v>
      </c>
      <c r="E2" s="5" t="s">
        <v>6</v>
      </c>
      <c r="F2" s="5" t="s">
        <v>7</v>
      </c>
      <c r="H2" s="5" t="s">
        <v>8</v>
      </c>
      <c r="I2" s="5" t="s">
        <v>6</v>
      </c>
      <c r="J2" s="5" t="s">
        <v>7</v>
      </c>
    </row>
    <row r="3" spans="1:13" x14ac:dyDescent="0.25">
      <c r="A3">
        <v>4</v>
      </c>
      <c r="C3" s="3">
        <v>1</v>
      </c>
      <c r="D3" s="3">
        <f>COUNTIF($A$3:$A$22,C3)</f>
        <v>1</v>
      </c>
      <c r="E3" s="4">
        <f>D3/$D$8</f>
        <v>0.05</v>
      </c>
      <c r="F3" s="4">
        <f>E3</f>
        <v>0.05</v>
      </c>
      <c r="H3" s="3">
        <v>1</v>
      </c>
      <c r="I3" s="4">
        <v>0.7</v>
      </c>
      <c r="J3" s="4">
        <f>I3</f>
        <v>0.7</v>
      </c>
      <c r="K3" s="4">
        <v>0</v>
      </c>
      <c r="L3" s="4">
        <v>0.69</v>
      </c>
    </row>
    <row r="4" spans="1:13" x14ac:dyDescent="0.25">
      <c r="A4">
        <v>4</v>
      </c>
      <c r="C4" s="3">
        <v>2</v>
      </c>
      <c r="D4" s="3">
        <f t="shared" ref="D4:D7" si="0">COUNTIF($A$3:$A$22,C4)</f>
        <v>4</v>
      </c>
      <c r="E4" s="4">
        <f t="shared" ref="E4:E7" si="1">D4/$D$8</f>
        <v>0.2</v>
      </c>
      <c r="F4" s="4">
        <f>E4+F3</f>
        <v>0.25</v>
      </c>
      <c r="H4" s="3">
        <v>2</v>
      </c>
      <c r="I4" s="4">
        <v>0.3</v>
      </c>
      <c r="J4" s="4">
        <f>I4+J3</f>
        <v>1</v>
      </c>
      <c r="K4" s="4">
        <v>0.7</v>
      </c>
      <c r="L4" s="4">
        <v>0.99</v>
      </c>
    </row>
    <row r="5" spans="1:13" x14ac:dyDescent="0.25">
      <c r="A5">
        <v>4</v>
      </c>
      <c r="C5" s="3">
        <v>3</v>
      </c>
      <c r="D5" s="3">
        <f t="shared" si="0"/>
        <v>5</v>
      </c>
      <c r="E5" s="4">
        <f t="shared" si="1"/>
        <v>0.25</v>
      </c>
      <c r="F5" s="4">
        <f t="shared" ref="F5:F7" si="2">E5+F4</f>
        <v>0.5</v>
      </c>
    </row>
    <row r="6" spans="1:13" x14ac:dyDescent="0.25">
      <c r="A6">
        <v>3</v>
      </c>
      <c r="C6" s="3">
        <v>4</v>
      </c>
      <c r="D6" s="3">
        <f t="shared" si="0"/>
        <v>6</v>
      </c>
      <c r="E6" s="4">
        <f t="shared" si="1"/>
        <v>0.3</v>
      </c>
      <c r="F6" s="4">
        <f t="shared" si="2"/>
        <v>0.8</v>
      </c>
      <c r="H6" s="5" t="s">
        <v>9</v>
      </c>
      <c r="I6" s="3" t="s">
        <v>6</v>
      </c>
      <c r="J6" s="3" t="s">
        <v>7</v>
      </c>
    </row>
    <row r="7" spans="1:13" x14ac:dyDescent="0.25">
      <c r="A7">
        <v>4</v>
      </c>
      <c r="C7" s="3">
        <v>5</v>
      </c>
      <c r="D7" s="3">
        <f t="shared" si="0"/>
        <v>4</v>
      </c>
      <c r="E7" s="4">
        <f t="shared" si="1"/>
        <v>0.2</v>
      </c>
      <c r="F7" s="4">
        <f t="shared" si="2"/>
        <v>1</v>
      </c>
      <c r="H7" s="3">
        <v>1</v>
      </c>
      <c r="I7" s="3">
        <v>0.85</v>
      </c>
      <c r="J7" s="3">
        <f>I7</f>
        <v>0.85</v>
      </c>
      <c r="K7" s="4">
        <v>0</v>
      </c>
      <c r="L7" s="4">
        <v>0.84</v>
      </c>
    </row>
    <row r="8" spans="1:13" x14ac:dyDescent="0.25">
      <c r="A8">
        <v>2</v>
      </c>
      <c r="C8" s="3"/>
      <c r="D8" s="5">
        <f>SUM(D3:D7)</f>
        <v>20</v>
      </c>
      <c r="E8" s="3"/>
      <c r="F8" s="3"/>
      <c r="H8" s="3">
        <v>2</v>
      </c>
      <c r="I8" s="3">
        <v>0.15</v>
      </c>
      <c r="J8" s="4">
        <f>I8+J7</f>
        <v>1</v>
      </c>
      <c r="K8" s="4">
        <v>0.85</v>
      </c>
      <c r="L8" s="4">
        <v>1</v>
      </c>
    </row>
    <row r="9" spans="1:13" x14ac:dyDescent="0.25">
      <c r="A9">
        <v>5</v>
      </c>
    </row>
    <row r="10" spans="1:13" x14ac:dyDescent="0.25">
      <c r="A10">
        <v>2</v>
      </c>
    </row>
    <row r="11" spans="1:13" x14ac:dyDescent="0.25">
      <c r="A11">
        <v>4</v>
      </c>
      <c r="C11" s="5" t="s">
        <v>16</v>
      </c>
      <c r="D11" s="5" t="s">
        <v>5</v>
      </c>
      <c r="E11" s="5" t="s">
        <v>6</v>
      </c>
      <c r="F11" s="5" t="s">
        <v>7</v>
      </c>
      <c r="H11" s="1" t="s">
        <v>10</v>
      </c>
      <c r="I11" s="1" t="s">
        <v>11</v>
      </c>
      <c r="J11" s="1" t="s">
        <v>12</v>
      </c>
      <c r="K11" s="1" t="s">
        <v>13</v>
      </c>
      <c r="L11" s="1" t="s">
        <v>14</v>
      </c>
      <c r="M11" s="1" t="s">
        <v>15</v>
      </c>
    </row>
    <row r="12" spans="1:13" x14ac:dyDescent="0.25">
      <c r="A12">
        <v>3</v>
      </c>
      <c r="C12" s="3">
        <v>2</v>
      </c>
      <c r="D12" s="3">
        <f>COUNTIF($M$13:$M$22,C12)</f>
        <v>6</v>
      </c>
      <c r="E12" s="4">
        <f>D12/$D$15</f>
        <v>0.6</v>
      </c>
      <c r="F12" s="4">
        <f>E12</f>
        <v>0.6</v>
      </c>
      <c r="H12" s="7">
        <v>0</v>
      </c>
      <c r="I12" s="7"/>
      <c r="J12" s="7"/>
      <c r="K12" s="7"/>
      <c r="L12" s="7"/>
      <c r="M12" s="7"/>
    </row>
    <row r="13" spans="1:13" x14ac:dyDescent="0.25">
      <c r="A13">
        <v>2</v>
      </c>
      <c r="C13" s="3">
        <v>3</v>
      </c>
      <c r="D13" s="3">
        <f t="shared" ref="D13:D14" si="3">COUNTIF($M$13:$M$22,C13)</f>
        <v>2</v>
      </c>
      <c r="E13" s="4">
        <f t="shared" ref="E13:E14" si="4">D13/$D$15</f>
        <v>0.2</v>
      </c>
      <c r="F13" s="4">
        <f>E13+F12</f>
        <v>0.8</v>
      </c>
      <c r="H13" s="3">
        <f>H12+1</f>
        <v>1</v>
      </c>
      <c r="I13" s="4">
        <v>0.67</v>
      </c>
      <c r="J13" s="3">
        <f>IF(I13&lt;$J$3,$H$3,$H$4)</f>
        <v>1</v>
      </c>
      <c r="K13" s="4">
        <v>0.48</v>
      </c>
      <c r="L13" s="3">
        <f>IF(J13=1, IF(K13&lt;$J$3,$H$3,$H$4), IF(K13&lt;$J$7,$H$7,$H$8))</f>
        <v>1</v>
      </c>
      <c r="M13" s="3">
        <f>J13+L13</f>
        <v>2</v>
      </c>
    </row>
    <row r="14" spans="1:13" x14ac:dyDescent="0.25">
      <c r="A14">
        <v>3</v>
      </c>
      <c r="C14" s="3">
        <v>4</v>
      </c>
      <c r="D14" s="3">
        <f t="shared" si="3"/>
        <v>2</v>
      </c>
      <c r="E14" s="4">
        <f t="shared" si="4"/>
        <v>0.2</v>
      </c>
      <c r="F14" s="4">
        <f>E14+F13</f>
        <v>1</v>
      </c>
      <c r="H14" s="3">
        <f t="shared" ref="H14:H20" si="5">H13+1</f>
        <v>2</v>
      </c>
      <c r="I14" s="4">
        <v>0.89</v>
      </c>
      <c r="J14" s="3">
        <f t="shared" ref="J14:J22" si="6">IF(I14&lt;$J$3,$H$3,$H$4)</f>
        <v>2</v>
      </c>
      <c r="K14" s="4">
        <v>0.84</v>
      </c>
      <c r="L14" s="3">
        <f t="shared" ref="L14:L20" si="7">IF(J14=1, IF(K14&lt;$J$3,$H$3,$H$4), IF(K14&lt;$J$7,$H$7,$H$8))</f>
        <v>1</v>
      </c>
      <c r="M14" s="3">
        <f t="shared" ref="M14:M20" si="8">J14+L14</f>
        <v>3</v>
      </c>
    </row>
    <row r="15" spans="1:13" x14ac:dyDescent="0.25">
      <c r="A15">
        <v>3</v>
      </c>
      <c r="D15" s="5">
        <f>SUM(D12:D14)</f>
        <v>10</v>
      </c>
      <c r="H15" s="3">
        <f t="shared" si="5"/>
        <v>3</v>
      </c>
      <c r="I15" s="4">
        <v>0.51</v>
      </c>
      <c r="J15" s="3">
        <f t="shared" si="6"/>
        <v>1</v>
      </c>
      <c r="K15" s="4">
        <v>0.18</v>
      </c>
      <c r="L15" s="3">
        <f t="shared" si="7"/>
        <v>1</v>
      </c>
      <c r="M15" s="3">
        <f t="shared" si="8"/>
        <v>2</v>
      </c>
    </row>
    <row r="16" spans="1:13" x14ac:dyDescent="0.25">
      <c r="A16">
        <v>5</v>
      </c>
      <c r="H16" s="3">
        <f t="shared" si="5"/>
        <v>4</v>
      </c>
      <c r="I16" s="4">
        <v>0.26</v>
      </c>
      <c r="J16" s="3">
        <f t="shared" si="6"/>
        <v>1</v>
      </c>
      <c r="K16" s="4">
        <v>0.6</v>
      </c>
      <c r="L16" s="3">
        <f t="shared" si="7"/>
        <v>1</v>
      </c>
      <c r="M16" s="3">
        <f t="shared" si="8"/>
        <v>2</v>
      </c>
    </row>
    <row r="17" spans="1:14" x14ac:dyDescent="0.25">
      <c r="A17">
        <v>2</v>
      </c>
      <c r="H17" s="3">
        <f t="shared" si="5"/>
        <v>5</v>
      </c>
      <c r="I17" s="4">
        <v>0.37</v>
      </c>
      <c r="J17" s="3">
        <f t="shared" si="6"/>
        <v>1</v>
      </c>
      <c r="K17" s="4">
        <v>0.11</v>
      </c>
      <c r="L17" s="3">
        <f t="shared" si="7"/>
        <v>1</v>
      </c>
      <c r="M17" s="3">
        <f t="shared" si="8"/>
        <v>2</v>
      </c>
    </row>
    <row r="18" spans="1:14" x14ac:dyDescent="0.25">
      <c r="A18">
        <v>3</v>
      </c>
      <c r="H18" s="3">
        <f t="shared" si="5"/>
        <v>6</v>
      </c>
      <c r="I18" s="4">
        <v>0.88</v>
      </c>
      <c r="J18" s="3">
        <f t="shared" si="6"/>
        <v>2</v>
      </c>
      <c r="K18" s="4">
        <v>0.99</v>
      </c>
      <c r="L18" s="3">
        <f t="shared" si="7"/>
        <v>2</v>
      </c>
      <c r="M18" s="3">
        <f t="shared" si="8"/>
        <v>4</v>
      </c>
    </row>
    <row r="19" spans="1:14" x14ac:dyDescent="0.25">
      <c r="A19">
        <v>1</v>
      </c>
      <c r="C19" s="1" t="s">
        <v>17</v>
      </c>
      <c r="D19">
        <v>8</v>
      </c>
      <c r="H19" s="3">
        <f t="shared" si="5"/>
        <v>7</v>
      </c>
      <c r="I19" s="4">
        <v>0.75</v>
      </c>
      <c r="J19" s="3">
        <f t="shared" si="6"/>
        <v>2</v>
      </c>
      <c r="K19" s="4">
        <v>0.93</v>
      </c>
      <c r="L19" s="3">
        <f t="shared" si="7"/>
        <v>2</v>
      </c>
      <c r="M19" s="3">
        <f t="shared" si="8"/>
        <v>4</v>
      </c>
    </row>
    <row r="20" spans="1:14" x14ac:dyDescent="0.25">
      <c r="A20">
        <v>5</v>
      </c>
      <c r="C20" s="1" t="s">
        <v>18</v>
      </c>
      <c r="D20">
        <v>4</v>
      </c>
      <c r="H20" s="3">
        <f t="shared" si="5"/>
        <v>8</v>
      </c>
      <c r="I20" s="4">
        <v>0.2</v>
      </c>
      <c r="J20" s="3">
        <f t="shared" si="6"/>
        <v>1</v>
      </c>
      <c r="K20" s="4">
        <v>0.13</v>
      </c>
      <c r="L20" s="3">
        <f t="shared" si="7"/>
        <v>1</v>
      </c>
      <c r="M20" s="3">
        <f t="shared" si="8"/>
        <v>2</v>
      </c>
    </row>
    <row r="21" spans="1:14" x14ac:dyDescent="0.25">
      <c r="A21">
        <v>4</v>
      </c>
      <c r="C21" s="1" t="s">
        <v>19</v>
      </c>
      <c r="D21">
        <v>10</v>
      </c>
      <c r="H21" s="3">
        <f>H20+1</f>
        <v>9</v>
      </c>
      <c r="I21" s="4">
        <v>0.69</v>
      </c>
      <c r="J21" s="3">
        <f>IF(I21&lt;$J$3,$H$3,$H$4)</f>
        <v>1</v>
      </c>
      <c r="K21" s="4">
        <v>0.15</v>
      </c>
      <c r="L21" s="3">
        <f>IF(J21=1, IF(K21&lt;$J$3,$H$3,$H$4), IF(K21&lt;$J$7,$H$7,$H$8))</f>
        <v>1</v>
      </c>
      <c r="M21" s="3">
        <f>J21+L21</f>
        <v>2</v>
      </c>
    </row>
    <row r="22" spans="1:14" x14ac:dyDescent="0.25">
      <c r="A22">
        <v>5</v>
      </c>
      <c r="H22" s="3">
        <f t="shared" ref="H22" si="9">H21+1</f>
        <v>10</v>
      </c>
      <c r="I22" s="4">
        <v>0.7</v>
      </c>
      <c r="J22" s="3">
        <f t="shared" si="6"/>
        <v>2</v>
      </c>
      <c r="K22" s="4">
        <v>0.02</v>
      </c>
      <c r="L22" s="3">
        <f t="shared" ref="L22" si="10">IF(J22=1, IF(K22&lt;$J$3,$H$3,$H$4), IF(K22&lt;$J$7,$H$7,$H$8))</f>
        <v>1</v>
      </c>
      <c r="M22" s="3">
        <f t="shared" ref="M22" si="11">J22+L22</f>
        <v>3</v>
      </c>
    </row>
    <row r="23" spans="1:14" x14ac:dyDescent="0.25">
      <c r="C23" s="1" t="s">
        <v>27</v>
      </c>
      <c r="D23">
        <v>4500</v>
      </c>
    </row>
    <row r="24" spans="1:14" x14ac:dyDescent="0.25">
      <c r="A24">
        <f>COUNT(A3:A22)</f>
        <v>20</v>
      </c>
      <c r="B24" t="s">
        <v>1</v>
      </c>
      <c r="C24" s="1" t="s">
        <v>28</v>
      </c>
      <c r="D24">
        <v>250</v>
      </c>
    </row>
    <row r="25" spans="1:14" x14ac:dyDescent="0.25">
      <c r="C25" s="1" t="s">
        <v>29</v>
      </c>
      <c r="D25">
        <v>450</v>
      </c>
    </row>
    <row r="26" spans="1:14" x14ac:dyDescent="0.25">
      <c r="A26">
        <f>MIN(A3:A22)</f>
        <v>1</v>
      </c>
      <c r="B26" t="s">
        <v>2</v>
      </c>
    </row>
    <row r="27" spans="1:14" x14ac:dyDescent="0.25">
      <c r="A27">
        <f>MAX(A3:A22)</f>
        <v>5</v>
      </c>
      <c r="B27" t="s">
        <v>3</v>
      </c>
    </row>
    <row r="30" spans="1:14" s="8" customFormat="1" ht="30" x14ac:dyDescent="0.25">
      <c r="A30" s="8" t="s">
        <v>20</v>
      </c>
      <c r="B30" s="8" t="s">
        <v>21</v>
      </c>
      <c r="C30" s="8" t="s">
        <v>4</v>
      </c>
      <c r="D30" s="8" t="s">
        <v>22</v>
      </c>
      <c r="E30" s="8" t="s">
        <v>16</v>
      </c>
      <c r="F30" s="8" t="s">
        <v>23</v>
      </c>
      <c r="G30" s="8" t="s">
        <v>24</v>
      </c>
      <c r="H30" s="8" t="s">
        <v>25</v>
      </c>
      <c r="I30" s="8" t="s">
        <v>26</v>
      </c>
      <c r="J30" s="8" t="s">
        <v>27</v>
      </c>
      <c r="K30" s="8" t="s">
        <v>28</v>
      </c>
      <c r="L30" s="8" t="s">
        <v>29</v>
      </c>
      <c r="M30" s="8" t="s">
        <v>30</v>
      </c>
      <c r="N30" s="8" t="s">
        <v>31</v>
      </c>
    </row>
    <row r="31" spans="1:14" s="7" customFormat="1" x14ac:dyDescent="0.25">
      <c r="A31" s="7">
        <v>0</v>
      </c>
      <c r="I31" s="7">
        <f>StockIni</f>
        <v>10</v>
      </c>
      <c r="N31" s="7">
        <v>0</v>
      </c>
    </row>
    <row r="32" spans="1:14" s="3" customFormat="1" x14ac:dyDescent="0.25">
      <c r="A32" s="3">
        <f>A31+1</f>
        <v>1</v>
      </c>
      <c r="B32" s="3">
        <v>0.12</v>
      </c>
      <c r="C32" s="3">
        <v>2</v>
      </c>
      <c r="H32" s="3">
        <v>0</v>
      </c>
      <c r="I32" s="3">
        <v>8</v>
      </c>
      <c r="J32" s="3">
        <v>0</v>
      </c>
      <c r="K32" s="3">
        <f>I32*Km</f>
        <v>2000</v>
      </c>
      <c r="L32" s="3">
        <v>0</v>
      </c>
      <c r="M32" s="3">
        <f>SUM(J32:L32)</f>
        <v>2000</v>
      </c>
      <c r="N32" s="3">
        <f>N31+M32</f>
        <v>2000</v>
      </c>
    </row>
    <row r="33" spans="1:15" s="3" customFormat="1" x14ac:dyDescent="0.25">
      <c r="A33" s="3">
        <f>A32+1</f>
        <v>2</v>
      </c>
      <c r="B33" s="3">
        <v>0.86</v>
      </c>
      <c r="C33" s="3">
        <v>5</v>
      </c>
      <c r="D33" s="3">
        <v>0.75</v>
      </c>
      <c r="E33" s="3">
        <v>3</v>
      </c>
      <c r="F33" s="3" t="s">
        <v>32</v>
      </c>
      <c r="G33" s="3">
        <f>A33+E33</f>
        <v>5</v>
      </c>
      <c r="H33" s="3">
        <v>0</v>
      </c>
      <c r="I33" s="3">
        <v>3</v>
      </c>
      <c r="J33" s="3">
        <f>Ko</f>
        <v>4500</v>
      </c>
      <c r="K33" s="3">
        <f>I33*Km</f>
        <v>750</v>
      </c>
      <c r="L33" s="3">
        <v>0</v>
      </c>
      <c r="M33" s="3">
        <f>SUM(J33:L33)</f>
        <v>5250</v>
      </c>
      <c r="N33" s="3">
        <f>N32+M33</f>
        <v>7250</v>
      </c>
    </row>
    <row r="34" spans="1:15" s="3" customFormat="1" x14ac:dyDescent="0.25">
      <c r="A34" s="3">
        <f>A33+1</f>
        <v>3</v>
      </c>
      <c r="B34" s="3">
        <v>0.25</v>
      </c>
      <c r="C34" s="3">
        <v>3</v>
      </c>
      <c r="G34" s="3">
        <v>5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f>SUM(J34:L34)</f>
        <v>0</v>
      </c>
      <c r="N34" s="3">
        <f>N33+M34</f>
        <v>7250</v>
      </c>
    </row>
    <row r="35" spans="1:15" s="3" customFormat="1" x14ac:dyDescent="0.25">
      <c r="A35" s="3">
        <v>4</v>
      </c>
      <c r="B35" s="3">
        <v>0.67</v>
      </c>
      <c r="C35" s="3">
        <v>4</v>
      </c>
      <c r="G35" s="3">
        <v>5</v>
      </c>
      <c r="H35" s="3">
        <v>0</v>
      </c>
      <c r="I35" s="3">
        <v>0</v>
      </c>
      <c r="J35" s="3">
        <v>0</v>
      </c>
      <c r="K35" s="3">
        <v>0</v>
      </c>
      <c r="L35" s="3">
        <f>4*Ks</f>
        <v>1800</v>
      </c>
      <c r="M35" s="3">
        <f>SUM(J35:L35)</f>
        <v>1800</v>
      </c>
      <c r="N35" s="3">
        <f>N34+M35</f>
        <v>9050</v>
      </c>
    </row>
    <row r="36" spans="1:15" s="3" customFormat="1" x14ac:dyDescent="0.25">
      <c r="A36" s="3">
        <v>5</v>
      </c>
      <c r="B36" s="3">
        <v>0.17</v>
      </c>
      <c r="C36" s="3">
        <v>2</v>
      </c>
      <c r="H36" s="3">
        <f>Q</f>
        <v>8</v>
      </c>
      <c r="I36" s="3">
        <f>(I35+H36)-C36</f>
        <v>6</v>
      </c>
      <c r="J36" s="3">
        <v>0</v>
      </c>
      <c r="K36" s="3">
        <f>I36*Km</f>
        <v>1500</v>
      </c>
      <c r="L36" s="3">
        <v>0</v>
      </c>
      <c r="M36" s="3">
        <f>SUM(J36:L36)</f>
        <v>1500</v>
      </c>
      <c r="N36" s="9">
        <f>N35+M36</f>
        <v>10550</v>
      </c>
      <c r="O36" s="3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Normal="100" workbookViewId="0">
      <selection activeCell="H28" sqref="H28"/>
    </sheetView>
  </sheetViews>
  <sheetFormatPr baseColWidth="10" defaultRowHeight="15" x14ac:dyDescent="0.25"/>
  <cols>
    <col min="1" max="1" width="12.28515625" customWidth="1"/>
  </cols>
  <sheetData>
    <row r="1" spans="1:23" x14ac:dyDescent="0.25">
      <c r="A1" s="1" t="s">
        <v>34</v>
      </c>
      <c r="B1" s="5" t="s">
        <v>38</v>
      </c>
      <c r="C1" s="5" t="s">
        <v>39</v>
      </c>
    </row>
    <row r="2" spans="1:23" x14ac:dyDescent="0.25">
      <c r="A2" t="s">
        <v>35</v>
      </c>
      <c r="B2" s="3">
        <v>15</v>
      </c>
      <c r="C2" s="3">
        <v>85</v>
      </c>
    </row>
    <row r="3" spans="1:23" x14ac:dyDescent="0.25">
      <c r="A3" t="s">
        <v>36</v>
      </c>
      <c r="B3" s="3">
        <v>35</v>
      </c>
      <c r="C3" s="3">
        <v>45</v>
      </c>
    </row>
    <row r="4" spans="1:23" x14ac:dyDescent="0.25">
      <c r="A4" t="s">
        <v>37</v>
      </c>
      <c r="B4" s="3">
        <v>55</v>
      </c>
      <c r="C4" s="3">
        <v>75</v>
      </c>
    </row>
    <row r="6" spans="1:23" x14ac:dyDescent="0.25">
      <c r="I6" s="11" t="str">
        <f>A2</f>
        <v>Alimentos</v>
      </c>
      <c r="J6" s="11"/>
      <c r="K6" s="11"/>
      <c r="M6" s="11" t="str">
        <f>A3</f>
        <v>Limpieza</v>
      </c>
      <c r="N6" s="11"/>
      <c r="O6" s="11"/>
      <c r="Q6" s="11" t="str">
        <f>A4</f>
        <v>Perfumería</v>
      </c>
      <c r="R6" s="11"/>
      <c r="S6" s="11"/>
    </row>
    <row r="7" spans="1:23" x14ac:dyDescent="0.25">
      <c r="A7" s="5" t="s">
        <v>40</v>
      </c>
      <c r="B7" s="5" t="s">
        <v>6</v>
      </c>
      <c r="C7" s="5" t="s">
        <v>7</v>
      </c>
      <c r="E7" s="10" t="s">
        <v>34</v>
      </c>
      <c r="F7" s="5" t="s">
        <v>6</v>
      </c>
      <c r="G7" s="5" t="s">
        <v>7</v>
      </c>
      <c r="I7" s="1" t="s">
        <v>34</v>
      </c>
      <c r="J7" s="5" t="s">
        <v>6</v>
      </c>
      <c r="K7" s="5" t="s">
        <v>7</v>
      </c>
      <c r="M7" s="1" t="s">
        <v>34</v>
      </c>
      <c r="N7" s="1" t="s">
        <v>6</v>
      </c>
      <c r="O7" s="1" t="s">
        <v>7</v>
      </c>
      <c r="Q7" s="1" t="s">
        <v>34</v>
      </c>
      <c r="R7" s="1" t="s">
        <v>6</v>
      </c>
      <c r="S7" s="1" t="s">
        <v>7</v>
      </c>
    </row>
    <row r="8" spans="1:23" x14ac:dyDescent="0.25">
      <c r="A8" s="3">
        <v>1</v>
      </c>
      <c r="B8" s="4">
        <v>0.45</v>
      </c>
      <c r="C8" s="4">
        <f>B8</f>
        <v>0.45</v>
      </c>
      <c r="E8" t="str">
        <f>A2</f>
        <v>Alimentos</v>
      </c>
      <c r="F8" s="4">
        <v>0.5</v>
      </c>
      <c r="G8" s="4">
        <f>F8</f>
        <v>0.5</v>
      </c>
      <c r="I8" t="str">
        <f>A3</f>
        <v>Limpieza</v>
      </c>
      <c r="J8" s="4">
        <v>0.5</v>
      </c>
      <c r="K8" s="4">
        <v>0.5</v>
      </c>
      <c r="M8" t="str">
        <f>A2</f>
        <v>Alimentos</v>
      </c>
      <c r="N8" s="4">
        <v>0.5</v>
      </c>
      <c r="O8" s="4">
        <v>0.5</v>
      </c>
      <c r="Q8" t="str">
        <f>A2</f>
        <v>Alimentos</v>
      </c>
      <c r="R8" s="4">
        <v>0.5</v>
      </c>
      <c r="S8" s="4">
        <v>0.5</v>
      </c>
    </row>
    <row r="9" spans="1:23" x14ac:dyDescent="0.25">
      <c r="A9" s="3">
        <v>2</v>
      </c>
      <c r="B9" s="4">
        <v>0.55000000000000004</v>
      </c>
      <c r="C9" s="4">
        <f>C8+B9</f>
        <v>1</v>
      </c>
      <c r="E9" t="str">
        <f>A3</f>
        <v>Limpieza</v>
      </c>
      <c r="F9" s="4">
        <v>0.25</v>
      </c>
      <c r="G9" s="4">
        <f>F9+G8</f>
        <v>0.75</v>
      </c>
      <c r="I9" t="str">
        <f>A4</f>
        <v>Perfumería</v>
      </c>
      <c r="J9" s="4">
        <v>0.5</v>
      </c>
      <c r="K9" s="4">
        <v>1</v>
      </c>
      <c r="M9" t="str">
        <f>A4</f>
        <v>Perfumería</v>
      </c>
      <c r="N9" s="4">
        <v>0.5</v>
      </c>
      <c r="O9" s="4">
        <v>1</v>
      </c>
      <c r="Q9" t="str">
        <f>A3</f>
        <v>Limpieza</v>
      </c>
      <c r="R9" s="4">
        <v>0.5</v>
      </c>
      <c r="S9" s="4">
        <v>1</v>
      </c>
    </row>
    <row r="10" spans="1:23" x14ac:dyDescent="0.25">
      <c r="E10" t="str">
        <f>A4</f>
        <v>Perfumería</v>
      </c>
      <c r="F10" s="4">
        <v>0.25</v>
      </c>
      <c r="G10" s="4">
        <f>F10+G9</f>
        <v>1</v>
      </c>
    </row>
    <row r="13" spans="1:23" s="1" customFormat="1" x14ac:dyDescent="0.25">
      <c r="H13" s="14" t="s">
        <v>48</v>
      </c>
      <c r="I13" s="14"/>
      <c r="J13" s="14"/>
      <c r="K13" s="12" t="s">
        <v>49</v>
      </c>
      <c r="L13" s="12"/>
      <c r="M13" s="12"/>
      <c r="N13" s="13" t="s">
        <v>50</v>
      </c>
      <c r="O13" s="13"/>
      <c r="P13" s="13"/>
      <c r="Q13" s="12" t="s">
        <v>51</v>
      </c>
      <c r="R13" s="12"/>
      <c r="S13" s="12"/>
      <c r="T13" s="15" t="s">
        <v>52</v>
      </c>
      <c r="U13" s="15"/>
      <c r="V13" s="15"/>
    </row>
    <row r="14" spans="1:23" s="8" customFormat="1" ht="45" x14ac:dyDescent="0.25">
      <c r="A14" s="8" t="s">
        <v>41</v>
      </c>
      <c r="B14" s="8" t="s">
        <v>42</v>
      </c>
      <c r="C14" s="8" t="s">
        <v>43</v>
      </c>
      <c r="D14" s="8" t="s">
        <v>44</v>
      </c>
      <c r="E14" s="8" t="s">
        <v>45</v>
      </c>
      <c r="F14" s="8" t="s">
        <v>46</v>
      </c>
      <c r="G14" s="8" t="s">
        <v>47</v>
      </c>
      <c r="H14" s="8" t="str">
        <f>A2</f>
        <v>Alimentos</v>
      </c>
      <c r="I14" s="8" t="str">
        <f>A3</f>
        <v>Limpieza</v>
      </c>
      <c r="J14" s="8" t="str">
        <f>A4</f>
        <v>Perfumería</v>
      </c>
      <c r="K14" s="8" t="str">
        <f>A2</f>
        <v>Alimentos</v>
      </c>
      <c r="L14" s="8" t="str">
        <f>A3</f>
        <v>Limpieza</v>
      </c>
      <c r="M14" s="8" t="str">
        <f>A4</f>
        <v>Perfumería</v>
      </c>
      <c r="N14" s="8" t="str">
        <f>A2</f>
        <v>Alimentos</v>
      </c>
      <c r="O14" s="8" t="str">
        <f>A3</f>
        <v>Limpieza</v>
      </c>
      <c r="P14" s="8" t="str">
        <f>A4</f>
        <v>Perfumería</v>
      </c>
      <c r="Q14" s="8" t="str">
        <f>A2</f>
        <v>Alimentos</v>
      </c>
      <c r="R14" s="8" t="str">
        <f>A3</f>
        <v>Limpieza</v>
      </c>
      <c r="S14" s="8" t="str">
        <f>A4</f>
        <v>Perfumería</v>
      </c>
      <c r="T14" s="8" t="str">
        <f>A2</f>
        <v>Alimentos</v>
      </c>
      <c r="U14" s="8" t="str">
        <f>A3</f>
        <v>Limpieza</v>
      </c>
      <c r="V14" s="8" t="str">
        <f>A4</f>
        <v>Perfumería</v>
      </c>
      <c r="W14" s="8" t="s">
        <v>53</v>
      </c>
    </row>
    <row r="15" spans="1:23" s="6" customFormat="1" x14ac:dyDescent="0.25">
      <c r="A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3" x14ac:dyDescent="0.25">
      <c r="A16">
        <v>1</v>
      </c>
      <c r="B16" s="2">
        <f ca="1">TRUNC(RAND(),2)</f>
        <v>0.39</v>
      </c>
      <c r="C16">
        <f ca="1">IF(B16&lt;$C$8,$A$8,$A$9)</f>
        <v>1</v>
      </c>
      <c r="D16" s="2">
        <f ca="1">TRUNC(RAND(),2)</f>
        <v>0.01</v>
      </c>
      <c r="E16" t="str">
        <f ca="1">IF(D16&lt;$G$8, $E$8, IF(D16&lt;$G$9, $E$9, $E$10))</f>
        <v>Alimentos</v>
      </c>
      <c r="F16" s="2" t="str">
        <f ca="1">IF(C16=2, TRUNC(RAND(),2), "")</f>
        <v/>
      </c>
      <c r="G16" t="str">
        <f ca="1">IF(C16=2,  IF(E16=$A$2, IF(F16&lt;$K$8,$I$8,$I$9), IF(E16=$A$3,  IF(F16&lt;$O$8,$M$8,$M$9), IF(F16&lt;$S$8,$Q$8,$Q$9)   )   ), "")</f>
        <v/>
      </c>
      <c r="H16">
        <f ca="1">IF(OR(E16=$A$2, G16=$A$2), 1, 0)</f>
        <v>1</v>
      </c>
      <c r="I16">
        <f ca="1">IF(OR(E16=$A$3, G16=$A$3), 1, 0)</f>
        <v>0</v>
      </c>
      <c r="J16">
        <f ca="1">IF(OR(E16=$A$4, G16=$A$4), 1, 0)</f>
        <v>0</v>
      </c>
      <c r="K16">
        <f ca="1">IF(H16=1, TRUNC(RAND(),2), "")</f>
        <v>0.06</v>
      </c>
      <c r="L16" t="str">
        <f t="shared" ref="L16:M16" ca="1" si="0">IF(I16=1, TRUNC(RAND(),2), "")</f>
        <v/>
      </c>
      <c r="M16" t="str">
        <f t="shared" ca="1" si="0"/>
        <v/>
      </c>
      <c r="N16" s="2">
        <f ca="1">IF(H16=1, $B$2+K16*($C$2-$B$2), 0)</f>
        <v>19.2</v>
      </c>
      <c r="O16" s="2">
        <f ca="1">IF(I16=1, $B$3+L16*($C$3-$B$3), 0)</f>
        <v>0</v>
      </c>
      <c r="P16" s="2">
        <f ca="1">IF(J16=1, $B$4+M16*($C$4-$B$4), 0)</f>
        <v>0</v>
      </c>
      <c r="Q16">
        <f ca="1">Q15+H16</f>
        <v>1</v>
      </c>
      <c r="R16">
        <f ca="1">R15+I16</f>
        <v>0</v>
      </c>
      <c r="S16">
        <f ca="1">S15+J16</f>
        <v>0</v>
      </c>
      <c r="T16" s="2">
        <f ca="1">T15+N16</f>
        <v>19.2</v>
      </c>
      <c r="U16" s="2">
        <f ca="1">U15+O16</f>
        <v>0</v>
      </c>
      <c r="V16" s="2">
        <f ca="1">V15+P16</f>
        <v>0</v>
      </c>
      <c r="W16" s="2">
        <f ca="1">SUM(T16:V16)</f>
        <v>19.2</v>
      </c>
    </row>
    <row r="17" spans="1:23" x14ac:dyDescent="0.25">
      <c r="A17">
        <v>2</v>
      </c>
      <c r="B17" s="2">
        <f t="shared" ref="B17:B25" ca="1" si="1">TRUNC(RAND(),2)</f>
        <v>0.83</v>
      </c>
      <c r="C17">
        <f t="shared" ref="C17:C25" ca="1" si="2">IF(B17&lt;$C$8,$A$8,$A$9)</f>
        <v>2</v>
      </c>
      <c r="D17" s="2">
        <f t="shared" ref="D17:D25" ca="1" si="3">TRUNC(RAND(),2)</f>
        <v>0.24</v>
      </c>
      <c r="E17" t="str">
        <f t="shared" ref="E17:E25" ca="1" si="4">IF(D17&lt;$G$8, $E$8, IF(D17&lt;$G$9, $E$9, $E$10))</f>
        <v>Alimentos</v>
      </c>
      <c r="F17" s="2">
        <f t="shared" ref="F17:F25" ca="1" si="5">IF(C17=2, TRUNC(RAND(),2), "")</f>
        <v>0.65</v>
      </c>
      <c r="G17" t="str">
        <f t="shared" ref="G17:G25" ca="1" si="6">IF(C17=2,  IF(E17=$A$2, IF(F17&lt;$K$8,$I$8,$I$9), IF(E17=$A$3,  IF(F17&lt;$O$8,$M$8,$M$9), IF(F17&lt;$S$8,$Q$8,$Q$9)   )   ), "")</f>
        <v>Perfumería</v>
      </c>
      <c r="H17">
        <f t="shared" ref="H17:H25" ca="1" si="7">IF(OR(E17=$A$2, G17=$A$2), 1, 0)</f>
        <v>1</v>
      </c>
      <c r="I17">
        <f t="shared" ref="I17:I25" ca="1" si="8">IF(OR(E17=$A$3, G17=$A$3), 1, 0)</f>
        <v>0</v>
      </c>
      <c r="J17">
        <f t="shared" ref="J17:J25" ca="1" si="9">IF(OR(E17=$A$4, G17=$A$4), 1, 0)</f>
        <v>1</v>
      </c>
      <c r="K17">
        <f t="shared" ref="K17:K25" ca="1" si="10">IF(H17=1, TRUNC(RAND(),2), "")</f>
        <v>0.91</v>
      </c>
      <c r="L17" t="str">
        <f t="shared" ref="L17:L25" ca="1" si="11">IF(I17=1, TRUNC(RAND(),2), "")</f>
        <v/>
      </c>
      <c r="M17">
        <f t="shared" ref="M17:M25" ca="1" si="12">IF(J17=1, TRUNC(RAND(),2), "")</f>
        <v>0.14000000000000001</v>
      </c>
      <c r="N17" s="2">
        <f t="shared" ref="N17:N25" ca="1" si="13">IF(H17=1, $B$2+K17*($C$2-$B$2), 0)</f>
        <v>78.7</v>
      </c>
      <c r="O17" s="2">
        <f t="shared" ref="O17:O25" ca="1" si="14">IF(I17=1, $B$3+L17*($C$3-$B$3), 0)</f>
        <v>0</v>
      </c>
      <c r="P17" s="2">
        <f t="shared" ref="P17:P25" ca="1" si="15">IF(J17=1, $B$4+M17*($C$4-$B$4), 0)</f>
        <v>57.8</v>
      </c>
      <c r="Q17">
        <f t="shared" ref="Q17:Q25" ca="1" si="16">Q16+H17</f>
        <v>2</v>
      </c>
      <c r="R17">
        <f t="shared" ref="R17:R25" ca="1" si="17">R16+I17</f>
        <v>0</v>
      </c>
      <c r="S17">
        <f t="shared" ref="S17:S25" ca="1" si="18">S16+J17</f>
        <v>1</v>
      </c>
      <c r="T17" s="2">
        <f t="shared" ref="T17:T25" ca="1" si="19">T16+N17</f>
        <v>97.9</v>
      </c>
      <c r="U17" s="2">
        <f t="shared" ref="U17:U25" ca="1" si="20">U16+O17</f>
        <v>0</v>
      </c>
      <c r="V17" s="2">
        <f t="shared" ref="V17:V25" ca="1" si="21">V16+P17</f>
        <v>57.8</v>
      </c>
      <c r="W17" s="2">
        <f t="shared" ref="W17:W25" ca="1" si="22">SUM(T17:V17)</f>
        <v>155.69999999999999</v>
      </c>
    </row>
    <row r="18" spans="1:23" x14ac:dyDescent="0.25">
      <c r="A18">
        <v>3</v>
      </c>
      <c r="B18" s="2">
        <f t="shared" ca="1" si="1"/>
        <v>0.74</v>
      </c>
      <c r="C18">
        <f t="shared" ca="1" si="2"/>
        <v>2</v>
      </c>
      <c r="D18" s="2">
        <f t="shared" ca="1" si="3"/>
        <v>0.19</v>
      </c>
      <c r="E18" t="str">
        <f t="shared" ca="1" si="4"/>
        <v>Alimentos</v>
      </c>
      <c r="F18" s="2">
        <f t="shared" ca="1" si="5"/>
        <v>0.82</v>
      </c>
      <c r="G18" t="str">
        <f t="shared" ca="1" si="6"/>
        <v>Perfumería</v>
      </c>
      <c r="H18">
        <f t="shared" ca="1" si="7"/>
        <v>1</v>
      </c>
      <c r="I18">
        <f t="shared" ca="1" si="8"/>
        <v>0</v>
      </c>
      <c r="J18">
        <f t="shared" ca="1" si="9"/>
        <v>1</v>
      </c>
      <c r="K18">
        <f t="shared" ca="1" si="10"/>
        <v>0.56000000000000005</v>
      </c>
      <c r="L18" t="str">
        <f t="shared" ca="1" si="11"/>
        <v/>
      </c>
      <c r="M18">
        <f t="shared" ca="1" si="12"/>
        <v>0.51</v>
      </c>
      <c r="N18" s="2">
        <f t="shared" ca="1" si="13"/>
        <v>54.2</v>
      </c>
      <c r="O18" s="2">
        <f t="shared" ca="1" si="14"/>
        <v>0</v>
      </c>
      <c r="P18" s="2">
        <f t="shared" ca="1" si="15"/>
        <v>65.2</v>
      </c>
      <c r="Q18">
        <f t="shared" ca="1" si="16"/>
        <v>3</v>
      </c>
      <c r="R18">
        <f t="shared" ca="1" si="17"/>
        <v>0</v>
      </c>
      <c r="S18">
        <f t="shared" ca="1" si="18"/>
        <v>2</v>
      </c>
      <c r="T18" s="2">
        <f t="shared" ca="1" si="19"/>
        <v>152.10000000000002</v>
      </c>
      <c r="U18" s="2">
        <f t="shared" ca="1" si="20"/>
        <v>0</v>
      </c>
      <c r="V18" s="2">
        <f t="shared" ca="1" si="21"/>
        <v>123</v>
      </c>
      <c r="W18" s="2">
        <f t="shared" ca="1" si="22"/>
        <v>275.10000000000002</v>
      </c>
    </row>
    <row r="19" spans="1:23" x14ac:dyDescent="0.25">
      <c r="A19">
        <v>4</v>
      </c>
      <c r="B19" s="2">
        <f t="shared" ca="1" si="1"/>
        <v>0.4</v>
      </c>
      <c r="C19">
        <f t="shared" ca="1" si="2"/>
        <v>1</v>
      </c>
      <c r="D19" s="2">
        <f t="shared" ca="1" si="3"/>
        <v>0.87</v>
      </c>
      <c r="E19" t="str">
        <f t="shared" ca="1" si="4"/>
        <v>Perfumería</v>
      </c>
      <c r="F19" s="2" t="str">
        <f t="shared" ca="1" si="5"/>
        <v/>
      </c>
      <c r="G19" t="str">
        <f t="shared" ca="1" si="6"/>
        <v/>
      </c>
      <c r="H19">
        <f t="shared" ca="1" si="7"/>
        <v>0</v>
      </c>
      <c r="I19">
        <f t="shared" ca="1" si="8"/>
        <v>0</v>
      </c>
      <c r="J19">
        <f t="shared" ca="1" si="9"/>
        <v>1</v>
      </c>
      <c r="K19" t="str">
        <f t="shared" ca="1" si="10"/>
        <v/>
      </c>
      <c r="L19" t="str">
        <f t="shared" ca="1" si="11"/>
        <v/>
      </c>
      <c r="M19">
        <f t="shared" ca="1" si="12"/>
        <v>0.9</v>
      </c>
      <c r="N19" s="2">
        <f t="shared" ca="1" si="13"/>
        <v>0</v>
      </c>
      <c r="O19" s="2">
        <f t="shared" ca="1" si="14"/>
        <v>0</v>
      </c>
      <c r="P19" s="2">
        <f t="shared" ca="1" si="15"/>
        <v>73</v>
      </c>
      <c r="Q19">
        <f t="shared" ca="1" si="16"/>
        <v>3</v>
      </c>
      <c r="R19">
        <f t="shared" ca="1" si="17"/>
        <v>0</v>
      </c>
      <c r="S19">
        <f t="shared" ca="1" si="18"/>
        <v>3</v>
      </c>
      <c r="T19" s="2">
        <f t="shared" ca="1" si="19"/>
        <v>152.10000000000002</v>
      </c>
      <c r="U19" s="2">
        <f t="shared" ca="1" si="20"/>
        <v>0</v>
      </c>
      <c r="V19" s="2">
        <f t="shared" ca="1" si="21"/>
        <v>196</v>
      </c>
      <c r="W19" s="2">
        <f t="shared" ca="1" si="22"/>
        <v>348.1</v>
      </c>
    </row>
    <row r="20" spans="1:23" x14ac:dyDescent="0.25">
      <c r="A20">
        <v>5</v>
      </c>
      <c r="B20" s="2">
        <f t="shared" ca="1" si="1"/>
        <v>0.06</v>
      </c>
      <c r="C20">
        <f t="shared" ca="1" si="2"/>
        <v>1</v>
      </c>
      <c r="D20" s="2">
        <f t="shared" ca="1" si="3"/>
        <v>0.15</v>
      </c>
      <c r="E20" t="str">
        <f t="shared" ca="1" si="4"/>
        <v>Alimentos</v>
      </c>
      <c r="F20" s="2" t="str">
        <f t="shared" ca="1" si="5"/>
        <v/>
      </c>
      <c r="G20" t="str">
        <f t="shared" ca="1" si="6"/>
        <v/>
      </c>
      <c r="H20">
        <f t="shared" ca="1" si="7"/>
        <v>1</v>
      </c>
      <c r="I20">
        <f t="shared" ca="1" si="8"/>
        <v>0</v>
      </c>
      <c r="J20">
        <f t="shared" ca="1" si="9"/>
        <v>0</v>
      </c>
      <c r="K20">
        <f t="shared" ca="1" si="10"/>
        <v>0.85</v>
      </c>
      <c r="L20" t="str">
        <f t="shared" ca="1" si="11"/>
        <v/>
      </c>
      <c r="M20" t="str">
        <f t="shared" ca="1" si="12"/>
        <v/>
      </c>
      <c r="N20" s="2">
        <f t="shared" ca="1" si="13"/>
        <v>74.5</v>
      </c>
      <c r="O20" s="2">
        <f t="shared" ca="1" si="14"/>
        <v>0</v>
      </c>
      <c r="P20" s="2">
        <f t="shared" ca="1" si="15"/>
        <v>0</v>
      </c>
      <c r="Q20">
        <f t="shared" ca="1" si="16"/>
        <v>4</v>
      </c>
      <c r="R20">
        <f t="shared" ca="1" si="17"/>
        <v>0</v>
      </c>
      <c r="S20">
        <f t="shared" ca="1" si="18"/>
        <v>3</v>
      </c>
      <c r="T20" s="2">
        <f t="shared" ca="1" si="19"/>
        <v>226.60000000000002</v>
      </c>
      <c r="U20" s="2">
        <f t="shared" ca="1" si="20"/>
        <v>0</v>
      </c>
      <c r="V20" s="2">
        <f t="shared" ca="1" si="21"/>
        <v>196</v>
      </c>
      <c r="W20" s="2">
        <f t="shared" ca="1" si="22"/>
        <v>422.6</v>
      </c>
    </row>
    <row r="21" spans="1:23" x14ac:dyDescent="0.25">
      <c r="A21">
        <v>6</v>
      </c>
      <c r="B21" s="2">
        <f t="shared" ca="1" si="1"/>
        <v>0.33</v>
      </c>
      <c r="C21">
        <f t="shared" ca="1" si="2"/>
        <v>1</v>
      </c>
      <c r="D21" s="2">
        <f t="shared" ca="1" si="3"/>
        <v>0.86</v>
      </c>
      <c r="E21" t="str">
        <f t="shared" ca="1" si="4"/>
        <v>Perfumería</v>
      </c>
      <c r="F21" s="2" t="str">
        <f t="shared" ca="1" si="5"/>
        <v/>
      </c>
      <c r="G21" t="str">
        <f t="shared" ca="1" si="6"/>
        <v/>
      </c>
      <c r="H21">
        <f t="shared" ca="1" si="7"/>
        <v>0</v>
      </c>
      <c r="I21">
        <f t="shared" ca="1" si="8"/>
        <v>0</v>
      </c>
      <c r="J21">
        <f t="shared" ca="1" si="9"/>
        <v>1</v>
      </c>
      <c r="K21" t="str">
        <f t="shared" ca="1" si="10"/>
        <v/>
      </c>
      <c r="L21" t="str">
        <f t="shared" ca="1" si="11"/>
        <v/>
      </c>
      <c r="M21">
        <f t="shared" ca="1" si="12"/>
        <v>0.76</v>
      </c>
      <c r="N21" s="2">
        <f t="shared" ca="1" si="13"/>
        <v>0</v>
      </c>
      <c r="O21" s="2">
        <f t="shared" ca="1" si="14"/>
        <v>0</v>
      </c>
      <c r="P21" s="2">
        <f t="shared" ca="1" si="15"/>
        <v>70.2</v>
      </c>
      <c r="Q21">
        <f t="shared" ca="1" si="16"/>
        <v>4</v>
      </c>
      <c r="R21">
        <f t="shared" ca="1" si="17"/>
        <v>0</v>
      </c>
      <c r="S21">
        <f t="shared" ca="1" si="18"/>
        <v>4</v>
      </c>
      <c r="T21" s="2">
        <f t="shared" ca="1" si="19"/>
        <v>226.60000000000002</v>
      </c>
      <c r="U21" s="2">
        <f t="shared" ca="1" si="20"/>
        <v>0</v>
      </c>
      <c r="V21" s="2">
        <f t="shared" ca="1" si="21"/>
        <v>266.2</v>
      </c>
      <c r="W21" s="2">
        <f t="shared" ca="1" si="22"/>
        <v>492.8</v>
      </c>
    </row>
    <row r="22" spans="1:23" x14ac:dyDescent="0.25">
      <c r="A22">
        <v>7</v>
      </c>
      <c r="B22" s="2">
        <f t="shared" ca="1" si="1"/>
        <v>0.53</v>
      </c>
      <c r="C22">
        <f t="shared" ca="1" si="2"/>
        <v>2</v>
      </c>
      <c r="D22" s="2">
        <f t="shared" ca="1" si="3"/>
        <v>0.13</v>
      </c>
      <c r="E22" t="str">
        <f t="shared" ca="1" si="4"/>
        <v>Alimentos</v>
      </c>
      <c r="F22" s="2">
        <f t="shared" ca="1" si="5"/>
        <v>0.61</v>
      </c>
      <c r="G22" t="str">
        <f t="shared" ca="1" si="6"/>
        <v>Perfumería</v>
      </c>
      <c r="H22">
        <f t="shared" ca="1" si="7"/>
        <v>1</v>
      </c>
      <c r="I22">
        <f t="shared" ca="1" si="8"/>
        <v>0</v>
      </c>
      <c r="J22">
        <f t="shared" ca="1" si="9"/>
        <v>1</v>
      </c>
      <c r="K22">
        <f t="shared" ca="1" si="10"/>
        <v>0.5</v>
      </c>
      <c r="L22" t="str">
        <f t="shared" ca="1" si="11"/>
        <v/>
      </c>
      <c r="M22">
        <f t="shared" ca="1" si="12"/>
        <v>0.03</v>
      </c>
      <c r="N22" s="2">
        <f t="shared" ca="1" si="13"/>
        <v>50</v>
      </c>
      <c r="O22" s="2">
        <f t="shared" ca="1" si="14"/>
        <v>0</v>
      </c>
      <c r="P22" s="2">
        <f t="shared" ca="1" si="15"/>
        <v>55.6</v>
      </c>
      <c r="Q22">
        <f t="shared" ca="1" si="16"/>
        <v>5</v>
      </c>
      <c r="R22">
        <f t="shared" ca="1" si="17"/>
        <v>0</v>
      </c>
      <c r="S22">
        <f t="shared" ca="1" si="18"/>
        <v>5</v>
      </c>
      <c r="T22" s="2">
        <f t="shared" ca="1" si="19"/>
        <v>276.60000000000002</v>
      </c>
      <c r="U22" s="2">
        <f t="shared" ca="1" si="20"/>
        <v>0</v>
      </c>
      <c r="V22" s="2">
        <f t="shared" ca="1" si="21"/>
        <v>321.8</v>
      </c>
      <c r="W22" s="2">
        <f t="shared" ca="1" si="22"/>
        <v>598.40000000000009</v>
      </c>
    </row>
    <row r="23" spans="1:23" x14ac:dyDescent="0.25">
      <c r="A23">
        <v>8</v>
      </c>
      <c r="B23" s="2">
        <f t="shared" ca="1" si="1"/>
        <v>0.93</v>
      </c>
      <c r="C23">
        <f t="shared" ca="1" si="2"/>
        <v>2</v>
      </c>
      <c r="D23" s="2">
        <f t="shared" ca="1" si="3"/>
        <v>0.41</v>
      </c>
      <c r="E23" t="str">
        <f t="shared" ca="1" si="4"/>
        <v>Alimentos</v>
      </c>
      <c r="F23" s="2">
        <f t="shared" ca="1" si="5"/>
        <v>0.19</v>
      </c>
      <c r="G23" t="str">
        <f t="shared" ca="1" si="6"/>
        <v>Limpieza</v>
      </c>
      <c r="H23">
        <f t="shared" ca="1" si="7"/>
        <v>1</v>
      </c>
      <c r="I23">
        <f t="shared" ca="1" si="8"/>
        <v>1</v>
      </c>
      <c r="J23">
        <f t="shared" ca="1" si="9"/>
        <v>0</v>
      </c>
      <c r="K23">
        <f t="shared" ca="1" si="10"/>
        <v>0.49</v>
      </c>
      <c r="L23">
        <f t="shared" ca="1" si="11"/>
        <v>0.86</v>
      </c>
      <c r="M23" t="str">
        <f t="shared" ca="1" si="12"/>
        <v/>
      </c>
      <c r="N23" s="2">
        <f t="shared" ca="1" si="13"/>
        <v>49.3</v>
      </c>
      <c r="O23" s="2">
        <f t="shared" ca="1" si="14"/>
        <v>43.6</v>
      </c>
      <c r="P23" s="2">
        <f t="shared" ca="1" si="15"/>
        <v>0</v>
      </c>
      <c r="Q23">
        <f t="shared" ca="1" si="16"/>
        <v>6</v>
      </c>
      <c r="R23">
        <f t="shared" ca="1" si="17"/>
        <v>1</v>
      </c>
      <c r="S23">
        <f t="shared" ca="1" si="18"/>
        <v>5</v>
      </c>
      <c r="T23" s="2">
        <f t="shared" ca="1" si="19"/>
        <v>325.90000000000003</v>
      </c>
      <c r="U23" s="2">
        <f t="shared" ca="1" si="20"/>
        <v>43.6</v>
      </c>
      <c r="V23" s="2">
        <f t="shared" ca="1" si="21"/>
        <v>321.8</v>
      </c>
      <c r="W23" s="2">
        <f t="shared" ca="1" si="22"/>
        <v>691.30000000000007</v>
      </c>
    </row>
    <row r="24" spans="1:23" x14ac:dyDescent="0.25">
      <c r="A24">
        <v>9</v>
      </c>
      <c r="B24" s="2">
        <f t="shared" ca="1" si="1"/>
        <v>0.57999999999999996</v>
      </c>
      <c r="C24">
        <f t="shared" ca="1" si="2"/>
        <v>2</v>
      </c>
      <c r="D24" s="2">
        <f t="shared" ca="1" si="3"/>
        <v>0.08</v>
      </c>
      <c r="E24" t="str">
        <f t="shared" ca="1" si="4"/>
        <v>Alimentos</v>
      </c>
      <c r="F24" s="2">
        <f t="shared" ca="1" si="5"/>
        <v>0.15</v>
      </c>
      <c r="G24" t="str">
        <f t="shared" ca="1" si="6"/>
        <v>Limpieza</v>
      </c>
      <c r="H24">
        <f t="shared" ca="1" si="7"/>
        <v>1</v>
      </c>
      <c r="I24">
        <f t="shared" ca="1" si="8"/>
        <v>1</v>
      </c>
      <c r="J24">
        <f t="shared" ca="1" si="9"/>
        <v>0</v>
      </c>
      <c r="K24">
        <f t="shared" ca="1" si="10"/>
        <v>0.92</v>
      </c>
      <c r="L24">
        <f t="shared" ca="1" si="11"/>
        <v>0.65</v>
      </c>
      <c r="M24" t="str">
        <f t="shared" ca="1" si="12"/>
        <v/>
      </c>
      <c r="N24" s="2">
        <f t="shared" ca="1" si="13"/>
        <v>79.400000000000006</v>
      </c>
      <c r="O24" s="2">
        <f t="shared" ca="1" si="14"/>
        <v>41.5</v>
      </c>
      <c r="P24" s="2">
        <f t="shared" ca="1" si="15"/>
        <v>0</v>
      </c>
      <c r="Q24">
        <f t="shared" ca="1" si="16"/>
        <v>7</v>
      </c>
      <c r="R24">
        <f t="shared" ca="1" si="17"/>
        <v>2</v>
      </c>
      <c r="S24">
        <f t="shared" ca="1" si="18"/>
        <v>5</v>
      </c>
      <c r="T24" s="2">
        <f t="shared" ca="1" si="19"/>
        <v>405.30000000000007</v>
      </c>
      <c r="U24" s="2">
        <f t="shared" ca="1" si="20"/>
        <v>85.1</v>
      </c>
      <c r="V24" s="2">
        <f t="shared" ca="1" si="21"/>
        <v>321.8</v>
      </c>
      <c r="W24" s="2">
        <f t="shared" ca="1" si="22"/>
        <v>812.2</v>
      </c>
    </row>
    <row r="25" spans="1:23" x14ac:dyDescent="0.25">
      <c r="A25">
        <v>10</v>
      </c>
      <c r="B25" s="2">
        <f t="shared" ca="1" si="1"/>
        <v>0.86</v>
      </c>
      <c r="C25">
        <f t="shared" ca="1" si="2"/>
        <v>2</v>
      </c>
      <c r="D25" s="2">
        <f t="shared" ca="1" si="3"/>
        <v>0.68</v>
      </c>
      <c r="E25" t="str">
        <f t="shared" ca="1" si="4"/>
        <v>Limpieza</v>
      </c>
      <c r="F25" s="2">
        <f t="shared" ca="1" si="5"/>
        <v>0.44</v>
      </c>
      <c r="G25" t="str">
        <f t="shared" ca="1" si="6"/>
        <v>Alimentos</v>
      </c>
      <c r="H25">
        <f t="shared" ca="1" si="7"/>
        <v>1</v>
      </c>
      <c r="I25">
        <f t="shared" ca="1" si="8"/>
        <v>1</v>
      </c>
      <c r="J25">
        <f t="shared" ca="1" si="9"/>
        <v>0</v>
      </c>
      <c r="K25">
        <f t="shared" ca="1" si="10"/>
        <v>0.4</v>
      </c>
      <c r="L25">
        <f t="shared" ca="1" si="11"/>
        <v>0.96</v>
      </c>
      <c r="M25" t="str">
        <f t="shared" ca="1" si="12"/>
        <v/>
      </c>
      <c r="N25" s="2">
        <f t="shared" ca="1" si="13"/>
        <v>43</v>
      </c>
      <c r="O25" s="2">
        <f t="shared" ca="1" si="14"/>
        <v>44.6</v>
      </c>
      <c r="P25" s="2">
        <f t="shared" ca="1" si="15"/>
        <v>0</v>
      </c>
      <c r="Q25" s="16">
        <f t="shared" ca="1" si="16"/>
        <v>8</v>
      </c>
      <c r="R25" s="16">
        <f t="shared" ca="1" si="17"/>
        <v>3</v>
      </c>
      <c r="S25" s="16">
        <f t="shared" ca="1" si="18"/>
        <v>5</v>
      </c>
      <c r="T25" s="2">
        <f t="shared" ca="1" si="19"/>
        <v>448.30000000000007</v>
      </c>
      <c r="U25" s="2">
        <f t="shared" ca="1" si="20"/>
        <v>129.69999999999999</v>
      </c>
      <c r="V25" s="2">
        <f t="shared" ca="1" si="21"/>
        <v>321.8</v>
      </c>
      <c r="W25" s="17">
        <f t="shared" ca="1" si="22"/>
        <v>899.8</v>
      </c>
    </row>
  </sheetData>
  <mergeCells count="8">
    <mergeCell ref="T13:V13"/>
    <mergeCell ref="I6:K6"/>
    <mergeCell ref="M6:O6"/>
    <mergeCell ref="Q6:S6"/>
    <mergeCell ref="H13:J13"/>
    <mergeCell ref="K13:M13"/>
    <mergeCell ref="N13:P13"/>
    <mergeCell ref="Q13:S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Maquinaria</vt:lpstr>
      <vt:lpstr>Almacen</vt:lpstr>
      <vt:lpstr>Maquinaria!Km</vt:lpstr>
      <vt:lpstr>Maquinaria!Ko</vt:lpstr>
      <vt:lpstr>Maquinaria!Ks</vt:lpstr>
      <vt:lpstr>Maquinaria!Q</vt:lpstr>
      <vt:lpstr>Maquinaria!R_</vt:lpstr>
      <vt:lpstr>Maquinaria!StockIni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Carena</dc:creator>
  <cp:lastModifiedBy>Gonzalo Carena</cp:lastModifiedBy>
  <dcterms:created xsi:type="dcterms:W3CDTF">2021-05-04T15:48:26Z</dcterms:created>
  <dcterms:modified xsi:type="dcterms:W3CDTF">2021-05-04T19:23:17Z</dcterms:modified>
</cp:coreProperties>
</file>