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\diplom\"/>
    </mc:Choice>
  </mc:AlternateContent>
  <xr:revisionPtr revIDLastSave="0" documentId="13_ncr:1_{DA7BDC3A-9B0B-4166-8BFC-BF10A5A42474}" xr6:coauthVersionLast="47" xr6:coauthVersionMax="47" xr10:uidLastSave="{00000000-0000-0000-0000-000000000000}"/>
  <bookViews>
    <workbookView xWindow="3120" yWindow="3480" windowWidth="21600" windowHeight="11385" activeTab="2" xr2:uid="{0ACD1437-6FDD-4627-8D08-279B4E13CE4C}"/>
  </bookViews>
  <sheets>
    <sheet name="Лист2" sheetId="2" r:id="rId1"/>
    <sheet name="Лист3" sheetId="3" r:id="rId2"/>
    <sheet name="Лист1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M2" i="1"/>
  <c r="N2" i="1" s="1"/>
  <c r="Y73" i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2" i="1" a="1"/>
  <c r="AB2" i="1" s="1"/>
  <c r="Y85" i="1"/>
  <c r="Y74" i="1"/>
  <c r="Y75" i="1"/>
  <c r="Y76" i="1"/>
  <c r="Y77" i="1"/>
  <c r="Y78" i="1"/>
  <c r="Y79" i="1"/>
  <c r="Y80" i="1"/>
  <c r="Y81" i="1"/>
  <c r="Y82" i="1"/>
  <c r="Y83" i="1"/>
  <c r="Y84" i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C15" i="3"/>
  <c r="C16" i="3"/>
  <c r="C17" i="3"/>
  <c r="C73" i="2"/>
  <c r="C85" i="2"/>
  <c r="C74" i="2"/>
  <c r="C86" i="2"/>
  <c r="C75" i="2"/>
  <c r="C87" i="2"/>
  <c r="C89" i="2"/>
  <c r="C90" i="2"/>
  <c r="C79" i="2"/>
  <c r="C81" i="2"/>
  <c r="C76" i="2"/>
  <c r="C88" i="2"/>
  <c r="C77" i="2"/>
  <c r="C78" i="2"/>
  <c r="C82" i="2"/>
  <c r="C83" i="2"/>
  <c r="C84" i="2"/>
  <c r="C80" i="2"/>
  <c r="O12" i="1" l="1"/>
  <c r="O7" i="1"/>
  <c r="O6" i="1"/>
  <c r="O5" i="1"/>
  <c r="O3" i="1"/>
  <c r="AC2" i="1"/>
  <c r="O13" i="1"/>
  <c r="O10" i="1"/>
  <c r="O9" i="1"/>
  <c r="O8" i="1"/>
  <c r="O4" i="1"/>
  <c r="O11" i="1"/>
  <c r="D17" i="3"/>
  <c r="E17" i="3"/>
  <c r="D16" i="3"/>
  <c r="E16" i="3"/>
  <c r="D15" i="3"/>
  <c r="E15" i="3"/>
  <c r="D80" i="2"/>
  <c r="E88" i="2"/>
  <c r="E87" i="2"/>
  <c r="D86" i="2"/>
  <c r="E80" i="2"/>
  <c r="D88" i="2"/>
  <c r="D87" i="2"/>
  <c r="D84" i="2"/>
  <c r="E76" i="2"/>
  <c r="D75" i="2"/>
  <c r="E84" i="2"/>
  <c r="D76" i="2"/>
  <c r="E75" i="2"/>
  <c r="D81" i="2"/>
  <c r="E89" i="2"/>
  <c r="D83" i="2"/>
  <c r="E81" i="2"/>
  <c r="E86" i="2"/>
  <c r="E83" i="2"/>
  <c r="D82" i="2"/>
  <c r="D79" i="2"/>
  <c r="E74" i="2"/>
  <c r="E82" i="2"/>
  <c r="E79" i="2"/>
  <c r="D74" i="2"/>
  <c r="E78" i="2"/>
  <c r="D90" i="2"/>
  <c r="E85" i="2"/>
  <c r="E73" i="2"/>
  <c r="D78" i="2"/>
  <c r="E90" i="2"/>
  <c r="D85" i="2"/>
  <c r="E77" i="2"/>
  <c r="D77" i="2"/>
  <c r="D89" i="2"/>
  <c r="D73" i="2"/>
  <c r="AA74" i="1" l="1"/>
  <c r="Z74" i="1"/>
  <c r="Z76" i="1"/>
  <c r="AA77" i="1"/>
  <c r="AA75" i="1"/>
  <c r="Z85" i="1"/>
  <c r="AA80" i="1"/>
  <c r="Z79" i="1"/>
  <c r="Z73" i="1"/>
  <c r="Z80" i="1"/>
  <c r="AA82" i="1"/>
  <c r="AA76" i="1"/>
  <c r="Z75" i="1"/>
  <c r="Z81" i="1"/>
  <c r="Z83" i="1"/>
  <c r="AA83" i="1"/>
  <c r="AA78" i="1"/>
  <c r="Z82" i="1"/>
  <c r="Z77" i="1"/>
  <c r="AA84" i="1"/>
  <c r="AA79" i="1"/>
  <c r="AA85" i="1"/>
  <c r="AA81" i="1"/>
  <c r="AA73" i="1"/>
  <c r="Z78" i="1"/>
  <c r="Z84" i="1"/>
  <c r="P2" i="1"/>
  <c r="Q8" i="1" s="1"/>
  <c r="Q9" i="1" l="1"/>
  <c r="Q10" i="1"/>
  <c r="Q12" i="1"/>
  <c r="Q6" i="1"/>
  <c r="Q5" i="1"/>
  <c r="Q13" i="1"/>
  <c r="Q3" i="1"/>
  <c r="Q7" i="1"/>
  <c r="Q2" i="1"/>
  <c r="Q4" i="1"/>
  <c r="Q11" i="1"/>
</calcChain>
</file>

<file path=xl/sharedStrings.xml><?xml version="1.0" encoding="utf-8"?>
<sst xmlns="http://schemas.openxmlformats.org/spreadsheetml/2006/main" count="79" uniqueCount="70">
  <si>
    <t>11010100</t>
  </si>
  <si>
    <t>11010200</t>
  </si>
  <si>
    <t>11010400</t>
  </si>
  <si>
    <t>11010500</t>
  </si>
  <si>
    <t>11010800</t>
  </si>
  <si>
    <t>Термін</t>
  </si>
  <si>
    <t>Тренд</t>
  </si>
  <si>
    <t>Дата</t>
  </si>
  <si>
    <t>Відхилення</t>
  </si>
  <si>
    <t>Середньомісячне відхилення</t>
  </si>
  <si>
    <t>Загальне середнє</t>
  </si>
  <si>
    <t>Індекс сезонності</t>
  </si>
  <si>
    <t>Прогноз</t>
  </si>
  <si>
    <t>Пессимистичный</t>
  </si>
  <si>
    <t>Оптимистичный</t>
  </si>
  <si>
    <t>Кофф. Сезоннсоті</t>
  </si>
  <si>
    <t>Отклонение</t>
  </si>
  <si>
    <t>Прогноз(11010100)</t>
  </si>
  <si>
    <t>Привязка низкой вероятности(11010100)</t>
  </si>
  <si>
    <t>Привязка высокой вероятности(11010100)</t>
  </si>
  <si>
    <t>Загальний обсяг податкавих надходжень</t>
  </si>
  <si>
    <t>ПДВ</t>
  </si>
  <si>
    <t>ПДФО</t>
  </si>
  <si>
    <t>ППП</t>
  </si>
  <si>
    <t>АП</t>
  </si>
  <si>
    <t>12598.1</t>
  </si>
  <si>
    <t xml:space="preserve">13521.3 </t>
  </si>
  <si>
    <t>13237.2</t>
  </si>
  <si>
    <t>5246.1</t>
  </si>
  <si>
    <t>16733.5</t>
  </si>
  <si>
    <t>13213.3</t>
  </si>
  <si>
    <t>16161.7</t>
  </si>
  <si>
    <t>6704.4</t>
  </si>
  <si>
    <t>33803.8</t>
  </si>
  <si>
    <t>17325.2</t>
  </si>
  <si>
    <t>7945.4</t>
  </si>
  <si>
    <t>50396.7</t>
  </si>
  <si>
    <t>22791.1</t>
  </si>
  <si>
    <t>26172.1</t>
  </si>
  <si>
    <t>8608.1</t>
  </si>
  <si>
    <t>59382.8</t>
  </si>
  <si>
    <t>34782.1</t>
  </si>
  <si>
    <t>34407.2</t>
  </si>
  <si>
    <t>10567.7</t>
  </si>
  <si>
    <t>92082.6</t>
  </si>
  <si>
    <t>45895.8</t>
  </si>
  <si>
    <t>47856.8</t>
  </si>
  <si>
    <t>12783.1</t>
  </si>
  <si>
    <t>84596.7</t>
  </si>
  <si>
    <t>44485.3</t>
  </si>
  <si>
    <t>21624.5</t>
  </si>
  <si>
    <t>86315.9</t>
  </si>
  <si>
    <t>51029.3</t>
  </si>
  <si>
    <t>40359.1</t>
  </si>
  <si>
    <t>28316.1</t>
  </si>
  <si>
    <t>130093.8</t>
  </si>
  <si>
    <t>60224.5</t>
  </si>
  <si>
    <t>33919.2</t>
  </si>
  <si>
    <t>138826.8</t>
  </si>
  <si>
    <t>68092.4</t>
  </si>
  <si>
    <t>39428.7</t>
  </si>
  <si>
    <t>128269.3</t>
  </si>
  <si>
    <t>72151.1</t>
  </si>
  <si>
    <t>54993.8</t>
  </si>
  <si>
    <t>139024.3</t>
  </si>
  <si>
    <t>75202.9</t>
  </si>
  <si>
    <t>40201.5</t>
  </si>
  <si>
    <t>Прогноз(Загальний обсяг податкавих надходжень)</t>
  </si>
  <si>
    <t>Привязка низкой вероятности(Загальний обсяг податкавих надходжень)</t>
  </si>
  <si>
    <t>Привязка высокой вероятности(Загальний обсяг податкавих надходжень)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</si>
</sst>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1" xfId="0" applyNumberFormat="1" applyFont="1" applyBorder="1"/>
    <xf numFmtId="2" fontId="0" fillId="0" borderId="1" xfId="0" applyNumberFormat="1" applyFont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/>
    <xf numFmtId="14" fontId="0" fillId="0" borderId="1" xfId="0" applyNumberFormat="1" applyBorder="1" applyAlignment="1">
      <alignment horizontal="center"/>
    </xf>
    <xf numFmtId="2" fontId="0" fillId="0" borderId="4" xfId="0" applyNumberFormat="1" applyFont="1" applyBorder="1"/>
    <xf numFmtId="0" fontId="0" fillId="0" borderId="5" xfId="0" applyBorder="1"/>
    <xf numFmtId="0" fontId="0" fillId="0" borderId="4" xfId="0" applyBorder="1"/>
  </cellXfs>
  <cellStyles count="1">
    <cellStyle name="Обычный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m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m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624668430459817E-2"/>
          <c:y val="6.0829668968086996E-2"/>
          <c:w val="0.83798307820218121"/>
          <c:h val="0.55777720966697342"/>
        </c:manualLayout>
      </c:layout>
      <c:lineChart>
        <c:grouping val="standard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11010100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40130231382839"/>
                  <c:y val="-2.16809533198154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</c:trendlineLbl>
          </c:trendline>
          <c:val>
            <c:numRef>
              <c:f>Лист2!$B$2:$B$90</c:f>
              <c:numCache>
                <c:formatCode>0.00</c:formatCode>
                <c:ptCount val="89"/>
                <c:pt idx="0">
                  <c:v>81399732.450000003</c:v>
                </c:pt>
                <c:pt idx="1">
                  <c:v>95026423.089999989</c:v>
                </c:pt>
                <c:pt idx="2">
                  <c:v>97457415.680000037</c:v>
                </c:pt>
                <c:pt idx="3">
                  <c:v>102024027.53999996</c:v>
                </c:pt>
                <c:pt idx="4">
                  <c:v>102852320.88999999</c:v>
                </c:pt>
                <c:pt idx="5">
                  <c:v>127029814.36000001</c:v>
                </c:pt>
                <c:pt idx="6">
                  <c:v>109179712.47000003</c:v>
                </c:pt>
                <c:pt idx="7">
                  <c:v>103736407.84000003</c:v>
                </c:pt>
                <c:pt idx="8">
                  <c:v>113981691.69999993</c:v>
                </c:pt>
                <c:pt idx="9">
                  <c:v>124039272.35000002</c:v>
                </c:pt>
                <c:pt idx="10">
                  <c:v>119558460.42999995</c:v>
                </c:pt>
                <c:pt idx="11">
                  <c:v>150110242.85000014</c:v>
                </c:pt>
                <c:pt idx="12">
                  <c:v>114793661.09</c:v>
                </c:pt>
                <c:pt idx="13">
                  <c:v>137794707.57999998</c:v>
                </c:pt>
                <c:pt idx="14">
                  <c:v>155057399.97</c:v>
                </c:pt>
                <c:pt idx="15">
                  <c:v>156768036.34000003</c:v>
                </c:pt>
                <c:pt idx="16">
                  <c:v>156577317.44999993</c:v>
                </c:pt>
                <c:pt idx="17">
                  <c:v>186954693.70000005</c:v>
                </c:pt>
                <c:pt idx="18">
                  <c:v>175003951.4799999</c:v>
                </c:pt>
                <c:pt idx="19">
                  <c:v>156370830</c:v>
                </c:pt>
                <c:pt idx="20">
                  <c:v>173875689.45000005</c:v>
                </c:pt>
                <c:pt idx="21">
                  <c:v>177200096.76999998</c:v>
                </c:pt>
                <c:pt idx="22">
                  <c:v>178683098.08000016</c:v>
                </c:pt>
                <c:pt idx="23">
                  <c:v>190888452.80090928</c:v>
                </c:pt>
                <c:pt idx="24">
                  <c:v>184854804.05000001</c:v>
                </c:pt>
                <c:pt idx="25">
                  <c:v>223062121.50999999</c:v>
                </c:pt>
                <c:pt idx="26">
                  <c:v>241063975.11999995</c:v>
                </c:pt>
                <c:pt idx="27">
                  <c:v>245476256.93000007</c:v>
                </c:pt>
                <c:pt idx="28">
                  <c:v>242024461.05000007</c:v>
                </c:pt>
                <c:pt idx="29">
                  <c:v>310923198.72000003</c:v>
                </c:pt>
                <c:pt idx="30">
                  <c:v>238938175.3499999</c:v>
                </c:pt>
                <c:pt idx="31">
                  <c:v>238268916.50999999</c:v>
                </c:pt>
                <c:pt idx="32">
                  <c:v>265094496.81000018</c:v>
                </c:pt>
                <c:pt idx="33">
                  <c:v>268374931.04999971</c:v>
                </c:pt>
                <c:pt idx="34">
                  <c:v>258354084.6500001</c:v>
                </c:pt>
                <c:pt idx="35">
                  <c:v>323715163.73000002</c:v>
                </c:pt>
                <c:pt idx="36">
                  <c:v>251733401.61000001</c:v>
                </c:pt>
                <c:pt idx="37">
                  <c:v>283929005.5</c:v>
                </c:pt>
                <c:pt idx="38">
                  <c:v>294756349.29999995</c:v>
                </c:pt>
                <c:pt idx="39">
                  <c:v>296158523.09000003</c:v>
                </c:pt>
                <c:pt idx="40">
                  <c:v>306898729.02999997</c:v>
                </c:pt>
                <c:pt idx="41">
                  <c:v>387302489.87000012</c:v>
                </c:pt>
                <c:pt idx="42">
                  <c:v>304923277.91999984</c:v>
                </c:pt>
                <c:pt idx="43">
                  <c:v>295973912.20000005</c:v>
                </c:pt>
                <c:pt idx="44">
                  <c:v>310429175.17000008</c:v>
                </c:pt>
                <c:pt idx="45">
                  <c:v>323040181.05999994</c:v>
                </c:pt>
                <c:pt idx="46">
                  <c:v>350649515.53999996</c:v>
                </c:pt>
                <c:pt idx="47">
                  <c:v>393462103.26000023</c:v>
                </c:pt>
                <c:pt idx="48">
                  <c:v>316530249.79000002</c:v>
                </c:pt>
                <c:pt idx="49">
                  <c:v>344485950.96999997</c:v>
                </c:pt>
                <c:pt idx="50">
                  <c:v>348967116.75999999</c:v>
                </c:pt>
                <c:pt idx="51">
                  <c:v>375447499.21000004</c:v>
                </c:pt>
                <c:pt idx="52">
                  <c:v>381306863.26999998</c:v>
                </c:pt>
                <c:pt idx="53">
                  <c:v>429462040.11999989</c:v>
                </c:pt>
                <c:pt idx="54">
                  <c:v>381799892.92000008</c:v>
                </c:pt>
                <c:pt idx="55">
                  <c:v>352968884.71000004</c:v>
                </c:pt>
                <c:pt idx="56">
                  <c:v>373692016.11000013</c:v>
                </c:pt>
                <c:pt idx="57">
                  <c:v>371530044.26999998</c:v>
                </c:pt>
                <c:pt idx="58">
                  <c:v>372101672.25</c:v>
                </c:pt>
                <c:pt idx="59">
                  <c:v>442755727.39999962</c:v>
                </c:pt>
                <c:pt idx="60">
                  <c:v>364053431.50999999</c:v>
                </c:pt>
                <c:pt idx="61">
                  <c:v>401480866.63</c:v>
                </c:pt>
                <c:pt idx="62">
                  <c:v>392738010.66999996</c:v>
                </c:pt>
                <c:pt idx="63">
                  <c:v>344608340.83000016</c:v>
                </c:pt>
                <c:pt idx="64">
                  <c:v>339729751.25999999</c:v>
                </c:pt>
                <c:pt idx="65">
                  <c:v>452764416.04999971</c:v>
                </c:pt>
                <c:pt idx="66">
                  <c:v>384126822.95000029</c:v>
                </c:pt>
                <c:pt idx="67">
                  <c:v>395553431.88999987</c:v>
                </c:pt>
                <c:pt idx="68">
                  <c:v>451979122.3499999</c:v>
                </c:pt>
                <c:pt idx="69">
                  <c:v>428744301.38000011</c:v>
                </c:pt>
                <c:pt idx="70">
                  <c:v>426158336.04000002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A-4DDD-9084-405A48EECEFD}"/>
            </c:ext>
          </c:extLst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Прогноз(11010100)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Лист2!$A$2:$A$90</c:f>
              <c:numCache>
                <c:formatCode>mmm/yyyy</c:formatCode>
                <c:ptCount val="89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</c:numCache>
            </c:numRef>
          </c:cat>
          <c:val>
            <c:numRef>
              <c:f>Лист2!$C$2:$C$90</c:f>
              <c:numCache>
                <c:formatCode>General</c:formatCode>
                <c:ptCount val="89"/>
                <c:pt idx="70" formatCode="0.00">
                  <c:v>426158336.04000002</c:v>
                </c:pt>
                <c:pt idx="71" formatCode="0.00">
                  <c:v>473827643.15594906</c:v>
                </c:pt>
                <c:pt idx="72" formatCode="0.00">
                  <c:v>414471873.94206071</c:v>
                </c:pt>
                <c:pt idx="73" formatCode="0.00">
                  <c:v>429853602.04020363</c:v>
                </c:pt>
                <c:pt idx="74" formatCode="0.00">
                  <c:v>447864405.68074518</c:v>
                </c:pt>
                <c:pt idx="75" formatCode="0.00">
                  <c:v>446556087.74334437</c:v>
                </c:pt>
                <c:pt idx="76" formatCode="0.00">
                  <c:v>452375016.86263525</c:v>
                </c:pt>
                <c:pt idx="77" formatCode="0.00">
                  <c:v>499009280.73290491</c:v>
                </c:pt>
                <c:pt idx="78" formatCode="0.00">
                  <c:v>439653511.51901662</c:v>
                </c:pt>
                <c:pt idx="79" formatCode="0.00">
                  <c:v>455035239.61715949</c:v>
                </c:pt>
                <c:pt idx="80" formatCode="0.00">
                  <c:v>473046043.2577011</c:v>
                </c:pt>
                <c:pt idx="81" formatCode="0.00">
                  <c:v>471737725.32030022</c:v>
                </c:pt>
                <c:pt idx="82" formatCode="0.00">
                  <c:v>477556654.43959111</c:v>
                </c:pt>
                <c:pt idx="83" formatCode="0.00">
                  <c:v>524190918.30986083</c:v>
                </c:pt>
                <c:pt idx="84" formatCode="0.00">
                  <c:v>464835149.09597248</c:v>
                </c:pt>
                <c:pt idx="85" formatCode="0.00">
                  <c:v>480216877.1941154</c:v>
                </c:pt>
                <c:pt idx="86" formatCode="0.00">
                  <c:v>498227680.83465695</c:v>
                </c:pt>
                <c:pt idx="87" formatCode="0.00">
                  <c:v>496919362.89725614</c:v>
                </c:pt>
                <c:pt idx="88" formatCode="0.00">
                  <c:v>502738292.01654702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AA-4DDD-9084-405A48EECEFD}"/>
            </c:ext>
          </c:extLst>
        </c:ser>
        <c:ser>
          <c:idx val="2"/>
          <c:order val="2"/>
          <c:tx>
            <c:strRef>
              <c:f>Лист2!$D$1</c:f>
              <c:strCache>
                <c:ptCount val="1"/>
                <c:pt idx="0">
                  <c:v>Привязка низкой вероятности(11010100)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Лист2!$A$2:$A$90</c:f>
              <c:numCache>
                <c:formatCode>mmm/yyyy</c:formatCode>
                <c:ptCount val="89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</c:numCache>
            </c:numRef>
          </c:cat>
          <c:val>
            <c:numRef>
              <c:f>Лист2!$D$2:$D$90</c:f>
              <c:numCache>
                <c:formatCode>General</c:formatCode>
                <c:ptCount val="89"/>
                <c:pt idx="70" formatCode="0.00">
                  <c:v>426158336.04000002</c:v>
                </c:pt>
                <c:pt idx="71" formatCode="0.00">
                  <c:v>428221283.41787505</c:v>
                </c:pt>
                <c:pt idx="72" formatCode="0.00">
                  <c:v>352603739.55697668</c:v>
                </c:pt>
                <c:pt idx="73" formatCode="0.00">
                  <c:v>352992659.83352935</c:v>
                </c:pt>
                <c:pt idx="74" formatCode="0.00">
                  <c:v>356493495.45490307</c:v>
                </c:pt>
                <c:pt idx="75" formatCode="0.00">
                  <c:v>340822126.87355638</c:v>
                </c:pt>
                <c:pt idx="76" formatCode="0.00">
                  <c:v>332251854.20379514</c:v>
                </c:pt>
                <c:pt idx="77" formatCode="0.00">
                  <c:v>362613184.77361524</c:v>
                </c:pt>
                <c:pt idx="78" formatCode="0.00">
                  <c:v>288728974.81702983</c:v>
                </c:pt>
                <c:pt idx="79" formatCode="0.00">
                  <c:v>289330450.47672784</c:v>
                </c:pt>
                <c:pt idx="80" formatCode="0.00">
                  <c:v>292291051.28748763</c:v>
                </c:pt>
                <c:pt idx="81" formatCode="0.00">
                  <c:v>275651076.75375444</c:v>
                </c:pt>
                <c:pt idx="82" formatCode="0.00">
                  <c:v>265849816.92856809</c:v>
                </c:pt>
                <c:pt idx="83" formatCode="0.00">
                  <c:v>295147975.15500796</c:v>
                </c:pt>
                <c:pt idx="84" formatCode="0.00">
                  <c:v>219678965.06392404</c:v>
                </c:pt>
                <c:pt idx="85" formatCode="0.00">
                  <c:v>218642206.96096143</c:v>
                </c:pt>
                <c:pt idx="86" formatCode="0.00">
                  <c:v>219931402.63920629</c:v>
                </c:pt>
                <c:pt idx="87" formatCode="0.00">
                  <c:v>201600935.34515715</c:v>
                </c:pt>
                <c:pt idx="88" formatCode="0.00">
                  <c:v>190100063.82953084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AA-4DDD-9084-405A48EECEFD}"/>
            </c:ext>
          </c:extLst>
        </c:ser>
        <c:ser>
          <c:idx val="3"/>
          <c:order val="3"/>
          <c:tx>
            <c:strRef>
              <c:f>Лист2!$E$1</c:f>
              <c:strCache>
                <c:ptCount val="1"/>
                <c:pt idx="0">
                  <c:v>Привязка высокой вероятности(11010100)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Лист2!$A$2:$A$90</c:f>
              <c:numCache>
                <c:formatCode>mmm/yyyy</c:formatCode>
                <c:ptCount val="89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</c:numCache>
            </c:numRef>
          </c:cat>
          <c:val>
            <c:numRef>
              <c:f>Лист2!$E$2:$E$90</c:f>
              <c:numCache>
                <c:formatCode>General</c:formatCode>
                <c:ptCount val="89"/>
                <c:pt idx="70" formatCode="0.00">
                  <c:v>426158336.04000002</c:v>
                </c:pt>
                <c:pt idx="71" formatCode="0.00">
                  <c:v>519434002.89402306</c:v>
                </c:pt>
                <c:pt idx="72" formatCode="0.00">
                  <c:v>476340008.32714474</c:v>
                </c:pt>
                <c:pt idx="73" formatCode="0.00">
                  <c:v>506714544.24687791</c:v>
                </c:pt>
                <c:pt idx="74" formatCode="0.00">
                  <c:v>539235315.90658724</c:v>
                </c:pt>
                <c:pt idx="75" formatCode="0.00">
                  <c:v>552290048.61313236</c:v>
                </c:pt>
                <c:pt idx="76" formatCode="0.00">
                  <c:v>572498179.52147532</c:v>
                </c:pt>
                <c:pt idx="77" formatCode="0.00">
                  <c:v>635405376.69219458</c:v>
                </c:pt>
                <c:pt idx="78" formatCode="0.00">
                  <c:v>590578048.22100341</c:v>
                </c:pt>
                <c:pt idx="79" formatCode="0.00">
                  <c:v>620740028.75759113</c:v>
                </c:pt>
                <c:pt idx="80" formatCode="0.00">
                  <c:v>653801035.22791457</c:v>
                </c:pt>
                <c:pt idx="81" formatCode="0.00">
                  <c:v>667824373.88684607</c:v>
                </c:pt>
                <c:pt idx="82" formatCode="0.00">
                  <c:v>689263491.95061409</c:v>
                </c:pt>
                <c:pt idx="83" formatCode="0.00">
                  <c:v>753233861.46471369</c:v>
                </c:pt>
                <c:pt idx="84" formatCode="0.00">
                  <c:v>709991333.12802088</c:v>
                </c:pt>
                <c:pt idx="85" formatCode="0.00">
                  <c:v>741791547.42726934</c:v>
                </c:pt>
                <c:pt idx="86" formatCode="0.00">
                  <c:v>776523959.03010762</c:v>
                </c:pt>
                <c:pt idx="87" formatCode="0.00">
                  <c:v>792237790.44935513</c:v>
                </c:pt>
                <c:pt idx="88" formatCode="0.00">
                  <c:v>815376520.20356321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AA-4DDD-9084-405A48EEC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030400"/>
        <c:axId val="458035976"/>
      </c:lineChart>
      <c:catAx>
        <c:axId val="45803040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58035976"/>
        <c:crosses val="autoZero"/>
        <c:auto val="1"/>
        <c:lblAlgn val="ctr"/>
        <c:lblOffset val="100"/>
        <c:noMultiLvlLbl val="0"/>
      </c:catAx>
      <c:valAx>
        <c:axId val="45803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5803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057971014492753"/>
          <c:y val="0.8387435661451409"/>
          <c:w val="0.6999022200310232"/>
          <c:h val="3.2304597836291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Лист1!$X$1</c:f>
              <c:strCache>
                <c:ptCount val="1"/>
                <c:pt idx="0">
                  <c:v>110101100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577314051945256"/>
                  <c:y val="4.4273579624751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</c:trendlineLbl>
          </c:trendline>
          <c:cat>
            <c:numRef>
              <c:f>Лист1!$W$2:$W$85</c:f>
              <c:numCache>
                <c:formatCode>mmm/yyyy</c:formatCode>
                <c:ptCount val="84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</c:numCache>
            </c:numRef>
          </c:cat>
          <c:val>
            <c:numRef>
              <c:f>Лист1!$X$2:$X$85</c:f>
              <c:numCache>
                <c:formatCode>0.00</c:formatCode>
                <c:ptCount val="84"/>
                <c:pt idx="0">
                  <c:v>81399732.450000003</c:v>
                </c:pt>
                <c:pt idx="1">
                  <c:v>95026423.089999989</c:v>
                </c:pt>
                <c:pt idx="2">
                  <c:v>97457415.680000037</c:v>
                </c:pt>
                <c:pt idx="3">
                  <c:v>102024027.53999996</c:v>
                </c:pt>
                <c:pt idx="4">
                  <c:v>102852320.88999999</c:v>
                </c:pt>
                <c:pt idx="5">
                  <c:v>127029814.36000001</c:v>
                </c:pt>
                <c:pt idx="6">
                  <c:v>109179712.47000003</c:v>
                </c:pt>
                <c:pt idx="7">
                  <c:v>103736407.84000003</c:v>
                </c:pt>
                <c:pt idx="8">
                  <c:v>113981691.69999993</c:v>
                </c:pt>
                <c:pt idx="9">
                  <c:v>124039272.35000002</c:v>
                </c:pt>
                <c:pt idx="10">
                  <c:v>119558460.42999995</c:v>
                </c:pt>
                <c:pt idx="11">
                  <c:v>150110242.84999999</c:v>
                </c:pt>
                <c:pt idx="12">
                  <c:v>114793661.09</c:v>
                </c:pt>
                <c:pt idx="13">
                  <c:v>137794707.57999998</c:v>
                </c:pt>
                <c:pt idx="14">
                  <c:v>155057399.97</c:v>
                </c:pt>
                <c:pt idx="15">
                  <c:v>156768036.34000003</c:v>
                </c:pt>
                <c:pt idx="16">
                  <c:v>156577317.44999993</c:v>
                </c:pt>
                <c:pt idx="17">
                  <c:v>186954693.70000005</c:v>
                </c:pt>
                <c:pt idx="18">
                  <c:v>175003951.4799999</c:v>
                </c:pt>
                <c:pt idx="19">
                  <c:v>156370830</c:v>
                </c:pt>
                <c:pt idx="20">
                  <c:v>173875689.45000005</c:v>
                </c:pt>
                <c:pt idx="21">
                  <c:v>177200096.76999998</c:v>
                </c:pt>
                <c:pt idx="22">
                  <c:v>178683098.08000016</c:v>
                </c:pt>
                <c:pt idx="23">
                  <c:v>190888452.80090928</c:v>
                </c:pt>
                <c:pt idx="24">
                  <c:v>184854804.05000001</c:v>
                </c:pt>
                <c:pt idx="25">
                  <c:v>223062121.50999999</c:v>
                </c:pt>
                <c:pt idx="26">
                  <c:v>241063975.11999995</c:v>
                </c:pt>
                <c:pt idx="27">
                  <c:v>245476256.93000007</c:v>
                </c:pt>
                <c:pt idx="28">
                  <c:v>242024461.05000007</c:v>
                </c:pt>
                <c:pt idx="29">
                  <c:v>310923198.72000003</c:v>
                </c:pt>
                <c:pt idx="30">
                  <c:v>238938175.3499999</c:v>
                </c:pt>
                <c:pt idx="31">
                  <c:v>238268916.50999999</c:v>
                </c:pt>
                <c:pt idx="32">
                  <c:v>265094496.81000018</c:v>
                </c:pt>
                <c:pt idx="33">
                  <c:v>268374931.04999971</c:v>
                </c:pt>
                <c:pt idx="34">
                  <c:v>258354084.6500001</c:v>
                </c:pt>
                <c:pt idx="35">
                  <c:v>323715163.73000002</c:v>
                </c:pt>
                <c:pt idx="36">
                  <c:v>251733401.61000001</c:v>
                </c:pt>
                <c:pt idx="37">
                  <c:v>283929005.5</c:v>
                </c:pt>
                <c:pt idx="38">
                  <c:v>294756349.29999995</c:v>
                </c:pt>
                <c:pt idx="39">
                  <c:v>296158523.09000003</c:v>
                </c:pt>
                <c:pt idx="40">
                  <c:v>306898729.02999997</c:v>
                </c:pt>
                <c:pt idx="41">
                  <c:v>387302489.87000012</c:v>
                </c:pt>
                <c:pt idx="42">
                  <c:v>304923277.91999984</c:v>
                </c:pt>
                <c:pt idx="43">
                  <c:v>295973912.20000005</c:v>
                </c:pt>
                <c:pt idx="44">
                  <c:v>310429175.17000008</c:v>
                </c:pt>
                <c:pt idx="45">
                  <c:v>323040181.05999994</c:v>
                </c:pt>
                <c:pt idx="46">
                  <c:v>350649515.53999996</c:v>
                </c:pt>
                <c:pt idx="47">
                  <c:v>393462103.26000023</c:v>
                </c:pt>
                <c:pt idx="48">
                  <c:v>316530249.79000002</c:v>
                </c:pt>
                <c:pt idx="49">
                  <c:v>344485950.96999997</c:v>
                </c:pt>
                <c:pt idx="50">
                  <c:v>348967116.75999999</c:v>
                </c:pt>
                <c:pt idx="51">
                  <c:v>375447499.21000004</c:v>
                </c:pt>
                <c:pt idx="52">
                  <c:v>381306863.26999998</c:v>
                </c:pt>
                <c:pt idx="53">
                  <c:v>429462040.11999989</c:v>
                </c:pt>
                <c:pt idx="54">
                  <c:v>381799892.92000008</c:v>
                </c:pt>
                <c:pt idx="55">
                  <c:v>352968884.71000004</c:v>
                </c:pt>
                <c:pt idx="56">
                  <c:v>373692016.11000013</c:v>
                </c:pt>
                <c:pt idx="57">
                  <c:v>371530044.26999998</c:v>
                </c:pt>
                <c:pt idx="58">
                  <c:v>372101672.25</c:v>
                </c:pt>
                <c:pt idx="59">
                  <c:v>442755727.39999962</c:v>
                </c:pt>
                <c:pt idx="60">
                  <c:v>364053431.50999999</c:v>
                </c:pt>
                <c:pt idx="61">
                  <c:v>401480866.63</c:v>
                </c:pt>
                <c:pt idx="62">
                  <c:v>392738010.66999996</c:v>
                </c:pt>
                <c:pt idx="63">
                  <c:v>344608340.83000016</c:v>
                </c:pt>
                <c:pt idx="64">
                  <c:v>339729751.25999999</c:v>
                </c:pt>
                <c:pt idx="65">
                  <c:v>452764416.04999971</c:v>
                </c:pt>
                <c:pt idx="66">
                  <c:v>384126822.95000029</c:v>
                </c:pt>
                <c:pt idx="67">
                  <c:v>395553431.88999987</c:v>
                </c:pt>
                <c:pt idx="68">
                  <c:v>451979122.3499999</c:v>
                </c:pt>
                <c:pt idx="69">
                  <c:v>428744301.38000011</c:v>
                </c:pt>
                <c:pt idx="70">
                  <c:v>426158336.04000002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B8-454C-83FD-FA9FCE178927}"/>
            </c:ext>
          </c:extLst>
        </c:ser>
        <c:ser>
          <c:idx val="1"/>
          <c:order val="1"/>
          <c:tx>
            <c:strRef>
              <c:f>Лист1!$Y$1</c:f>
              <c:strCache>
                <c:ptCount val="1"/>
                <c:pt idx="0">
                  <c:v>Прогноз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Лист1!$W$2:$W$85</c:f>
              <c:numCache>
                <c:formatCode>mmm/yyyy</c:formatCode>
                <c:ptCount val="84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</c:numCache>
            </c:numRef>
          </c:cat>
          <c:val>
            <c:numRef>
              <c:f>Лист1!$Y$2:$Y$85</c:f>
              <c:numCache>
                <c:formatCode>General</c:formatCode>
                <c:ptCount val="84"/>
                <c:pt idx="69">
                  <c:v>0</c:v>
                </c:pt>
                <c:pt idx="70" formatCode="0.00">
                  <c:v>426158336.04000002</c:v>
                </c:pt>
                <c:pt idx="71">
                  <c:v>453768418.49460506</c:v>
                </c:pt>
                <c:pt idx="72">
                  <c:v>459033114.37787247</c:v>
                </c:pt>
                <c:pt idx="73">
                  <c:v>464297810.26113892</c:v>
                </c:pt>
                <c:pt idx="74">
                  <c:v>469053019.44602585</c:v>
                </c:pt>
                <c:pt idx="75">
                  <c:v>474317715.3292923</c:v>
                </c:pt>
                <c:pt idx="76">
                  <c:v>479412582.31309891</c:v>
                </c:pt>
                <c:pt idx="77">
                  <c:v>484677278.19636631</c:v>
                </c:pt>
                <c:pt idx="78">
                  <c:v>489772145.18017292</c:v>
                </c:pt>
                <c:pt idx="79">
                  <c:v>495036841.06343937</c:v>
                </c:pt>
                <c:pt idx="80">
                  <c:v>500301536.94670677</c:v>
                </c:pt>
                <c:pt idx="81">
                  <c:v>505396403.93051338</c:v>
                </c:pt>
                <c:pt idx="82">
                  <c:v>510661099.81378078</c:v>
                </c:pt>
                <c:pt idx="83">
                  <c:v>515755966.79758739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B8-454C-83FD-FA9FCE178927}"/>
            </c:ext>
          </c:extLst>
        </c:ser>
        <c:ser>
          <c:idx val="2"/>
          <c:order val="2"/>
          <c:tx>
            <c:strRef>
              <c:f>Лист1!$Z$1</c:f>
              <c:strCache>
                <c:ptCount val="1"/>
                <c:pt idx="0">
                  <c:v>Пессимистичный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Лист1!$W$2:$W$85</c:f>
              <c:numCache>
                <c:formatCode>mmm/yyyy</c:formatCode>
                <c:ptCount val="84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</c:numCache>
            </c:numRef>
          </c:cat>
          <c:val>
            <c:numRef>
              <c:f>Лист1!$Z$2:$Z$85</c:f>
              <c:numCache>
                <c:formatCode>General</c:formatCode>
                <c:ptCount val="84"/>
                <c:pt idx="69">
                  <c:v>0</c:v>
                </c:pt>
                <c:pt idx="70" formatCode="0.00">
                  <c:v>426158336.04000002</c:v>
                </c:pt>
                <c:pt idx="71">
                  <c:v>442834221.82803249</c:v>
                </c:pt>
                <c:pt idx="72">
                  <c:v>448098917.7112999</c:v>
                </c:pt>
                <c:pt idx="73">
                  <c:v>453363613.59456635</c:v>
                </c:pt>
                <c:pt idx="74">
                  <c:v>458118822.77945328</c:v>
                </c:pt>
                <c:pt idx="75">
                  <c:v>463383518.66271973</c:v>
                </c:pt>
                <c:pt idx="76">
                  <c:v>468478385.64652634</c:v>
                </c:pt>
                <c:pt idx="77">
                  <c:v>473743081.52979374</c:v>
                </c:pt>
                <c:pt idx="78">
                  <c:v>478837948.51360035</c:v>
                </c:pt>
                <c:pt idx="79">
                  <c:v>484102644.3968668</c:v>
                </c:pt>
                <c:pt idx="80">
                  <c:v>489367340.2801342</c:v>
                </c:pt>
                <c:pt idx="81">
                  <c:v>494462207.26394081</c:v>
                </c:pt>
                <c:pt idx="82">
                  <c:v>499726903.14720821</c:v>
                </c:pt>
                <c:pt idx="83">
                  <c:v>504821770.13101482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B8-454C-83FD-FA9FCE178927}"/>
            </c:ext>
          </c:extLst>
        </c:ser>
        <c:ser>
          <c:idx val="3"/>
          <c:order val="3"/>
          <c:tx>
            <c:strRef>
              <c:f>Лист1!$AA$1</c:f>
              <c:strCache>
                <c:ptCount val="1"/>
                <c:pt idx="0">
                  <c:v>Оптимистичный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Лист1!$W$2:$W$85</c:f>
              <c:numCache>
                <c:formatCode>mmm/yyyy</c:formatCode>
                <c:ptCount val="84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</c:numCache>
            </c:numRef>
          </c:cat>
          <c:val>
            <c:numRef>
              <c:f>Лист1!$AA$2:$AA$85</c:f>
              <c:numCache>
                <c:formatCode>General</c:formatCode>
                <c:ptCount val="84"/>
                <c:pt idx="69">
                  <c:v>0</c:v>
                </c:pt>
                <c:pt idx="70" formatCode="0.00">
                  <c:v>426158336.04000002</c:v>
                </c:pt>
                <c:pt idx="71">
                  <c:v>464702615.16117764</c:v>
                </c:pt>
                <c:pt idx="72">
                  <c:v>469967311.04444504</c:v>
                </c:pt>
                <c:pt idx="73">
                  <c:v>475232006.92771149</c:v>
                </c:pt>
                <c:pt idx="74">
                  <c:v>479987216.11259842</c:v>
                </c:pt>
                <c:pt idx="75">
                  <c:v>485251911.99586487</c:v>
                </c:pt>
                <c:pt idx="76">
                  <c:v>490346778.97967148</c:v>
                </c:pt>
                <c:pt idx="77">
                  <c:v>495611474.86293888</c:v>
                </c:pt>
                <c:pt idx="78">
                  <c:v>500706341.84674549</c:v>
                </c:pt>
                <c:pt idx="79">
                  <c:v>505971037.73001194</c:v>
                </c:pt>
                <c:pt idx="80">
                  <c:v>511235733.61327934</c:v>
                </c:pt>
                <c:pt idx="81">
                  <c:v>516330600.59708595</c:v>
                </c:pt>
                <c:pt idx="82">
                  <c:v>521595296.48035336</c:v>
                </c:pt>
                <c:pt idx="83">
                  <c:v>526690163.46415997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B8-454C-83FD-FA9FCE178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674520"/>
        <c:axId val="762676488"/>
      </c:lineChart>
      <c:dateAx>
        <c:axId val="762674520"/>
        <c:scaling>
          <c:orientation val="minMax"/>
        </c:scaling>
        <c:delete val="0"/>
        <c:axPos val="b"/>
        <c:numFmt formatCode="m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762676488"/>
        <c:crosses val="autoZero"/>
        <c:auto val="1"/>
        <c:lblOffset val="100"/>
        <c:baseTimeUnit val="months"/>
      </c:dateAx>
      <c:valAx>
        <c:axId val="76267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76267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102082</xdr:rowOff>
    </xdr:from>
    <xdr:to>
      <xdr:col>15</xdr:col>
      <xdr:colOff>209135</xdr:colOff>
      <xdr:row>36</xdr:row>
      <xdr:rowOff>68746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E34571D-B72E-4D94-8945-F1FC9FE60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470297</xdr:colOff>
      <xdr:row>14</xdr:row>
      <xdr:rowOff>172641</xdr:rowOff>
    </xdr:from>
    <xdr:to>
      <xdr:col>38</xdr:col>
      <xdr:colOff>410766</xdr:colOff>
      <xdr:row>38</xdr:row>
      <xdr:rowOff>107156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B82189A-6C8E-4725-A3E6-CE0BC4812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6E814D-EB70-47B9-B711-CE94DAC4945A}" name="Таблица2" displayName="Таблица2" ref="A1:E90" totalsRowShown="0">
  <autoFilter ref="A1:E90" xr:uid="{546E814D-EB70-47B9-B711-CE94DAC4945A}"/>
  <tableColumns count="5">
    <tableColumn id="1" xr3:uid="{821879ED-AA76-403F-92B3-A3514B1E8A8B}" name="Термін" dataDxfId="11"/>
    <tableColumn id="2" xr3:uid="{68F0C65A-CC92-4039-95BF-56EE53F1C67A}" name="11010100"/>
    <tableColumn id="3" xr3:uid="{C45900E0-68AF-4502-BD66-F2A628E48D39}" name="Прогноз(11010100)" dataDxfId="10">
      <calculatedColumnFormula>_xlfn.FORECAST.ETS(A2,$B$2:$B$72,$A$2:$A$72,1,1)</calculatedColumnFormula>
    </tableColumn>
    <tableColumn id="4" xr3:uid="{34BF758F-FB81-48F0-9A0A-8FAC19532E9C}" name="Привязка низкой вероятности(11010100)" dataDxfId="9">
      <calculatedColumnFormula>C2-_xlfn.FORECAST.ETS.CONFINT(A2,$B$2:$B$72,$A$2:$A$72,0.95,1,1)</calculatedColumnFormula>
    </tableColumn>
    <tableColumn id="5" xr3:uid="{6C4230E0-E89C-4200-BD55-A2C6490BCD03}" name="Привязка высокой вероятности(11010100)" dataDxfId="8">
      <calculatedColumnFormula>C2+_xlfn.FORECAST.ETS.CONFINT(A2,$B$2:$B$72,$A$2:$A$72,0.95,1,1)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E60EA3-0F18-4617-B7E4-C119C41C340C}" name="Таблица3" displayName="Таблица3" ref="A1:E17" totalsRowShown="0">
  <autoFilter ref="A1:E17" xr:uid="{96E60EA3-0F18-4617-B7E4-C119C41C340C}"/>
  <tableColumns count="5">
    <tableColumn id="1" xr3:uid="{78845730-BEF3-4700-A523-10E63C7AE2C3}" name="Дата"/>
    <tableColumn id="2" xr3:uid="{7242C098-FF1F-4BC8-B418-0EB34CA27BB0}" name="Загальний обсяг податкавих надходжень"/>
    <tableColumn id="3" xr3:uid="{EB6364BA-E3BF-40A2-89B3-1EE8345B0FB0}" name="Прогноз(Загальний обсяг податкавих надходжень)"/>
    <tableColumn id="4" xr3:uid="{2BEA736D-AE0D-480B-9C9B-72F2D0B5129D}" name="Привязка низкой вероятности(Загальний обсяг податкавих надходжень)" dataDxfId="7"/>
    <tableColumn id="5" xr3:uid="{044AE792-188E-4CE0-A9EC-8BCF27E455F7}" name="Привязка высокой вероятности(Загальний обсяг податкавих надходжень)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93BD5-9B17-496E-94B4-927089FD0AA0}" name="Таблиця17" displayName="Таблиця17" ref="A1:F97" totalsRowShown="0">
  <autoFilter ref="A1:F97" xr:uid="{92393BD5-9B17-496E-94B4-927089FD0AA0}"/>
  <tableColumns count="6">
    <tableColumn id="1" xr3:uid="{35705A64-33DE-4B19-B413-94F3B9F3F50A}" name="Термін" dataDxfId="5"/>
    <tableColumn id="2" xr3:uid="{FB560BF7-E621-4D73-AA88-31BD7AE9C87F}" name="11010100" dataDxfId="4"/>
    <tableColumn id="3" xr3:uid="{89ED4953-3EA0-45BB-A21A-D708C45939A3}" name="11010200" dataDxfId="3"/>
    <tableColumn id="4" xr3:uid="{5F1F51AD-D279-423C-B725-BA50F90DC504}" name="11010400" dataDxfId="2"/>
    <tableColumn id="5" xr3:uid="{EFA75E96-A2C8-4CD8-8B58-6C79D01DA772}" name="11010500" dataDxfId="1"/>
    <tableColumn id="6" xr3:uid="{07551014-BC63-489A-B05E-C50180EA8E55}" name="11010800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8F6B-C94A-45DD-AF91-2D75743E818D}">
  <dimension ref="A1:E90"/>
  <sheetViews>
    <sheetView zoomScaleNormal="100" workbookViewId="0">
      <selection sqref="A1:B72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3" width="20" customWidth="1"/>
    <col min="4" max="4" width="39.7109375" customWidth="1"/>
    <col min="5" max="5" width="41.140625" customWidth="1"/>
  </cols>
  <sheetData>
    <row r="1" spans="1:5" x14ac:dyDescent="0.25">
      <c r="A1" t="s">
        <v>5</v>
      </c>
      <c r="B1" t="s">
        <v>0</v>
      </c>
      <c r="C1" t="s">
        <v>17</v>
      </c>
      <c r="D1" t="s">
        <v>18</v>
      </c>
      <c r="E1" t="s">
        <v>19</v>
      </c>
    </row>
    <row r="2" spans="1:5" x14ac:dyDescent="0.25">
      <c r="A2" s="10">
        <v>42005</v>
      </c>
      <c r="B2" s="11">
        <v>81399732.450000003</v>
      </c>
    </row>
    <row r="3" spans="1:5" x14ac:dyDescent="0.25">
      <c r="A3" s="10">
        <v>42036</v>
      </c>
      <c r="B3" s="11">
        <v>95026423.089999989</v>
      </c>
    </row>
    <row r="4" spans="1:5" x14ac:dyDescent="0.25">
      <c r="A4" s="10">
        <v>42064</v>
      </c>
      <c r="B4" s="11">
        <v>97457415.680000037</v>
      </c>
    </row>
    <row r="5" spans="1:5" x14ac:dyDescent="0.25">
      <c r="A5" s="10">
        <v>42095</v>
      </c>
      <c r="B5" s="11">
        <v>102024027.53999996</v>
      </c>
    </row>
    <row r="6" spans="1:5" x14ac:dyDescent="0.25">
      <c r="A6" s="10">
        <v>42125</v>
      </c>
      <c r="B6" s="11">
        <v>102852320.88999999</v>
      </c>
    </row>
    <row r="7" spans="1:5" x14ac:dyDescent="0.25">
      <c r="A7" s="10">
        <v>42156</v>
      </c>
      <c r="B7" s="11">
        <v>127029814.36000001</v>
      </c>
    </row>
    <row r="8" spans="1:5" x14ac:dyDescent="0.25">
      <c r="A8" s="10">
        <v>42186</v>
      </c>
      <c r="B8" s="11">
        <v>109179712.47000003</v>
      </c>
    </row>
    <row r="9" spans="1:5" x14ac:dyDescent="0.25">
      <c r="A9" s="10">
        <v>42217</v>
      </c>
      <c r="B9" s="11">
        <v>103736407.84000003</v>
      </c>
    </row>
    <row r="10" spans="1:5" x14ac:dyDescent="0.25">
      <c r="A10" s="10">
        <v>42248</v>
      </c>
      <c r="B10" s="11">
        <v>113981691.69999993</v>
      </c>
    </row>
    <row r="11" spans="1:5" x14ac:dyDescent="0.25">
      <c r="A11" s="10">
        <v>42278</v>
      </c>
      <c r="B11" s="11">
        <v>124039272.35000002</v>
      </c>
    </row>
    <row r="12" spans="1:5" x14ac:dyDescent="0.25">
      <c r="A12" s="10">
        <v>42309</v>
      </c>
      <c r="B12" s="11">
        <v>119558460.42999995</v>
      </c>
    </row>
    <row r="13" spans="1:5" x14ac:dyDescent="0.25">
      <c r="A13" s="10">
        <v>42339</v>
      </c>
      <c r="B13" s="11">
        <v>150110242.85000014</v>
      </c>
    </row>
    <row r="14" spans="1:5" x14ac:dyDescent="0.25">
      <c r="A14" s="10">
        <v>42370</v>
      </c>
      <c r="B14" s="11">
        <v>114793661.09</v>
      </c>
    </row>
    <row r="15" spans="1:5" x14ac:dyDescent="0.25">
      <c r="A15" s="10">
        <v>42401</v>
      </c>
      <c r="B15" s="11">
        <v>137794707.57999998</v>
      </c>
    </row>
    <row r="16" spans="1:5" x14ac:dyDescent="0.25">
      <c r="A16" s="10">
        <v>42430</v>
      </c>
      <c r="B16" s="11">
        <v>155057399.97</v>
      </c>
    </row>
    <row r="17" spans="1:2" x14ac:dyDescent="0.25">
      <c r="A17" s="10">
        <v>42461</v>
      </c>
      <c r="B17" s="11">
        <v>156768036.34000003</v>
      </c>
    </row>
    <row r="18" spans="1:2" x14ac:dyDescent="0.25">
      <c r="A18" s="10">
        <v>42491</v>
      </c>
      <c r="B18" s="11">
        <v>156577317.44999993</v>
      </c>
    </row>
    <row r="19" spans="1:2" x14ac:dyDescent="0.25">
      <c r="A19" s="10">
        <v>42522</v>
      </c>
      <c r="B19" s="11">
        <v>186954693.70000005</v>
      </c>
    </row>
    <row r="20" spans="1:2" x14ac:dyDescent="0.25">
      <c r="A20" s="10">
        <v>42552</v>
      </c>
      <c r="B20" s="11">
        <v>175003951.4799999</v>
      </c>
    </row>
    <row r="21" spans="1:2" x14ac:dyDescent="0.25">
      <c r="A21" s="10">
        <v>42583</v>
      </c>
      <c r="B21" s="11">
        <v>156370830</v>
      </c>
    </row>
    <row r="22" spans="1:2" x14ac:dyDescent="0.25">
      <c r="A22" s="10">
        <v>42614</v>
      </c>
      <c r="B22" s="11">
        <v>173875689.45000005</v>
      </c>
    </row>
    <row r="23" spans="1:2" x14ac:dyDescent="0.25">
      <c r="A23" s="10">
        <v>42644</v>
      </c>
      <c r="B23" s="11">
        <v>177200096.76999998</v>
      </c>
    </row>
    <row r="24" spans="1:2" x14ac:dyDescent="0.25">
      <c r="A24" s="10">
        <v>42675</v>
      </c>
      <c r="B24" s="11">
        <v>178683098.08000016</v>
      </c>
    </row>
    <row r="25" spans="1:2" x14ac:dyDescent="0.25">
      <c r="A25" s="10">
        <v>42705</v>
      </c>
      <c r="B25" s="11">
        <v>190888452.80090928</v>
      </c>
    </row>
    <row r="26" spans="1:2" x14ac:dyDescent="0.25">
      <c r="A26" s="10">
        <v>42736</v>
      </c>
      <c r="B26" s="11">
        <v>184854804.05000001</v>
      </c>
    </row>
    <row r="27" spans="1:2" x14ac:dyDescent="0.25">
      <c r="A27" s="10">
        <v>42767</v>
      </c>
      <c r="B27" s="11">
        <v>223062121.50999999</v>
      </c>
    </row>
    <row r="28" spans="1:2" x14ac:dyDescent="0.25">
      <c r="A28" s="10">
        <v>42795</v>
      </c>
      <c r="B28" s="11">
        <v>241063975.11999995</v>
      </c>
    </row>
    <row r="29" spans="1:2" x14ac:dyDescent="0.25">
      <c r="A29" s="10">
        <v>42826</v>
      </c>
      <c r="B29" s="11">
        <v>245476256.93000007</v>
      </c>
    </row>
    <row r="30" spans="1:2" x14ac:dyDescent="0.25">
      <c r="A30" s="10">
        <v>42856</v>
      </c>
      <c r="B30" s="11">
        <v>242024461.05000007</v>
      </c>
    </row>
    <row r="31" spans="1:2" x14ac:dyDescent="0.25">
      <c r="A31" s="10">
        <v>42887</v>
      </c>
      <c r="B31" s="11">
        <v>310923198.72000003</v>
      </c>
    </row>
    <row r="32" spans="1:2" x14ac:dyDescent="0.25">
      <c r="A32" s="10">
        <v>42917</v>
      </c>
      <c r="B32" s="11">
        <v>238938175.3499999</v>
      </c>
    </row>
    <row r="33" spans="1:2" x14ac:dyDescent="0.25">
      <c r="A33" s="10">
        <v>42948</v>
      </c>
      <c r="B33" s="11">
        <v>238268916.50999999</v>
      </c>
    </row>
    <row r="34" spans="1:2" x14ac:dyDescent="0.25">
      <c r="A34" s="10">
        <v>42979</v>
      </c>
      <c r="B34" s="11">
        <v>265094496.81000018</v>
      </c>
    </row>
    <row r="35" spans="1:2" x14ac:dyDescent="0.25">
      <c r="A35" s="10">
        <v>43009</v>
      </c>
      <c r="B35" s="11">
        <v>268374931.04999971</v>
      </c>
    </row>
    <row r="36" spans="1:2" x14ac:dyDescent="0.25">
      <c r="A36" s="10">
        <v>43040</v>
      </c>
      <c r="B36" s="11">
        <v>258354084.6500001</v>
      </c>
    </row>
    <row r="37" spans="1:2" x14ac:dyDescent="0.25">
      <c r="A37" s="10">
        <v>43070</v>
      </c>
      <c r="B37" s="11">
        <v>323715163.73000002</v>
      </c>
    </row>
    <row r="38" spans="1:2" x14ac:dyDescent="0.25">
      <c r="A38" s="10">
        <v>43101</v>
      </c>
      <c r="B38" s="11">
        <v>251733401.61000001</v>
      </c>
    </row>
    <row r="39" spans="1:2" x14ac:dyDescent="0.25">
      <c r="A39" s="10">
        <v>43132</v>
      </c>
      <c r="B39" s="11">
        <v>283929005.5</v>
      </c>
    </row>
    <row r="40" spans="1:2" x14ac:dyDescent="0.25">
      <c r="A40" s="10">
        <v>43160</v>
      </c>
      <c r="B40" s="11">
        <v>294756349.29999995</v>
      </c>
    </row>
    <row r="41" spans="1:2" x14ac:dyDescent="0.25">
      <c r="A41" s="10">
        <v>43191</v>
      </c>
      <c r="B41" s="11">
        <v>296158523.09000003</v>
      </c>
    </row>
    <row r="42" spans="1:2" x14ac:dyDescent="0.25">
      <c r="A42" s="10">
        <v>43221</v>
      </c>
      <c r="B42" s="11">
        <v>306898729.02999997</v>
      </c>
    </row>
    <row r="43" spans="1:2" x14ac:dyDescent="0.25">
      <c r="A43" s="10">
        <v>43252</v>
      </c>
      <c r="B43" s="11">
        <v>387302489.87000012</v>
      </c>
    </row>
    <row r="44" spans="1:2" x14ac:dyDescent="0.25">
      <c r="A44" s="10">
        <v>43282</v>
      </c>
      <c r="B44" s="11">
        <v>304923277.91999984</v>
      </c>
    </row>
    <row r="45" spans="1:2" x14ac:dyDescent="0.25">
      <c r="A45" s="10">
        <v>43313</v>
      </c>
      <c r="B45" s="11">
        <v>295973912.20000005</v>
      </c>
    </row>
    <row r="46" spans="1:2" x14ac:dyDescent="0.25">
      <c r="A46" s="10">
        <v>43344</v>
      </c>
      <c r="B46" s="11">
        <v>310429175.17000008</v>
      </c>
    </row>
    <row r="47" spans="1:2" x14ac:dyDescent="0.25">
      <c r="A47" s="10">
        <v>43374</v>
      </c>
      <c r="B47" s="11">
        <v>323040181.05999994</v>
      </c>
    </row>
    <row r="48" spans="1:2" x14ac:dyDescent="0.25">
      <c r="A48" s="10">
        <v>43405</v>
      </c>
      <c r="B48" s="11">
        <v>350649515.53999996</v>
      </c>
    </row>
    <row r="49" spans="1:2" x14ac:dyDescent="0.25">
      <c r="A49" s="10">
        <v>43435</v>
      </c>
      <c r="B49" s="11">
        <v>393462103.26000023</v>
      </c>
    </row>
    <row r="50" spans="1:2" x14ac:dyDescent="0.25">
      <c r="A50" s="10">
        <v>43466</v>
      </c>
      <c r="B50" s="11">
        <v>316530249.79000002</v>
      </c>
    </row>
    <row r="51" spans="1:2" x14ac:dyDescent="0.25">
      <c r="A51" s="10">
        <v>43497</v>
      </c>
      <c r="B51" s="11">
        <v>344485950.96999997</v>
      </c>
    </row>
    <row r="52" spans="1:2" x14ac:dyDescent="0.25">
      <c r="A52" s="10">
        <v>43525</v>
      </c>
      <c r="B52" s="11">
        <v>348967116.75999999</v>
      </c>
    </row>
    <row r="53" spans="1:2" x14ac:dyDescent="0.25">
      <c r="A53" s="10">
        <v>43556</v>
      </c>
      <c r="B53" s="11">
        <v>375447499.21000004</v>
      </c>
    </row>
    <row r="54" spans="1:2" x14ac:dyDescent="0.25">
      <c r="A54" s="10">
        <v>43586</v>
      </c>
      <c r="B54" s="11">
        <v>381306863.26999998</v>
      </c>
    </row>
    <row r="55" spans="1:2" x14ac:dyDescent="0.25">
      <c r="A55" s="10">
        <v>43617</v>
      </c>
      <c r="B55" s="11">
        <v>429462040.11999989</v>
      </c>
    </row>
    <row r="56" spans="1:2" x14ac:dyDescent="0.25">
      <c r="A56" s="10">
        <v>43647</v>
      </c>
      <c r="B56" s="11">
        <v>381799892.92000008</v>
      </c>
    </row>
    <row r="57" spans="1:2" x14ac:dyDescent="0.25">
      <c r="A57" s="10">
        <v>43678</v>
      </c>
      <c r="B57" s="11">
        <v>352968884.71000004</v>
      </c>
    </row>
    <row r="58" spans="1:2" x14ac:dyDescent="0.25">
      <c r="A58" s="10">
        <v>43709</v>
      </c>
      <c r="B58" s="11">
        <v>373692016.11000013</v>
      </c>
    </row>
    <row r="59" spans="1:2" x14ac:dyDescent="0.25">
      <c r="A59" s="10">
        <v>43739</v>
      </c>
      <c r="B59" s="11">
        <v>371530044.26999998</v>
      </c>
    </row>
    <row r="60" spans="1:2" x14ac:dyDescent="0.25">
      <c r="A60" s="10">
        <v>43770</v>
      </c>
      <c r="B60" s="11">
        <v>372101672.25</v>
      </c>
    </row>
    <row r="61" spans="1:2" x14ac:dyDescent="0.25">
      <c r="A61" s="10">
        <v>43800</v>
      </c>
      <c r="B61" s="11">
        <v>442755727.39999962</v>
      </c>
    </row>
    <row r="62" spans="1:2" x14ac:dyDescent="0.25">
      <c r="A62" s="10">
        <v>43831</v>
      </c>
      <c r="B62" s="11">
        <v>364053431.50999999</v>
      </c>
    </row>
    <row r="63" spans="1:2" x14ac:dyDescent="0.25">
      <c r="A63" s="10">
        <v>43862</v>
      </c>
      <c r="B63" s="11">
        <v>401480866.63</v>
      </c>
    </row>
    <row r="64" spans="1:2" x14ac:dyDescent="0.25">
      <c r="A64" s="10">
        <v>43891</v>
      </c>
      <c r="B64" s="11">
        <v>392738010.66999996</v>
      </c>
    </row>
    <row r="65" spans="1:5" x14ac:dyDescent="0.25">
      <c r="A65" s="10">
        <v>43922</v>
      </c>
      <c r="B65" s="11">
        <v>344608340.83000016</v>
      </c>
    </row>
    <row r="66" spans="1:5" x14ac:dyDescent="0.25">
      <c r="A66" s="10">
        <v>43952</v>
      </c>
      <c r="B66" s="11">
        <v>339729751.25999999</v>
      </c>
    </row>
    <row r="67" spans="1:5" x14ac:dyDescent="0.25">
      <c r="A67" s="10">
        <v>43983</v>
      </c>
      <c r="B67" s="11">
        <v>452764416.04999971</v>
      </c>
    </row>
    <row r="68" spans="1:5" x14ac:dyDescent="0.25">
      <c r="A68" s="10">
        <v>44013</v>
      </c>
      <c r="B68" s="11">
        <v>384126822.95000029</v>
      </c>
    </row>
    <row r="69" spans="1:5" x14ac:dyDescent="0.25">
      <c r="A69" s="10">
        <v>44044</v>
      </c>
      <c r="B69" s="11">
        <v>395553431.88999987</v>
      </c>
    </row>
    <row r="70" spans="1:5" x14ac:dyDescent="0.25">
      <c r="A70" s="10">
        <v>44075</v>
      </c>
      <c r="B70" s="11">
        <v>451979122.3499999</v>
      </c>
    </row>
    <row r="71" spans="1:5" x14ac:dyDescent="0.25">
      <c r="A71" s="10">
        <v>44105</v>
      </c>
      <c r="B71" s="11">
        <v>428744301.38000011</v>
      </c>
    </row>
    <row r="72" spans="1:5" x14ac:dyDescent="0.25">
      <c r="A72" s="10">
        <v>44136</v>
      </c>
      <c r="B72" s="11">
        <v>426158336.04000002</v>
      </c>
      <c r="C72" s="11">
        <v>426158336.04000002</v>
      </c>
      <c r="D72" s="11">
        <v>426158336.04000002</v>
      </c>
      <c r="E72" s="11">
        <v>426158336.04000002</v>
      </c>
    </row>
    <row r="73" spans="1:5" x14ac:dyDescent="0.25">
      <c r="A73" s="10">
        <v>44166</v>
      </c>
      <c r="C73" s="11">
        <f t="shared" ref="C73:C90" si="0">_xlfn.FORECAST.ETS(A73,$B$2:$B$72,$A$2:$A$72,1,1)</f>
        <v>473827643.15594906</v>
      </c>
      <c r="D73" s="11">
        <f t="shared" ref="D73:D90" si="1">C73-_xlfn.FORECAST.ETS.CONFINT(A73,$B$2:$B$72,$A$2:$A$72,0.95,1,1)</f>
        <v>428221283.41787505</v>
      </c>
      <c r="E73" s="11">
        <f t="shared" ref="E73:E90" si="2">C73+_xlfn.FORECAST.ETS.CONFINT(A73,$B$2:$B$72,$A$2:$A$72,0.95,1,1)</f>
        <v>519434002.89402306</v>
      </c>
    </row>
    <row r="74" spans="1:5" x14ac:dyDescent="0.25">
      <c r="A74" s="10">
        <v>44197</v>
      </c>
      <c r="C74" s="11">
        <f t="shared" si="0"/>
        <v>414471873.94206071</v>
      </c>
      <c r="D74" s="11">
        <f t="shared" si="1"/>
        <v>352603739.55697668</v>
      </c>
      <c r="E74" s="11">
        <f t="shared" si="2"/>
        <v>476340008.32714474</v>
      </c>
    </row>
    <row r="75" spans="1:5" x14ac:dyDescent="0.25">
      <c r="A75" s="10">
        <v>44228</v>
      </c>
      <c r="C75" s="11">
        <f t="shared" si="0"/>
        <v>429853602.04020363</v>
      </c>
      <c r="D75" s="11">
        <f t="shared" si="1"/>
        <v>352992659.83352935</v>
      </c>
      <c r="E75" s="11">
        <f t="shared" si="2"/>
        <v>506714544.24687791</v>
      </c>
    </row>
    <row r="76" spans="1:5" x14ac:dyDescent="0.25">
      <c r="A76" s="10">
        <v>44256</v>
      </c>
      <c r="C76" s="11">
        <f t="shared" si="0"/>
        <v>447864405.68074518</v>
      </c>
      <c r="D76" s="11">
        <f t="shared" si="1"/>
        <v>356493495.45490307</v>
      </c>
      <c r="E76" s="11">
        <f t="shared" si="2"/>
        <v>539235315.90658724</v>
      </c>
    </row>
    <row r="77" spans="1:5" x14ac:dyDescent="0.25">
      <c r="A77" s="10">
        <v>44287</v>
      </c>
      <c r="C77" s="11">
        <f t="shared" si="0"/>
        <v>446556087.74334437</v>
      </c>
      <c r="D77" s="11">
        <f t="shared" si="1"/>
        <v>340822126.87355638</v>
      </c>
      <c r="E77" s="11">
        <f t="shared" si="2"/>
        <v>552290048.61313236</v>
      </c>
    </row>
    <row r="78" spans="1:5" x14ac:dyDescent="0.25">
      <c r="A78" s="10">
        <v>44317</v>
      </c>
      <c r="C78" s="11">
        <f t="shared" si="0"/>
        <v>452375016.86263525</v>
      </c>
      <c r="D78" s="11">
        <f t="shared" si="1"/>
        <v>332251854.20379514</v>
      </c>
      <c r="E78" s="11">
        <f t="shared" si="2"/>
        <v>572498179.52147532</v>
      </c>
    </row>
    <row r="79" spans="1:5" x14ac:dyDescent="0.25">
      <c r="A79" s="10">
        <v>44348</v>
      </c>
      <c r="C79" s="11">
        <f t="shared" si="0"/>
        <v>499009280.73290491</v>
      </c>
      <c r="D79" s="11">
        <f t="shared" si="1"/>
        <v>362613184.77361524</v>
      </c>
      <c r="E79" s="11">
        <f t="shared" si="2"/>
        <v>635405376.69219458</v>
      </c>
    </row>
    <row r="80" spans="1:5" x14ac:dyDescent="0.25">
      <c r="A80" s="10">
        <v>44378</v>
      </c>
      <c r="C80" s="11">
        <f t="shared" si="0"/>
        <v>439653511.51901662</v>
      </c>
      <c r="D80" s="11">
        <f t="shared" si="1"/>
        <v>288728974.81702983</v>
      </c>
      <c r="E80" s="11">
        <f t="shared" si="2"/>
        <v>590578048.22100341</v>
      </c>
    </row>
    <row r="81" spans="1:5" x14ac:dyDescent="0.25">
      <c r="A81" s="10">
        <v>44409</v>
      </c>
      <c r="C81" s="11">
        <f t="shared" si="0"/>
        <v>455035239.61715949</v>
      </c>
      <c r="D81" s="11">
        <f t="shared" si="1"/>
        <v>289330450.47672784</v>
      </c>
      <c r="E81" s="11">
        <f t="shared" si="2"/>
        <v>620740028.75759113</v>
      </c>
    </row>
    <row r="82" spans="1:5" x14ac:dyDescent="0.25">
      <c r="A82" s="10">
        <v>44440</v>
      </c>
      <c r="C82" s="11">
        <f t="shared" si="0"/>
        <v>473046043.2577011</v>
      </c>
      <c r="D82" s="11">
        <f t="shared" si="1"/>
        <v>292291051.28748763</v>
      </c>
      <c r="E82" s="11">
        <f t="shared" si="2"/>
        <v>653801035.22791457</v>
      </c>
    </row>
    <row r="83" spans="1:5" x14ac:dyDescent="0.25">
      <c r="A83" s="10">
        <v>44470</v>
      </c>
      <c r="C83" s="11">
        <f t="shared" si="0"/>
        <v>471737725.32030022</v>
      </c>
      <c r="D83" s="11">
        <f t="shared" si="1"/>
        <v>275651076.75375444</v>
      </c>
      <c r="E83" s="11">
        <f t="shared" si="2"/>
        <v>667824373.88684607</v>
      </c>
    </row>
    <row r="84" spans="1:5" x14ac:dyDescent="0.25">
      <c r="A84" s="10">
        <v>44501</v>
      </c>
      <c r="C84" s="11">
        <f t="shared" si="0"/>
        <v>477556654.43959111</v>
      </c>
      <c r="D84" s="11">
        <f t="shared" si="1"/>
        <v>265849816.92856809</v>
      </c>
      <c r="E84" s="11">
        <f t="shared" si="2"/>
        <v>689263491.95061409</v>
      </c>
    </row>
    <row r="85" spans="1:5" x14ac:dyDescent="0.25">
      <c r="A85" s="10">
        <v>44531</v>
      </c>
      <c r="C85" s="11">
        <f t="shared" si="0"/>
        <v>524190918.30986083</v>
      </c>
      <c r="D85" s="11">
        <f t="shared" si="1"/>
        <v>295147975.15500796</v>
      </c>
      <c r="E85" s="11">
        <f t="shared" si="2"/>
        <v>753233861.46471369</v>
      </c>
    </row>
    <row r="86" spans="1:5" x14ac:dyDescent="0.25">
      <c r="A86" s="10">
        <v>44562</v>
      </c>
      <c r="C86" s="11">
        <f t="shared" si="0"/>
        <v>464835149.09597248</v>
      </c>
      <c r="D86" s="11">
        <f t="shared" si="1"/>
        <v>219678965.06392404</v>
      </c>
      <c r="E86" s="11">
        <f t="shared" si="2"/>
        <v>709991333.12802088</v>
      </c>
    </row>
    <row r="87" spans="1:5" x14ac:dyDescent="0.25">
      <c r="A87" s="10">
        <v>44593</v>
      </c>
      <c r="C87" s="11">
        <f t="shared" si="0"/>
        <v>480216877.1941154</v>
      </c>
      <c r="D87" s="11">
        <f t="shared" si="1"/>
        <v>218642206.96096143</v>
      </c>
      <c r="E87" s="11">
        <f t="shared" si="2"/>
        <v>741791547.42726934</v>
      </c>
    </row>
    <row r="88" spans="1:5" x14ac:dyDescent="0.25">
      <c r="A88" s="10">
        <v>44621</v>
      </c>
      <c r="C88" s="11">
        <f t="shared" si="0"/>
        <v>498227680.83465695</v>
      </c>
      <c r="D88" s="11">
        <f t="shared" si="1"/>
        <v>219931402.63920629</v>
      </c>
      <c r="E88" s="11">
        <f t="shared" si="2"/>
        <v>776523959.03010762</v>
      </c>
    </row>
    <row r="89" spans="1:5" x14ac:dyDescent="0.25">
      <c r="A89" s="10">
        <v>44652</v>
      </c>
      <c r="C89" s="11">
        <f t="shared" si="0"/>
        <v>496919362.89725614</v>
      </c>
      <c r="D89" s="11">
        <f t="shared" si="1"/>
        <v>201600935.34515715</v>
      </c>
      <c r="E89" s="11">
        <f t="shared" si="2"/>
        <v>792237790.44935513</v>
      </c>
    </row>
    <row r="90" spans="1:5" x14ac:dyDescent="0.25">
      <c r="A90" s="10">
        <v>44682</v>
      </c>
      <c r="C90" s="11">
        <f t="shared" si="0"/>
        <v>502738292.01654702</v>
      </c>
      <c r="D90" s="11">
        <f t="shared" si="1"/>
        <v>190100063.82953084</v>
      </c>
      <c r="E90" s="11">
        <f t="shared" si="2"/>
        <v>815376520.20356321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FB6E-3C9D-4C9E-8BF9-7B0C141DEB23}">
  <dimension ref="A1:E17"/>
  <sheetViews>
    <sheetView workbookViewId="0"/>
  </sheetViews>
  <sheetFormatPr defaultRowHeight="15" x14ac:dyDescent="0.25"/>
  <cols>
    <col min="1" max="1" width="9.28515625" bestFit="1" customWidth="1"/>
    <col min="2" max="2" width="40.85546875" customWidth="1"/>
    <col min="3" max="3" width="49.7109375" customWidth="1"/>
    <col min="4" max="4" width="69.42578125" customWidth="1"/>
    <col min="5" max="5" width="70.85546875" customWidth="1"/>
  </cols>
  <sheetData>
    <row r="1" spans="1:5" x14ac:dyDescent="0.25">
      <c r="A1" t="s">
        <v>7</v>
      </c>
      <c r="B1" t="s">
        <v>20</v>
      </c>
      <c r="C1" t="s">
        <v>67</v>
      </c>
      <c r="D1" t="s">
        <v>68</v>
      </c>
      <c r="E1" t="s">
        <v>69</v>
      </c>
    </row>
    <row r="2" spans="1:5" x14ac:dyDescent="0.25">
      <c r="A2" s="14">
        <v>2003</v>
      </c>
      <c r="B2" s="14">
        <v>54321</v>
      </c>
    </row>
    <row r="3" spans="1:5" x14ac:dyDescent="0.25">
      <c r="A3" s="14">
        <v>2004</v>
      </c>
      <c r="B3" s="14">
        <v>63161</v>
      </c>
    </row>
    <row r="4" spans="1:5" x14ac:dyDescent="0.25">
      <c r="A4" s="14">
        <v>2005</v>
      </c>
      <c r="B4" s="14">
        <v>98065</v>
      </c>
    </row>
    <row r="5" spans="1:5" x14ac:dyDescent="0.25">
      <c r="A5" s="14">
        <v>2006</v>
      </c>
      <c r="B5" s="14">
        <v>125743</v>
      </c>
    </row>
    <row r="6" spans="1:5" x14ac:dyDescent="0.25">
      <c r="A6" s="14">
        <v>2007</v>
      </c>
      <c r="B6" s="14">
        <v>161264</v>
      </c>
    </row>
    <row r="7" spans="1:5" x14ac:dyDescent="0.25">
      <c r="A7" s="14">
        <v>2008</v>
      </c>
      <c r="B7" s="14">
        <v>227165</v>
      </c>
    </row>
    <row r="8" spans="1:5" x14ac:dyDescent="0.25">
      <c r="A8" s="14">
        <v>2009</v>
      </c>
      <c r="B8" s="14">
        <v>208073</v>
      </c>
    </row>
    <row r="9" spans="1:5" x14ac:dyDescent="0.25">
      <c r="A9" s="14">
        <v>2010</v>
      </c>
      <c r="B9" s="14">
        <v>234448</v>
      </c>
    </row>
    <row r="10" spans="1:5" x14ac:dyDescent="0.25">
      <c r="A10" s="14">
        <v>2011</v>
      </c>
      <c r="B10" s="14">
        <v>334692</v>
      </c>
    </row>
    <row r="11" spans="1:5" x14ac:dyDescent="0.25">
      <c r="A11" s="14">
        <v>2012</v>
      </c>
      <c r="B11" s="14">
        <v>360567</v>
      </c>
    </row>
    <row r="12" spans="1:5" x14ac:dyDescent="0.25">
      <c r="A12" s="14">
        <v>2013</v>
      </c>
      <c r="B12" s="14">
        <v>358404</v>
      </c>
    </row>
    <row r="13" spans="1:5" x14ac:dyDescent="0.25">
      <c r="A13" s="14">
        <v>2014</v>
      </c>
      <c r="B13" s="14">
        <v>367512</v>
      </c>
    </row>
    <row r="14" spans="1:5" x14ac:dyDescent="0.25">
      <c r="A14" s="14">
        <v>2015</v>
      </c>
      <c r="B14" s="14">
        <v>494633</v>
      </c>
      <c r="C14" s="14">
        <v>494633</v>
      </c>
      <c r="D14" s="11">
        <v>494633</v>
      </c>
      <c r="E14" s="11">
        <v>494633</v>
      </c>
    </row>
    <row r="15" spans="1:5" x14ac:dyDescent="0.25">
      <c r="A15" s="14">
        <v>2016</v>
      </c>
      <c r="C15" s="14">
        <f>_xlfn.FORECAST.ETS(A15,$B$2:$B$14,$A$2:$A$14,1,1)</f>
        <v>501539.54513558658</v>
      </c>
      <c r="D15" s="11">
        <f>C15-_xlfn.FORECAST.ETS.CONFINT(A15,$B$2:$B$14,$A$2:$A$14,0.95,1,1)</f>
        <v>452688.15735342167</v>
      </c>
      <c r="E15" s="11">
        <f>C15+_xlfn.FORECAST.ETS.CONFINT(A15,$B$2:$B$14,$A$2:$A$14,0.95,1,1)</f>
        <v>550390.93291775149</v>
      </c>
    </row>
    <row r="16" spans="1:5" x14ac:dyDescent="0.25">
      <c r="A16" s="14">
        <v>2017</v>
      </c>
      <c r="C16" s="14">
        <f>_xlfn.FORECAST.ETS(A16,$B$2:$B$14,$A$2:$A$14,1,1)</f>
        <v>496844.20745199325</v>
      </c>
      <c r="D16" s="11">
        <f>C16-_xlfn.FORECAST.ETS.CONFINT(A16,$B$2:$B$14,$A$2:$A$14,0.95,1,1)</f>
        <v>446477.47900690883</v>
      </c>
      <c r="E16" s="11">
        <f>C16+_xlfn.FORECAST.ETS.CONFINT(A16,$B$2:$B$14,$A$2:$A$14,0.95,1,1)</f>
        <v>547210.93589707767</v>
      </c>
    </row>
    <row r="17" spans="1:5" x14ac:dyDescent="0.25">
      <c r="A17" s="14">
        <v>2018</v>
      </c>
      <c r="C17" s="14">
        <f>_xlfn.FORECAST.ETS(A17,$B$2:$B$14,$A$2:$A$14,1,1)</f>
        <v>510036.6998376142</v>
      </c>
      <c r="D17" s="11">
        <f>C17-_xlfn.FORECAST.ETS.CONFINT(A17,$B$2:$B$14,$A$2:$A$14,0.95,1,1)</f>
        <v>458187.33177303034</v>
      </c>
      <c r="E17" s="11">
        <f>C17+_xlfn.FORECAST.ETS.CONFINT(A17,$B$2:$B$14,$A$2:$A$14,0.95,1,1)</f>
        <v>561886.06790219806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3923-554C-49FF-87EF-7D5A1D79898D}">
  <dimension ref="A1:AJ97"/>
  <sheetViews>
    <sheetView tabSelected="1" topLeftCell="I1" zoomScale="85" zoomScaleNormal="85" workbookViewId="0">
      <selection activeCell="O2" sqref="O2"/>
    </sheetView>
  </sheetViews>
  <sheetFormatPr defaultRowHeight="15" x14ac:dyDescent="0.25"/>
  <cols>
    <col min="1" max="1" width="16.5703125" customWidth="1"/>
    <col min="2" max="2" width="17.7109375" customWidth="1"/>
    <col min="3" max="3" width="14.85546875" customWidth="1"/>
    <col min="4" max="4" width="13.28515625" customWidth="1"/>
    <col min="5" max="5" width="14.5703125" customWidth="1"/>
    <col min="6" max="6" width="14.42578125" customWidth="1"/>
    <col min="9" max="9" width="17.140625" customWidth="1"/>
    <col min="11" max="11" width="13.28515625" customWidth="1"/>
    <col min="12" max="12" width="15" customWidth="1"/>
    <col min="13" max="13" width="24.140625" customWidth="1"/>
    <col min="14" max="14" width="18.42578125" customWidth="1"/>
    <col min="15" max="15" width="28.28515625" customWidth="1"/>
    <col min="16" max="16" width="17.140625" customWidth="1"/>
    <col min="17" max="17" width="17.85546875" customWidth="1"/>
    <col min="18" max="18" width="16.42578125" customWidth="1"/>
    <col min="19" max="19" width="17" customWidth="1"/>
    <col min="20" max="20" width="17.140625" customWidth="1"/>
    <col min="21" max="21" width="17.28515625" customWidth="1"/>
    <col min="22" max="22" width="7.28515625" hidden="1" customWidth="1"/>
    <col min="23" max="23" width="13.5703125" customWidth="1"/>
    <col min="24" max="24" width="18.28515625" customWidth="1"/>
    <col min="25" max="25" width="23.28515625" customWidth="1"/>
    <col min="26" max="26" width="17.28515625" customWidth="1"/>
    <col min="27" max="27" width="18.5703125" customWidth="1"/>
    <col min="28" max="28" width="15.7109375" customWidth="1"/>
    <col min="29" max="29" width="16" customWidth="1"/>
    <col min="30" max="30" width="9.140625" customWidth="1"/>
    <col min="31" max="31" width="10.140625" bestFit="1" customWidth="1"/>
  </cols>
  <sheetData>
    <row r="1" spans="1:3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K1" s="7" t="s">
        <v>7</v>
      </c>
      <c r="L1" s="7">
        <v>110101100</v>
      </c>
      <c r="M1" s="7" t="s">
        <v>6</v>
      </c>
      <c r="N1" s="7" t="s">
        <v>8</v>
      </c>
      <c r="O1" s="7" t="s">
        <v>9</v>
      </c>
      <c r="P1" s="7" t="s">
        <v>10</v>
      </c>
      <c r="Q1" s="7" t="s">
        <v>11</v>
      </c>
      <c r="W1" s="7" t="s">
        <v>7</v>
      </c>
      <c r="X1" s="7">
        <v>110101100</v>
      </c>
      <c r="Y1" s="8" t="s">
        <v>12</v>
      </c>
      <c r="Z1" s="8" t="s">
        <v>13</v>
      </c>
      <c r="AA1" s="8" t="s">
        <v>14</v>
      </c>
      <c r="AB1" s="8" t="s">
        <v>15</v>
      </c>
      <c r="AC1" s="8" t="s">
        <v>16</v>
      </c>
      <c r="AE1" s="12" t="s">
        <v>7</v>
      </c>
      <c r="AF1" s="12" t="s">
        <v>20</v>
      </c>
      <c r="AG1" s="12" t="s">
        <v>21</v>
      </c>
      <c r="AH1" s="12" t="s">
        <v>22</v>
      </c>
      <c r="AI1" s="12" t="s">
        <v>23</v>
      </c>
      <c r="AJ1" s="12" t="s">
        <v>24</v>
      </c>
    </row>
    <row r="2" spans="1:36" x14ac:dyDescent="0.25">
      <c r="A2" s="1">
        <v>42005</v>
      </c>
      <c r="B2" s="2">
        <v>81399732.450000003</v>
      </c>
      <c r="C2" s="2">
        <v>3359100.88</v>
      </c>
      <c r="D2" s="2">
        <v>917074.43</v>
      </c>
      <c r="E2" s="2">
        <v>1575662.69</v>
      </c>
      <c r="F2" s="2">
        <v>1594618.8</v>
      </c>
      <c r="K2" s="3">
        <v>42005</v>
      </c>
      <c r="L2" s="4">
        <v>81399732.450000003</v>
      </c>
      <c r="M2" s="5">
        <f>_xlfn.FORECAST.LINEAR(K2,$L$2:$L$72,$K$2:$K$72)</f>
        <v>86768166.761058807</v>
      </c>
      <c r="N2" s="5">
        <f>L2/M2</f>
        <v>0.93812898772147235</v>
      </c>
      <c r="O2" s="5">
        <f>(N2+N14+N26+N38+N50+N62)/6</f>
        <v>0.8951979681007356</v>
      </c>
      <c r="P2" s="5">
        <f>AVERAGE(O2:O13)</f>
        <v>0.98097160804511097</v>
      </c>
      <c r="Q2" s="5">
        <f>O2/$P$2</f>
        <v>0.91256256629556709</v>
      </c>
      <c r="W2" s="3">
        <v>42005</v>
      </c>
      <c r="X2" s="4">
        <v>81399732.450000003</v>
      </c>
      <c r="AB2" s="9">
        <f t="array" ref="AB2">((L2:L13+L14:L25)/SUM(L2:L25))*12</f>
        <v>0.71639085382449186</v>
      </c>
      <c r="AC2">
        <f>CONFIDENCE(0.05,STDEV(Y73:Y85),COUNT(Y73:Y85))</f>
        <v>10934196.66657256</v>
      </c>
      <c r="AE2" s="15">
        <v>37956</v>
      </c>
      <c r="AF2" s="13">
        <v>54321</v>
      </c>
      <c r="AG2" s="13" t="s">
        <v>25</v>
      </c>
      <c r="AH2" s="13" t="s">
        <v>26</v>
      </c>
      <c r="AI2" s="13" t="s">
        <v>27</v>
      </c>
      <c r="AJ2" s="13" t="s">
        <v>28</v>
      </c>
    </row>
    <row r="3" spans="1:36" x14ac:dyDescent="0.25">
      <c r="A3" s="1">
        <v>42036</v>
      </c>
      <c r="B3" s="2">
        <v>95026423.089999989</v>
      </c>
      <c r="C3" s="2">
        <v>3995185.3200000003</v>
      </c>
      <c r="D3" s="2">
        <v>875555.14</v>
      </c>
      <c r="E3" s="2">
        <v>3561308.18</v>
      </c>
      <c r="F3" s="2">
        <v>2141146.2800000003</v>
      </c>
      <c r="K3" s="3">
        <v>42036</v>
      </c>
      <c r="L3" s="4">
        <v>95026423.089999989</v>
      </c>
      <c r="M3" s="5">
        <f t="shared" ref="M3:M66" si="0">_xlfn.FORECAST.LINEAR(K3,$L$2:$L$72,$K$2:$K$72)</f>
        <v>92032862.64432621</v>
      </c>
      <c r="N3" s="5">
        <f>L3/M3</f>
        <v>1.0325270817364751</v>
      </c>
      <c r="O3" s="5">
        <f t="shared" ref="O3:O10" si="1">(N3+N15+N27+N39+N51+N63)/6</f>
        <v>0.99847396335030181</v>
      </c>
      <c r="Q3" s="5">
        <f t="shared" ref="Q3:Q13" si="2">O3/$P$2</f>
        <v>1.0178418571563652</v>
      </c>
      <c r="W3" s="3">
        <v>42036</v>
      </c>
      <c r="X3" s="4">
        <v>95026423.089999989</v>
      </c>
      <c r="AB3" s="9">
        <f t="array" ref="AB3">((L3:L14+L15:L26)/SUM(L3:L26))*12</f>
        <v>0.82418971546556408</v>
      </c>
      <c r="AE3" s="15">
        <v>38322</v>
      </c>
      <c r="AF3" s="13">
        <v>63161</v>
      </c>
      <c r="AG3" s="13" t="s">
        <v>29</v>
      </c>
      <c r="AH3" s="13" t="s">
        <v>30</v>
      </c>
      <c r="AI3" s="13" t="s">
        <v>31</v>
      </c>
      <c r="AJ3" s="13" t="s">
        <v>32</v>
      </c>
    </row>
    <row r="4" spans="1:36" x14ac:dyDescent="0.25">
      <c r="A4" s="1">
        <v>42064</v>
      </c>
      <c r="B4" s="2">
        <v>97457415.680000037</v>
      </c>
      <c r="C4" s="2">
        <v>3997887.46</v>
      </c>
      <c r="D4" s="2">
        <v>1668867.26</v>
      </c>
      <c r="E4" s="2">
        <v>2789951.3099999996</v>
      </c>
      <c r="F4" s="2">
        <v>2158314.0499999998</v>
      </c>
      <c r="K4" s="3">
        <v>42064</v>
      </c>
      <c r="L4" s="4">
        <v>97457415.680000037</v>
      </c>
      <c r="M4" s="5">
        <f t="shared" si="0"/>
        <v>96788071.829212189</v>
      </c>
      <c r="N4" s="5">
        <f t="shared" ref="N4:N66" si="3">L4/M4</f>
        <v>1.0069155613717458</v>
      </c>
      <c r="O4" s="5">
        <f t="shared" si="1"/>
        <v>1.0153296500768321</v>
      </c>
      <c r="Q4" s="5">
        <f t="shared" si="2"/>
        <v>1.0350245019834876</v>
      </c>
      <c r="W4" s="3">
        <v>42064</v>
      </c>
      <c r="X4" s="4">
        <v>97457415.680000037</v>
      </c>
      <c r="AB4" s="9">
        <f t="array" ref="AB4">((L4:L15+L16:L27)/SUM(L4:L27))*12</f>
        <v>0.86137104973715173</v>
      </c>
      <c r="AE4" s="15">
        <v>38687</v>
      </c>
      <c r="AF4" s="13">
        <v>98065</v>
      </c>
      <c r="AG4" s="13" t="s">
        <v>33</v>
      </c>
      <c r="AH4" s="13" t="s">
        <v>34</v>
      </c>
      <c r="AI4" s="13">
        <v>23464</v>
      </c>
      <c r="AJ4" s="13" t="s">
        <v>35</v>
      </c>
    </row>
    <row r="5" spans="1:36" x14ac:dyDescent="0.25">
      <c r="A5" s="1">
        <v>42095</v>
      </c>
      <c r="B5" s="2">
        <v>102024027.53999996</v>
      </c>
      <c r="C5" s="2">
        <v>4422207.07</v>
      </c>
      <c r="D5" s="2">
        <v>4837865.3099999996</v>
      </c>
      <c r="E5" s="2">
        <v>1902033.7599999998</v>
      </c>
      <c r="F5" s="2">
        <v>2265565.5099999998</v>
      </c>
      <c r="K5" s="3">
        <v>42095</v>
      </c>
      <c r="L5" s="4">
        <v>102024027.53999996</v>
      </c>
      <c r="M5" s="5">
        <f t="shared" si="0"/>
        <v>102052767.71247959</v>
      </c>
      <c r="N5" s="5">
        <f t="shared" si="3"/>
        <v>0.99971837929412555</v>
      </c>
      <c r="O5" s="5">
        <f t="shared" si="1"/>
        <v>0.99587164225785996</v>
      </c>
      <c r="Q5" s="5">
        <f t="shared" si="2"/>
        <v>1.0151890575532985</v>
      </c>
      <c r="W5" s="3">
        <v>42095</v>
      </c>
      <c r="X5" s="4">
        <v>102024027.53999996</v>
      </c>
      <c r="AB5" s="9">
        <f t="array" ref="AB5">((L5:L16+L17:L28)/SUM(L5:L28))*12</f>
        <v>0.84816005092452118</v>
      </c>
      <c r="AE5" s="15">
        <v>39052</v>
      </c>
      <c r="AF5" s="13">
        <v>125743</v>
      </c>
      <c r="AG5" s="13" t="s">
        <v>36</v>
      </c>
      <c r="AH5" s="13" t="s">
        <v>37</v>
      </c>
      <c r="AI5" s="13" t="s">
        <v>38</v>
      </c>
      <c r="AJ5" s="13" t="s">
        <v>39</v>
      </c>
    </row>
    <row r="6" spans="1:36" x14ac:dyDescent="0.25">
      <c r="A6" s="1">
        <v>42125</v>
      </c>
      <c r="B6" s="2">
        <v>102852320.88999999</v>
      </c>
      <c r="C6" s="2">
        <v>3922065.8499999978</v>
      </c>
      <c r="D6" s="2">
        <v>1466740.0000000009</v>
      </c>
      <c r="E6" s="2">
        <v>2095979.620000001</v>
      </c>
      <c r="F6" s="2">
        <v>2123746.7999999998</v>
      </c>
      <c r="K6" s="3">
        <v>42125</v>
      </c>
      <c r="L6" s="4">
        <v>102852320.88999999</v>
      </c>
      <c r="M6" s="5">
        <f t="shared" si="0"/>
        <v>107147634.6962862</v>
      </c>
      <c r="N6" s="5">
        <f t="shared" si="3"/>
        <v>0.95991219201001088</v>
      </c>
      <c r="O6" s="5">
        <f t="shared" si="1"/>
        <v>0.9774559998423481</v>
      </c>
      <c r="Q6" s="5">
        <f t="shared" si="2"/>
        <v>0.99641619780436985</v>
      </c>
      <c r="W6" s="3">
        <v>42125</v>
      </c>
      <c r="X6" s="4">
        <v>102852320.88999999</v>
      </c>
      <c r="AB6" s="9">
        <f t="array" ref="AB6">((L6:L17+L18:L29)/SUM(L6:L29))*12</f>
        <v>0.81819364795844973</v>
      </c>
      <c r="AE6" s="15">
        <v>39417</v>
      </c>
      <c r="AF6" s="13">
        <v>161264</v>
      </c>
      <c r="AG6" s="13" t="s">
        <v>40</v>
      </c>
      <c r="AH6" s="13" t="s">
        <v>41</v>
      </c>
      <c r="AI6" s="13" t="s">
        <v>42</v>
      </c>
      <c r="AJ6" s="13" t="s">
        <v>43</v>
      </c>
    </row>
    <row r="7" spans="1:36" x14ac:dyDescent="0.25">
      <c r="A7" s="1">
        <v>42156</v>
      </c>
      <c r="B7" s="2">
        <v>127029814.36000001</v>
      </c>
      <c r="C7" s="2">
        <v>4347104</v>
      </c>
      <c r="D7" s="2">
        <v>1713994.8099999987</v>
      </c>
      <c r="E7" s="2">
        <v>1330684.6899999995</v>
      </c>
      <c r="F7" s="2">
        <v>2202239.7200000007</v>
      </c>
      <c r="K7" s="3">
        <v>42156</v>
      </c>
      <c r="L7" s="4">
        <v>127029814.36000001</v>
      </c>
      <c r="M7" s="5">
        <f t="shared" si="0"/>
        <v>112412330.57955265</v>
      </c>
      <c r="N7" s="5">
        <f t="shared" si="3"/>
        <v>1.1300345229485547</v>
      </c>
      <c r="O7" s="5">
        <f t="shared" si="1"/>
        <v>1.1791647272740213</v>
      </c>
      <c r="Q7" s="5">
        <f t="shared" si="2"/>
        <v>1.2020375692869147</v>
      </c>
      <c r="W7" s="3">
        <v>42156</v>
      </c>
      <c r="X7" s="4">
        <v>127029814.36000001</v>
      </c>
      <c r="AB7" s="9">
        <f t="array" ref="AB7">((L7:L18+L19:L30)/SUM(L7:L30))*12</f>
        <v>0.9553074916724682</v>
      </c>
      <c r="AE7" s="15">
        <v>39783</v>
      </c>
      <c r="AF7" s="13">
        <v>227165</v>
      </c>
      <c r="AG7" s="13" t="s">
        <v>44</v>
      </c>
      <c r="AH7" s="13" t="s">
        <v>45</v>
      </c>
      <c r="AI7" s="13" t="s">
        <v>46</v>
      </c>
      <c r="AJ7" s="13" t="s">
        <v>47</v>
      </c>
    </row>
    <row r="8" spans="1:36" x14ac:dyDescent="0.25">
      <c r="A8" s="1">
        <v>42186</v>
      </c>
      <c r="B8" s="2">
        <v>109179712.47000003</v>
      </c>
      <c r="C8" s="2">
        <v>4593016.66</v>
      </c>
      <c r="D8" s="2">
        <v>2600917.4500000011</v>
      </c>
      <c r="E8" s="2">
        <v>6183849.370000001</v>
      </c>
      <c r="F8" s="2">
        <v>2143820.58</v>
      </c>
      <c r="K8" s="3">
        <v>42186</v>
      </c>
      <c r="L8" s="4">
        <v>109179712.47000003</v>
      </c>
      <c r="M8" s="5">
        <f t="shared" si="0"/>
        <v>117507197.56336021</v>
      </c>
      <c r="N8" s="5">
        <f t="shared" si="3"/>
        <v>0.92913212751184893</v>
      </c>
      <c r="O8" s="5">
        <f t="shared" si="1"/>
        <v>0.9730608682248526</v>
      </c>
      <c r="Q8" s="5">
        <f t="shared" si="2"/>
        <v>0.99193581164288436</v>
      </c>
      <c r="W8" s="3">
        <v>42186</v>
      </c>
      <c r="X8" s="4">
        <v>109179712.47000003</v>
      </c>
      <c r="AB8" s="9">
        <f t="array" ref="AB8">((L8:L19+L20:L31)/SUM(L8:L31))*12</f>
        <v>0.82611959693528325</v>
      </c>
      <c r="AE8" s="15">
        <v>40148</v>
      </c>
      <c r="AF8" s="13">
        <v>208073</v>
      </c>
      <c r="AG8" s="13" t="s">
        <v>48</v>
      </c>
      <c r="AH8" s="13" t="s">
        <v>49</v>
      </c>
      <c r="AI8" s="13">
        <v>33048</v>
      </c>
      <c r="AJ8" s="13" t="s">
        <v>50</v>
      </c>
    </row>
    <row r="9" spans="1:36" x14ac:dyDescent="0.25">
      <c r="A9" s="1">
        <v>42217</v>
      </c>
      <c r="B9" s="2">
        <v>103736407.84000003</v>
      </c>
      <c r="C9" s="2">
        <v>4266796.1400000006</v>
      </c>
      <c r="D9" s="2">
        <v>4164340.3499999996</v>
      </c>
      <c r="E9" s="2">
        <v>2278846.8999999985</v>
      </c>
      <c r="F9" s="2">
        <v>2196193.9099999983</v>
      </c>
      <c r="K9" s="3">
        <v>42217</v>
      </c>
      <c r="L9" s="4">
        <v>103736407.84000003</v>
      </c>
      <c r="M9" s="5">
        <f t="shared" si="0"/>
        <v>122771893.44662666</v>
      </c>
      <c r="N9" s="5">
        <f t="shared" si="3"/>
        <v>0.84495241482202899</v>
      </c>
      <c r="O9" s="5">
        <f t="shared" si="1"/>
        <v>0.91312183187657692</v>
      </c>
      <c r="Q9" s="5">
        <f t="shared" si="2"/>
        <v>0.93083410813107459</v>
      </c>
      <c r="W9" s="3">
        <v>42217</v>
      </c>
      <c r="X9" s="4">
        <v>103736407.84000003</v>
      </c>
      <c r="AB9" s="9">
        <f t="array" ref="AB9">((L9:L20+L21:L32)/SUM(L9:L32))*12</f>
        <v>0.7330858745305262</v>
      </c>
      <c r="AE9" s="15">
        <v>40513</v>
      </c>
      <c r="AF9" s="13">
        <v>234448</v>
      </c>
      <c r="AG9" s="13" t="s">
        <v>51</v>
      </c>
      <c r="AH9" s="13" t="s">
        <v>52</v>
      </c>
      <c r="AI9" s="13" t="s">
        <v>53</v>
      </c>
      <c r="AJ9" s="13" t="s">
        <v>54</v>
      </c>
    </row>
    <row r="10" spans="1:36" x14ac:dyDescent="0.25">
      <c r="A10" s="1">
        <v>42248</v>
      </c>
      <c r="B10" s="2">
        <v>113981691.69999993</v>
      </c>
      <c r="C10" s="2">
        <v>5054001.8900000043</v>
      </c>
      <c r="D10" s="2">
        <v>5331863.7300000004</v>
      </c>
      <c r="E10" s="2">
        <v>1381479.6500000022</v>
      </c>
      <c r="F10" s="2">
        <v>2189734.6799999997</v>
      </c>
      <c r="K10" s="3">
        <v>42248</v>
      </c>
      <c r="L10" s="4">
        <v>113981691.69999993</v>
      </c>
      <c r="M10" s="5">
        <f t="shared" si="0"/>
        <v>128036589.32989407</v>
      </c>
      <c r="N10" s="5">
        <f t="shared" si="3"/>
        <v>0.89022749119253064</v>
      </c>
      <c r="O10" s="5">
        <f t="shared" si="1"/>
        <v>0.97805916648186597</v>
      </c>
      <c r="Q10" s="5">
        <f t="shared" si="2"/>
        <v>0.99703106436581901</v>
      </c>
      <c r="W10" s="3">
        <v>42248</v>
      </c>
      <c r="X10" s="4">
        <v>113981691.69999993</v>
      </c>
      <c r="AB10" s="9">
        <f t="array" ref="AB10">((L10:L21+L22:L33)/SUM(L10:L33))*12</f>
        <v>0.78644731725322359</v>
      </c>
      <c r="AE10" s="15">
        <v>40878</v>
      </c>
      <c r="AF10" s="13">
        <v>334692</v>
      </c>
      <c r="AG10" s="13" t="s">
        <v>55</v>
      </c>
      <c r="AH10" s="13" t="s">
        <v>56</v>
      </c>
      <c r="AI10" s="13">
        <v>55097</v>
      </c>
      <c r="AJ10" s="13" t="s">
        <v>57</v>
      </c>
    </row>
    <row r="11" spans="1:36" x14ac:dyDescent="0.25">
      <c r="A11" s="1">
        <v>42278</v>
      </c>
      <c r="B11" s="2">
        <v>124039272.35000002</v>
      </c>
      <c r="C11" s="2">
        <v>5023859.5099999979</v>
      </c>
      <c r="D11" s="2">
        <v>6170311.0199999996</v>
      </c>
      <c r="E11" s="2">
        <v>1239567.6399999969</v>
      </c>
      <c r="F11" s="2">
        <v>2137292.7200000025</v>
      </c>
      <c r="K11" s="3">
        <v>42278</v>
      </c>
      <c r="L11" s="4">
        <v>124039272.35000002</v>
      </c>
      <c r="M11" s="5">
        <f t="shared" si="0"/>
        <v>133131456.31370068</v>
      </c>
      <c r="N11" s="5">
        <f t="shared" si="3"/>
        <v>0.93170521666737771</v>
      </c>
      <c r="O11" s="5">
        <f>(N11+N23+N35+N47+N59+N71)/6</f>
        <v>0.97257920395096742</v>
      </c>
      <c r="Q11" s="5">
        <f t="shared" si="2"/>
        <v>0.99144480428860937</v>
      </c>
      <c r="W11" s="3">
        <v>42278</v>
      </c>
      <c r="X11" s="4">
        <v>124039272.35000002</v>
      </c>
      <c r="AB11" s="9">
        <f t="array" ref="AB11">((L11:L22+L23:L34)/SUM(L11:L34))*12</f>
        <v>0.79563465667391076</v>
      </c>
      <c r="AE11" s="15">
        <v>41244</v>
      </c>
      <c r="AF11" s="13">
        <v>360567</v>
      </c>
      <c r="AG11" s="13" t="s">
        <v>58</v>
      </c>
      <c r="AH11" s="13" t="s">
        <v>59</v>
      </c>
      <c r="AI11" s="13">
        <v>55793</v>
      </c>
      <c r="AJ11" s="13" t="s">
        <v>60</v>
      </c>
    </row>
    <row r="12" spans="1:36" x14ac:dyDescent="0.25">
      <c r="A12" s="1">
        <v>42309</v>
      </c>
      <c r="B12" s="2">
        <v>119558460.42999995</v>
      </c>
      <c r="C12" s="2">
        <v>4381461.8999999985</v>
      </c>
      <c r="D12" s="2">
        <v>4853713.1099999994</v>
      </c>
      <c r="E12" s="2">
        <v>2359969.91</v>
      </c>
      <c r="F12" s="2">
        <v>2345927.0299999975</v>
      </c>
      <c r="K12" s="3">
        <v>42309</v>
      </c>
      <c r="L12" s="4">
        <v>119558460.42999995</v>
      </c>
      <c r="M12" s="5">
        <f t="shared" si="0"/>
        <v>138396152.19696712</v>
      </c>
      <c r="N12" s="5">
        <f t="shared" si="3"/>
        <v>0.86388572609911052</v>
      </c>
      <c r="O12" s="5">
        <f>(N12+N24+N36+N48+N60+N72)/6</f>
        <v>0.95531683416903934</v>
      </c>
      <c r="Q12" s="5">
        <f t="shared" si="2"/>
        <v>0.97384758777351699</v>
      </c>
      <c r="W12" s="3">
        <v>42309</v>
      </c>
      <c r="X12" s="4">
        <v>119558460.42999995</v>
      </c>
      <c r="AB12" s="9">
        <f t="array" ref="AB12">((L12:L23+L24:L35)/SUM(L12:L35))*12</f>
        <v>0.76346288772856363</v>
      </c>
      <c r="AE12" s="15">
        <v>41609</v>
      </c>
      <c r="AF12" s="13">
        <v>358404</v>
      </c>
      <c r="AG12" s="13" t="s">
        <v>61</v>
      </c>
      <c r="AH12" s="13" t="s">
        <v>62</v>
      </c>
      <c r="AI12" s="13" t="s">
        <v>63</v>
      </c>
      <c r="AJ12" s="13">
        <v>36668</v>
      </c>
    </row>
    <row r="13" spans="1:36" x14ac:dyDescent="0.25">
      <c r="A13" s="1">
        <v>42339</v>
      </c>
      <c r="B13" s="2">
        <v>150110242.85000014</v>
      </c>
      <c r="C13" s="2">
        <v>9104980.0900000036</v>
      </c>
      <c r="D13" s="2">
        <v>7785098.450000003</v>
      </c>
      <c r="E13" s="2">
        <v>2470730.9000000022</v>
      </c>
      <c r="F13" s="2">
        <v>2697052.9200000018</v>
      </c>
      <c r="K13" s="3">
        <v>42339</v>
      </c>
      <c r="L13" s="4">
        <v>150110242.85000014</v>
      </c>
      <c r="M13" s="5">
        <f t="shared" si="0"/>
        <v>143491019.18077374</v>
      </c>
      <c r="N13" s="5">
        <f t="shared" si="3"/>
        <v>1.0461298812080171</v>
      </c>
      <c r="O13" s="5">
        <f>(N13+N25+N37+N49+N61+N73)/6</f>
        <v>0.91802744093592914</v>
      </c>
      <c r="Q13" s="5">
        <f t="shared" si="2"/>
        <v>0.93583487371809104</v>
      </c>
      <c r="W13" s="3">
        <v>42339</v>
      </c>
      <c r="X13" s="4">
        <v>150110242.84999999</v>
      </c>
      <c r="AB13" s="9">
        <f t="array" ref="AB13">((L13:L24+L25:L36)/SUM(L13:L36))*12</f>
        <v>0.84781369898038483</v>
      </c>
      <c r="AE13" s="15">
        <v>41974</v>
      </c>
      <c r="AF13" s="13">
        <v>367512</v>
      </c>
      <c r="AG13" s="13" t="s">
        <v>64</v>
      </c>
      <c r="AH13" s="13" t="s">
        <v>65</v>
      </c>
      <c r="AI13" s="13" t="s">
        <v>66</v>
      </c>
      <c r="AJ13" s="13">
        <v>45100</v>
      </c>
    </row>
    <row r="14" spans="1:36" x14ac:dyDescent="0.25">
      <c r="A14" s="1">
        <v>42370</v>
      </c>
      <c r="B14" s="2">
        <v>114793661.09</v>
      </c>
      <c r="C14" s="2">
        <v>6460231.0499999998</v>
      </c>
      <c r="D14" s="2">
        <v>2852589.25</v>
      </c>
      <c r="E14" s="2">
        <v>1169844.93</v>
      </c>
      <c r="F14" s="2">
        <v>2846879.97</v>
      </c>
      <c r="K14" s="3">
        <v>42370</v>
      </c>
      <c r="L14" s="4">
        <v>114793661.09</v>
      </c>
      <c r="M14" s="5">
        <f t="shared" si="0"/>
        <v>148755715.06404114</v>
      </c>
      <c r="N14" s="5">
        <f t="shared" si="3"/>
        <v>0.77169244247577273</v>
      </c>
      <c r="W14" s="3">
        <v>42370</v>
      </c>
      <c r="X14" s="4">
        <v>114793661.09</v>
      </c>
      <c r="AB14" s="9">
        <f t="array" ref="AB14">((L14:L25+L26:L37)/SUM(L14:L37))*12</f>
        <v>0.71913926983128995</v>
      </c>
      <c r="AE14" s="15">
        <v>42339</v>
      </c>
      <c r="AF14" s="13">
        <v>494633</v>
      </c>
      <c r="AG14" s="13">
        <v>245106</v>
      </c>
      <c r="AH14" s="13">
        <v>90403</v>
      </c>
      <c r="AI14" s="13">
        <v>40639</v>
      </c>
      <c r="AJ14" s="13">
        <v>66389</v>
      </c>
    </row>
    <row r="15" spans="1:36" x14ac:dyDescent="0.25">
      <c r="A15" s="1">
        <v>42401</v>
      </c>
      <c r="B15" s="2">
        <v>137794707.57999998</v>
      </c>
      <c r="C15" s="2">
        <v>7441529.0900000008</v>
      </c>
      <c r="D15" s="2">
        <v>3360204.2300000004</v>
      </c>
      <c r="E15" s="2">
        <v>6077781.5300000003</v>
      </c>
      <c r="F15" s="2">
        <v>3608108.18</v>
      </c>
      <c r="K15" s="3">
        <v>42401</v>
      </c>
      <c r="L15" s="4">
        <v>137794707.57999998</v>
      </c>
      <c r="M15" s="5">
        <f t="shared" si="0"/>
        <v>154020410.94730854</v>
      </c>
      <c r="N15" s="5">
        <f t="shared" si="3"/>
        <v>0.89465225246763247</v>
      </c>
      <c r="W15" s="3">
        <v>42401</v>
      </c>
      <c r="X15" s="4">
        <v>137794707.57999998</v>
      </c>
    </row>
    <row r="16" spans="1:36" x14ac:dyDescent="0.25">
      <c r="A16" s="1">
        <v>42430</v>
      </c>
      <c r="B16" s="2">
        <v>155057399.97</v>
      </c>
      <c r="C16" s="2">
        <v>9119800.4399999976</v>
      </c>
      <c r="D16" s="2">
        <v>2944532.2699999996</v>
      </c>
      <c r="E16" s="2">
        <v>1819834.4099999992</v>
      </c>
      <c r="F16" s="2">
        <v>1869706.1999999993</v>
      </c>
      <c r="K16" s="3">
        <v>42430</v>
      </c>
      <c r="L16" s="4">
        <v>155057399.97</v>
      </c>
      <c r="M16" s="5">
        <f t="shared" si="0"/>
        <v>158945449.03165436</v>
      </c>
      <c r="N16" s="5">
        <f t="shared" si="3"/>
        <v>0.97553846879327732</v>
      </c>
      <c r="W16" s="3">
        <v>42430</v>
      </c>
      <c r="X16" s="4">
        <v>155057399.97</v>
      </c>
    </row>
    <row r="17" spans="1:24" x14ac:dyDescent="0.25">
      <c r="A17" s="1">
        <v>42461</v>
      </c>
      <c r="B17" s="2">
        <v>156768036.34000003</v>
      </c>
      <c r="C17" s="2">
        <v>9239932.6900000013</v>
      </c>
      <c r="D17" s="2">
        <v>5556896.5800000001</v>
      </c>
      <c r="E17" s="2">
        <v>4112700.8900000006</v>
      </c>
      <c r="F17" s="2">
        <v>2806733.08</v>
      </c>
      <c r="K17" s="3">
        <v>42461</v>
      </c>
      <c r="L17" s="4">
        <v>156768036.34000003</v>
      </c>
      <c r="M17" s="5">
        <f t="shared" si="0"/>
        <v>164210144.91492176</v>
      </c>
      <c r="N17" s="5">
        <f t="shared" si="3"/>
        <v>0.95467936174846246</v>
      </c>
      <c r="W17" s="3">
        <v>42461</v>
      </c>
      <c r="X17" s="4">
        <v>156768036.34000003</v>
      </c>
    </row>
    <row r="18" spans="1:24" x14ac:dyDescent="0.25">
      <c r="A18" s="1">
        <v>42491</v>
      </c>
      <c r="B18" s="2">
        <v>156577317.44999993</v>
      </c>
      <c r="C18" s="2">
        <v>9187306.4199999981</v>
      </c>
      <c r="D18" s="2">
        <v>4589946.1199999992</v>
      </c>
      <c r="E18" s="2">
        <v>1352828.790000001</v>
      </c>
      <c r="F18" s="2">
        <v>2743684.2300000004</v>
      </c>
      <c r="K18" s="3">
        <v>42491</v>
      </c>
      <c r="L18" s="4">
        <v>156577317.44999993</v>
      </c>
      <c r="M18" s="5">
        <f t="shared" si="0"/>
        <v>169305011.89872837</v>
      </c>
      <c r="N18" s="5">
        <f t="shared" si="3"/>
        <v>0.92482387670636912</v>
      </c>
      <c r="W18" s="3">
        <v>42491</v>
      </c>
      <c r="X18" s="4">
        <v>156577317.44999993</v>
      </c>
    </row>
    <row r="19" spans="1:24" x14ac:dyDescent="0.25">
      <c r="A19" s="1">
        <v>42522</v>
      </c>
      <c r="B19" s="2">
        <v>186954693.70000005</v>
      </c>
      <c r="C19" s="2">
        <v>9777760.8300000057</v>
      </c>
      <c r="D19" s="2">
        <v>3086493.620000001</v>
      </c>
      <c r="E19" s="2">
        <v>3492703.2899999991</v>
      </c>
      <c r="F19" s="2">
        <v>2758980.709999999</v>
      </c>
      <c r="K19" s="3">
        <v>42522</v>
      </c>
      <c r="L19" s="4">
        <v>186954693.70000005</v>
      </c>
      <c r="M19" s="5">
        <f t="shared" si="0"/>
        <v>174569707.78199577</v>
      </c>
      <c r="N19" s="5">
        <f t="shared" si="3"/>
        <v>1.070945790511781</v>
      </c>
      <c r="W19" s="3">
        <v>42522</v>
      </c>
      <c r="X19" s="4">
        <v>186954693.70000005</v>
      </c>
    </row>
    <row r="20" spans="1:24" x14ac:dyDescent="0.25">
      <c r="A20" s="1">
        <v>42552</v>
      </c>
      <c r="B20" s="2">
        <v>175003951.4799999</v>
      </c>
      <c r="C20" s="2">
        <v>11595899.239999995</v>
      </c>
      <c r="D20" s="2">
        <v>3638099.7800000012</v>
      </c>
      <c r="E20" s="2">
        <v>12923007.449999999</v>
      </c>
      <c r="F20" s="2">
        <v>2657872.290000001</v>
      </c>
      <c r="K20" s="3">
        <v>42552</v>
      </c>
      <c r="L20" s="4">
        <v>175003951.4799999</v>
      </c>
      <c r="M20" s="5">
        <f t="shared" si="0"/>
        <v>179664574.76580238</v>
      </c>
      <c r="N20" s="5">
        <f t="shared" si="3"/>
        <v>0.97405930862064638</v>
      </c>
      <c r="W20" s="3">
        <v>42552</v>
      </c>
      <c r="X20" s="4">
        <v>175003951.4799999</v>
      </c>
    </row>
    <row r="21" spans="1:24" x14ac:dyDescent="0.25">
      <c r="A21" s="1">
        <v>42583</v>
      </c>
      <c r="B21" s="2">
        <v>156370830</v>
      </c>
      <c r="C21" s="2">
        <v>10533761.660000004</v>
      </c>
      <c r="D21" s="2">
        <v>7990328.0599999949</v>
      </c>
      <c r="E21" s="2">
        <v>1994621.8599999994</v>
      </c>
      <c r="F21" s="2">
        <v>2795501.84</v>
      </c>
      <c r="K21" s="3">
        <v>42583</v>
      </c>
      <c r="L21" s="4">
        <v>156370830</v>
      </c>
      <c r="M21" s="5">
        <f t="shared" si="0"/>
        <v>184929270.64906883</v>
      </c>
      <c r="N21" s="5">
        <f t="shared" si="3"/>
        <v>0.84557100912779359</v>
      </c>
      <c r="W21" s="3">
        <v>42583</v>
      </c>
      <c r="X21" s="4">
        <v>156370830</v>
      </c>
    </row>
    <row r="22" spans="1:24" x14ac:dyDescent="0.25">
      <c r="A22" s="1">
        <v>42614</v>
      </c>
      <c r="B22" s="2">
        <v>173875689.45000005</v>
      </c>
      <c r="C22" s="2">
        <v>11810090.319999993</v>
      </c>
      <c r="D22" s="2">
        <v>6411069.8000000045</v>
      </c>
      <c r="E22" s="2">
        <v>1381124.0099999979</v>
      </c>
      <c r="F22" s="2">
        <v>2729241.6499999985</v>
      </c>
      <c r="K22" s="3">
        <v>42614</v>
      </c>
      <c r="L22" s="4">
        <v>173875689.45000005</v>
      </c>
      <c r="M22" s="5">
        <f t="shared" si="0"/>
        <v>190193966.53233624</v>
      </c>
      <c r="N22" s="5">
        <f t="shared" si="3"/>
        <v>0.91420192038761761</v>
      </c>
      <c r="W22" s="3">
        <v>42614</v>
      </c>
      <c r="X22" s="4">
        <v>173875689.45000005</v>
      </c>
    </row>
    <row r="23" spans="1:24" x14ac:dyDescent="0.25">
      <c r="A23" s="1">
        <v>42644</v>
      </c>
      <c r="B23" s="2">
        <v>177200096.76999998</v>
      </c>
      <c r="C23" s="2">
        <v>13650664.63000001</v>
      </c>
      <c r="D23" s="2">
        <v>6838137.6700000018</v>
      </c>
      <c r="E23" s="2">
        <v>3308681.7200000063</v>
      </c>
      <c r="F23" s="2">
        <v>2670029.3800000027</v>
      </c>
      <c r="K23" s="3">
        <v>42644</v>
      </c>
      <c r="L23" s="4">
        <v>177200096.76999998</v>
      </c>
      <c r="M23" s="5">
        <f t="shared" si="0"/>
        <v>195288833.51614285</v>
      </c>
      <c r="N23" s="5">
        <f t="shared" si="3"/>
        <v>0.90737444419909641</v>
      </c>
      <c r="W23" s="3">
        <v>42644</v>
      </c>
      <c r="X23" s="4">
        <v>177200096.76999998</v>
      </c>
    </row>
    <row r="24" spans="1:24" x14ac:dyDescent="0.25">
      <c r="A24" s="1">
        <v>42675</v>
      </c>
      <c r="B24" s="2">
        <v>178683098.08000016</v>
      </c>
      <c r="C24" s="2">
        <v>11251390.539999992</v>
      </c>
      <c r="D24" s="2">
        <v>4429777.4499999955</v>
      </c>
      <c r="E24" s="2">
        <v>1228244.7599999979</v>
      </c>
      <c r="F24" s="2">
        <v>2554670.91</v>
      </c>
      <c r="K24" s="3">
        <v>42675</v>
      </c>
      <c r="L24" s="4">
        <v>178683098.08000016</v>
      </c>
      <c r="M24" s="5">
        <f t="shared" si="0"/>
        <v>200553529.39941025</v>
      </c>
      <c r="N24" s="5">
        <f t="shared" si="3"/>
        <v>0.89094965625933087</v>
      </c>
      <c r="W24" s="3">
        <v>42675</v>
      </c>
      <c r="X24" s="4">
        <v>178683098.08000016</v>
      </c>
    </row>
    <row r="25" spans="1:24" x14ac:dyDescent="0.25">
      <c r="A25" s="1">
        <v>42705</v>
      </c>
      <c r="B25" s="2">
        <v>190888452.80090928</v>
      </c>
      <c r="C25" s="2">
        <v>13380367.537818179</v>
      </c>
      <c r="D25" s="2">
        <v>6669587.0192727298</v>
      </c>
      <c r="E25" s="2">
        <v>3272860.6569090933</v>
      </c>
      <c r="F25" s="2">
        <v>2581417.3907272741</v>
      </c>
      <c r="K25" s="3">
        <v>42705</v>
      </c>
      <c r="L25" s="4">
        <v>190888452.80090928</v>
      </c>
      <c r="M25" s="5">
        <f t="shared" si="0"/>
        <v>205648396.38321686</v>
      </c>
      <c r="N25" s="5">
        <f t="shared" si="3"/>
        <v>0.92822728578537972</v>
      </c>
      <c r="W25" s="3">
        <v>42705</v>
      </c>
      <c r="X25" s="4">
        <v>190888452.80090928</v>
      </c>
    </row>
    <row r="26" spans="1:24" x14ac:dyDescent="0.25">
      <c r="A26" s="1">
        <v>42736</v>
      </c>
      <c r="B26" s="2">
        <v>184854804.05000001</v>
      </c>
      <c r="C26" s="2">
        <v>10271162.710000001</v>
      </c>
      <c r="D26" s="2">
        <v>6917998.0199999996</v>
      </c>
      <c r="E26" s="2">
        <v>2418289.65</v>
      </c>
      <c r="F26" s="2">
        <v>2681619.0299999998</v>
      </c>
      <c r="K26" s="3">
        <v>42736</v>
      </c>
      <c r="L26" s="4">
        <v>184854804.05000001</v>
      </c>
      <c r="M26" s="5">
        <f t="shared" si="0"/>
        <v>210913092.26648331</v>
      </c>
      <c r="N26" s="5">
        <f t="shared" si="3"/>
        <v>0.87645011536998707</v>
      </c>
      <c r="W26" s="3">
        <v>42736</v>
      </c>
      <c r="X26" s="4">
        <v>184854804.05000001</v>
      </c>
    </row>
    <row r="27" spans="1:24" x14ac:dyDescent="0.25">
      <c r="A27" s="1">
        <v>42767</v>
      </c>
      <c r="B27" s="2">
        <v>223062121.50999999</v>
      </c>
      <c r="C27" s="2">
        <v>12096873.419999998</v>
      </c>
      <c r="D27" s="2">
        <v>1887251.0099999998</v>
      </c>
      <c r="E27" s="2">
        <v>9276213</v>
      </c>
      <c r="F27" s="2">
        <v>2650689.4200000004</v>
      </c>
      <c r="K27" s="3">
        <v>42767</v>
      </c>
      <c r="L27" s="4">
        <v>223062121.50999999</v>
      </c>
      <c r="M27" s="5">
        <f t="shared" si="0"/>
        <v>216177788.14975071</v>
      </c>
      <c r="N27" s="5">
        <f t="shared" si="3"/>
        <v>1.0318457017215865</v>
      </c>
      <c r="W27" s="3">
        <v>42767</v>
      </c>
      <c r="X27" s="4">
        <v>223062121.50999999</v>
      </c>
    </row>
    <row r="28" spans="1:24" x14ac:dyDescent="0.25">
      <c r="A28" s="1">
        <v>42795</v>
      </c>
      <c r="B28" s="2">
        <v>241063975.11999995</v>
      </c>
      <c r="C28" s="2">
        <v>13247177.680000003</v>
      </c>
      <c r="D28" s="2">
        <v>4845921.9400000013</v>
      </c>
      <c r="E28" s="2">
        <v>5115460.8199999984</v>
      </c>
      <c r="F28" s="2">
        <v>2145063.37</v>
      </c>
      <c r="K28" s="3">
        <v>42795</v>
      </c>
      <c r="L28" s="4">
        <v>241063975.11999995</v>
      </c>
      <c r="M28" s="5">
        <f t="shared" si="0"/>
        <v>220932997.33463669</v>
      </c>
      <c r="N28" s="5">
        <f t="shared" si="3"/>
        <v>1.0911180223335848</v>
      </c>
      <c r="W28" s="3">
        <v>42795</v>
      </c>
      <c r="X28" s="4">
        <v>241063975.11999995</v>
      </c>
    </row>
    <row r="29" spans="1:24" x14ac:dyDescent="0.25">
      <c r="A29" s="1">
        <v>42826</v>
      </c>
      <c r="B29" s="2">
        <v>245476256.93000007</v>
      </c>
      <c r="C29" s="2">
        <v>13008007.899999999</v>
      </c>
      <c r="D29" s="2">
        <v>4488043.9500000011</v>
      </c>
      <c r="E29" s="2">
        <v>4137262.6900000013</v>
      </c>
      <c r="F29" s="2">
        <v>2385763.3900000006</v>
      </c>
      <c r="K29" s="3">
        <v>42826</v>
      </c>
      <c r="L29" s="4">
        <v>245476256.93000007</v>
      </c>
      <c r="M29" s="5">
        <f t="shared" si="0"/>
        <v>226197693.21790409</v>
      </c>
      <c r="N29" s="5">
        <f t="shared" si="3"/>
        <v>1.0852288254483846</v>
      </c>
      <c r="W29" s="3">
        <v>42826</v>
      </c>
      <c r="X29" s="4">
        <v>245476256.93000007</v>
      </c>
    </row>
    <row r="30" spans="1:24" x14ac:dyDescent="0.25">
      <c r="A30" s="1">
        <v>42856</v>
      </c>
      <c r="B30" s="2">
        <v>242024461.05000007</v>
      </c>
      <c r="C30" s="2">
        <v>13545461.609999999</v>
      </c>
      <c r="D30" s="2">
        <v>5362925.9799999967</v>
      </c>
      <c r="E30" s="2">
        <v>2741191.379999999</v>
      </c>
      <c r="F30" s="2">
        <v>2340035.5299999993</v>
      </c>
      <c r="K30" s="3">
        <v>42856</v>
      </c>
      <c r="L30" s="4">
        <v>242024461.05000007</v>
      </c>
      <c r="M30" s="5">
        <f t="shared" si="0"/>
        <v>231292560.2017107</v>
      </c>
      <c r="N30" s="5">
        <f t="shared" si="3"/>
        <v>1.0463996802963746</v>
      </c>
      <c r="W30" s="3">
        <v>42856</v>
      </c>
      <c r="X30" s="4">
        <v>242024461.05000007</v>
      </c>
    </row>
    <row r="31" spans="1:24" x14ac:dyDescent="0.25">
      <c r="A31" s="1">
        <v>42887</v>
      </c>
      <c r="B31" s="2">
        <v>310923198.72000003</v>
      </c>
      <c r="C31" s="2">
        <v>13429969.039999999</v>
      </c>
      <c r="D31" s="2">
        <v>12066860.219999999</v>
      </c>
      <c r="E31" s="2">
        <v>2119554.3300000019</v>
      </c>
      <c r="F31" s="2">
        <v>2357937.8100000005</v>
      </c>
      <c r="K31" s="3">
        <v>42887</v>
      </c>
      <c r="L31" s="4">
        <v>310923198.72000003</v>
      </c>
      <c r="M31" s="5">
        <f t="shared" si="0"/>
        <v>236557256.08497715</v>
      </c>
      <c r="N31" s="5">
        <f t="shared" si="3"/>
        <v>1.3143676244211626</v>
      </c>
      <c r="W31" s="3">
        <v>42887</v>
      </c>
      <c r="X31" s="4">
        <v>310923198.72000003</v>
      </c>
    </row>
    <row r="32" spans="1:24" x14ac:dyDescent="0.25">
      <c r="A32" s="1">
        <v>42917</v>
      </c>
      <c r="B32" s="2">
        <v>238938175.3499999</v>
      </c>
      <c r="C32" s="2">
        <v>15554296.549999997</v>
      </c>
      <c r="D32" s="2">
        <v>4648285.2200000063</v>
      </c>
      <c r="E32" s="2">
        <v>11982156.789999995</v>
      </c>
      <c r="F32" s="2">
        <v>2300620.8299999982</v>
      </c>
      <c r="K32" s="3">
        <v>42917</v>
      </c>
      <c r="L32" s="4">
        <v>238938175.3499999</v>
      </c>
      <c r="M32" s="5">
        <f t="shared" si="0"/>
        <v>241652123.06878376</v>
      </c>
      <c r="N32" s="5">
        <f t="shared" si="3"/>
        <v>0.98876919563412502</v>
      </c>
      <c r="W32" s="3">
        <v>42917</v>
      </c>
      <c r="X32" s="4">
        <v>238938175.3499999</v>
      </c>
    </row>
    <row r="33" spans="1:24" x14ac:dyDescent="0.25">
      <c r="A33" s="1">
        <v>42948</v>
      </c>
      <c r="B33" s="2">
        <v>238268916.50999999</v>
      </c>
      <c r="C33" s="2">
        <v>15459584.710000008</v>
      </c>
      <c r="D33" s="2">
        <v>8165347.8899999931</v>
      </c>
      <c r="E33" s="2">
        <v>2719925.900000006</v>
      </c>
      <c r="F33" s="2">
        <v>2309336.1000000015</v>
      </c>
      <c r="K33" s="3">
        <v>42948</v>
      </c>
      <c r="L33" s="4">
        <v>238268916.50999999</v>
      </c>
      <c r="M33" s="5">
        <f t="shared" si="0"/>
        <v>246916818.95205116</v>
      </c>
      <c r="N33" s="5">
        <f t="shared" si="3"/>
        <v>0.96497645450498648</v>
      </c>
      <c r="W33" s="3">
        <v>42948</v>
      </c>
      <c r="X33" s="4">
        <v>238268916.50999999</v>
      </c>
    </row>
    <row r="34" spans="1:24" x14ac:dyDescent="0.25">
      <c r="A34" s="1">
        <v>42979</v>
      </c>
      <c r="B34" s="2">
        <v>265094496.81000018</v>
      </c>
      <c r="C34" s="2">
        <v>17064309.989999995</v>
      </c>
      <c r="D34" s="2">
        <v>10266329.520000003</v>
      </c>
      <c r="E34" s="2">
        <v>2217318.0199999958</v>
      </c>
      <c r="F34" s="2">
        <v>2229695.5300000012</v>
      </c>
      <c r="K34" s="3">
        <v>42979</v>
      </c>
      <c r="L34" s="4">
        <v>265094496.81000018</v>
      </c>
      <c r="M34" s="5">
        <f t="shared" si="0"/>
        <v>252181514.83531857</v>
      </c>
      <c r="N34" s="5">
        <f t="shared" si="3"/>
        <v>1.0512051090783325</v>
      </c>
      <c r="W34" s="3">
        <v>42979</v>
      </c>
      <c r="X34" s="4">
        <v>265094496.81000018</v>
      </c>
    </row>
    <row r="35" spans="1:24" x14ac:dyDescent="0.25">
      <c r="A35" s="1">
        <v>43009</v>
      </c>
      <c r="B35" s="2">
        <v>268374931.04999971</v>
      </c>
      <c r="C35" s="2">
        <v>15711223.519999996</v>
      </c>
      <c r="D35" s="2">
        <v>7778778.5300000012</v>
      </c>
      <c r="E35" s="2">
        <v>4738749.1000000015</v>
      </c>
      <c r="F35" s="2">
        <v>2173004.4399999976</v>
      </c>
      <c r="K35" s="3">
        <v>43009</v>
      </c>
      <c r="L35" s="4">
        <v>268374931.04999971</v>
      </c>
      <c r="M35" s="5">
        <f t="shared" si="0"/>
        <v>257276381.81912518</v>
      </c>
      <c r="N35" s="5">
        <f t="shared" si="3"/>
        <v>1.0431386245111192</v>
      </c>
      <c r="W35" s="3">
        <v>43009</v>
      </c>
      <c r="X35" s="4">
        <v>268374931.04999971</v>
      </c>
    </row>
    <row r="36" spans="1:24" x14ac:dyDescent="0.25">
      <c r="A36" s="1">
        <v>43040</v>
      </c>
      <c r="B36" s="2">
        <v>258354084.6500001</v>
      </c>
      <c r="C36" s="2">
        <v>16047906.520000011</v>
      </c>
      <c r="D36" s="2">
        <v>6461837.5600000024</v>
      </c>
      <c r="E36" s="2">
        <v>2233237.1799999997</v>
      </c>
      <c r="F36" s="2">
        <v>2239233.8500000015</v>
      </c>
      <c r="K36" s="3">
        <v>43040</v>
      </c>
      <c r="L36" s="4">
        <v>258354084.6500001</v>
      </c>
      <c r="M36" s="5">
        <f t="shared" si="0"/>
        <v>262541077.70239162</v>
      </c>
      <c r="N36" s="5">
        <f t="shared" si="3"/>
        <v>0.98405204591588602</v>
      </c>
      <c r="W36" s="3">
        <v>43040</v>
      </c>
      <c r="X36" s="4">
        <v>258354084.6500001</v>
      </c>
    </row>
    <row r="37" spans="1:24" x14ac:dyDescent="0.25">
      <c r="A37" s="1">
        <v>43070</v>
      </c>
      <c r="B37" s="2">
        <v>323715163.73000002</v>
      </c>
      <c r="C37" s="2">
        <v>21311690.50999999</v>
      </c>
      <c r="D37" s="2">
        <v>11722654.739999995</v>
      </c>
      <c r="E37" s="2">
        <v>2355620.3800000027</v>
      </c>
      <c r="F37" s="2">
        <v>2117655.2599999979</v>
      </c>
      <c r="K37" s="3">
        <v>43070</v>
      </c>
      <c r="L37" s="4">
        <v>323715163.73000002</v>
      </c>
      <c r="M37" s="5">
        <f t="shared" si="0"/>
        <v>267635944.68619823</v>
      </c>
      <c r="N37" s="5">
        <f t="shared" si="3"/>
        <v>1.209535453504029</v>
      </c>
      <c r="W37" s="3">
        <v>43070</v>
      </c>
      <c r="X37" s="4">
        <v>323715163.73000002</v>
      </c>
    </row>
    <row r="38" spans="1:24" x14ac:dyDescent="0.25">
      <c r="A38" s="1">
        <v>43101</v>
      </c>
      <c r="B38" s="2">
        <v>251733401.61000001</v>
      </c>
      <c r="C38" s="2">
        <v>13121964.92</v>
      </c>
      <c r="D38" s="2">
        <v>4374578.2699999996</v>
      </c>
      <c r="E38" s="2">
        <v>3688231.41</v>
      </c>
      <c r="F38" s="2">
        <v>2226926.52</v>
      </c>
      <c r="K38" s="3">
        <v>43101</v>
      </c>
      <c r="L38" s="4">
        <v>251733401.61000001</v>
      </c>
      <c r="M38" s="5">
        <f t="shared" si="0"/>
        <v>272900640.56946564</v>
      </c>
      <c r="N38" s="5">
        <f t="shared" si="3"/>
        <v>0.92243609646611435</v>
      </c>
      <c r="W38" s="3">
        <v>43101</v>
      </c>
      <c r="X38" s="4">
        <v>251733401.61000001</v>
      </c>
    </row>
    <row r="39" spans="1:24" x14ac:dyDescent="0.25">
      <c r="A39" s="1">
        <v>43132</v>
      </c>
      <c r="B39" s="2">
        <v>283929005.5</v>
      </c>
      <c r="C39" s="2">
        <v>15100814.139999999</v>
      </c>
      <c r="D39" s="2">
        <v>4277747.8100000005</v>
      </c>
      <c r="E39" s="2">
        <v>11948233.49</v>
      </c>
      <c r="F39" s="2">
        <v>2187465.7200000002</v>
      </c>
      <c r="K39" s="3">
        <v>43132</v>
      </c>
      <c r="L39" s="4">
        <v>283929005.5</v>
      </c>
      <c r="M39" s="5">
        <f t="shared" si="0"/>
        <v>278165336.45273304</v>
      </c>
      <c r="N39" s="5">
        <f t="shared" si="3"/>
        <v>1.0207202993757862</v>
      </c>
      <c r="W39" s="3">
        <v>43132</v>
      </c>
      <c r="X39" s="4">
        <v>283929005.5</v>
      </c>
    </row>
    <row r="40" spans="1:24" x14ac:dyDescent="0.25">
      <c r="A40" s="1">
        <v>43160</v>
      </c>
      <c r="B40" s="2">
        <v>294756349.29999995</v>
      </c>
      <c r="C40" s="2">
        <v>15376558.360000003</v>
      </c>
      <c r="D40" s="2">
        <v>5576514.8300000001</v>
      </c>
      <c r="E40" s="2">
        <v>3317640.1300000008</v>
      </c>
      <c r="F40" s="2">
        <v>2028523.37</v>
      </c>
      <c r="K40" s="3">
        <v>43160</v>
      </c>
      <c r="L40" s="4">
        <v>294756349.29999995</v>
      </c>
      <c r="M40" s="5">
        <f>_xlfn.FORECAST.LINEAR(K40,$L$2:$L$72,$K$2:$K$72)</f>
        <v>282920545.63761902</v>
      </c>
      <c r="N40" s="5">
        <f t="shared" si="3"/>
        <v>1.041834373094773</v>
      </c>
      <c r="W40" s="3">
        <v>43160</v>
      </c>
      <c r="X40" s="4">
        <v>294756349.29999995</v>
      </c>
    </row>
    <row r="41" spans="1:24" x14ac:dyDescent="0.25">
      <c r="A41" s="1">
        <v>43191</v>
      </c>
      <c r="B41" s="2">
        <v>296158523.09000003</v>
      </c>
      <c r="C41" s="2">
        <v>15796009.960000001</v>
      </c>
      <c r="D41" s="2">
        <v>6531654.870000001</v>
      </c>
      <c r="E41" s="2">
        <v>5823128.7300000004</v>
      </c>
      <c r="F41" s="2">
        <v>2166584.8600000003</v>
      </c>
      <c r="K41" s="3">
        <v>43191</v>
      </c>
      <c r="L41" s="4">
        <v>296158523.09000003</v>
      </c>
      <c r="M41" s="5">
        <f t="shared" si="0"/>
        <v>288185241.52088547</v>
      </c>
      <c r="N41" s="5">
        <f t="shared" si="3"/>
        <v>1.027667209906503</v>
      </c>
      <c r="W41" s="3">
        <v>43191</v>
      </c>
      <c r="X41" s="4">
        <v>296158523.09000003</v>
      </c>
    </row>
    <row r="42" spans="1:24" x14ac:dyDescent="0.25">
      <c r="A42" s="1">
        <v>43221</v>
      </c>
      <c r="B42" s="2">
        <v>306898729.02999997</v>
      </c>
      <c r="C42" s="2">
        <v>16078261.710000001</v>
      </c>
      <c r="D42" s="2">
        <v>6022799.3699999973</v>
      </c>
      <c r="E42" s="2">
        <v>2172349.4799999967</v>
      </c>
      <c r="F42" s="2">
        <v>2138516.0399999991</v>
      </c>
      <c r="K42" s="3">
        <v>43221</v>
      </c>
      <c r="L42" s="4">
        <v>306898729.02999997</v>
      </c>
      <c r="M42" s="5">
        <f t="shared" si="0"/>
        <v>293280108.50469303</v>
      </c>
      <c r="N42" s="5">
        <f t="shared" si="3"/>
        <v>1.0464355410762167</v>
      </c>
      <c r="W42" s="3">
        <v>43221</v>
      </c>
      <c r="X42" s="4">
        <v>306898729.02999997</v>
      </c>
    </row>
    <row r="43" spans="1:24" x14ac:dyDescent="0.25">
      <c r="A43" s="1">
        <v>43252</v>
      </c>
      <c r="B43" s="2">
        <v>387302489.87000012</v>
      </c>
      <c r="C43" s="2">
        <v>16796036.879999995</v>
      </c>
      <c r="D43" s="2">
        <v>5032986.7800000012</v>
      </c>
      <c r="E43" s="2">
        <v>2009809.7600000016</v>
      </c>
      <c r="F43" s="2">
        <v>2179717.7799999993</v>
      </c>
      <c r="K43" s="3">
        <v>43252</v>
      </c>
      <c r="L43" s="4">
        <v>387302489.87000012</v>
      </c>
      <c r="M43" s="5">
        <f t="shared" si="0"/>
        <v>298544804.38795948</v>
      </c>
      <c r="N43" s="5">
        <f t="shared" si="3"/>
        <v>1.2973010555785787</v>
      </c>
      <c r="W43" s="3">
        <v>43252</v>
      </c>
      <c r="X43" s="4">
        <v>387302489.87000012</v>
      </c>
    </row>
    <row r="44" spans="1:24" x14ac:dyDescent="0.25">
      <c r="A44" s="1">
        <v>43282</v>
      </c>
      <c r="B44" s="2">
        <v>304923277.91999984</v>
      </c>
      <c r="C44" s="2">
        <v>16641563.219999999</v>
      </c>
      <c r="D44" s="2">
        <v>6930613.9900000021</v>
      </c>
      <c r="E44" s="2">
        <v>8293810.7100000009</v>
      </c>
      <c r="F44" s="2">
        <v>2228584.4500000011</v>
      </c>
      <c r="K44" s="3">
        <v>43282</v>
      </c>
      <c r="L44" s="4">
        <v>304923277.91999984</v>
      </c>
      <c r="M44" s="5">
        <f t="shared" si="0"/>
        <v>303639671.37176609</v>
      </c>
      <c r="N44" s="5">
        <f t="shared" si="3"/>
        <v>1.004227400663539</v>
      </c>
      <c r="W44" s="3">
        <v>43282</v>
      </c>
      <c r="X44" s="4">
        <v>304923277.91999984</v>
      </c>
    </row>
    <row r="45" spans="1:24" x14ac:dyDescent="0.25">
      <c r="A45" s="1">
        <v>43313</v>
      </c>
      <c r="B45" s="2">
        <v>295973912.20000005</v>
      </c>
      <c r="C45" s="2">
        <v>18153832.310000002</v>
      </c>
      <c r="D45" s="2">
        <v>10484912.039999999</v>
      </c>
      <c r="E45" s="2">
        <v>3494741.8299999982</v>
      </c>
      <c r="F45" s="2">
        <v>2225316.1399999987</v>
      </c>
      <c r="K45" s="3">
        <v>43313</v>
      </c>
      <c r="L45" s="4">
        <v>295973912.20000005</v>
      </c>
      <c r="M45" s="5">
        <f t="shared" si="0"/>
        <v>308904367.25503349</v>
      </c>
      <c r="N45" s="5">
        <f t="shared" si="3"/>
        <v>0.9581409121213299</v>
      </c>
      <c r="W45" s="3">
        <v>43313</v>
      </c>
      <c r="X45" s="4">
        <v>295973912.20000005</v>
      </c>
    </row>
    <row r="46" spans="1:24" x14ac:dyDescent="0.25">
      <c r="A46" s="1">
        <v>43344</v>
      </c>
      <c r="B46" s="2">
        <v>310429175.17000008</v>
      </c>
      <c r="C46" s="2">
        <v>16146039.039999992</v>
      </c>
      <c r="D46" s="2">
        <v>10443003.880000003</v>
      </c>
      <c r="E46" s="2">
        <v>3410760.9800000042</v>
      </c>
      <c r="F46" s="2">
        <v>2533793.2900000028</v>
      </c>
      <c r="K46" s="3">
        <v>43344</v>
      </c>
      <c r="L46" s="4">
        <v>310429175.17000008</v>
      </c>
      <c r="M46" s="5">
        <f t="shared" si="0"/>
        <v>314169063.13829994</v>
      </c>
      <c r="N46" s="5">
        <f t="shared" si="3"/>
        <v>0.98809593812025487</v>
      </c>
      <c r="W46" s="3">
        <v>43344</v>
      </c>
      <c r="X46" s="4">
        <v>310429175.17000008</v>
      </c>
    </row>
    <row r="47" spans="1:24" x14ac:dyDescent="0.25">
      <c r="A47" s="1">
        <v>43374</v>
      </c>
      <c r="B47" s="2">
        <v>323040181.05999994</v>
      </c>
      <c r="C47" s="2">
        <v>15786170.469999999</v>
      </c>
      <c r="D47" s="2">
        <v>13861139.840000004</v>
      </c>
      <c r="E47" s="2">
        <v>6121640.9099999964</v>
      </c>
      <c r="F47" s="2">
        <v>2093502.0199999996</v>
      </c>
      <c r="K47" s="3">
        <v>43374</v>
      </c>
      <c r="L47" s="4">
        <v>323040181.05999994</v>
      </c>
      <c r="M47" s="5">
        <f t="shared" si="0"/>
        <v>319263930.12210655</v>
      </c>
      <c r="N47" s="5">
        <f t="shared" si="3"/>
        <v>1.0118279911434065</v>
      </c>
      <c r="W47" s="3">
        <v>43374</v>
      </c>
      <c r="X47" s="4">
        <v>323040181.05999994</v>
      </c>
    </row>
    <row r="48" spans="1:24" x14ac:dyDescent="0.25">
      <c r="A48" s="1">
        <v>43405</v>
      </c>
      <c r="B48" s="2">
        <v>350649515.53999996</v>
      </c>
      <c r="C48" s="2">
        <v>16221430.030000001</v>
      </c>
      <c r="D48" s="2">
        <v>9851892.5299999863</v>
      </c>
      <c r="E48" s="2">
        <v>3945917.1300000027</v>
      </c>
      <c r="F48" s="2">
        <v>2233265.4199999981</v>
      </c>
      <c r="K48" s="3">
        <v>43405</v>
      </c>
      <c r="L48" s="4">
        <v>350649515.53999996</v>
      </c>
      <c r="M48" s="5">
        <f t="shared" si="0"/>
        <v>324528626.00537395</v>
      </c>
      <c r="N48" s="5">
        <f t="shared" si="3"/>
        <v>1.0804887071323979</v>
      </c>
      <c r="W48" s="3">
        <v>43405</v>
      </c>
      <c r="X48" s="4">
        <v>350649515.53999996</v>
      </c>
    </row>
    <row r="49" spans="1:24" x14ac:dyDescent="0.25">
      <c r="A49" s="1">
        <v>43435</v>
      </c>
      <c r="B49" s="2">
        <v>393462103.26000023</v>
      </c>
      <c r="C49" s="2">
        <v>20790585.920000017</v>
      </c>
      <c r="D49" s="2">
        <v>15238434.330000013</v>
      </c>
      <c r="E49" s="2">
        <v>4903035.2800000012</v>
      </c>
      <c r="F49" s="2">
        <v>2296904.5100000016</v>
      </c>
      <c r="K49" s="3">
        <v>43435</v>
      </c>
      <c r="L49" s="4">
        <v>393462103.26000023</v>
      </c>
      <c r="M49" s="5">
        <f t="shared" si="0"/>
        <v>329623492.98918056</v>
      </c>
      <c r="N49" s="5">
        <f t="shared" si="3"/>
        <v>1.1936712996149066</v>
      </c>
      <c r="W49" s="3">
        <v>43435</v>
      </c>
      <c r="X49" s="4">
        <v>393462103.26000023</v>
      </c>
    </row>
    <row r="50" spans="1:24" x14ac:dyDescent="0.25">
      <c r="A50" s="1">
        <v>43466</v>
      </c>
      <c r="B50" s="2">
        <v>316530249.79000002</v>
      </c>
      <c r="C50" s="2">
        <v>17078144.960000001</v>
      </c>
      <c r="D50" s="2">
        <v>4867531.12</v>
      </c>
      <c r="E50" s="2">
        <v>5242971.75</v>
      </c>
      <c r="F50" s="2">
        <v>2301748.37</v>
      </c>
      <c r="K50" s="3">
        <v>43466</v>
      </c>
      <c r="L50" s="4">
        <v>316530249.79000002</v>
      </c>
      <c r="M50" s="5">
        <f t="shared" si="0"/>
        <v>334888188.87244797</v>
      </c>
      <c r="N50" s="5">
        <f t="shared" si="3"/>
        <v>0.9451818854995806</v>
      </c>
      <c r="W50" s="3">
        <v>43466</v>
      </c>
      <c r="X50" s="4">
        <v>316530249.79000002</v>
      </c>
    </row>
    <row r="51" spans="1:24" x14ac:dyDescent="0.25">
      <c r="A51" s="1">
        <v>43497</v>
      </c>
      <c r="B51" s="2">
        <v>344485950.96999997</v>
      </c>
      <c r="C51" s="2">
        <v>20805407.030000001</v>
      </c>
      <c r="D51" s="2">
        <v>4640175.5100000007</v>
      </c>
      <c r="E51" s="2">
        <v>15927398.949999999</v>
      </c>
      <c r="F51" s="2">
        <v>2312186.2000000002</v>
      </c>
      <c r="K51" s="3">
        <v>43497</v>
      </c>
      <c r="L51" s="4">
        <v>344485950.96999997</v>
      </c>
      <c r="M51" s="5">
        <f t="shared" si="0"/>
        <v>340152884.75571442</v>
      </c>
      <c r="N51" s="5">
        <f t="shared" si="3"/>
        <v>1.0127385843497914</v>
      </c>
      <c r="W51" s="3">
        <v>43497</v>
      </c>
      <c r="X51" s="4">
        <v>344485950.96999997</v>
      </c>
    </row>
    <row r="52" spans="1:24" x14ac:dyDescent="0.25">
      <c r="A52" s="1">
        <v>43525</v>
      </c>
      <c r="B52" s="2">
        <v>348967116.75999999</v>
      </c>
      <c r="C52" s="2">
        <v>20675669.739999995</v>
      </c>
      <c r="D52" s="2">
        <v>7593570.1599999983</v>
      </c>
      <c r="E52" s="2">
        <v>3803691.3900000006</v>
      </c>
      <c r="F52" s="2">
        <v>2139274.7599999998</v>
      </c>
      <c r="K52" s="3">
        <v>43525</v>
      </c>
      <c r="L52" s="4">
        <v>348967116.75999999</v>
      </c>
      <c r="M52" s="5">
        <f t="shared" si="0"/>
        <v>344908093.94060135</v>
      </c>
      <c r="N52" s="5">
        <f t="shared" si="3"/>
        <v>1.0117684185750007</v>
      </c>
      <c r="W52" s="3">
        <v>43525</v>
      </c>
      <c r="X52" s="4">
        <v>348967116.75999999</v>
      </c>
    </row>
    <row r="53" spans="1:24" x14ac:dyDescent="0.25">
      <c r="A53" s="1">
        <v>43556</v>
      </c>
      <c r="B53" s="2">
        <v>375447499.21000004</v>
      </c>
      <c r="C53" s="2">
        <v>22170908.270000003</v>
      </c>
      <c r="D53" s="2">
        <v>9195931.3900000006</v>
      </c>
      <c r="E53" s="2">
        <v>5138783.8599999994</v>
      </c>
      <c r="F53" s="2">
        <v>2358740.9399999995</v>
      </c>
      <c r="K53" s="3">
        <v>43556</v>
      </c>
      <c r="L53" s="4">
        <v>375447499.21000004</v>
      </c>
      <c r="M53" s="5">
        <f>_xlfn.FORECAST.LINEAR(K53,$L$2:$L$72,$K$2:$K$72)</f>
        <v>350172789.8238678</v>
      </c>
      <c r="N53" s="5">
        <f t="shared" si="3"/>
        <v>1.0721778222655309</v>
      </c>
      <c r="W53" s="3">
        <v>43556</v>
      </c>
      <c r="X53" s="4">
        <v>375447499.21000004</v>
      </c>
    </row>
    <row r="54" spans="1:24" x14ac:dyDescent="0.25">
      <c r="A54" s="1">
        <v>43586</v>
      </c>
      <c r="B54" s="2">
        <v>381306863.26999998</v>
      </c>
      <c r="C54" s="2">
        <v>22443924.799999997</v>
      </c>
      <c r="D54" s="2">
        <v>8222140.299999997</v>
      </c>
      <c r="E54" s="2">
        <v>2501529.6000000015</v>
      </c>
      <c r="F54" s="2">
        <v>2247178.5300000012</v>
      </c>
      <c r="K54" s="3">
        <v>43586</v>
      </c>
      <c r="L54" s="4">
        <v>381306863.26999998</v>
      </c>
      <c r="M54" s="5">
        <f t="shared" si="0"/>
        <v>355267656.80767441</v>
      </c>
      <c r="N54" s="5">
        <f t="shared" si="3"/>
        <v>1.0732946159419798</v>
      </c>
      <c r="W54" s="3">
        <v>43586</v>
      </c>
      <c r="X54" s="4">
        <v>381306863.26999998</v>
      </c>
    </row>
    <row r="55" spans="1:24" x14ac:dyDescent="0.25">
      <c r="A55" s="1">
        <v>43617</v>
      </c>
      <c r="B55" s="2">
        <v>429462040.11999989</v>
      </c>
      <c r="C55" s="2">
        <v>23421902.019999996</v>
      </c>
      <c r="D55" s="2">
        <v>7028248.6400000006</v>
      </c>
      <c r="E55" s="2">
        <v>2495447.5299999975</v>
      </c>
      <c r="F55" s="2">
        <v>1594944.8899999987</v>
      </c>
      <c r="K55" s="3">
        <v>43617</v>
      </c>
      <c r="L55" s="4">
        <v>429462040.11999989</v>
      </c>
      <c r="M55" s="5">
        <f t="shared" si="0"/>
        <v>360532352.69094181</v>
      </c>
      <c r="N55" s="5">
        <f t="shared" si="3"/>
        <v>1.1911886323504135</v>
      </c>
      <c r="W55" s="3">
        <v>43617</v>
      </c>
      <c r="X55" s="4">
        <v>429462040.11999989</v>
      </c>
    </row>
    <row r="56" spans="1:24" x14ac:dyDescent="0.25">
      <c r="A56" s="1">
        <v>43647</v>
      </c>
      <c r="B56" s="2">
        <v>381799892.92000008</v>
      </c>
      <c r="C56" s="2">
        <v>22333576.629999995</v>
      </c>
      <c r="D56" s="2">
        <v>7712611.1099999994</v>
      </c>
      <c r="E56" s="2">
        <v>13717444.230000004</v>
      </c>
      <c r="F56" s="2">
        <v>2246912.6799999997</v>
      </c>
      <c r="K56" s="3">
        <v>43647</v>
      </c>
      <c r="L56" s="4">
        <v>381799892.92000008</v>
      </c>
      <c r="M56" s="5">
        <f t="shared" si="0"/>
        <v>365627219.67474842</v>
      </c>
      <c r="N56" s="5">
        <f t="shared" si="3"/>
        <v>1.0442326839332106</v>
      </c>
      <c r="W56" s="3">
        <v>43647</v>
      </c>
      <c r="X56" s="4">
        <v>381799892.92000008</v>
      </c>
    </row>
    <row r="57" spans="1:24" x14ac:dyDescent="0.25">
      <c r="A57" s="1">
        <v>43678</v>
      </c>
      <c r="B57" s="2">
        <v>352968884.71000004</v>
      </c>
      <c r="C57" s="2">
        <v>22547408.030000001</v>
      </c>
      <c r="D57" s="2">
        <v>10389480.980000004</v>
      </c>
      <c r="E57" s="2">
        <v>3355102.849999994</v>
      </c>
      <c r="F57" s="2">
        <v>2296808.8400000017</v>
      </c>
      <c r="K57" s="3">
        <v>43678</v>
      </c>
      <c r="L57" s="4">
        <v>352968884.71000004</v>
      </c>
      <c r="M57" s="5">
        <f t="shared" si="0"/>
        <v>370891915.55801582</v>
      </c>
      <c r="N57" s="5">
        <f t="shared" si="3"/>
        <v>0.95167586540394078</v>
      </c>
      <c r="W57" s="3">
        <v>43678</v>
      </c>
      <c r="X57" s="4">
        <v>352968884.71000004</v>
      </c>
    </row>
    <row r="58" spans="1:24" x14ac:dyDescent="0.25">
      <c r="A58" s="1">
        <v>43709</v>
      </c>
      <c r="B58" s="2">
        <v>373692016.11000013</v>
      </c>
      <c r="C58" s="2">
        <v>21671068.430000007</v>
      </c>
      <c r="D58" s="2">
        <v>14733968.270000003</v>
      </c>
      <c r="E58" s="2">
        <v>2502357.5800000057</v>
      </c>
      <c r="F58" s="2">
        <v>2317148.5599999987</v>
      </c>
      <c r="K58" s="3">
        <v>43709</v>
      </c>
      <c r="L58" s="4">
        <v>373692016.11000013</v>
      </c>
      <c r="M58" s="5">
        <f t="shared" si="0"/>
        <v>376156611.44128227</v>
      </c>
      <c r="N58" s="5">
        <f t="shared" si="3"/>
        <v>0.99344795423948873</v>
      </c>
      <c r="W58" s="3">
        <v>43709</v>
      </c>
      <c r="X58" s="4">
        <v>373692016.11000013</v>
      </c>
    </row>
    <row r="59" spans="1:24" x14ac:dyDescent="0.25">
      <c r="A59" s="1">
        <v>43739</v>
      </c>
      <c r="B59" s="2">
        <v>371530044.26999998</v>
      </c>
      <c r="C59" s="2">
        <v>23009639.610000014</v>
      </c>
      <c r="D59" s="2">
        <v>11617602.569999993</v>
      </c>
      <c r="E59" s="2">
        <v>4457784.93</v>
      </c>
      <c r="F59" s="2">
        <v>2248903.8200000003</v>
      </c>
      <c r="K59" s="3">
        <v>43739</v>
      </c>
      <c r="L59" s="4">
        <v>371530044.26999998</v>
      </c>
      <c r="M59" s="5">
        <f t="shared" si="0"/>
        <v>381251478.42508888</v>
      </c>
      <c r="N59" s="5">
        <f t="shared" si="3"/>
        <v>0.97450125519447905</v>
      </c>
      <c r="W59" s="3">
        <v>43739</v>
      </c>
      <c r="X59" s="4">
        <v>371530044.26999998</v>
      </c>
    </row>
    <row r="60" spans="1:24" x14ac:dyDescent="0.25">
      <c r="A60" s="1">
        <v>43770</v>
      </c>
      <c r="B60" s="2">
        <v>372101672.25</v>
      </c>
      <c r="C60" s="2">
        <v>22311522.569999993</v>
      </c>
      <c r="D60" s="2">
        <v>8879804.7100000083</v>
      </c>
      <c r="E60" s="2">
        <v>2606720.2100000009</v>
      </c>
      <c r="F60" s="2">
        <v>2395390.9899999984</v>
      </c>
      <c r="K60" s="3">
        <v>43770</v>
      </c>
      <c r="L60" s="4">
        <v>372101672.25</v>
      </c>
      <c r="M60" s="5">
        <f t="shared" si="0"/>
        <v>386516174.30835629</v>
      </c>
      <c r="N60" s="5">
        <f t="shared" si="3"/>
        <v>0.96270660061212177</v>
      </c>
      <c r="W60" s="3">
        <v>43770</v>
      </c>
      <c r="X60" s="4">
        <v>372101672.25</v>
      </c>
    </row>
    <row r="61" spans="1:24" x14ac:dyDescent="0.25">
      <c r="A61" s="1">
        <v>43800</v>
      </c>
      <c r="B61" s="2">
        <v>442755727.39999962</v>
      </c>
      <c r="C61" s="2">
        <v>31240857.820000023</v>
      </c>
      <c r="D61" s="2">
        <v>17140202.989999995</v>
      </c>
      <c r="E61" s="2">
        <v>3323348.3299999982</v>
      </c>
      <c r="F61" s="2">
        <v>2190298.9300000034</v>
      </c>
      <c r="K61" s="3">
        <v>43800</v>
      </c>
      <c r="L61" s="4">
        <v>442755727.39999962</v>
      </c>
      <c r="M61" s="5">
        <f t="shared" si="0"/>
        <v>391611041.2921629</v>
      </c>
      <c r="N61" s="5">
        <f t="shared" si="3"/>
        <v>1.1306007255032424</v>
      </c>
      <c r="W61" s="3">
        <v>43800</v>
      </c>
      <c r="X61" s="4">
        <v>442755727.39999962</v>
      </c>
    </row>
    <row r="62" spans="1:24" x14ac:dyDescent="0.25">
      <c r="A62" s="1">
        <v>43831</v>
      </c>
      <c r="B62" s="2">
        <v>364053431.50999999</v>
      </c>
      <c r="C62" s="2">
        <v>25432454.550000001</v>
      </c>
      <c r="D62" s="2">
        <v>5513183.8300000001</v>
      </c>
      <c r="E62" s="2">
        <v>5396140.6500000004</v>
      </c>
      <c r="F62" s="2">
        <v>1986729.27</v>
      </c>
      <c r="K62" s="3">
        <v>43831</v>
      </c>
      <c r="L62" s="4">
        <v>364053431.50999999</v>
      </c>
      <c r="M62" s="5">
        <f t="shared" si="0"/>
        <v>396875737.17542934</v>
      </c>
      <c r="N62" s="5">
        <f t="shared" si="3"/>
        <v>0.91729828107148548</v>
      </c>
      <c r="W62" s="3">
        <v>43831</v>
      </c>
      <c r="X62" s="4">
        <v>364053431.50999999</v>
      </c>
    </row>
    <row r="63" spans="1:24" x14ac:dyDescent="0.25">
      <c r="A63" s="1">
        <v>43862</v>
      </c>
      <c r="B63" s="2">
        <v>401480866.63</v>
      </c>
      <c r="C63" s="2">
        <v>27591857.499999996</v>
      </c>
      <c r="D63" s="2">
        <v>4945544.01</v>
      </c>
      <c r="E63" s="2">
        <v>15935962.65</v>
      </c>
      <c r="F63" s="2">
        <v>2856353.31</v>
      </c>
      <c r="K63" s="3">
        <v>43862</v>
      </c>
      <c r="L63" s="4">
        <v>401480866.63</v>
      </c>
      <c r="M63" s="5">
        <f t="shared" si="0"/>
        <v>402140433.05869675</v>
      </c>
      <c r="N63" s="5">
        <f t="shared" si="3"/>
        <v>0.99835986045053948</v>
      </c>
      <c r="W63" s="3">
        <v>43862</v>
      </c>
      <c r="X63" s="4">
        <v>401480866.63</v>
      </c>
    </row>
    <row r="64" spans="1:24" x14ac:dyDescent="0.25">
      <c r="A64" s="1">
        <v>43891</v>
      </c>
      <c r="B64" s="2">
        <v>392738010.66999996</v>
      </c>
      <c r="C64" s="2">
        <v>28076775.340000004</v>
      </c>
      <c r="D64" s="2">
        <v>11988162.84</v>
      </c>
      <c r="E64" s="2">
        <v>3470321.8999999985</v>
      </c>
      <c r="F64" s="2">
        <v>4873161.1500000004</v>
      </c>
      <c r="K64" s="3">
        <v>43891</v>
      </c>
      <c r="L64" s="4">
        <v>392738010.66999996</v>
      </c>
      <c r="M64" s="5">
        <f t="shared" si="0"/>
        <v>407065471.14304352</v>
      </c>
      <c r="N64" s="5">
        <f t="shared" si="3"/>
        <v>0.96480305629261076</v>
      </c>
      <c r="W64" s="3">
        <v>43891</v>
      </c>
      <c r="X64" s="4">
        <v>392738010.66999996</v>
      </c>
    </row>
    <row r="65" spans="1:27" x14ac:dyDescent="0.25">
      <c r="A65" s="1">
        <v>43922</v>
      </c>
      <c r="B65" s="2">
        <v>344608340.83000016</v>
      </c>
      <c r="C65" s="2">
        <v>27833196.179999992</v>
      </c>
      <c r="D65" s="2">
        <v>7862204.5</v>
      </c>
      <c r="E65" s="2">
        <v>1814503.0700000003</v>
      </c>
      <c r="F65" s="2">
        <v>312234.5</v>
      </c>
      <c r="K65" s="3">
        <v>43922</v>
      </c>
      <c r="L65" s="4">
        <v>344608340.83000016</v>
      </c>
      <c r="M65" s="5">
        <f t="shared" si="0"/>
        <v>412330167.02630997</v>
      </c>
      <c r="N65" s="5">
        <f t="shared" si="3"/>
        <v>0.83575825488415301</v>
      </c>
      <c r="W65" s="3">
        <v>43922</v>
      </c>
      <c r="X65" s="4">
        <v>344608340.83000016</v>
      </c>
    </row>
    <row r="66" spans="1:27" x14ac:dyDescent="0.25">
      <c r="A66" s="1">
        <v>43952</v>
      </c>
      <c r="B66" s="2">
        <v>339729751.25999999</v>
      </c>
      <c r="C66" s="2">
        <v>28990073.610000014</v>
      </c>
      <c r="D66" s="2">
        <v>5260988.3400000036</v>
      </c>
      <c r="E66" s="2">
        <v>1982495.5100000016</v>
      </c>
      <c r="F66" s="2">
        <v>1587124.9699999988</v>
      </c>
      <c r="K66" s="3">
        <v>43952</v>
      </c>
      <c r="L66" s="4">
        <v>339729751.25999999</v>
      </c>
      <c r="M66" s="5">
        <f t="shared" si="0"/>
        <v>417425034.01011658</v>
      </c>
      <c r="N66" s="5">
        <f t="shared" si="3"/>
        <v>0.81387009302313773</v>
      </c>
      <c r="W66" s="3">
        <v>43952</v>
      </c>
      <c r="X66" s="4">
        <v>339729751.25999999</v>
      </c>
    </row>
    <row r="67" spans="1:27" x14ac:dyDescent="0.25">
      <c r="A67" s="1">
        <v>43983</v>
      </c>
      <c r="B67" s="2">
        <v>452764416.04999971</v>
      </c>
      <c r="C67" s="2">
        <v>30364224.349999994</v>
      </c>
      <c r="D67" s="2">
        <v>7852864.5599999949</v>
      </c>
      <c r="E67" s="2">
        <v>3110499.9699999988</v>
      </c>
      <c r="F67" s="2">
        <v>2222402.6000000015</v>
      </c>
      <c r="K67" s="3">
        <v>43983</v>
      </c>
      <c r="L67" s="4">
        <v>452764416.04999971</v>
      </c>
      <c r="M67" s="5">
        <f t="shared" ref="M67:M72" si="4">_xlfn.FORECAST.LINEAR(K67,$L$2:$L$72,$K$2:$K$72)</f>
        <v>422689729.89338398</v>
      </c>
      <c r="N67" s="5">
        <f t="shared" ref="N67:N72" si="5">L67/M67</f>
        <v>1.0711507378336387</v>
      </c>
      <c r="W67" s="3">
        <v>43983</v>
      </c>
      <c r="X67" s="4">
        <v>452764416.04999971</v>
      </c>
    </row>
    <row r="68" spans="1:27" x14ac:dyDescent="0.25">
      <c r="A68" s="1">
        <v>44013</v>
      </c>
      <c r="B68" s="2">
        <v>384126822.95000029</v>
      </c>
      <c r="C68" s="2">
        <v>35784185.840000004</v>
      </c>
      <c r="D68" s="2">
        <v>7842180.1400000006</v>
      </c>
      <c r="E68" s="2">
        <v>4886491.2700000033</v>
      </c>
      <c r="F68" s="2">
        <v>2142215.209999999</v>
      </c>
      <c r="K68" s="3">
        <v>44013</v>
      </c>
      <c r="L68" s="4">
        <v>384126822.95000029</v>
      </c>
      <c r="M68" s="5">
        <f t="shared" si="4"/>
        <v>427784596.87719059</v>
      </c>
      <c r="N68" s="5">
        <f t="shared" si="5"/>
        <v>0.89794449298574519</v>
      </c>
      <c r="W68" s="3">
        <v>44013</v>
      </c>
      <c r="X68" s="4">
        <v>384126822.95000029</v>
      </c>
    </row>
    <row r="69" spans="1:27" x14ac:dyDescent="0.25">
      <c r="A69" s="1">
        <v>44044</v>
      </c>
      <c r="B69" s="2">
        <v>395553431.88999987</v>
      </c>
      <c r="C69" s="2">
        <v>28333701.689999998</v>
      </c>
      <c r="D69" s="2">
        <v>14904981.539999999</v>
      </c>
      <c r="E69" s="2">
        <v>2178254.3999999985</v>
      </c>
      <c r="F69" s="2">
        <v>2014461.2700000014</v>
      </c>
      <c r="K69" s="3">
        <v>44044</v>
      </c>
      <c r="L69" s="4">
        <v>395553431.88999987</v>
      </c>
      <c r="M69" s="5">
        <f t="shared" si="4"/>
        <v>433049292.76045799</v>
      </c>
      <c r="N69" s="5">
        <f t="shared" si="5"/>
        <v>0.91341433527938121</v>
      </c>
      <c r="W69" s="3">
        <v>44044</v>
      </c>
      <c r="X69" s="4">
        <v>395553431.88999987</v>
      </c>
    </row>
    <row r="70" spans="1:27" x14ac:dyDescent="0.25">
      <c r="A70" s="1">
        <v>44075</v>
      </c>
      <c r="B70" s="2">
        <v>451979122.3499999</v>
      </c>
      <c r="C70" s="2">
        <v>27512319.530000001</v>
      </c>
      <c r="D70" s="2">
        <v>28178320.059999995</v>
      </c>
      <c r="E70" s="2">
        <v>4906383.7199999988</v>
      </c>
      <c r="F70" s="2">
        <v>1945343.4199999981</v>
      </c>
      <c r="K70" s="3">
        <v>44075</v>
      </c>
      <c r="L70" s="4">
        <v>451979122.3499999</v>
      </c>
      <c r="M70" s="5">
        <f t="shared" si="4"/>
        <v>438313988.64372444</v>
      </c>
      <c r="N70" s="5">
        <f t="shared" si="5"/>
        <v>1.0311765858729709</v>
      </c>
      <c r="W70" s="3">
        <v>44075</v>
      </c>
      <c r="X70" s="4">
        <v>451979122.3499999</v>
      </c>
    </row>
    <row r="71" spans="1:27" x14ac:dyDescent="0.25">
      <c r="A71" s="1">
        <v>44105</v>
      </c>
      <c r="B71" s="2">
        <v>428744301.38000011</v>
      </c>
      <c r="C71" s="2">
        <v>25977672.130000025</v>
      </c>
      <c r="D71" s="2">
        <v>14324335</v>
      </c>
      <c r="E71" s="2">
        <v>3744054.1799999997</v>
      </c>
      <c r="F71" s="2">
        <v>1919198.5399999991</v>
      </c>
      <c r="K71" s="3">
        <v>44105</v>
      </c>
      <c r="L71" s="4">
        <v>428744301.38000011</v>
      </c>
      <c r="M71" s="5">
        <f t="shared" si="4"/>
        <v>443408855.62753105</v>
      </c>
      <c r="N71" s="5">
        <f t="shared" si="5"/>
        <v>0.96692769199032569</v>
      </c>
      <c r="W71" s="3">
        <v>44105</v>
      </c>
      <c r="X71" s="16">
        <v>428744301.38000011</v>
      </c>
      <c r="Y71" s="5" t="s">
        <v>12</v>
      </c>
      <c r="Z71" s="5" t="s">
        <v>13</v>
      </c>
      <c r="AA71" s="5" t="s">
        <v>14</v>
      </c>
    </row>
    <row r="72" spans="1:27" x14ac:dyDescent="0.25">
      <c r="A72" s="1">
        <v>44136</v>
      </c>
      <c r="B72" s="2">
        <v>426158336.04000002</v>
      </c>
      <c r="C72" s="2">
        <v>28279292.199999988</v>
      </c>
      <c r="D72" s="2">
        <v>11775950.820000008</v>
      </c>
      <c r="E72" s="2">
        <v>2256559.2700000033</v>
      </c>
      <c r="F72" s="2">
        <v>1815912.2700000033</v>
      </c>
      <c r="K72" s="3">
        <v>44136</v>
      </c>
      <c r="L72" s="4">
        <v>426158336.04000002</v>
      </c>
      <c r="M72" s="5">
        <f t="shared" si="4"/>
        <v>448673551.51079845</v>
      </c>
      <c r="N72" s="5">
        <f t="shared" si="5"/>
        <v>0.9498182689953889</v>
      </c>
      <c r="W72" s="3">
        <v>44136</v>
      </c>
      <c r="X72" s="16">
        <v>426158336.04000002</v>
      </c>
      <c r="Y72" s="4">
        <v>426158336.04000002</v>
      </c>
      <c r="Z72" s="4">
        <v>426158336.04000002</v>
      </c>
      <c r="AA72" s="4">
        <v>426158336.04000002</v>
      </c>
    </row>
    <row r="73" spans="1:27" x14ac:dyDescent="0.25">
      <c r="A73" s="1">
        <v>44166</v>
      </c>
      <c r="B73" s="2"/>
      <c r="C73" s="2"/>
      <c r="D73" s="2"/>
      <c r="E73" s="2"/>
      <c r="F73" s="2"/>
      <c r="K73" s="3">
        <v>44166</v>
      </c>
      <c r="L73" s="6"/>
      <c r="W73" s="3">
        <v>44166</v>
      </c>
      <c r="X73" s="17"/>
      <c r="Y73" s="5">
        <f>FORECAST(K73,$L$2:$L$72,$K$2:$K$72)</f>
        <v>453768418.49460506</v>
      </c>
      <c r="Z73" s="5">
        <f t="shared" ref="Z73:Z85" si="6">Y73-$AC$2</f>
        <v>442834221.82803249</v>
      </c>
      <c r="AA73" s="5">
        <f t="shared" ref="AA73:AA85" si="7">Y73+$AC$2</f>
        <v>464702615.16117764</v>
      </c>
    </row>
    <row r="74" spans="1:27" x14ac:dyDescent="0.25">
      <c r="A74" s="1">
        <v>44197</v>
      </c>
      <c r="B74" s="2"/>
      <c r="C74" s="2"/>
      <c r="D74" s="2"/>
      <c r="E74" s="2"/>
      <c r="F74" s="2"/>
      <c r="K74" s="3">
        <v>44197</v>
      </c>
      <c r="L74" s="5"/>
      <c r="W74" s="3">
        <v>44197</v>
      </c>
      <c r="X74" s="18"/>
      <c r="Y74" s="5">
        <f t="shared" ref="Y73:Y85" si="8">FORECAST(K74,$L$2:$L$72,$K$2:$K$72)</f>
        <v>459033114.37787247</v>
      </c>
      <c r="Z74" s="5">
        <f>Y74-$AC$2</f>
        <v>448098917.7112999</v>
      </c>
      <c r="AA74" s="5">
        <f t="shared" si="7"/>
        <v>469967311.04444504</v>
      </c>
    </row>
    <row r="75" spans="1:27" x14ac:dyDescent="0.25">
      <c r="A75" s="1">
        <v>44228</v>
      </c>
      <c r="B75" s="2"/>
      <c r="C75" s="2"/>
      <c r="D75" s="2"/>
      <c r="E75" s="2"/>
      <c r="F75" s="2"/>
      <c r="K75" s="3">
        <v>44228</v>
      </c>
      <c r="L75" s="5"/>
      <c r="W75" s="3">
        <v>44228</v>
      </c>
      <c r="X75" s="18"/>
      <c r="Y75" s="5">
        <f t="shared" si="8"/>
        <v>464297810.26113892</v>
      </c>
      <c r="Z75" s="5">
        <f t="shared" si="6"/>
        <v>453363613.59456635</v>
      </c>
      <c r="AA75" s="5">
        <f>Y75+$AC$2</f>
        <v>475232006.92771149</v>
      </c>
    </row>
    <row r="76" spans="1:27" x14ac:dyDescent="0.25">
      <c r="A76" s="1">
        <v>44256</v>
      </c>
      <c r="B76" s="2"/>
      <c r="C76" s="2"/>
      <c r="D76" s="2"/>
      <c r="E76" s="2"/>
      <c r="F76" s="2"/>
      <c r="K76" s="3">
        <v>44256</v>
      </c>
      <c r="L76" s="5"/>
      <c r="W76" s="3">
        <v>44256</v>
      </c>
      <c r="X76" s="18"/>
      <c r="Y76" s="5">
        <f t="shared" si="8"/>
        <v>469053019.44602585</v>
      </c>
      <c r="Z76" s="5">
        <f>Y76-$AC$2</f>
        <v>458118822.77945328</v>
      </c>
      <c r="AA76" s="5">
        <f t="shared" si="7"/>
        <v>479987216.11259842</v>
      </c>
    </row>
    <row r="77" spans="1:27" x14ac:dyDescent="0.25">
      <c r="A77" s="1">
        <v>44287</v>
      </c>
      <c r="B77" s="2"/>
      <c r="C77" s="2"/>
      <c r="D77" s="2"/>
      <c r="E77" s="2"/>
      <c r="F77" s="2"/>
      <c r="K77" s="3">
        <v>44287</v>
      </c>
      <c r="W77" s="3">
        <v>44287</v>
      </c>
      <c r="Y77" s="5">
        <f t="shared" si="8"/>
        <v>474317715.3292923</v>
      </c>
      <c r="Z77" s="5">
        <f t="shared" si="6"/>
        <v>463383518.66271973</v>
      </c>
      <c r="AA77" s="5">
        <f>Y77+$AC$2</f>
        <v>485251911.99586487</v>
      </c>
    </row>
    <row r="78" spans="1:27" x14ac:dyDescent="0.25">
      <c r="A78" s="1">
        <v>44317</v>
      </c>
      <c r="B78" s="2"/>
      <c r="C78" s="2"/>
      <c r="D78" s="2"/>
      <c r="E78" s="2"/>
      <c r="F78" s="2"/>
      <c r="K78" s="3">
        <v>44317</v>
      </c>
      <c r="W78" s="3">
        <v>44317</v>
      </c>
      <c r="Y78" s="5">
        <f t="shared" si="8"/>
        <v>479412582.31309891</v>
      </c>
      <c r="Z78" s="5">
        <f t="shared" si="6"/>
        <v>468478385.64652634</v>
      </c>
      <c r="AA78" s="5">
        <f t="shared" si="7"/>
        <v>490346778.97967148</v>
      </c>
    </row>
    <row r="79" spans="1:27" x14ac:dyDescent="0.25">
      <c r="A79" s="1">
        <v>44348</v>
      </c>
      <c r="B79" s="2"/>
      <c r="C79" s="2"/>
      <c r="D79" s="2"/>
      <c r="E79" s="2"/>
      <c r="F79" s="2"/>
      <c r="K79" s="3">
        <v>44348</v>
      </c>
      <c r="W79" s="3">
        <v>44348</v>
      </c>
      <c r="Y79" s="5">
        <f t="shared" si="8"/>
        <v>484677278.19636631</v>
      </c>
      <c r="Z79" s="5">
        <f t="shared" si="6"/>
        <v>473743081.52979374</v>
      </c>
      <c r="AA79" s="5">
        <f t="shared" si="7"/>
        <v>495611474.86293888</v>
      </c>
    </row>
    <row r="80" spans="1:27" x14ac:dyDescent="0.25">
      <c r="A80" s="1">
        <v>44378</v>
      </c>
      <c r="B80" s="2"/>
      <c r="C80" s="2"/>
      <c r="D80" s="2"/>
      <c r="E80" s="2"/>
      <c r="F80" s="2"/>
      <c r="K80" s="3">
        <v>44378</v>
      </c>
      <c r="W80" s="3">
        <v>44378</v>
      </c>
      <c r="Y80" s="5">
        <f t="shared" si="8"/>
        <v>489772145.18017292</v>
      </c>
      <c r="Z80" s="5">
        <f t="shared" si="6"/>
        <v>478837948.51360035</v>
      </c>
      <c r="AA80" s="5">
        <f t="shared" si="7"/>
        <v>500706341.84674549</v>
      </c>
    </row>
    <row r="81" spans="1:27" x14ac:dyDescent="0.25">
      <c r="A81" s="1">
        <v>44409</v>
      </c>
      <c r="B81" s="2"/>
      <c r="C81" s="2"/>
      <c r="D81" s="2"/>
      <c r="E81" s="2"/>
      <c r="F81" s="2"/>
      <c r="K81" s="3">
        <v>44409</v>
      </c>
      <c r="W81" s="3">
        <v>44409</v>
      </c>
      <c r="Y81" s="5">
        <f t="shared" si="8"/>
        <v>495036841.06343937</v>
      </c>
      <c r="Z81" s="5">
        <f t="shared" si="6"/>
        <v>484102644.3968668</v>
      </c>
      <c r="AA81" s="5">
        <f t="shared" si="7"/>
        <v>505971037.73001194</v>
      </c>
    </row>
    <row r="82" spans="1:27" x14ac:dyDescent="0.25">
      <c r="A82" s="1">
        <v>44440</v>
      </c>
      <c r="B82" s="2"/>
      <c r="C82" s="2"/>
      <c r="D82" s="2"/>
      <c r="E82" s="2"/>
      <c r="F82" s="2"/>
      <c r="K82" s="3">
        <v>44440</v>
      </c>
      <c r="W82" s="3">
        <v>44440</v>
      </c>
      <c r="Y82" s="5">
        <f t="shared" si="8"/>
        <v>500301536.94670677</v>
      </c>
      <c r="Z82" s="5">
        <f t="shared" si="6"/>
        <v>489367340.2801342</v>
      </c>
      <c r="AA82" s="5">
        <f t="shared" si="7"/>
        <v>511235733.61327934</v>
      </c>
    </row>
    <row r="83" spans="1:27" x14ac:dyDescent="0.25">
      <c r="A83" s="1">
        <v>44470</v>
      </c>
      <c r="B83" s="2"/>
      <c r="C83" s="2"/>
      <c r="D83" s="2"/>
      <c r="E83" s="2"/>
      <c r="F83" s="2"/>
      <c r="K83" s="3">
        <v>44470</v>
      </c>
      <c r="W83" s="3">
        <v>44470</v>
      </c>
      <c r="Y83" s="5">
        <f t="shared" si="8"/>
        <v>505396403.93051338</v>
      </c>
      <c r="Z83" s="5">
        <f t="shared" si="6"/>
        <v>494462207.26394081</v>
      </c>
      <c r="AA83" s="5">
        <f t="shared" si="7"/>
        <v>516330600.59708595</v>
      </c>
    </row>
    <row r="84" spans="1:27" x14ac:dyDescent="0.25">
      <c r="A84" s="1">
        <v>44501</v>
      </c>
      <c r="B84" s="2"/>
      <c r="C84" s="2"/>
      <c r="D84" s="2"/>
      <c r="E84" s="2"/>
      <c r="F84" s="2"/>
      <c r="K84" s="3">
        <v>44501</v>
      </c>
      <c r="W84" s="3">
        <v>44501</v>
      </c>
      <c r="Y84" s="5">
        <f t="shared" si="8"/>
        <v>510661099.81378078</v>
      </c>
      <c r="Z84" s="5">
        <f t="shared" si="6"/>
        <v>499726903.14720821</v>
      </c>
      <c r="AA84" s="5">
        <f t="shared" si="7"/>
        <v>521595296.48035336</v>
      </c>
    </row>
    <row r="85" spans="1:27" x14ac:dyDescent="0.25">
      <c r="A85" s="1">
        <v>44531</v>
      </c>
      <c r="B85" s="2"/>
      <c r="C85" s="2"/>
      <c r="D85" s="2"/>
      <c r="E85" s="2"/>
      <c r="F85" s="2"/>
      <c r="K85" s="3">
        <v>44531</v>
      </c>
      <c r="W85" s="3">
        <v>44531</v>
      </c>
      <c r="Y85" s="5">
        <f t="shared" si="8"/>
        <v>515755966.79758739</v>
      </c>
      <c r="Z85" s="5">
        <f t="shared" si="6"/>
        <v>504821770.13101482</v>
      </c>
      <c r="AA85" s="5">
        <f t="shared" si="7"/>
        <v>526690163.46415997</v>
      </c>
    </row>
    <row r="86" spans="1:27" x14ac:dyDescent="0.25">
      <c r="A86" s="1">
        <v>44562</v>
      </c>
      <c r="B86" s="2"/>
      <c r="C86" s="2"/>
      <c r="D86" s="2"/>
      <c r="E86" s="2"/>
      <c r="F86" s="2"/>
      <c r="K86" s="3"/>
    </row>
    <row r="87" spans="1:27" x14ac:dyDescent="0.25">
      <c r="A87" s="1">
        <v>44593</v>
      </c>
      <c r="B87" s="2"/>
      <c r="C87" s="2"/>
      <c r="D87" s="2"/>
      <c r="E87" s="2"/>
      <c r="F87" s="2"/>
    </row>
    <row r="88" spans="1:27" x14ac:dyDescent="0.25">
      <c r="A88" s="1">
        <v>44621</v>
      </c>
      <c r="B88" s="2"/>
      <c r="C88" s="2"/>
      <c r="D88" s="2"/>
      <c r="E88" s="2"/>
      <c r="F88" s="2"/>
    </row>
    <row r="89" spans="1:27" x14ac:dyDescent="0.25">
      <c r="A89" s="1">
        <v>44652</v>
      </c>
      <c r="B89" s="2"/>
      <c r="C89" s="2"/>
      <c r="D89" s="2"/>
      <c r="E89" s="2"/>
      <c r="F89" s="2"/>
    </row>
    <row r="90" spans="1:27" x14ac:dyDescent="0.25">
      <c r="A90" s="1">
        <v>44682</v>
      </c>
      <c r="B90" s="2"/>
      <c r="C90" s="2"/>
      <c r="D90" s="2"/>
      <c r="E90" s="2"/>
      <c r="F90" s="2"/>
    </row>
    <row r="91" spans="1:27" x14ac:dyDescent="0.25">
      <c r="A91" s="1">
        <v>44713</v>
      </c>
      <c r="B91" s="2"/>
      <c r="C91" s="2"/>
      <c r="D91" s="2"/>
      <c r="E91" s="2"/>
      <c r="F91" s="2"/>
    </row>
    <row r="92" spans="1:27" x14ac:dyDescent="0.25">
      <c r="A92" s="1">
        <v>44743</v>
      </c>
      <c r="B92" s="2"/>
      <c r="C92" s="2"/>
      <c r="D92" s="2"/>
      <c r="E92" s="2"/>
      <c r="F92" s="2"/>
    </row>
    <row r="93" spans="1:27" x14ac:dyDescent="0.25">
      <c r="A93" s="1">
        <v>44774</v>
      </c>
      <c r="B93" s="2"/>
      <c r="C93" s="2"/>
      <c r="D93" s="2"/>
      <c r="E93" s="2"/>
      <c r="F93" s="2"/>
    </row>
    <row r="94" spans="1:27" x14ac:dyDescent="0.25">
      <c r="A94" s="1">
        <v>44805</v>
      </c>
      <c r="B94" s="2"/>
      <c r="C94" s="2"/>
      <c r="D94" s="2"/>
      <c r="E94" s="2"/>
      <c r="F94" s="2"/>
    </row>
    <row r="95" spans="1:27" x14ac:dyDescent="0.25">
      <c r="A95" s="1">
        <v>44835</v>
      </c>
      <c r="B95" s="2"/>
      <c r="C95" s="2"/>
      <c r="D95" s="2"/>
      <c r="E95" s="2"/>
      <c r="F95" s="2"/>
    </row>
    <row r="96" spans="1:27" x14ac:dyDescent="0.25">
      <c r="A96" s="1">
        <v>44866</v>
      </c>
      <c r="B96" s="2"/>
      <c r="C96" s="2"/>
      <c r="D96" s="2"/>
      <c r="E96" s="2"/>
      <c r="F96" s="2"/>
    </row>
    <row r="97" spans="1:6" x14ac:dyDescent="0.25">
      <c r="A97" s="1">
        <v>44896</v>
      </c>
      <c r="B97" s="2"/>
      <c r="C97" s="2"/>
      <c r="D97" s="2"/>
      <c r="E97" s="2"/>
      <c r="F97" s="2"/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exem</dc:creator>
  <cp:lastModifiedBy>exem</cp:lastModifiedBy>
  <dcterms:created xsi:type="dcterms:W3CDTF">2021-12-09T13:19:08Z</dcterms:created>
  <dcterms:modified xsi:type="dcterms:W3CDTF">2021-12-10T13:44:18Z</dcterms:modified>
</cp:coreProperties>
</file>