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11.최소 제곱 곡선 맞춤\"/>
    </mc:Choice>
  </mc:AlternateContent>
  <xr:revisionPtr revIDLastSave="537" documentId="11_AD4D066CA252ABDACC1048BB19E3713749B8DF51" xr6:coauthVersionLast="45" xr6:coauthVersionMax="45" xr10:uidLastSave="{FBB55BCC-3983-44E8-943F-6CACB8A6F0CF}"/>
  <bookViews>
    <workbookView xWindow="-110" yWindow="-110" windowWidth="19420" windowHeight="11020" activeTab="4" xr2:uid="{00000000-000D-0000-FFFF-FFFF00000000}"/>
  </bookViews>
  <sheets>
    <sheet name="ex11.1" sheetId="1" r:id="rId1"/>
    <sheet name="ex11.2" sheetId="2" r:id="rId2"/>
    <sheet name="ex11(포물선맞춤)" sheetId="3" r:id="rId3"/>
    <sheet name="ex11.3" sheetId="4" r:id="rId4"/>
    <sheet name="ex11.4" sheetId="5" r:id="rId5"/>
  </sheets>
  <definedNames>
    <definedName name="solver_adj" localSheetId="4" hidden="1">'ex11.4'!$D$2:$D$3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'ex11.4'!$G$23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5" l="1"/>
  <c r="F22" i="5" s="1"/>
  <c r="G22" i="5" s="1"/>
  <c r="E6" i="5"/>
  <c r="F6" i="5" s="1"/>
  <c r="G6" i="5" s="1"/>
  <c r="E7" i="5"/>
  <c r="F7" i="5" s="1"/>
  <c r="G7" i="5" s="1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5" i="5"/>
  <c r="F5" i="5" s="1"/>
  <c r="G5" i="5" s="1"/>
  <c r="M7" i="4" a="1"/>
  <c r="M7" i="4" s="1"/>
  <c r="J7" i="4" a="1"/>
  <c r="J7" i="4" s="1"/>
  <c r="M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3" i="4"/>
  <c r="M3" i="4"/>
  <c r="K4" i="4"/>
  <c r="J4" i="4"/>
  <c r="K3" i="4"/>
  <c r="J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3" i="4"/>
  <c r="G23" i="5" l="1"/>
  <c r="F23" i="5"/>
  <c r="E15" i="3" a="1"/>
  <c r="E15" i="3" s="1"/>
  <c r="A15" i="3" a="1"/>
  <c r="A15" i="3" s="1"/>
  <c r="G9" i="3"/>
  <c r="E12" i="3"/>
  <c r="B12" i="3"/>
  <c r="A12" i="3"/>
  <c r="C10" i="3"/>
  <c r="C11" i="3"/>
  <c r="C12" i="3"/>
  <c r="J5" i="3"/>
  <c r="J6" i="3"/>
  <c r="J7" i="3"/>
  <c r="J4" i="3"/>
  <c r="G5" i="3"/>
  <c r="G6" i="3"/>
  <c r="G7" i="3"/>
  <c r="G4" i="3"/>
  <c r="F5" i="3"/>
  <c r="F6" i="3"/>
  <c r="F7" i="3"/>
  <c r="F4" i="3"/>
  <c r="E5" i="3"/>
  <c r="E6" i="3"/>
  <c r="E7" i="3"/>
  <c r="E4" i="3"/>
  <c r="E10" i="3"/>
  <c r="B10" i="3"/>
  <c r="A11" i="3" s="1"/>
  <c r="A10" i="3"/>
  <c r="I7" i="3"/>
  <c r="I6" i="3"/>
  <c r="I5" i="3"/>
  <c r="I4" i="3"/>
  <c r="E11" i="3" s="1"/>
  <c r="B11" i="3"/>
  <c r="D11" i="2"/>
  <c r="B11" i="2"/>
  <c r="A12" i="2" s="1"/>
  <c r="A11" i="2"/>
  <c r="F8" i="2"/>
  <c r="E8" i="2"/>
  <c r="F7" i="2"/>
  <c r="E7" i="2"/>
  <c r="F6" i="2"/>
  <c r="E6" i="2"/>
  <c r="F5" i="2"/>
  <c r="E5" i="2"/>
  <c r="F6" i="1"/>
  <c r="F7" i="1"/>
  <c r="F8" i="1"/>
  <c r="F5" i="1"/>
  <c r="D11" i="1"/>
  <c r="E6" i="1"/>
  <c r="E7" i="1"/>
  <c r="E8" i="1"/>
  <c r="E5" i="1"/>
  <c r="B12" i="1" s="1"/>
  <c r="B11" i="1"/>
  <c r="A12" i="1" s="1"/>
  <c r="A11" i="1"/>
  <c r="B12" i="2" l="1"/>
  <c r="D12" i="1"/>
  <c r="A14" i="1" a="1"/>
  <c r="A14" i="1" s="1"/>
  <c r="F10" i="1"/>
  <c r="D12" i="2"/>
  <c r="A14" i="2" a="1"/>
  <c r="A14" i="2" s="1"/>
  <c r="D14" i="2" s="1" a="1"/>
  <c r="D14" i="2" s="1"/>
  <c r="D14" i="1" l="1" a="1"/>
  <c r="D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<sst xmlns="http://schemas.openxmlformats.org/spreadsheetml/2006/main" count="67" uniqueCount="33">
  <si>
    <t>i</t>
    <phoneticPr fontId="1" type="noConversion"/>
  </si>
  <si>
    <t>x</t>
    <phoneticPr fontId="1" type="noConversion"/>
  </si>
  <si>
    <t>y</t>
    <phoneticPr fontId="1" type="noConversion"/>
  </si>
  <si>
    <t>Matrix</t>
    <phoneticPr fontId="1" type="noConversion"/>
  </si>
  <si>
    <t>x^2</t>
    <phoneticPr fontId="1" type="noConversion"/>
  </si>
  <si>
    <t>b</t>
    <phoneticPr fontId="1" type="noConversion"/>
  </si>
  <si>
    <t>xy</t>
    <phoneticPr fontId="1" type="noConversion"/>
  </si>
  <si>
    <t>a</t>
    <phoneticPr fontId="1" type="noConversion"/>
  </si>
  <si>
    <t>inverse Matrix</t>
    <phoneticPr fontId="1" type="noConversion"/>
  </si>
  <si>
    <t>선형맞춤에서  직선맞춤</t>
    <phoneticPr fontId="1" type="noConversion"/>
  </si>
  <si>
    <t>선형맞춤에서 직선맞춤</t>
    <phoneticPr fontId="1" type="noConversion"/>
  </si>
  <si>
    <t>선형맞춤에서 포물선맞춤</t>
    <phoneticPr fontId="1" type="noConversion"/>
  </si>
  <si>
    <t>x^3</t>
    <phoneticPr fontId="1" type="noConversion"/>
  </si>
  <si>
    <t>x^4</t>
    <phoneticPr fontId="1" type="noConversion"/>
  </si>
  <si>
    <t>x^2y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</si>
  <si>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</si>
  <si>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</si>
  <si>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</si>
  <si>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선형맞춤에서 비다항식 맞춤</t>
    <phoneticPr fontId="1" type="noConversion"/>
  </si>
  <si>
    <t>T,K</t>
    <phoneticPr fontId="4" type="noConversion"/>
  </si>
  <si>
    <t>p, atm</t>
    <phoneticPr fontId="4" type="noConversion"/>
  </si>
  <si>
    <t>1/T</t>
    <phoneticPr fontId="1" type="noConversion"/>
  </si>
  <si>
    <t>1/T^2</t>
    <phoneticPr fontId="1" type="noConversion"/>
  </si>
  <si>
    <t>ln(p)</t>
    <phoneticPr fontId="1" type="noConversion"/>
  </si>
  <si>
    <t>ln(p)/T</t>
    <phoneticPr fontId="1" type="noConversion"/>
  </si>
  <si>
    <t>minverse</t>
    <phoneticPr fontId="1" type="noConversion"/>
  </si>
  <si>
    <t>비선형 맞춤</t>
    <phoneticPr fontId="1" type="noConversion"/>
  </si>
  <si>
    <t>식</t>
    <phoneticPr fontId="1" type="noConversion"/>
  </si>
  <si>
    <t>ei = ln(p(Ti)) - ln(pi) = a - b/Ti - ln(pi)</t>
    <phoneticPr fontId="1" type="noConversion"/>
  </si>
  <si>
    <t>ei = p(Ti) - pi = e^(a-b/Ti) - pi</t>
    <phoneticPr fontId="1" type="noConversion"/>
  </si>
  <si>
    <t>e^(a-b/T)</t>
    <phoneticPr fontId="1" type="noConversion"/>
  </si>
  <si>
    <t>Ei</t>
    <phoneticPr fontId="1" type="noConversion"/>
  </si>
  <si>
    <t>Ei^2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</si>
</sst>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그래프에서 추세선 구하기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'ex11.1'!$C$4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'ex11.1'!$B$5:$B$8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'ex11.1'!$C$5:$C$8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0-45D9-8C4A-9F5BE1048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86495"/>
        <c:axId val="998979759"/>
      </c:scatterChart>
      <c:valAx>
        <c:axId val="99918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8979759"/>
        <c:crosses val="autoZero"/>
        <c:crossBetween val="midCat"/>
      </c:valAx>
      <c:valAx>
        <c:axId val="9989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918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'ex11.2'!$C$4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'ex11.2'!$B$5:$B$8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'ex11.2'!$C$5:$C$8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5-48C5-BF52-1EA6DA257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88495"/>
        <c:axId val="998994735"/>
      </c:scatterChart>
      <c:valAx>
        <c:axId val="99918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8994735"/>
        <c:crosses val="autoZero"/>
        <c:crossBetween val="midCat"/>
      </c:valAx>
      <c:valAx>
        <c:axId val="99899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918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9525</xdr:rowOff>
    </xdr:from>
    <xdr:to>
      <xdr:col>13</xdr:col>
      <xdr:colOff>622300</xdr:colOff>
      <xdr:row>15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4BB6125-F51B-425D-9D40-6CE7FF426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4</xdr:row>
      <xdr:rowOff>22225</xdr:rowOff>
    </xdr:from>
    <xdr:to>
      <xdr:col>13</xdr:col>
      <xdr:colOff>323850</xdr:colOff>
      <xdr:row>16</xdr:row>
      <xdr:rowOff>174625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5B8531-7735-4B15-A56E-D19A103B4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workbookViewId="0">
      <selection activeCell="F14" sqref="F14"/>
    </sheetView>
  </sheetViews>
  <sheetFormatPr defaultRowHeight="17" x14ac:dyDescent="0.45"/>
  <sheetData>
    <row r="1" spans="1:6" x14ac:dyDescent="0.45">
      <c r="B1" s="2" t="s">
        <v>9</v>
      </c>
    </row>
    <row r="4" spans="1:6" x14ac:dyDescent="0.45">
      <c r="A4" s="1" t="s">
        <v>0</v>
      </c>
      <c r="B4" s="1" t="s">
        <v>1</v>
      </c>
      <c r="C4" s="1" t="s">
        <v>2</v>
      </c>
      <c r="E4" s="1" t="s">
        <v>4</v>
      </c>
      <c r="F4" s="1" t="s">
        <v>6</v>
      </c>
    </row>
    <row r="5" spans="1:6" x14ac:dyDescent="0.45">
      <c r="A5">
        <v>1</v>
      </c>
      <c r="B5">
        <v>1</v>
      </c>
      <c r="C5">
        <v>1</v>
      </c>
      <c r="E5">
        <f>B5^2</f>
        <v>1</v>
      </c>
      <c r="F5">
        <f>B5*C5</f>
        <v>1</v>
      </c>
    </row>
    <row r="6" spans="1:6" x14ac:dyDescent="0.45">
      <c r="A6">
        <v>2</v>
      </c>
      <c r="B6">
        <v>3</v>
      </c>
      <c r="C6">
        <v>2</v>
      </c>
      <c r="E6">
        <f t="shared" ref="E6:E8" si="0">B6^2</f>
        <v>9</v>
      </c>
      <c r="F6">
        <f t="shared" ref="F6:F8" si="1">B6*C6</f>
        <v>6</v>
      </c>
    </row>
    <row r="7" spans="1:6" x14ac:dyDescent="0.45">
      <c r="A7">
        <v>3</v>
      </c>
      <c r="B7">
        <v>4</v>
      </c>
      <c r="C7">
        <v>4</v>
      </c>
      <c r="E7">
        <f t="shared" si="0"/>
        <v>16</v>
      </c>
      <c r="F7">
        <f t="shared" si="1"/>
        <v>16</v>
      </c>
    </row>
    <row r="8" spans="1:6" x14ac:dyDescent="0.45">
      <c r="A8">
        <v>4</v>
      </c>
      <c r="B8">
        <v>6</v>
      </c>
      <c r="C8">
        <v>6</v>
      </c>
      <c r="E8">
        <f t="shared" si="0"/>
        <v>36</v>
      </c>
      <c r="F8">
        <f t="shared" si="1"/>
        <v>36</v>
      </c>
    </row>
    <row r="10" spans="1:6" x14ac:dyDescent="0.45">
      <c r="A10" t="s">
        <v>3</v>
      </c>
      <c r="D10" t="s">
        <v>5</v>
      </c>
      <c r="F10">
        <f>MDETERM(A11:B12)</f>
        <v>51.999999999999964</v>
      </c>
    </row>
    <row r="11" spans="1:6" x14ac:dyDescent="0.45">
      <c r="A11">
        <f>A8</f>
        <v>4</v>
      </c>
      <c r="B11">
        <f>SUM(B5:B8)</f>
        <v>14</v>
      </c>
      <c r="D11">
        <f>SUM(C5:C8)</f>
        <v>13</v>
      </c>
    </row>
    <row r="12" spans="1:6" x14ac:dyDescent="0.45">
      <c r="A12">
        <f>B11</f>
        <v>14</v>
      </c>
      <c r="B12">
        <f>SUM(E5:E8)</f>
        <v>62</v>
      </c>
      <c r="D12">
        <f>SUM(F5:F8)</f>
        <v>59</v>
      </c>
    </row>
    <row r="13" spans="1:6" x14ac:dyDescent="0.45">
      <c r="A13" t="s">
        <v>8</v>
      </c>
      <c r="D13" t="s">
        <v>7</v>
      </c>
    </row>
    <row r="14" spans="1:6" x14ac:dyDescent="0.45">
      <c r="A14" cm="1">
        <f t="array" ref="A14:B15">MINVERSE(A11:B12)</f>
        <v>1.1923076923076932</v>
      </c>
      <c r="B14">
        <v>-0.26923076923076944</v>
      </c>
      <c r="D14" cm="1">
        <f t="array" ref="D14:D15">MMULT(A14:B15,D11:D12)</f>
        <v>-0.3846153846153868</v>
      </c>
      <c r="E14" t="s">
        <v>15</v>
      </c>
    </row>
    <row r="15" spans="1:6" x14ac:dyDescent="0.45">
      <c r="A15">
        <v>-0.26923076923076944</v>
      </c>
      <c r="B15">
        <v>7.6923076923076969E-2</v>
      </c>
      <c r="D15">
        <v>1.0384615384615383</v>
      </c>
      <c r="E15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497E-9680-4F27-9E8C-F2B600D58ADF}">
  <sheetPr codeName="Sheet2"/>
  <dimension ref="A1:F15"/>
  <sheetViews>
    <sheetView topLeftCell="A16" workbookViewId="0">
      <selection activeCell="C11" sqref="C11"/>
    </sheetView>
  </sheetViews>
  <sheetFormatPr defaultRowHeight="17" x14ac:dyDescent="0.45"/>
  <sheetData>
    <row r="1" spans="1:6" x14ac:dyDescent="0.45">
      <c r="B1" s="3" t="s">
        <v>10</v>
      </c>
    </row>
    <row r="4" spans="1:6" x14ac:dyDescent="0.45">
      <c r="A4" s="1" t="s">
        <v>0</v>
      </c>
      <c r="B4" s="1" t="s">
        <v>1</v>
      </c>
      <c r="C4" s="1" t="s">
        <v>2</v>
      </c>
      <c r="E4" s="1" t="s">
        <v>4</v>
      </c>
      <c r="F4" s="1" t="s">
        <v>6</v>
      </c>
    </row>
    <row r="5" spans="1:6" x14ac:dyDescent="0.45">
      <c r="A5">
        <v>1</v>
      </c>
      <c r="B5">
        <v>1</v>
      </c>
      <c r="C5">
        <v>1</v>
      </c>
      <c r="E5">
        <f>B5^2</f>
        <v>1</v>
      </c>
      <c r="F5">
        <f>B5*C5</f>
        <v>1</v>
      </c>
    </row>
    <row r="6" spans="1:6" x14ac:dyDescent="0.45">
      <c r="A6">
        <v>2</v>
      </c>
      <c r="B6">
        <v>4</v>
      </c>
      <c r="C6">
        <v>2</v>
      </c>
      <c r="E6">
        <f t="shared" ref="E6:E8" si="0">B6^2</f>
        <v>16</v>
      </c>
      <c r="F6">
        <f t="shared" ref="F6:F8" si="1">B6*C6</f>
        <v>8</v>
      </c>
    </row>
    <row r="7" spans="1:6" x14ac:dyDescent="0.45">
      <c r="A7">
        <v>3</v>
      </c>
      <c r="B7">
        <v>4</v>
      </c>
      <c r="C7">
        <v>4</v>
      </c>
      <c r="E7">
        <f t="shared" si="0"/>
        <v>16</v>
      </c>
      <c r="F7">
        <f t="shared" si="1"/>
        <v>16</v>
      </c>
    </row>
    <row r="8" spans="1:6" x14ac:dyDescent="0.45">
      <c r="A8">
        <v>4</v>
      </c>
      <c r="B8">
        <v>6</v>
      </c>
      <c r="C8">
        <v>6</v>
      </c>
      <c r="E8">
        <f t="shared" si="0"/>
        <v>36</v>
      </c>
      <c r="F8">
        <f t="shared" si="1"/>
        <v>36</v>
      </c>
    </row>
    <row r="10" spans="1:6" x14ac:dyDescent="0.45">
      <c r="A10" t="s">
        <v>3</v>
      </c>
      <c r="D10" t="s">
        <v>5</v>
      </c>
    </row>
    <row r="11" spans="1:6" x14ac:dyDescent="0.45">
      <c r="A11">
        <f>A8</f>
        <v>4</v>
      </c>
      <c r="B11">
        <f>SUM(B5:B8)</f>
        <v>15</v>
      </c>
      <c r="D11">
        <f>SUM(C5:C8)</f>
        <v>13</v>
      </c>
    </row>
    <row r="12" spans="1:6" x14ac:dyDescent="0.45">
      <c r="A12">
        <f>B11</f>
        <v>15</v>
      </c>
      <c r="B12">
        <f>SUM(E5:E8)</f>
        <v>69</v>
      </c>
      <c r="D12">
        <f>SUM(F5:F8)</f>
        <v>61</v>
      </c>
    </row>
    <row r="13" spans="1:6" x14ac:dyDescent="0.45">
      <c r="A13" t="s">
        <v>8</v>
      </c>
      <c r="D13" t="s">
        <v>7</v>
      </c>
    </row>
    <row r="14" spans="1:6" x14ac:dyDescent="0.45">
      <c r="A14" cm="1">
        <f t="array" ref="A14:B15">MINVERSE(A11:B12)</f>
        <v>1.352941176470589</v>
      </c>
      <c r="B14">
        <v>-0.29411764705882365</v>
      </c>
      <c r="D14" cm="1">
        <f t="array" ref="D14:D15">MMULT(A14:B15,D11:D12)</f>
        <v>-0.35294117647058698</v>
      </c>
      <c r="E14" t="s">
        <v>15</v>
      </c>
    </row>
    <row r="15" spans="1:6" x14ac:dyDescent="0.45">
      <c r="A15">
        <v>-0.29411764705882365</v>
      </c>
      <c r="B15">
        <v>7.8431372549019635E-2</v>
      </c>
      <c r="D15">
        <v>0.96078431372549034</v>
      </c>
      <c r="E15" t="s">
        <v>16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AC40-68AA-43BB-92FE-251785351506}">
  <sheetPr codeName="Sheet3"/>
  <dimension ref="A1:J17"/>
  <sheetViews>
    <sheetView workbookViewId="0">
      <selection activeCell="G17" sqref="G17"/>
    </sheetView>
  </sheetViews>
  <sheetFormatPr defaultRowHeight="17" x14ac:dyDescent="0.45"/>
  <sheetData>
    <row r="1" spans="1:10" x14ac:dyDescent="0.45">
      <c r="B1" s="3" t="s">
        <v>11</v>
      </c>
    </row>
    <row r="3" spans="1:10" x14ac:dyDescent="0.45">
      <c r="A3" s="1" t="s">
        <v>0</v>
      </c>
      <c r="B3" s="1" t="s">
        <v>1</v>
      </c>
      <c r="C3" s="1" t="s">
        <v>2</v>
      </c>
      <c r="E3" s="1" t="s">
        <v>4</v>
      </c>
      <c r="F3" s="1" t="s">
        <v>12</v>
      </c>
      <c r="G3" s="1" t="s">
        <v>13</v>
      </c>
      <c r="I3" s="1" t="s">
        <v>6</v>
      </c>
      <c r="J3" s="1" t="s">
        <v>14</v>
      </c>
    </row>
    <row r="4" spans="1:10" x14ac:dyDescent="0.45">
      <c r="A4">
        <v>1</v>
      </c>
      <c r="B4">
        <v>1</v>
      </c>
      <c r="C4">
        <v>1</v>
      </c>
      <c r="E4">
        <f>$B4^2</f>
        <v>1</v>
      </c>
      <c r="F4">
        <f>$B4^3</f>
        <v>1</v>
      </c>
      <c r="G4">
        <f>$B4^4</f>
        <v>1</v>
      </c>
      <c r="I4">
        <f>B4*C4</f>
        <v>1</v>
      </c>
      <c r="J4">
        <f>$E4*$C4</f>
        <v>1</v>
      </c>
    </row>
    <row r="5" spans="1:10" x14ac:dyDescent="0.45">
      <c r="A5">
        <v>2</v>
      </c>
      <c r="B5">
        <v>3</v>
      </c>
      <c r="C5">
        <v>2</v>
      </c>
      <c r="E5">
        <f t="shared" ref="E5:G7" si="0">$B5^2</f>
        <v>9</v>
      </c>
      <c r="F5">
        <f t="shared" ref="F5:F7" si="1">$B5^3</f>
        <v>27</v>
      </c>
      <c r="G5">
        <f t="shared" ref="G5:G7" si="2">$B5^4</f>
        <v>81</v>
      </c>
      <c r="I5">
        <f>B5*C5</f>
        <v>6</v>
      </c>
      <c r="J5">
        <f t="shared" ref="J5:J7" si="3">$E5*$C5</f>
        <v>18</v>
      </c>
    </row>
    <row r="6" spans="1:10" x14ac:dyDescent="0.45">
      <c r="A6">
        <v>3</v>
      </c>
      <c r="B6">
        <v>4</v>
      </c>
      <c r="C6">
        <v>4</v>
      </c>
      <c r="E6">
        <f t="shared" si="0"/>
        <v>16</v>
      </c>
      <c r="F6">
        <f t="shared" si="1"/>
        <v>64</v>
      </c>
      <c r="G6">
        <f t="shared" si="2"/>
        <v>256</v>
      </c>
      <c r="I6">
        <f>B6*C6</f>
        <v>16</v>
      </c>
      <c r="J6">
        <f t="shared" si="3"/>
        <v>64</v>
      </c>
    </row>
    <row r="7" spans="1:10" x14ac:dyDescent="0.45">
      <c r="A7">
        <v>4</v>
      </c>
      <c r="B7">
        <v>6</v>
      </c>
      <c r="C7">
        <v>6</v>
      </c>
      <c r="E7">
        <f t="shared" si="0"/>
        <v>36</v>
      </c>
      <c r="F7">
        <f t="shared" si="1"/>
        <v>216</v>
      </c>
      <c r="G7">
        <f t="shared" si="2"/>
        <v>1296</v>
      </c>
      <c r="I7">
        <f>B7*C7</f>
        <v>36</v>
      </c>
      <c r="J7">
        <f t="shared" si="3"/>
        <v>216</v>
      </c>
    </row>
    <row r="9" spans="1:10" x14ac:dyDescent="0.45">
      <c r="A9" t="s">
        <v>3</v>
      </c>
      <c r="E9" t="s">
        <v>5</v>
      </c>
      <c r="G9">
        <f>MDETERM(A10:C12)</f>
        <v>1871.999999999993</v>
      </c>
    </row>
    <row r="10" spans="1:10" x14ac:dyDescent="0.45">
      <c r="A10">
        <f>A7</f>
        <v>4</v>
      </c>
      <c r="B10">
        <f>SUM(B4:B7)</f>
        <v>14</v>
      </c>
      <c r="C10">
        <f>SUM(E4:E7)</f>
        <v>62</v>
      </c>
      <c r="E10">
        <f>SUM(C4:C7)</f>
        <v>13</v>
      </c>
    </row>
    <row r="11" spans="1:10" x14ac:dyDescent="0.45">
      <c r="A11">
        <f>B10</f>
        <v>14</v>
      </c>
      <c r="B11">
        <f>SUM(E4:E7)</f>
        <v>62</v>
      </c>
      <c r="C11">
        <f>SUM(F4:F7)</f>
        <v>308</v>
      </c>
      <c r="E11">
        <f>SUM(I4:I7)</f>
        <v>59</v>
      </c>
    </row>
    <row r="12" spans="1:10" x14ac:dyDescent="0.45">
      <c r="A12">
        <f>C10</f>
        <v>62</v>
      </c>
      <c r="B12">
        <f>C11</f>
        <v>308</v>
      </c>
      <c r="C12">
        <f>SUM(G4:G7)</f>
        <v>1634</v>
      </c>
      <c r="E12">
        <f>SUM(J4:J7)</f>
        <v>299</v>
      </c>
    </row>
    <row r="14" spans="1:10" x14ac:dyDescent="0.45">
      <c r="A14" t="s">
        <v>8</v>
      </c>
      <c r="E14" t="s">
        <v>7</v>
      </c>
    </row>
    <row r="15" spans="1:10" x14ac:dyDescent="0.45">
      <c r="A15" cm="1">
        <f t="array" ref="A15:C17">MINVERSE(A10:C12)</f>
        <v>3.4423076923077014</v>
      </c>
      <c r="B15">
        <v>-2.0192307692307772</v>
      </c>
      <c r="C15">
        <v>0.25000000000000105</v>
      </c>
      <c r="E15" cm="1">
        <f t="array" ref="E15:E17">MMULT(A15:C17,E10:E12)</f>
        <v>0.36538461538458478</v>
      </c>
      <c r="F15" t="s">
        <v>15</v>
      </c>
    </row>
    <row r="16" spans="1:10" x14ac:dyDescent="0.45">
      <c r="A16">
        <v>-2.0192307692307758</v>
      </c>
      <c r="B16">
        <v>1.4380341880341936</v>
      </c>
      <c r="C16">
        <v>-0.1944444444444452</v>
      </c>
      <c r="E16">
        <v>0.45512820512821861</v>
      </c>
      <c r="F16" t="s">
        <v>16</v>
      </c>
    </row>
    <row r="17" spans="1:6" x14ac:dyDescent="0.45">
      <c r="A17">
        <v>0.25000000000000089</v>
      </c>
      <c r="B17">
        <v>-0.19444444444444517</v>
      </c>
      <c r="C17">
        <v>2.777777777777788E-2</v>
      </c>
      <c r="E17">
        <v>8.3333333333332149E-2</v>
      </c>
      <c r="F17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F075-FA4D-4ADD-8880-776513721DA3}">
  <dimension ref="A1:N20"/>
  <sheetViews>
    <sheetView topLeftCell="A3" workbookViewId="0">
      <selection activeCell="A2" sqref="A2:C20"/>
    </sheetView>
  </sheetViews>
  <sheetFormatPr defaultRowHeight="17" x14ac:dyDescent="0.45"/>
  <sheetData>
    <row r="1" spans="1:14" x14ac:dyDescent="0.45">
      <c r="B1" s="3" t="s">
        <v>18</v>
      </c>
    </row>
    <row r="2" spans="1:14" x14ac:dyDescent="0.45">
      <c r="A2" t="s">
        <v>0</v>
      </c>
      <c r="B2" s="4" t="s">
        <v>19</v>
      </c>
      <c r="C2" s="4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3</v>
      </c>
      <c r="M2" t="s">
        <v>5</v>
      </c>
    </row>
    <row r="3" spans="1:14" x14ac:dyDescent="0.45">
      <c r="A3">
        <v>1</v>
      </c>
      <c r="B3" s="4">
        <v>85.47</v>
      </c>
      <c r="C3" s="5">
        <v>1.6600000000000001E-9</v>
      </c>
      <c r="E3">
        <f>1/B3</f>
        <v>1.1700011700011699E-2</v>
      </c>
      <c r="F3">
        <f>1/B3^2</f>
        <v>1.3689027378041067E-4</v>
      </c>
      <c r="G3">
        <f>LN(C3)</f>
        <v>-20.21644823457796</v>
      </c>
      <c r="H3">
        <f>G3*E3</f>
        <v>-0.236532680877243</v>
      </c>
      <c r="J3">
        <f>A20</f>
        <v>18</v>
      </c>
      <c r="K3">
        <f>-SUM(E3:E20)</f>
        <v>-9.4957139576562891E-2</v>
      </c>
      <c r="M3">
        <f>SUM(G3:G20)</f>
        <v>-47.535328038182556</v>
      </c>
    </row>
    <row r="4" spans="1:14" x14ac:dyDescent="0.45">
      <c r="A4">
        <v>2</v>
      </c>
      <c r="B4" s="4">
        <v>102.2</v>
      </c>
      <c r="C4" s="5">
        <v>4.6499999999999999E-7</v>
      </c>
      <c r="E4">
        <f t="shared" ref="E4:E20" si="0">1/B4</f>
        <v>9.7847358121330719E-3</v>
      </c>
      <c r="F4">
        <f t="shared" ref="F4:F20" si="1">1/B4^2</f>
        <v>9.574105491323946E-5</v>
      </c>
      <c r="G4">
        <f t="shared" ref="G4:G20" si="2">LN(C4)</f>
        <v>-14.581228431359055</v>
      </c>
      <c r="H4">
        <f t="shared" ref="H4:H20" si="3">G4*E4</f>
        <v>-0.14267346801721187</v>
      </c>
      <c r="J4">
        <f>K3</f>
        <v>-9.4957139576562891E-2</v>
      </c>
      <c r="K4">
        <f>SUM(F3:F20)</f>
        <v>6.1429070957017451E-4</v>
      </c>
      <c r="M4">
        <f>-SUM(H3:H20)</f>
        <v>0.54791712357821798</v>
      </c>
    </row>
    <row r="5" spans="1:14" x14ac:dyDescent="0.45">
      <c r="A5">
        <v>3</v>
      </c>
      <c r="B5" s="4">
        <v>118.92</v>
      </c>
      <c r="C5" s="5">
        <v>2.3600000000000001E-5</v>
      </c>
      <c r="E5">
        <f t="shared" si="0"/>
        <v>8.409014463504878E-3</v>
      </c>
      <c r="F5">
        <f t="shared" si="1"/>
        <v>7.0711524247434209E-5</v>
      </c>
      <c r="G5">
        <f t="shared" si="2"/>
        <v>-10.654263845932709</v>
      </c>
      <c r="H5">
        <f t="shared" si="3"/>
        <v>-8.9591858778445263E-2</v>
      </c>
    </row>
    <row r="6" spans="1:14" x14ac:dyDescent="0.45">
      <c r="A6">
        <v>4</v>
      </c>
      <c r="B6" s="4">
        <v>135.65</v>
      </c>
      <c r="C6" s="5">
        <v>4.17E-4</v>
      </c>
      <c r="E6">
        <f t="shared" si="0"/>
        <v>7.3719130114264647E-3</v>
      </c>
      <c r="F6">
        <f t="shared" si="1"/>
        <v>5.4345101448038815E-5</v>
      </c>
      <c r="G6">
        <f t="shared" si="2"/>
        <v>-7.782424336165473</v>
      </c>
      <c r="H6">
        <f t="shared" si="3"/>
        <v>-5.7371355224220218E-2</v>
      </c>
      <c r="J6" t="s">
        <v>25</v>
      </c>
      <c r="M6" t="s">
        <v>7</v>
      </c>
    </row>
    <row r="7" spans="1:14" x14ac:dyDescent="0.45">
      <c r="A7">
        <v>5</v>
      </c>
      <c r="B7" s="4">
        <v>152.38</v>
      </c>
      <c r="C7" s="5">
        <v>3.6600000000000001E-3</v>
      </c>
      <c r="E7">
        <f t="shared" si="0"/>
        <v>6.562541015881349E-3</v>
      </c>
      <c r="F7">
        <f t="shared" si="1"/>
        <v>4.3066944585125013E-5</v>
      </c>
      <c r="G7">
        <f t="shared" si="2"/>
        <v>-5.6102921315688619</v>
      </c>
      <c r="H7">
        <f t="shared" si="3"/>
        <v>-3.6817772224497058E-2</v>
      </c>
      <c r="J7" cm="1">
        <f t="array" ref="J7:K8">MINVERSE(J3:K4)</f>
        <v>0.30106763976421397</v>
      </c>
      <c r="K7">
        <v>46.539075792112342</v>
      </c>
      <c r="M7" cm="1">
        <f t="array" ref="M7:M8">MMULT(J7:K8,M3:M4)</f>
        <v>11.188207524129586</v>
      </c>
      <c r="N7" t="s">
        <v>15</v>
      </c>
    </row>
    <row r="8" spans="1:14" x14ac:dyDescent="0.45">
      <c r="A8">
        <v>6</v>
      </c>
      <c r="B8" s="4">
        <v>169.11</v>
      </c>
      <c r="C8" s="5">
        <v>1.9900000000000001E-2</v>
      </c>
      <c r="E8">
        <f t="shared" si="0"/>
        <v>5.9133108627520544E-3</v>
      </c>
      <c r="F8">
        <f t="shared" si="1"/>
        <v>3.4967245359541447E-5</v>
      </c>
      <c r="G8">
        <f t="shared" si="2"/>
        <v>-3.9170355472516905</v>
      </c>
      <c r="H8">
        <f t="shared" si="3"/>
        <v>-2.316264885134936E-2</v>
      </c>
      <c r="J8">
        <v>46.539075792112342</v>
      </c>
      <c r="K8">
        <v>8821.9102638679542</v>
      </c>
      <c r="M8">
        <v>2621.4254618717869</v>
      </c>
      <c r="N8" t="s">
        <v>16</v>
      </c>
    </row>
    <row r="9" spans="1:14" x14ac:dyDescent="0.45">
      <c r="A9">
        <v>7</v>
      </c>
      <c r="B9" s="4">
        <v>185.83</v>
      </c>
      <c r="C9" s="5">
        <v>7.6999999999999999E-2</v>
      </c>
      <c r="E9">
        <f t="shared" si="0"/>
        <v>5.3812624441694022E-3</v>
      </c>
      <c r="F9">
        <f t="shared" si="1"/>
        <v>2.8957985493028041E-5</v>
      </c>
      <c r="G9">
        <f t="shared" si="2"/>
        <v>-2.5639498571284531</v>
      </c>
      <c r="H9">
        <f t="shared" si="3"/>
        <v>-1.3797287074898849E-2</v>
      </c>
    </row>
    <row r="10" spans="1:14" x14ac:dyDescent="0.45">
      <c r="A10">
        <v>8</v>
      </c>
      <c r="B10" s="4">
        <v>202.56</v>
      </c>
      <c r="C10" s="4">
        <v>0.23100000000000001</v>
      </c>
      <c r="E10">
        <f t="shared" si="0"/>
        <v>4.9368088467614535E-3</v>
      </c>
      <c r="F10">
        <f t="shared" si="1"/>
        <v>2.4372081589462152E-5</v>
      </c>
      <c r="G10">
        <f t="shared" si="2"/>
        <v>-1.4653375684603434</v>
      </c>
      <c r="H10">
        <f t="shared" si="3"/>
        <v>-7.2340914714669399E-3</v>
      </c>
    </row>
    <row r="11" spans="1:14" x14ac:dyDescent="0.45">
      <c r="A11">
        <v>9</v>
      </c>
      <c r="B11" s="4">
        <v>219.29</v>
      </c>
      <c r="C11" s="4">
        <v>0.57499999999999996</v>
      </c>
      <c r="E11">
        <f t="shared" si="0"/>
        <v>4.5601714624469878E-3</v>
      </c>
      <c r="F11">
        <f t="shared" si="1"/>
        <v>2.0795163766915901E-5</v>
      </c>
      <c r="G11">
        <f t="shared" si="2"/>
        <v>-0.55338523818478669</v>
      </c>
      <c r="H11">
        <f t="shared" si="3"/>
        <v>-2.5235315709096935E-3</v>
      </c>
    </row>
    <row r="12" spans="1:14" x14ac:dyDescent="0.45">
      <c r="A12">
        <v>10</v>
      </c>
      <c r="B12" s="4">
        <v>236.01</v>
      </c>
      <c r="C12" s="4">
        <v>1.2370000000000001</v>
      </c>
      <c r="E12">
        <f t="shared" si="0"/>
        <v>4.2371085970933434E-3</v>
      </c>
      <c r="F12">
        <f t="shared" si="1"/>
        <v>1.795308926356232E-5</v>
      </c>
      <c r="G12">
        <f t="shared" si="2"/>
        <v>0.21268909341035092</v>
      </c>
      <c r="H12">
        <f t="shared" si="3"/>
        <v>9.0118678619698707E-4</v>
      </c>
      <c r="J12" t="s">
        <v>27</v>
      </c>
    </row>
    <row r="13" spans="1:14" x14ac:dyDescent="0.45">
      <c r="A13">
        <v>11</v>
      </c>
      <c r="B13" s="4">
        <v>252.74</v>
      </c>
      <c r="C13" s="4">
        <v>2.3780000000000001</v>
      </c>
      <c r="E13">
        <f t="shared" si="0"/>
        <v>3.9566352773601331E-3</v>
      </c>
      <c r="F13">
        <f t="shared" si="1"/>
        <v>1.5654962718050695E-5</v>
      </c>
      <c r="G13">
        <f t="shared" si="2"/>
        <v>0.86625979826859012</v>
      </c>
      <c r="H13">
        <f t="shared" si="3"/>
        <v>3.4274740771883761E-3</v>
      </c>
      <c r="J13" t="s">
        <v>28</v>
      </c>
    </row>
    <row r="14" spans="1:14" x14ac:dyDescent="0.45">
      <c r="A14">
        <v>12</v>
      </c>
      <c r="B14" s="4">
        <v>269.47000000000003</v>
      </c>
      <c r="C14" s="4">
        <v>4.181</v>
      </c>
      <c r="E14">
        <f t="shared" si="0"/>
        <v>3.7109882361672912E-3</v>
      </c>
      <c r="F14">
        <f t="shared" si="1"/>
        <v>1.377143368897202E-5</v>
      </c>
      <c r="G14">
        <f t="shared" si="2"/>
        <v>1.4305504523744279</v>
      </c>
      <c r="H14">
        <f t="shared" si="3"/>
        <v>5.3087559000052987E-3</v>
      </c>
    </row>
    <row r="15" spans="1:14" x14ac:dyDescent="0.45">
      <c r="A15">
        <v>13</v>
      </c>
      <c r="B15" s="4">
        <v>286.19</v>
      </c>
      <c r="C15" s="4">
        <v>6.85</v>
      </c>
      <c r="E15">
        <f t="shared" si="0"/>
        <v>3.4941821866592126E-3</v>
      </c>
      <c r="F15">
        <f t="shared" si="1"/>
        <v>1.2209309153566555E-5</v>
      </c>
      <c r="G15">
        <f t="shared" si="2"/>
        <v>1.9242486522741338</v>
      </c>
      <c r="H15">
        <f t="shared" si="3"/>
        <v>6.7236753634792755E-3</v>
      </c>
    </row>
    <row r="16" spans="1:14" x14ac:dyDescent="0.45">
      <c r="A16">
        <v>14</v>
      </c>
      <c r="B16" s="4">
        <v>302.92</v>
      </c>
      <c r="C16" s="4">
        <v>10.6</v>
      </c>
      <c r="E16">
        <f t="shared" si="0"/>
        <v>3.301201637396012E-3</v>
      </c>
      <c r="F16">
        <f t="shared" si="1"/>
        <v>1.0897932250746112E-5</v>
      </c>
      <c r="G16">
        <f t="shared" si="2"/>
        <v>2.3608540011180215</v>
      </c>
      <c r="H16">
        <f t="shared" si="3"/>
        <v>7.7936550941437388E-3</v>
      </c>
    </row>
    <row r="17" spans="1:8" x14ac:dyDescent="0.45">
      <c r="A17">
        <v>15</v>
      </c>
      <c r="B17" s="4">
        <v>319.64999999999998</v>
      </c>
      <c r="C17" s="4">
        <v>15.67</v>
      </c>
      <c r="E17">
        <f t="shared" si="0"/>
        <v>3.1284217112466763E-3</v>
      </c>
      <c r="F17">
        <f t="shared" si="1"/>
        <v>9.7870224033995833E-6</v>
      </c>
      <c r="G17">
        <f t="shared" si="2"/>
        <v>2.7517480563679295</v>
      </c>
      <c r="H17">
        <f t="shared" si="3"/>
        <v>8.6086283634222733E-3</v>
      </c>
    </row>
    <row r="18" spans="1:8" x14ac:dyDescent="0.45">
      <c r="A18">
        <v>16</v>
      </c>
      <c r="B18" s="4">
        <v>336.38</v>
      </c>
      <c r="C18" s="4">
        <v>22.33</v>
      </c>
      <c r="E18">
        <f t="shared" si="0"/>
        <v>2.972828348891135E-3</v>
      </c>
      <c r="F18">
        <f t="shared" si="1"/>
        <v>8.8377083919707935E-6</v>
      </c>
      <c r="G18">
        <f t="shared" si="2"/>
        <v>3.1059310658520665</v>
      </c>
      <c r="H18">
        <f t="shared" si="3"/>
        <v>9.2333999222666812E-3</v>
      </c>
    </row>
    <row r="19" spans="1:8" x14ac:dyDescent="0.45">
      <c r="A19">
        <v>17</v>
      </c>
      <c r="B19" s="4">
        <v>353.1</v>
      </c>
      <c r="C19" s="4">
        <v>30.85</v>
      </c>
      <c r="E19">
        <f t="shared" si="0"/>
        <v>2.8320589068252617E-3</v>
      </c>
      <c r="F19">
        <f t="shared" si="1"/>
        <v>8.0205576517282964E-6</v>
      </c>
      <c r="G19">
        <f t="shared" si="2"/>
        <v>3.4291367503513968</v>
      </c>
      <c r="H19">
        <f t="shared" si="3"/>
        <v>9.7115172765545078E-3</v>
      </c>
    </row>
    <row r="20" spans="1:8" x14ac:dyDescent="0.45">
      <c r="A20">
        <v>18</v>
      </c>
      <c r="B20" s="4">
        <v>369.83</v>
      </c>
      <c r="C20" s="4">
        <v>41.58</v>
      </c>
      <c r="E20">
        <f t="shared" si="0"/>
        <v>2.7039450558364654E-3</v>
      </c>
      <c r="F20">
        <f t="shared" si="1"/>
        <v>7.3113188649824663E-6</v>
      </c>
      <c r="G20">
        <f t="shared" si="2"/>
        <v>3.7276192824298668</v>
      </c>
      <c r="H20">
        <f t="shared" si="3"/>
        <v>1.0079277728766911E-2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9DE1-EE77-48DB-A7A3-20545C9B1BBA}">
  <dimension ref="A1:J23"/>
  <sheetViews>
    <sheetView tabSelected="1" topLeftCell="A7" workbookViewId="0">
      <selection activeCell="G23" sqref="G23"/>
    </sheetView>
  </sheetViews>
  <sheetFormatPr defaultRowHeight="17" x14ac:dyDescent="0.45"/>
  <cols>
    <col min="6" max="6" width="11.5" customWidth="1"/>
  </cols>
  <sheetData>
    <row r="1" spans="1:10" x14ac:dyDescent="0.45">
      <c r="B1" s="3" t="s">
        <v>26</v>
      </c>
    </row>
    <row r="2" spans="1:10" x14ac:dyDescent="0.45">
      <c r="C2" t="s">
        <v>7</v>
      </c>
      <c r="D2">
        <v>9.9227881780997187</v>
      </c>
    </row>
    <row r="3" spans="1:10" x14ac:dyDescent="0.45">
      <c r="C3" t="s">
        <v>5</v>
      </c>
      <c r="D3">
        <v>2291.9061183448562</v>
      </c>
    </row>
    <row r="4" spans="1:10" x14ac:dyDescent="0.45">
      <c r="A4" t="s">
        <v>7</v>
      </c>
      <c r="B4" s="4" t="s">
        <v>19</v>
      </c>
      <c r="C4" s="4" t="s">
        <v>20</v>
      </c>
      <c r="E4" t="s">
        <v>30</v>
      </c>
      <c r="F4" t="s">
        <v>31</v>
      </c>
      <c r="G4" t="s">
        <v>32</v>
      </c>
    </row>
    <row r="5" spans="1:10" x14ac:dyDescent="0.45">
      <c r="A5">
        <v>1</v>
      </c>
      <c r="B5" s="4">
        <v>85.47</v>
      </c>
      <c r="C5" s="5">
        <v>1.6600000000000001E-9</v>
      </c>
      <c r="E5">
        <f>EXP(D$2-D$3/B5)</f>
        <v>4.6095974036008459E-8</v>
      </c>
      <c r="F5" s="6">
        <f>E5-C5</f>
        <v>4.4435974036008456E-8</v>
      </c>
      <c r="G5" s="6">
        <f>F5^2</f>
        <v>1.9745557885288177E-15</v>
      </c>
    </row>
    <row r="6" spans="1:10" x14ac:dyDescent="0.45">
      <c r="A6">
        <v>2</v>
      </c>
      <c r="B6" s="4">
        <v>102.2</v>
      </c>
      <c r="C6" s="5">
        <v>4.6499999999999999E-7</v>
      </c>
      <c r="E6">
        <f t="shared" ref="E6:E21" si="0">EXP(D$2-D$3/B6)</f>
        <v>3.7158329357272822E-6</v>
      </c>
      <c r="F6" s="6">
        <f t="shared" ref="F6:F21" si="1">E6-C6</f>
        <v>3.250832935727282E-6</v>
      </c>
      <c r="G6" s="6">
        <f t="shared" ref="G6:G22" si="2">F6^2</f>
        <v>1.0567914776009258E-11</v>
      </c>
    </row>
    <row r="7" spans="1:10" x14ac:dyDescent="0.45">
      <c r="A7">
        <v>3</v>
      </c>
      <c r="B7" s="4">
        <v>118.92</v>
      </c>
      <c r="C7" s="5">
        <v>2.3600000000000001E-5</v>
      </c>
      <c r="E7">
        <f t="shared" si="0"/>
        <v>8.6975549411396762E-5</v>
      </c>
      <c r="F7" s="6">
        <f t="shared" si="1"/>
        <v>6.3375549411396758E-5</v>
      </c>
      <c r="G7" s="6">
        <f t="shared" si="2"/>
        <v>4.0164602631963917E-9</v>
      </c>
    </row>
    <row r="8" spans="1:10" x14ac:dyDescent="0.45">
      <c r="A8">
        <v>4</v>
      </c>
      <c r="B8" s="4">
        <v>135.65</v>
      </c>
      <c r="C8" s="5">
        <v>4.17E-4</v>
      </c>
      <c r="E8">
        <f t="shared" si="0"/>
        <v>9.3689030155416099E-4</v>
      </c>
      <c r="F8" s="6">
        <f t="shared" si="1"/>
        <v>5.1989030155416105E-4</v>
      </c>
      <c r="G8" s="6">
        <f t="shared" si="2"/>
        <v>2.7028592565007651E-7</v>
      </c>
      <c r="J8" t="s">
        <v>27</v>
      </c>
    </row>
    <row r="9" spans="1:10" x14ac:dyDescent="0.45">
      <c r="A9">
        <v>5</v>
      </c>
      <c r="B9" s="4">
        <v>152.38</v>
      </c>
      <c r="C9" s="5">
        <v>3.6600000000000001E-3</v>
      </c>
      <c r="E9">
        <f t="shared" si="0"/>
        <v>5.9883478191109282E-3</v>
      </c>
      <c r="F9" s="6">
        <f t="shared" si="1"/>
        <v>2.3283478191109281E-3</v>
      </c>
      <c r="G9" s="6">
        <f t="shared" si="2"/>
        <v>5.4212035667586149E-6</v>
      </c>
      <c r="J9" t="s">
        <v>29</v>
      </c>
    </row>
    <row r="10" spans="1:10" x14ac:dyDescent="0.45">
      <c r="A10">
        <v>6</v>
      </c>
      <c r="B10" s="4">
        <v>169.11</v>
      </c>
      <c r="C10" s="5">
        <v>1.9900000000000001E-2</v>
      </c>
      <c r="E10">
        <f t="shared" si="0"/>
        <v>2.6517108038921145E-2</v>
      </c>
      <c r="F10" s="6">
        <f t="shared" si="1"/>
        <v>6.6171080389211441E-3</v>
      </c>
      <c r="G10" s="6">
        <f t="shared" si="2"/>
        <v>4.3786118798754827E-5</v>
      </c>
    </row>
    <row r="11" spans="1:10" x14ac:dyDescent="0.45">
      <c r="A11">
        <v>7</v>
      </c>
      <c r="B11" s="4">
        <v>185.83</v>
      </c>
      <c r="C11" s="5">
        <v>7.6999999999999999E-2</v>
      </c>
      <c r="E11">
        <f t="shared" si="0"/>
        <v>8.9764999331054779E-2</v>
      </c>
      <c r="F11" s="6">
        <f t="shared" si="1"/>
        <v>1.276499933105478E-2</v>
      </c>
      <c r="G11" s="6">
        <f t="shared" si="2"/>
        <v>1.6294520792182898E-4</v>
      </c>
    </row>
    <row r="12" spans="1:10" x14ac:dyDescent="0.45">
      <c r="A12">
        <v>8</v>
      </c>
      <c r="B12" s="4">
        <v>202.56</v>
      </c>
      <c r="C12" s="4">
        <v>0.23100000000000001</v>
      </c>
      <c r="E12">
        <f t="shared" si="0"/>
        <v>0.24859897502770789</v>
      </c>
      <c r="F12" s="6">
        <f t="shared" si="1"/>
        <v>1.759897502770788E-2</v>
      </c>
      <c r="G12" s="6">
        <f t="shared" si="2"/>
        <v>3.0972392202588558E-4</v>
      </c>
    </row>
    <row r="13" spans="1:10" x14ac:dyDescent="0.45">
      <c r="A13">
        <v>9</v>
      </c>
      <c r="B13" s="4">
        <v>219.29</v>
      </c>
      <c r="C13" s="4">
        <v>0.57499999999999996</v>
      </c>
      <c r="E13">
        <f t="shared" si="0"/>
        <v>0.58937260019381466</v>
      </c>
      <c r="F13" s="6">
        <f t="shared" si="1"/>
        <v>1.43726001938147E-2</v>
      </c>
      <c r="G13" s="6">
        <f t="shared" si="2"/>
        <v>2.0657163633124235E-4</v>
      </c>
    </row>
    <row r="14" spans="1:10" x14ac:dyDescent="0.45">
      <c r="A14">
        <v>10</v>
      </c>
      <c r="B14" s="4">
        <v>236.01</v>
      </c>
      <c r="C14" s="4">
        <v>1.2370000000000001</v>
      </c>
      <c r="E14">
        <f t="shared" si="0"/>
        <v>1.235817952207904</v>
      </c>
      <c r="F14" s="6">
        <f t="shared" si="1"/>
        <v>-1.1820477920960748E-3</v>
      </c>
      <c r="G14" s="6">
        <f t="shared" si="2"/>
        <v>1.3972369827992053E-6</v>
      </c>
    </row>
    <row r="15" spans="1:10" x14ac:dyDescent="0.45">
      <c r="A15">
        <v>11</v>
      </c>
      <c r="B15" s="4">
        <v>252.74</v>
      </c>
      <c r="C15" s="4">
        <v>2.3780000000000001</v>
      </c>
      <c r="E15">
        <f t="shared" si="0"/>
        <v>2.3503202086154027</v>
      </c>
      <c r="F15" s="6">
        <f t="shared" si="1"/>
        <v>-2.7679791384597419E-2</v>
      </c>
      <c r="G15" s="6">
        <f t="shared" si="2"/>
        <v>7.6617085109483344E-4</v>
      </c>
    </row>
    <row r="16" spans="1:10" x14ac:dyDescent="0.45">
      <c r="A16">
        <v>12</v>
      </c>
      <c r="B16" s="4">
        <v>269.47000000000003</v>
      </c>
      <c r="C16" s="4">
        <v>4.181</v>
      </c>
      <c r="E16">
        <f t="shared" si="0"/>
        <v>4.127003234544425</v>
      </c>
      <c r="F16" s="6">
        <f t="shared" si="1"/>
        <v>-5.399676545557508E-2</v>
      </c>
      <c r="G16" s="6">
        <f t="shared" si="2"/>
        <v>2.9156506796643861E-3</v>
      </c>
    </row>
    <row r="17" spans="1:7" x14ac:dyDescent="0.45">
      <c r="A17">
        <v>13</v>
      </c>
      <c r="B17" s="4">
        <v>286.19</v>
      </c>
      <c r="C17" s="4">
        <v>6.85</v>
      </c>
      <c r="E17">
        <f t="shared" si="0"/>
        <v>6.7832113881626297</v>
      </c>
      <c r="F17" s="6">
        <f t="shared" si="1"/>
        <v>-6.6788611837369949E-2</v>
      </c>
      <c r="G17" s="6">
        <f t="shared" si="2"/>
        <v>4.4607186711628733E-3</v>
      </c>
    </row>
    <row r="18" spans="1:7" x14ac:dyDescent="0.45">
      <c r="A18">
        <v>14</v>
      </c>
      <c r="B18" s="4">
        <v>302.92</v>
      </c>
      <c r="C18" s="4">
        <v>10.6</v>
      </c>
      <c r="E18">
        <f t="shared" si="0"/>
        <v>10.556522839178628</v>
      </c>
      <c r="F18" s="6">
        <f t="shared" si="1"/>
        <v>-4.3477160821371541E-2</v>
      </c>
      <c r="G18" s="6">
        <f t="shared" si="2"/>
        <v>1.8902635130874045E-3</v>
      </c>
    </row>
    <row r="19" spans="1:7" x14ac:dyDescent="0.45">
      <c r="A19">
        <v>15</v>
      </c>
      <c r="B19" s="4">
        <v>319.64999999999998</v>
      </c>
      <c r="C19" s="4">
        <v>15.67</v>
      </c>
      <c r="E19">
        <f t="shared" si="0"/>
        <v>15.685540760486745</v>
      </c>
      <c r="F19" s="6">
        <f t="shared" si="1"/>
        <v>1.5540760486745242E-2</v>
      </c>
      <c r="G19" s="6">
        <f t="shared" si="2"/>
        <v>2.4151523650638222E-4</v>
      </c>
    </row>
    <row r="20" spans="1:7" x14ac:dyDescent="0.45">
      <c r="A20">
        <v>16</v>
      </c>
      <c r="B20" s="4">
        <v>336.38</v>
      </c>
      <c r="C20" s="4">
        <v>22.33</v>
      </c>
      <c r="E20">
        <f t="shared" si="0"/>
        <v>22.406356624588675</v>
      </c>
      <c r="F20" s="6">
        <f t="shared" si="1"/>
        <v>7.6356624588676425E-2</v>
      </c>
      <c r="G20" s="6">
        <f t="shared" si="2"/>
        <v>5.8303341185760651E-3</v>
      </c>
    </row>
    <row r="21" spans="1:7" x14ac:dyDescent="0.45">
      <c r="A21">
        <v>17</v>
      </c>
      <c r="B21" s="4">
        <v>353.1</v>
      </c>
      <c r="C21" s="4">
        <v>30.85</v>
      </c>
      <c r="E21">
        <f t="shared" si="0"/>
        <v>30.937685678303986</v>
      </c>
      <c r="F21" s="6">
        <f t="shared" si="1"/>
        <v>8.7685678303984105E-2</v>
      </c>
      <c r="G21" s="6">
        <f t="shared" si="2"/>
        <v>7.6887781796297888E-3</v>
      </c>
    </row>
    <row r="22" spans="1:7" x14ac:dyDescent="0.45">
      <c r="A22">
        <v>18</v>
      </c>
      <c r="B22" s="4">
        <v>369.83</v>
      </c>
      <c r="C22" s="4">
        <v>41.58</v>
      </c>
      <c r="E22">
        <f>EXP(D$2-D$3/B22)</f>
        <v>41.496121330775807</v>
      </c>
      <c r="F22" s="6">
        <f>E22-C22</f>
        <v>-8.3878669224191071E-2</v>
      </c>
      <c r="G22" s="6">
        <f t="shared" si="2"/>
        <v>7.0356311508212588E-3</v>
      </c>
    </row>
    <row r="23" spans="1:7" x14ac:dyDescent="0.45">
      <c r="F23" s="6">
        <f>SUMSQ(F5:F22)</f>
        <v>3.1559182039126062E-2</v>
      </c>
      <c r="G23" s="6">
        <f>SUM(G5:G22)</f>
        <v>3.1559182039126062E-2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ex11.1</vt:lpstr>
      <vt:lpstr>ex11.2</vt:lpstr>
      <vt:lpstr>ex11(포물선맞춤)</vt:lpstr>
      <vt:lpstr>ex11.3</vt:lpstr>
      <vt:lpstr>ex11.4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 윤성</cp:lastModifiedBy>
  <dcterms:created xsi:type="dcterms:W3CDTF">2015-06-05T18:19:34Z</dcterms:created>
  <dcterms:modified xsi:type="dcterms:W3CDTF">2020-11-24T03:50:33Z</dcterms:modified>
</cp:coreProperties>
</file>