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73c59bb4f070c5/문서/"/>
    </mc:Choice>
  </mc:AlternateContent>
  <xr:revisionPtr revIDLastSave="128" documentId="8_{34ED0A0C-CAB1-47FB-B7CC-4F14B4AD2653}" xr6:coauthVersionLast="45" xr6:coauthVersionMax="45" xr10:uidLastSave="{B455A88A-4B2E-49A7-8D97-5EB48139EE6A}"/>
  <bookViews>
    <workbookView xWindow="-110" yWindow="-110" windowWidth="19420" windowHeight="11020" xr2:uid="{8A6041E1-CE3D-4AB1-A987-DE5431F0A1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5" i="1" l="1"/>
  <c r="J35" i="1"/>
  <c r="I35" i="1"/>
  <c r="H35" i="1"/>
  <c r="G35" i="1"/>
  <c r="F35" i="1"/>
  <c r="E35" i="1"/>
  <c r="D35" i="1"/>
  <c r="C35" i="1"/>
  <c r="K34" i="1"/>
  <c r="J34" i="1"/>
  <c r="I34" i="1"/>
  <c r="H34" i="1"/>
  <c r="G34" i="1"/>
  <c r="F34" i="1"/>
  <c r="E34" i="1"/>
  <c r="D34" i="1"/>
  <c r="C34" i="1"/>
  <c r="D2" i="1"/>
  <c r="K8" i="1"/>
  <c r="J8" i="1"/>
  <c r="I8" i="1"/>
  <c r="H8" i="1"/>
  <c r="G8" i="1"/>
  <c r="F8" i="1"/>
  <c r="E8" i="1"/>
  <c r="D8" i="1"/>
  <c r="C8" i="1"/>
  <c r="B8" i="1"/>
  <c r="B5" i="1"/>
  <c r="D1" i="1"/>
  <c r="D10" i="1" s="1"/>
  <c r="F31" i="1" l="1"/>
  <c r="F32" i="1" s="1"/>
  <c r="D31" i="1"/>
  <c r="D32" i="1" s="1"/>
  <c r="F9" i="1"/>
  <c r="G10" i="1"/>
  <c r="G31" i="1" s="1"/>
  <c r="G32" i="1" s="1"/>
  <c r="E9" i="1"/>
  <c r="F10" i="1"/>
  <c r="B9" i="1"/>
  <c r="H9" i="1"/>
  <c r="H16" i="1" s="1"/>
  <c r="D9" i="1"/>
  <c r="E15" i="1" s="1"/>
  <c r="E14" i="1" s="1"/>
  <c r="E20" i="1" s="1"/>
  <c r="E21" i="1" s="1"/>
  <c r="I10" i="1"/>
  <c r="E10" i="1"/>
  <c r="E30" i="1" s="1"/>
  <c r="E29" i="1" s="1"/>
  <c r="J9" i="1"/>
  <c r="J16" i="1" s="1"/>
  <c r="K10" i="1"/>
  <c r="K31" i="1" s="1"/>
  <c r="K32" i="1" s="1"/>
  <c r="C10" i="1"/>
  <c r="D30" i="1" s="1"/>
  <c r="D29" i="1" s="1"/>
  <c r="I9" i="1"/>
  <c r="J10" i="1"/>
  <c r="J31" i="1" s="1"/>
  <c r="J32" i="1" s="1"/>
  <c r="B10" i="1"/>
  <c r="K9" i="1"/>
  <c r="G9" i="1"/>
  <c r="G16" i="1" s="1"/>
  <c r="C9" i="1"/>
  <c r="H10" i="1"/>
  <c r="H31" i="1" s="1"/>
  <c r="H32" i="1" s="1"/>
  <c r="I31" i="1" l="1"/>
  <c r="I32" i="1" s="1"/>
  <c r="E31" i="1"/>
  <c r="E32" i="1" s="1"/>
  <c r="C31" i="1"/>
  <c r="C32" i="1" s="1"/>
  <c r="E16" i="1"/>
  <c r="E17" i="1" s="1"/>
  <c r="I16" i="1"/>
  <c r="D16" i="1"/>
  <c r="F16" i="1"/>
  <c r="F17" i="1" s="1"/>
  <c r="D15" i="1"/>
  <c r="D14" i="1" s="1"/>
  <c r="D20" i="1" s="1"/>
  <c r="D21" i="1" s="1"/>
  <c r="K16" i="1"/>
  <c r="K17" i="1" s="1"/>
  <c r="C16" i="1"/>
  <c r="G30" i="1"/>
  <c r="G29" i="1" s="1"/>
  <c r="H17" i="1"/>
  <c r="F15" i="1"/>
  <c r="F14" i="1" s="1"/>
  <c r="F20" i="1" s="1"/>
  <c r="F21" i="1" s="1"/>
  <c r="K30" i="1"/>
  <c r="K29" i="1" s="1"/>
  <c r="I15" i="1"/>
  <c r="I14" i="1" s="1"/>
  <c r="I20" i="1" s="1"/>
  <c r="I21" i="1" s="1"/>
  <c r="G17" i="1"/>
  <c r="I30" i="1"/>
  <c r="I29" i="1" s="1"/>
  <c r="C30" i="1"/>
  <c r="C29" i="1" s="1"/>
  <c r="D17" i="1"/>
  <c r="J30" i="1"/>
  <c r="J29" i="1" s="1"/>
  <c r="I17" i="1"/>
  <c r="K15" i="1"/>
  <c r="K14" i="1" s="1"/>
  <c r="K20" i="1" s="1"/>
  <c r="K21" i="1" s="1"/>
  <c r="H30" i="1"/>
  <c r="H29" i="1" s="1"/>
  <c r="H15" i="1"/>
  <c r="H14" i="1" s="1"/>
  <c r="H20" i="1" s="1"/>
  <c r="H21" i="1" s="1"/>
  <c r="J15" i="1"/>
  <c r="J14" i="1" s="1"/>
  <c r="J20" i="1" s="1"/>
  <c r="J21" i="1" s="1"/>
  <c r="F30" i="1"/>
  <c r="F29" i="1" s="1"/>
  <c r="C15" i="1"/>
  <c r="C14" i="1" s="1"/>
  <c r="G15" i="1"/>
  <c r="G14" i="1" s="1"/>
  <c r="G20" i="1" s="1"/>
  <c r="G21" i="1" s="1"/>
  <c r="C17" i="1"/>
  <c r="J17" i="1"/>
  <c r="C20" i="1" l="1"/>
  <c r="C21" i="1" s="1"/>
</calcChain>
</file>

<file path=xl/sharedStrings.xml><?xml version="1.0" encoding="utf-8"?>
<sst xmlns="http://schemas.openxmlformats.org/spreadsheetml/2006/main" count="33" uniqueCount="21">
  <si>
    <t>Pressure</t>
    <phoneticPr fontId="1" type="noConversion"/>
  </si>
  <si>
    <t>T</t>
    <phoneticPr fontId="1" type="noConversion"/>
  </si>
  <si>
    <t>Toluene</t>
  </si>
  <si>
    <t>kelvein</t>
    <phoneticPr fontId="1" type="noConversion"/>
  </si>
  <si>
    <t>Toluene(°C)</t>
    <phoneticPr fontId="1" type="noConversion"/>
  </si>
  <si>
    <t>benzene(°C)</t>
    <phoneticPr fontId="1" type="noConversion"/>
  </si>
  <si>
    <t>benzene(K)</t>
    <phoneticPr fontId="1" type="noConversion"/>
  </si>
  <si>
    <t>Toluene(K)</t>
    <phoneticPr fontId="1" type="noConversion"/>
  </si>
  <si>
    <t>(중앙값)</t>
    <phoneticPr fontId="1" type="noConversion"/>
  </si>
  <si>
    <t>R</t>
    <phoneticPr fontId="1" type="noConversion"/>
  </si>
  <si>
    <t>1/T, ln(p)</t>
    <phoneticPr fontId="1" type="noConversion"/>
  </si>
  <si>
    <t>dH(Benzene)</t>
    <phoneticPr fontId="1" type="noConversion"/>
  </si>
  <si>
    <t>Benzene</t>
  </si>
  <si>
    <t>C6H6</t>
  </si>
  <si>
    <t>dH_vap</t>
    <phoneticPr fontId="1" type="noConversion"/>
  </si>
  <si>
    <t>C7H8</t>
  </si>
  <si>
    <t>T(중앙값,K)</t>
    <phoneticPr fontId="1" type="noConversion"/>
  </si>
  <si>
    <t>1/T(중앙값,K)</t>
    <phoneticPr fontId="1" type="noConversion"/>
  </si>
  <si>
    <t>좌변</t>
    <phoneticPr fontId="1" type="noConversion"/>
  </si>
  <si>
    <t>Tr</t>
    <phoneticPr fontId="1" type="noConversion"/>
  </si>
  <si>
    <t>dH(Toluene)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</si>
</sst>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"Benzene중앙차분"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Sheet1!$C$14:$K$14</c:f>
              <c:numCache>
                <c:formatCode>General</c:formatCode>
                <c:ptCount val="9"/>
                <c:pt idx="0">
                  <c:v>244.70162244897958</c:v>
                </c:pt>
                <c:pt idx="1">
                  <c:v>257.53632569875771</c:v>
                </c:pt>
                <c:pt idx="2">
                  <c:v>266.02558248778649</c:v>
                </c:pt>
                <c:pt idx="3">
                  <c:v>275.55564121168146</c:v>
                </c:pt>
                <c:pt idx="4">
                  <c:v>284.59656595819428</c:v>
                </c:pt>
                <c:pt idx="5">
                  <c:v>293.80261143246003</c:v>
                </c:pt>
                <c:pt idx="6">
                  <c:v>307.08912300683369</c:v>
                </c:pt>
                <c:pt idx="7">
                  <c:v>324.28920813433984</c:v>
                </c:pt>
                <c:pt idx="8">
                  <c:v>343.22325327510913</c:v>
                </c:pt>
              </c:numCache>
            </c:numRef>
          </c:xVal>
          <c:yVal>
            <c:numRef>
              <c:f>Sheet1!$C$17:$K$17</c:f>
              <c:numCache>
                <c:formatCode>General</c:formatCode>
                <c:ptCount val="9"/>
                <c:pt idx="0">
                  <c:v>46912769.303695329</c:v>
                </c:pt>
                <c:pt idx="1">
                  <c:v>47199219.415497176</c:v>
                </c:pt>
                <c:pt idx="2">
                  <c:v>45836743.139193632</c:v>
                </c:pt>
                <c:pt idx="3">
                  <c:v>42914357.288895763</c:v>
                </c:pt>
                <c:pt idx="4">
                  <c:v>35011421.863529295</c:v>
                </c:pt>
                <c:pt idx="5">
                  <c:v>34273160.456475675</c:v>
                </c:pt>
                <c:pt idx="6">
                  <c:v>33778207.526867844</c:v>
                </c:pt>
                <c:pt idx="7">
                  <c:v>32963382.345298603</c:v>
                </c:pt>
                <c:pt idx="8">
                  <c:v>32263763.736747935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33-439B-8820-D5E1FE5AE15F}"/>
            </c:ext>
          </c:extLst>
        </c:ser>
        <c:ser>
          <c:idx val="1"/>
          <c:order val="1"/>
          <c:tx>
            <c:v>Benezene_DB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Sheet1!$C$14:$K$14</c:f>
              <c:numCache>
                <c:formatCode>General</c:formatCode>
                <c:ptCount val="9"/>
                <c:pt idx="0">
                  <c:v>244.70162244897958</c:v>
                </c:pt>
                <c:pt idx="1">
                  <c:v>257.53632569875771</c:v>
                </c:pt>
                <c:pt idx="2">
                  <c:v>266.02558248778649</c:v>
                </c:pt>
                <c:pt idx="3">
                  <c:v>275.55564121168146</c:v>
                </c:pt>
                <c:pt idx="4">
                  <c:v>284.59656595819428</c:v>
                </c:pt>
                <c:pt idx="5">
                  <c:v>293.80261143246003</c:v>
                </c:pt>
                <c:pt idx="6">
                  <c:v>307.08912300683369</c:v>
                </c:pt>
                <c:pt idx="7">
                  <c:v>324.28920813433984</c:v>
                </c:pt>
                <c:pt idx="8">
                  <c:v>343.22325327510913</c:v>
                </c:pt>
              </c:numCache>
            </c:numRef>
          </c:xVal>
          <c:yVal>
            <c:numRef>
              <c:f>Sheet1!$C$21:$K$21</c:f>
              <c:numCache>
                <c:formatCode>General</c:formatCode>
                <c:ptCount val="9"/>
                <c:pt idx="0">
                  <c:v>36273907.062574536</c:v>
                </c:pt>
                <c:pt idx="1">
                  <c:v>35693762.948737502</c:v>
                </c:pt>
                <c:pt idx="2">
                  <c:v>35301805.186526917</c:v>
                </c:pt>
                <c:pt idx="3">
                  <c:v>34853541.390158638</c:v>
                </c:pt>
                <c:pt idx="4">
                  <c:v>34419804.80534675</c:v>
                </c:pt>
                <c:pt idx="5">
                  <c:v>33969201.757950969</c:v>
                </c:pt>
                <c:pt idx="6">
                  <c:v>33301936.233346563</c:v>
                </c:pt>
                <c:pt idx="7">
                  <c:v>32405850.116378631</c:v>
                </c:pt>
                <c:pt idx="8">
                  <c:v>31372475.030675378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33-439B-8820-D5E1FE5AE15F}"/>
            </c:ext>
          </c:extLst>
        </c:ser>
        <c:ser>
          <c:idx val="2"/>
          <c:order val="2"/>
          <c:tx>
            <c:v>Toluene중앙차분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Sheet1!$C$29:$K$29</c:f>
              <c:numCache>
                <c:formatCode>General</c:formatCode>
                <c:ptCount val="9"/>
                <c:pt idx="0">
                  <c:v>257.11738159937886</c:v>
                </c:pt>
                <c:pt idx="1">
                  <c:v>274.04363487142069</c:v>
                </c:pt>
                <c:pt idx="2">
                  <c:v>285.42392750831726</c:v>
                </c:pt>
                <c:pt idx="3">
                  <c:v>298.09948868398988</c:v>
                </c:pt>
                <c:pt idx="4">
                  <c:v>309.14158311772314</c:v>
                </c:pt>
                <c:pt idx="5">
                  <c:v>319.14462803445576</c:v>
                </c:pt>
                <c:pt idx="6">
                  <c:v>333.61803953871498</c:v>
                </c:pt>
                <c:pt idx="7">
                  <c:v>352.36643272366365</c:v>
                </c:pt>
                <c:pt idx="8">
                  <c:v>372.90176178992493</c:v>
                </c:pt>
              </c:numCache>
            </c:numRef>
          </c:xVal>
          <c:yVal>
            <c:numRef>
              <c:f>Sheet1!$C$32:$K$32</c:f>
              <c:numCache>
                <c:formatCode>General</c:formatCode>
                <c:ptCount val="9"/>
                <c:pt idx="0">
                  <c:v>39742637.002557985</c:v>
                </c:pt>
                <c:pt idx="1">
                  <c:v>40088489.733777076</c:v>
                </c:pt>
                <c:pt idx="2">
                  <c:v>39140536.795141958</c:v>
                </c:pt>
                <c:pt idx="3">
                  <c:v>38235992.37264102</c:v>
                </c:pt>
                <c:pt idx="4">
                  <c:v>37908927.145817742</c:v>
                </c:pt>
                <c:pt idx="5">
                  <c:v>37302947.538752638</c:v>
                </c:pt>
                <c:pt idx="6">
                  <c:v>36468988.66752556</c:v>
                </c:pt>
                <c:pt idx="7">
                  <c:v>35805018.586201429</c:v>
                </c:pt>
                <c:pt idx="8">
                  <c:v>35196526.869301789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33-439B-8820-D5E1FE5AE15F}"/>
            </c:ext>
          </c:extLst>
        </c:ser>
        <c:ser>
          <c:idx val="3"/>
          <c:order val="3"/>
          <c:tx>
            <c:v>Toluene_DB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Sheet1!$C$29:$K$29</c:f>
              <c:numCache>
                <c:formatCode>General</c:formatCode>
                <c:ptCount val="9"/>
                <c:pt idx="0">
                  <c:v>257.11738159937886</c:v>
                </c:pt>
                <c:pt idx="1">
                  <c:v>274.04363487142069</c:v>
                </c:pt>
                <c:pt idx="2">
                  <c:v>285.42392750831726</c:v>
                </c:pt>
                <c:pt idx="3">
                  <c:v>298.09948868398988</c:v>
                </c:pt>
                <c:pt idx="4">
                  <c:v>309.14158311772314</c:v>
                </c:pt>
                <c:pt idx="5">
                  <c:v>319.14462803445576</c:v>
                </c:pt>
                <c:pt idx="6">
                  <c:v>333.61803953871498</c:v>
                </c:pt>
                <c:pt idx="7">
                  <c:v>352.36643272366365</c:v>
                </c:pt>
                <c:pt idx="8">
                  <c:v>372.90176178992493</c:v>
                </c:pt>
              </c:numCache>
            </c:numRef>
          </c:xVal>
          <c:yVal>
            <c:numRef>
              <c:f>Sheet1!$C$35:$K$35</c:f>
              <c:numCache>
                <c:formatCode>General</c:formatCode>
                <c:ptCount val="9"/>
                <c:pt idx="0">
                  <c:v>40476242.21739535</c:v>
                </c:pt>
                <c:pt idx="1">
                  <c:v>39904640.684630878</c:v>
                </c:pt>
                <c:pt idx="2">
                  <c:v>39519018.668324836</c:v>
                </c:pt>
                <c:pt idx="3">
                  <c:v>39078588.461648144</c:v>
                </c:pt>
                <c:pt idx="4">
                  <c:v>38653057.349097848</c:v>
                </c:pt>
                <c:pt idx="5">
                  <c:v>38211663.704038344</c:v>
                </c:pt>
                <c:pt idx="6">
                  <c:v>37559394.061079375</c:v>
                </c:pt>
                <c:pt idx="7">
                  <c:v>36686197.704662859</c:v>
                </c:pt>
                <c:pt idx="8">
                  <c:v>35683538.499887377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A33-439B-8820-D5E1FE5AE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963087"/>
        <c:axId val="1942941087"/>
      </c:scatterChart>
      <c:valAx>
        <c:axId val="193296308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42941087"/>
        <c:crosses val="autoZero"/>
        <c:crossBetween val="midCat"/>
      </c:valAx>
      <c:valAx>
        <c:axId val="194294108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32963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426893</xdr:colOff>
      <xdr:row>8</xdr:row>
      <xdr:rowOff>26265</xdr:rowOff>
    </xdr:from>
    <xdr:to>
      <xdr:col>20</xdr:col>
      <xdr:colOff>376093</xdr:colOff>
      <xdr:row>20</xdr:row>
      <xdr:rowOff>178665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889581C-69C4-414B-B415-7D6187CBF6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73F32-CDDC-4C93-A4C0-BE12921B7BCE}">
  <dimension ref="A1:AA36"/>
  <sheetViews>
    <sheetView tabSelected="1" topLeftCell="C1" zoomScale="55" zoomScaleNormal="55" workbookViewId="0">
      <selection activeCell="M32" sqref="M32"/>
    </sheetView>
  </sheetViews>
  <sheetFormatPr defaultRowHeight="17" x14ac:dyDescent="0.45"/>
  <cols>
    <col min="1" max="1" width="12.9140625" customWidth="1"/>
    <col min="2" max="2" width="12.08203125" customWidth="1"/>
    <col min="3" max="3" width="9.1640625" bestFit="1" customWidth="1"/>
  </cols>
  <sheetData>
    <row r="1" spans="1:11" x14ac:dyDescent="0.45">
      <c r="C1" t="s">
        <v>3</v>
      </c>
      <c r="D1">
        <f>273.15</f>
        <v>273.14999999999998</v>
      </c>
    </row>
    <row r="2" spans="1:11" x14ac:dyDescent="0.45">
      <c r="C2" t="s">
        <v>9</v>
      </c>
      <c r="D2">
        <f>8.314*1000</f>
        <v>8314</v>
      </c>
    </row>
    <row r="3" spans="1:11" x14ac:dyDescent="0.45">
      <c r="B3" t="s">
        <v>0</v>
      </c>
    </row>
    <row r="4" spans="1:11" x14ac:dyDescent="0.45">
      <c r="A4" t="s">
        <v>1</v>
      </c>
      <c r="B4">
        <v>1</v>
      </c>
      <c r="C4">
        <v>5</v>
      </c>
      <c r="D4">
        <v>10</v>
      </c>
      <c r="E4">
        <v>20</v>
      </c>
      <c r="F4">
        <v>40</v>
      </c>
      <c r="G4">
        <v>60</v>
      </c>
      <c r="H4">
        <v>100</v>
      </c>
      <c r="I4">
        <v>200</v>
      </c>
      <c r="J4">
        <v>400</v>
      </c>
      <c r="K4">
        <v>760</v>
      </c>
    </row>
    <row r="5" spans="1:11" x14ac:dyDescent="0.45">
      <c r="A5" t="s">
        <v>5</v>
      </c>
      <c r="B5">
        <f>-36.7</f>
        <v>-36.700000000000003</v>
      </c>
      <c r="C5">
        <v>-19.600000000000001</v>
      </c>
      <c r="D5">
        <v>-11.5</v>
      </c>
      <c r="E5">
        <v>-2.6</v>
      </c>
      <c r="F5">
        <v>7.6</v>
      </c>
      <c r="G5">
        <v>15.4</v>
      </c>
      <c r="H5">
        <v>26.1</v>
      </c>
      <c r="I5">
        <v>42.2</v>
      </c>
      <c r="J5">
        <v>60.6</v>
      </c>
      <c r="K5">
        <v>80.099999999999994</v>
      </c>
    </row>
    <row r="6" spans="1:11" x14ac:dyDescent="0.45">
      <c r="A6" t="s">
        <v>4</v>
      </c>
      <c r="B6">
        <v>-26.7</v>
      </c>
      <c r="C6">
        <v>-4.4000000000000004</v>
      </c>
      <c r="D6">
        <v>6.4</v>
      </c>
      <c r="E6">
        <v>18.399999999999999</v>
      </c>
      <c r="F6">
        <v>31.8</v>
      </c>
      <c r="G6">
        <v>40.299999999999997</v>
      </c>
      <c r="H6">
        <v>51.9</v>
      </c>
      <c r="I6">
        <v>69.5</v>
      </c>
      <c r="J6">
        <v>89.5</v>
      </c>
      <c r="K6">
        <v>110.6</v>
      </c>
    </row>
    <row r="8" spans="1:11" x14ac:dyDescent="0.45">
      <c r="A8" t="s">
        <v>10</v>
      </c>
      <c r="B8">
        <f>LN(B4)</f>
        <v>0</v>
      </c>
      <c r="C8">
        <f t="shared" ref="C8:K8" si="0">LN(C4)</f>
        <v>1.6094379124341003</v>
      </c>
      <c r="D8">
        <f t="shared" si="0"/>
        <v>2.3025850929940459</v>
      </c>
      <c r="E8">
        <f t="shared" si="0"/>
        <v>2.9957322735539909</v>
      </c>
      <c r="F8">
        <f t="shared" si="0"/>
        <v>3.6888794541139363</v>
      </c>
      <c r="G8">
        <f t="shared" si="0"/>
        <v>4.0943445622221004</v>
      </c>
      <c r="H8">
        <f t="shared" si="0"/>
        <v>4.6051701859880918</v>
      </c>
      <c r="I8">
        <f t="shared" si="0"/>
        <v>5.2983173665480363</v>
      </c>
      <c r="J8">
        <f t="shared" si="0"/>
        <v>5.9914645471079817</v>
      </c>
      <c r="K8">
        <f t="shared" si="0"/>
        <v>6.633318433280377</v>
      </c>
    </row>
    <row r="9" spans="1:11" x14ac:dyDescent="0.45">
      <c r="A9" t="s">
        <v>6</v>
      </c>
      <c r="B9">
        <f>1/($D$1+B5)</f>
        <v>4.2292239374074857E-3</v>
      </c>
      <c r="C9">
        <f t="shared" ref="C9:K10" si="1">1/($D$1+C5)</f>
        <v>3.9439952672056799E-3</v>
      </c>
      <c r="D9">
        <f t="shared" si="1"/>
        <v>3.8218994840435701E-3</v>
      </c>
      <c r="E9">
        <f t="shared" si="1"/>
        <v>3.6961744594344861E-3</v>
      </c>
      <c r="F9">
        <f t="shared" si="1"/>
        <v>3.5618878005342831E-3</v>
      </c>
      <c r="G9">
        <f t="shared" si="1"/>
        <v>3.4656038814763479E-3</v>
      </c>
      <c r="H9">
        <f t="shared" si="1"/>
        <v>3.3416875522138678E-3</v>
      </c>
      <c r="I9">
        <f t="shared" si="1"/>
        <v>3.1710797526557795E-3</v>
      </c>
      <c r="J9">
        <f t="shared" si="1"/>
        <v>2.9962546816479402E-3</v>
      </c>
      <c r="K9">
        <f t="shared" si="1"/>
        <v>2.8308563340410475E-3</v>
      </c>
    </row>
    <row r="10" spans="1:11" x14ac:dyDescent="0.45">
      <c r="A10" t="s">
        <v>7</v>
      </c>
      <c r="B10">
        <f>1/($D$1+B6)</f>
        <v>4.0576181781294381E-3</v>
      </c>
      <c r="C10">
        <f t="shared" si="1"/>
        <v>3.7209302325581397E-3</v>
      </c>
      <c r="D10">
        <f t="shared" si="1"/>
        <v>3.5771776068681815E-3</v>
      </c>
      <c r="E10">
        <f t="shared" si="1"/>
        <v>3.4299434059338026E-3</v>
      </c>
      <c r="F10">
        <f t="shared" si="1"/>
        <v>3.279226102639777E-3</v>
      </c>
      <c r="G10">
        <f t="shared" si="1"/>
        <v>3.1903014834901901E-3</v>
      </c>
      <c r="H10">
        <f t="shared" si="1"/>
        <v>3.0764497769573914E-3</v>
      </c>
      <c r="I10">
        <f t="shared" si="1"/>
        <v>2.9184298847220198E-3</v>
      </c>
      <c r="J10">
        <f t="shared" si="1"/>
        <v>2.7574796635874812E-3</v>
      </c>
      <c r="K10">
        <f t="shared" si="1"/>
        <v>2.6058631921824105E-3</v>
      </c>
    </row>
    <row r="11" spans="1:11" s="1" customFormat="1" x14ac:dyDescent="0.45"/>
    <row r="12" spans="1:11" x14ac:dyDescent="0.45">
      <c r="B12" t="s">
        <v>0</v>
      </c>
    </row>
    <row r="13" spans="1:11" x14ac:dyDescent="0.45">
      <c r="A13" t="s">
        <v>8</v>
      </c>
    </row>
    <row r="14" spans="1:11" x14ac:dyDescent="0.45">
      <c r="A14" t="s">
        <v>6</v>
      </c>
      <c r="B14" s="3" t="s">
        <v>16</v>
      </c>
      <c r="C14" s="4">
        <f>1/C15</f>
        <v>244.70162244897958</v>
      </c>
      <c r="D14" s="4">
        <f t="shared" ref="D14:J14" si="2">1/D15</f>
        <v>257.53632569875771</v>
      </c>
      <c r="E14" s="4">
        <f t="shared" si="2"/>
        <v>266.02558248778649</v>
      </c>
      <c r="F14" s="4">
        <f t="shared" si="2"/>
        <v>275.55564121168146</v>
      </c>
      <c r="G14" s="4">
        <f t="shared" si="2"/>
        <v>284.59656595819428</v>
      </c>
      <c r="H14" s="4">
        <f t="shared" si="2"/>
        <v>293.80261143246003</v>
      </c>
      <c r="I14" s="4">
        <f t="shared" si="2"/>
        <v>307.08912300683369</v>
      </c>
      <c r="J14" s="4">
        <f t="shared" si="2"/>
        <v>324.28920813433984</v>
      </c>
      <c r="K14" s="5">
        <f>1/K15</f>
        <v>343.22325327510913</v>
      </c>
    </row>
    <row r="15" spans="1:11" x14ac:dyDescent="0.45">
      <c r="B15" s="2" t="s">
        <v>17</v>
      </c>
      <c r="C15" s="2">
        <f>(B9+C9)/2</f>
        <v>4.0866096023065828E-3</v>
      </c>
      <c r="D15" s="2">
        <f>(C9+D9)/2</f>
        <v>3.882947375624625E-3</v>
      </c>
      <c r="E15" s="2">
        <f>(D9+E9)/2</f>
        <v>3.7590369717390281E-3</v>
      </c>
      <c r="F15" s="2">
        <f>(E9+F9)/2</f>
        <v>3.6290311299843848E-3</v>
      </c>
      <c r="G15" s="2">
        <f>(F9+G9)/2</f>
        <v>3.5137458410053153E-3</v>
      </c>
      <c r="H15" s="2">
        <f>(G9+H9)/2</f>
        <v>3.4036457168451079E-3</v>
      </c>
      <c r="I15" s="2">
        <f>(H9+I9)/2</f>
        <v>3.2563836524348239E-3</v>
      </c>
      <c r="J15" s="2">
        <f>(I9+J9)/2</f>
        <v>3.0836672171518599E-3</v>
      </c>
      <c r="K15" s="2">
        <f>(J9+K9)/2</f>
        <v>2.9135555078444939E-3</v>
      </c>
    </row>
    <row r="16" spans="1:11" x14ac:dyDescent="0.45">
      <c r="B16" s="2" t="s">
        <v>18</v>
      </c>
      <c r="C16" s="2">
        <f>(C8-B8)/(C9-B9)</f>
        <v>-5642.6232022727118</v>
      </c>
      <c r="D16" s="2">
        <f t="shared" ref="D16:K16" si="3">(D8-C8)/(D9-C9)</f>
        <v>-5677.0771488449818</v>
      </c>
      <c r="E16" s="2">
        <f t="shared" si="3"/>
        <v>-5513.1998002397922</v>
      </c>
      <c r="F16" s="2">
        <f t="shared" si="3"/>
        <v>-5161.6980140601108</v>
      </c>
      <c r="G16" s="2">
        <f t="shared" si="3"/>
        <v>-4211.1404695127849</v>
      </c>
      <c r="H16" s="2">
        <f t="shared" si="3"/>
        <v>-4122.3430907476159</v>
      </c>
      <c r="I16" s="2">
        <f t="shared" si="3"/>
        <v>-4062.8106238715236</v>
      </c>
      <c r="J16" s="2">
        <f t="shared" si="3"/>
        <v>-3964.8042272430362</v>
      </c>
      <c r="K16" s="2">
        <f t="shared" si="3"/>
        <v>-3880.6547674702833</v>
      </c>
    </row>
    <row r="17" spans="1:27" x14ac:dyDescent="0.45">
      <c r="A17" t="s">
        <v>11</v>
      </c>
      <c r="B17" s="2"/>
      <c r="C17" s="2">
        <f>C16*$D$2*-1</f>
        <v>46912769.303695329</v>
      </c>
      <c r="D17" s="2">
        <f t="shared" ref="D17:K17" si="4">D16*$D$2*-1</f>
        <v>47199219.415497176</v>
      </c>
      <c r="E17" s="2">
        <f t="shared" si="4"/>
        <v>45836743.139193632</v>
      </c>
      <c r="F17" s="2">
        <f t="shared" si="4"/>
        <v>42914357.288895763</v>
      </c>
      <c r="G17" s="2">
        <f t="shared" si="4"/>
        <v>35011421.863529295</v>
      </c>
      <c r="H17" s="2">
        <f t="shared" si="4"/>
        <v>34273160.456475675</v>
      </c>
      <c r="I17" s="2">
        <f t="shared" si="4"/>
        <v>33778207.526867844</v>
      </c>
      <c r="J17" s="2">
        <f t="shared" si="4"/>
        <v>32963382.345298603</v>
      </c>
      <c r="K17" s="2">
        <f t="shared" si="4"/>
        <v>32263763.736747935</v>
      </c>
    </row>
    <row r="19" spans="1:27" x14ac:dyDescent="0.45"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27" x14ac:dyDescent="0.45">
      <c r="A20" t="s">
        <v>19</v>
      </c>
      <c r="B20" s="2"/>
      <c r="C20" s="2">
        <f>C14/$R25</f>
        <v>0.43537340530020391</v>
      </c>
      <c r="D20" s="2">
        <f>D14/$R25</f>
        <v>0.45820892393694107</v>
      </c>
      <c r="E20" s="2">
        <f>E14/$R25</f>
        <v>0.47331301928260211</v>
      </c>
      <c r="F20" s="2">
        <f>F14/$R25</f>
        <v>0.49026891061592648</v>
      </c>
      <c r="G20" s="2">
        <f>G14/$R25</f>
        <v>0.50635453421972121</v>
      </c>
      <c r="H20" s="2">
        <f>H14/$R25</f>
        <v>0.52273394081035507</v>
      </c>
      <c r="I20" s="2">
        <f>I14/$R25</f>
        <v>0.54637331733268168</v>
      </c>
      <c r="J20" s="2">
        <f>J14/$R25</f>
        <v>0.57697572837708366</v>
      </c>
      <c r="K20" s="2">
        <f>K14/$R25</f>
        <v>0.61066320305152422</v>
      </c>
    </row>
    <row r="21" spans="1:27" x14ac:dyDescent="0.45">
      <c r="A21" t="s">
        <v>11</v>
      </c>
      <c r="B21" s="2"/>
      <c r="C21" s="2">
        <f>$S25*(1-C20)^$T25</f>
        <v>36273907.062574536</v>
      </c>
      <c r="D21" s="2">
        <f>$S25*(1-D20)^$T25</f>
        <v>35693762.948737502</v>
      </c>
      <c r="E21" s="2">
        <f>$S25*(1-E20)^$T25</f>
        <v>35301805.186526917</v>
      </c>
      <c r="F21" s="2">
        <f>$S25*(1-F20)^$T25</f>
        <v>34853541.390158638</v>
      </c>
      <c r="G21" s="2">
        <f>$S25*(1-G20)^$T25</f>
        <v>34419804.80534675</v>
      </c>
      <c r="H21" s="2">
        <f>$S25*(1-H20)^$T25</f>
        <v>33969201.757950969</v>
      </c>
      <c r="I21" s="2">
        <f>$S25*(1-I20)^$T25</f>
        <v>33301936.233346563</v>
      </c>
      <c r="J21" s="2">
        <f>$S25*(1-J20)^$T25</f>
        <v>32405850.116378631</v>
      </c>
      <c r="K21" s="2">
        <f>$S25*(1-K20)^$T25</f>
        <v>31372475.030675378</v>
      </c>
    </row>
    <row r="22" spans="1:27" x14ac:dyDescent="0.45"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27" x14ac:dyDescent="0.45"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27" x14ac:dyDescent="0.45"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27" s="1" customFormat="1" x14ac:dyDescent="0.45">
      <c r="B25" s="2"/>
      <c r="C25" s="2"/>
      <c r="D25" s="2"/>
      <c r="E25" s="2"/>
      <c r="F25" s="2"/>
      <c r="G25" s="2"/>
      <c r="H25" s="2"/>
      <c r="I25" s="2"/>
      <c r="J25" s="2"/>
      <c r="K25" s="2"/>
      <c r="L25">
        <v>16</v>
      </c>
      <c r="M25" s="2" t="s">
        <v>12</v>
      </c>
      <c r="N25" s="2" t="s">
        <v>13</v>
      </c>
      <c r="O25" s="2" t="s">
        <v>14</v>
      </c>
      <c r="P25" s="2">
        <v>78.111999999999995</v>
      </c>
      <c r="Q25" s="2">
        <v>1</v>
      </c>
      <c r="R25" s="2">
        <v>562.04999999999995</v>
      </c>
      <c r="S25" s="2">
        <v>45346000</v>
      </c>
      <c r="T25" s="2">
        <v>0.39052999999999999</v>
      </c>
      <c r="U25" s="2"/>
      <c r="V25" s="2"/>
      <c r="W25"/>
      <c r="X25">
        <v>278.68</v>
      </c>
      <c r="Y25">
        <v>34705000</v>
      </c>
      <c r="Z25">
        <v>562.04999999999995</v>
      </c>
      <c r="AA25">
        <v>0</v>
      </c>
    </row>
    <row r="26" spans="1:27" x14ac:dyDescent="0.45">
      <c r="A26" t="s">
        <v>7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>
        <v>325</v>
      </c>
      <c r="M26" s="2" t="s">
        <v>2</v>
      </c>
      <c r="N26" s="2" t="s">
        <v>15</v>
      </c>
      <c r="O26" s="2" t="s">
        <v>14</v>
      </c>
      <c r="P26" s="2">
        <v>92.138000000000005</v>
      </c>
      <c r="Q26" s="2">
        <v>1</v>
      </c>
      <c r="R26" s="2">
        <v>591.75</v>
      </c>
      <c r="S26" s="2">
        <v>49507000</v>
      </c>
      <c r="T26" s="2">
        <v>0.37741999999999998</v>
      </c>
      <c r="U26" s="2"/>
      <c r="V26" s="2"/>
      <c r="X26">
        <v>178.18</v>
      </c>
      <c r="Y26">
        <v>43246000</v>
      </c>
      <c r="Z26">
        <v>591.75</v>
      </c>
      <c r="AA26">
        <v>0</v>
      </c>
    </row>
    <row r="27" spans="1:27" x14ac:dyDescent="0.45"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27" x14ac:dyDescent="0.45">
      <c r="A28" t="s">
        <v>8</v>
      </c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27" x14ac:dyDescent="0.45">
      <c r="A29" t="s">
        <v>7</v>
      </c>
      <c r="B29" s="2" t="s">
        <v>16</v>
      </c>
      <c r="C29" s="2">
        <f>1/C30</f>
        <v>257.11738159937886</v>
      </c>
      <c r="D29" s="2">
        <f t="shared" ref="D29:K29" si="5">1/D30</f>
        <v>274.04363487142069</v>
      </c>
      <c r="E29" s="2">
        <f t="shared" si="5"/>
        <v>285.42392750831726</v>
      </c>
      <c r="F29" s="2">
        <f t="shared" si="5"/>
        <v>298.09948868398988</v>
      </c>
      <c r="G29" s="2">
        <f t="shared" si="5"/>
        <v>309.14158311772314</v>
      </c>
      <c r="H29" s="2">
        <f t="shared" si="5"/>
        <v>319.14462803445576</v>
      </c>
      <c r="I29" s="2">
        <f t="shared" si="5"/>
        <v>333.61803953871498</v>
      </c>
      <c r="J29" s="2">
        <f t="shared" si="5"/>
        <v>352.36643272366365</v>
      </c>
      <c r="K29" s="2">
        <f t="shared" si="5"/>
        <v>372.90176178992493</v>
      </c>
    </row>
    <row r="30" spans="1:27" x14ac:dyDescent="0.45">
      <c r="B30" s="2" t="s">
        <v>17</v>
      </c>
      <c r="C30" s="2">
        <f>(B10+C10)/2</f>
        <v>3.8892742053437887E-3</v>
      </c>
      <c r="D30" s="2">
        <f>(C10+D10)/2</f>
        <v>3.6490539197131609E-3</v>
      </c>
      <c r="E30" s="2">
        <f>(D10+E10)/2</f>
        <v>3.5035605064009921E-3</v>
      </c>
      <c r="F30" s="2">
        <f>(E10+F10)/2</f>
        <v>3.35458475428679E-3</v>
      </c>
      <c r="G30" s="2">
        <f>(F10+G10)/2</f>
        <v>3.2347637930649834E-3</v>
      </c>
      <c r="H30" s="2">
        <f>(G10+H10)/2</f>
        <v>3.1333756302237906E-3</v>
      </c>
      <c r="I30" s="2">
        <f>(H10+I10)/2</f>
        <v>2.9974398308397054E-3</v>
      </c>
      <c r="J30" s="2">
        <f>(I10+J10)/2</f>
        <v>2.8379547741547505E-3</v>
      </c>
      <c r="K30" s="2">
        <f>(J10+K10)/2</f>
        <v>2.6816714278849458E-3</v>
      </c>
    </row>
    <row r="31" spans="1:27" x14ac:dyDescent="0.45">
      <c r="B31" s="2" t="s">
        <v>18</v>
      </c>
      <c r="C31" s="2">
        <f>(C8-B8)/(C10-B10)</f>
        <v>-4780.2065194320403</v>
      </c>
      <c r="D31" s="2">
        <f t="shared" ref="D31:K31" si="6">(D8-C8)/(D10-C10)</f>
        <v>-4821.8053564802831</v>
      </c>
      <c r="E31" s="2">
        <f t="shared" si="6"/>
        <v>-4707.7864800507523</v>
      </c>
      <c r="F31" s="2">
        <f t="shared" si="6"/>
        <v>-4598.9887385904522</v>
      </c>
      <c r="G31" s="2">
        <f t="shared" si="6"/>
        <v>-4559.6496446737719</v>
      </c>
      <c r="H31" s="2">
        <f t="shared" si="6"/>
        <v>-4486.7629947982487</v>
      </c>
      <c r="I31" s="2">
        <f t="shared" si="6"/>
        <v>-4386.4552162046621</v>
      </c>
      <c r="J31" s="2">
        <f t="shared" si="6"/>
        <v>-4306.5935273275718</v>
      </c>
      <c r="K31" s="2">
        <f t="shared" si="6"/>
        <v>-4233.4047232742105</v>
      </c>
    </row>
    <row r="32" spans="1:27" x14ac:dyDescent="0.45">
      <c r="A32" t="s">
        <v>20</v>
      </c>
      <c r="B32" s="2"/>
      <c r="C32" s="2">
        <f>C31*$D$2*-1</f>
        <v>39742637.002557985</v>
      </c>
      <c r="D32" s="2">
        <f t="shared" ref="D32" si="7">D31*$D$2*-1</f>
        <v>40088489.733777076</v>
      </c>
      <c r="E32" s="2">
        <f t="shared" ref="E32" si="8">E31*$D$2*-1</f>
        <v>39140536.795141958</v>
      </c>
      <c r="F32" s="2">
        <f t="shared" ref="F32" si="9">F31*$D$2*-1</f>
        <v>38235992.37264102</v>
      </c>
      <c r="G32" s="2">
        <f t="shared" ref="G32" si="10">G31*$D$2*-1</f>
        <v>37908927.145817742</v>
      </c>
      <c r="H32" s="2">
        <f t="shared" ref="H32" si="11">H31*$D$2*-1</f>
        <v>37302947.538752638</v>
      </c>
      <c r="I32" s="2">
        <f t="shared" ref="I32" si="12">I31*$D$2*-1</f>
        <v>36468988.66752556</v>
      </c>
      <c r="J32" s="2">
        <f t="shared" ref="J32" si="13">J31*$D$2*-1</f>
        <v>35805018.586201429</v>
      </c>
      <c r="K32" s="2">
        <f t="shared" ref="K32" si="14">K31*$D$2*-1</f>
        <v>35196526.869301789</v>
      </c>
    </row>
    <row r="33" spans="1:11" x14ac:dyDescent="0.45"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1" x14ac:dyDescent="0.45">
      <c r="A34" t="s">
        <v>19</v>
      </c>
      <c r="B34" s="2"/>
      <c r="C34" s="2">
        <f>C14/$R26</f>
        <v>0.41352196442582101</v>
      </c>
      <c r="D34" s="2">
        <f>D14/$R26</f>
        <v>0.43521136577736835</v>
      </c>
      <c r="E34" s="2">
        <f>E14/$R26</f>
        <v>0.44955738485473001</v>
      </c>
      <c r="F34" s="2">
        <f>F14/$R26</f>
        <v>0.46566225806790279</v>
      </c>
      <c r="G34" s="2">
        <f>G14/$R26</f>
        <v>0.48094054238816103</v>
      </c>
      <c r="H34" s="2">
        <f>H14/$R26</f>
        <v>0.49649786469363755</v>
      </c>
      <c r="I34" s="2">
        <f>I14/$R26</f>
        <v>0.5189507782118018</v>
      </c>
      <c r="J34" s="2">
        <f>J14/$R26</f>
        <v>0.54801725075511587</v>
      </c>
      <c r="K34" s="2">
        <f>K14/$R26</f>
        <v>0.58001394723296851</v>
      </c>
    </row>
    <row r="35" spans="1:11" x14ac:dyDescent="0.45">
      <c r="A35" t="s">
        <v>11</v>
      </c>
      <c r="B35" s="2"/>
      <c r="C35" s="2">
        <f>$S26*(1-C34)^$T26</f>
        <v>40476242.21739535</v>
      </c>
      <c r="D35" s="2">
        <f t="shared" ref="D35:K35" si="15">$S26*(1-D34)^$T26</f>
        <v>39904640.684630878</v>
      </c>
      <c r="E35" s="2">
        <f t="shared" si="15"/>
        <v>39519018.668324836</v>
      </c>
      <c r="F35" s="2">
        <f t="shared" si="15"/>
        <v>39078588.461648144</v>
      </c>
      <c r="G35" s="2">
        <f t="shared" si="15"/>
        <v>38653057.349097848</v>
      </c>
      <c r="H35" s="2">
        <f t="shared" si="15"/>
        <v>38211663.704038344</v>
      </c>
      <c r="I35" s="2">
        <f t="shared" si="15"/>
        <v>37559394.061079375</v>
      </c>
      <c r="J35" s="2">
        <f t="shared" si="15"/>
        <v>36686197.704662859</v>
      </c>
      <c r="K35" s="2">
        <f t="shared" si="15"/>
        <v>35683538.499887377</v>
      </c>
    </row>
    <row r="36" spans="1:11" x14ac:dyDescent="0.45">
      <c r="B36" s="2"/>
      <c r="C36" s="2"/>
      <c r="D36" s="2"/>
      <c r="E36" s="2"/>
      <c r="F36" s="2"/>
      <c r="G36" s="2"/>
      <c r="H36" s="2"/>
      <c r="I36" s="2"/>
      <c r="J36" s="2"/>
      <c r="K36" s="2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이윤성</dc:creator>
  <cp:lastModifiedBy>이 윤성</cp:lastModifiedBy>
  <dcterms:created xsi:type="dcterms:W3CDTF">2020-10-25T03:39:26Z</dcterms:created>
  <dcterms:modified xsi:type="dcterms:W3CDTF">2020-10-25T04:28:46Z</dcterms:modified>
</cp:coreProperties>
</file>