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/Desktop/GCMP/Supp_Tables/"/>
    </mc:Choice>
  </mc:AlternateContent>
  <xr:revisionPtr revIDLastSave="0" documentId="13_ncr:1_{F93A3CFD-68E2-AC48-9331-423BFBD452F5}" xr6:coauthVersionLast="47" xr6:coauthVersionMax="47" xr10:uidLastSave="{00000000-0000-0000-0000-000000000000}"/>
  <bookViews>
    <workbookView xWindow="5540" yWindow="2240" windowWidth="23260" windowHeight="12580" xr2:uid="{635964DC-1275-F24E-A533-4EEDB34ABDB9}"/>
  </bookViews>
  <sheets>
    <sheet name="Table 4" sheetId="3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9" i="3" l="1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</calcChain>
</file>

<file path=xl/sharedStrings.xml><?xml version="1.0" encoding="utf-8"?>
<sst xmlns="http://schemas.openxmlformats.org/spreadsheetml/2006/main" count="1346" uniqueCount="168">
  <si>
    <r>
      <t xml:space="preserve">Phylogenetic generalized least squares (PGLS) model correlations between beta diversity and disease. </t>
    </r>
    <r>
      <rPr>
        <sz val="12"/>
        <color rgb="FF000000"/>
        <rFont val="Calibri"/>
        <family val="2"/>
        <scheme val="minor"/>
      </rPr>
      <t>Results generated from the PGLS analysis conducted between microbial beta diversity metrics and host disease across all coral genera. Beta diversity metrics include the top 3 PC axes derived from ordinations of weighted and unweighted UniFrac distance matrices.  Four PGLS models (BM, BM_Lambda, BM_Kappa, BM_Delta) were run for each alpha diversity metric and coral compartment where parameters lambda (λ), delta (𝜹), and kappa (κ) were either set to 1 or maximum liklelihood (ML) (see Supplementary Data Table 12 for explanations of parameters). Best model designation is based on the lowest AIC score of the 4 models.</t>
    </r>
  </si>
  <si>
    <t>Supplementary Data Table 4</t>
  </si>
  <si>
    <t>analysis_label</t>
  </si>
  <si>
    <t>x_trait</t>
  </si>
  <si>
    <t>y_trait</t>
  </si>
  <si>
    <t>R2</t>
  </si>
  <si>
    <t>p</t>
  </si>
  <si>
    <t>FDR_q</t>
  </si>
  <si>
    <t>slope</t>
  </si>
  <si>
    <t>model_name</t>
  </si>
  <si>
    <t>best_model</t>
  </si>
  <si>
    <t>AIC</t>
  </si>
  <si>
    <t>AICc</t>
  </si>
  <si>
    <t>delta_AICc</t>
  </si>
  <si>
    <t>filter_column</t>
  </si>
  <si>
    <t>filter_value</t>
  </si>
  <si>
    <t>results_dir</t>
  </si>
  <si>
    <t>x_trait_slope_95CI</t>
  </si>
  <si>
    <t>compartment</t>
  </si>
  <si>
    <t>branch_length_transformation</t>
  </si>
  <si>
    <t>estimated_parameter</t>
  </si>
  <si>
    <t>parameter_value</t>
  </si>
  <si>
    <t>intercept</t>
  </si>
  <si>
    <t>x_trait_slope_stdev</t>
  </si>
  <si>
    <t>trait_table</t>
  </si>
  <si>
    <t>tree</t>
  </si>
  <si>
    <t>beta_diversity_vs_disease</t>
  </si>
  <si>
    <t>all_unweighted_unifrac_ordination_PC1</t>
  </si>
  <si>
    <t>perc_dis</t>
  </si>
  <si>
    <t>BM_Lambda</t>
  </si>
  <si>
    <t>None</t>
  </si>
  <si>
    <t>../output/PIC_results/A3_beta_diversity_vs_disease/PIC_all_unweighted_unifrac_ordination_PC1_vs_perc_dis/PGLS_results.tsv</t>
  </si>
  <si>
    <t>all</t>
  </si>
  <si>
    <t>lambda=ML delta=1kappa=1</t>
  </si>
  <si>
    <t>lambda</t>
  </si>
  <si>
    <t>lambda : 0.952696745517665 (95% CI  NA  -  NA )</t>
  </si>
  <si>
    <t>../output/GCMP_trait_table_with_abundances_and_adiv_and_metadata_and_growth_data_pcoa_zeros.tsv</t>
  </si>
  <si>
    <t>../output/huang_roy_genus_tree.newick</t>
  </si>
  <si>
    <t>skeleton_weighted_unifrac_ordination_PC2</t>
  </si>
  <si>
    <t>../output/PIC_results/A3_beta_diversity_vs_disease/PIC_skeleton_weighted_unifrac_ordination_PC2_vs_perc_dis/PGLS_results.tsv</t>
  </si>
  <si>
    <t>skeleton</t>
  </si>
  <si>
    <t>lambda : 0.944556369337437 (95% CI  NA  -  NA )</t>
  </si>
  <si>
    <t>tissue_weighted_unifrac_ordination_PC2</t>
  </si>
  <si>
    <t>../output/PIC_results/A3_beta_diversity_vs_disease/PIC_tissue_weighted_unifrac_ordination_PC2_vs_perc_dis/PGLS_results.tsv</t>
  </si>
  <si>
    <t>tissue</t>
  </si>
  <si>
    <t>lambda : 0.0714298658785429 (95% CI  NA  -  NA )</t>
  </si>
  <si>
    <t>skeleton_weighted_unifrac_ordination_PC3</t>
  </si>
  <si>
    <t>../output/PIC_results/A3_beta_diversity_vs_disease/PIC_skeleton_weighted_unifrac_ordination_PC3_vs_perc_dis/PGLS_results.tsv</t>
  </si>
  <si>
    <t>lambda : 0.946837317367716 (95% CI  NA  -  NA )</t>
  </si>
  <si>
    <t>all_weighted_unifrac_ordination_PC2</t>
  </si>
  <si>
    <t>../output/PIC_results/A3_beta_diversity_vs_disease/PIC_all_weighted_unifrac_ordination_PC2_vs_perc_dis/PGLS_results.tsv</t>
  </si>
  <si>
    <t>lambda : 0.942314197757491 (95% CI  NA  -  NA )</t>
  </si>
  <si>
    <t>all_unweighted_unifrac_ordination_PC3</t>
  </si>
  <si>
    <t>../output/PIC_results/A3_beta_diversity_vs_disease/PIC_all_unweighted_unifrac_ordination_PC3_vs_perc_dis/PGLS_results.tsv</t>
  </si>
  <si>
    <t>lambda : 0.94782889483219 (95% CI  NA  -  NA )</t>
  </si>
  <si>
    <t>mucus_unweighted_unifrac_ordination_PC1</t>
  </si>
  <si>
    <t>BM</t>
  </si>
  <si>
    <t>../output/PIC_results/A3_beta_diversity_vs_disease/PIC_mucus_unweighted_unifrac_ordination_PC1_vs_perc_dis/PGLS_results.tsv</t>
  </si>
  <si>
    <t>mucus</t>
  </si>
  <si>
    <t>lambda=1 delta=1kappa=1</t>
  </si>
  <si>
    <t>All parameters fixed</t>
  </si>
  <si>
    <t>tissue_unweighted_unifrac_ordination_PC2</t>
  </si>
  <si>
    <t>../output/PIC_results/A3_beta_diversity_vs_disease/PIC_tissue_unweighted_unifrac_ordination_PC2_vs_perc_dis/PGLS_results.tsv</t>
  </si>
  <si>
    <t>lambda : 0.942240249086524 (95% CI  NA  -  NA )</t>
  </si>
  <si>
    <t>all_weighted_unifrac_ordination_PC1</t>
  </si>
  <si>
    <t>../output/PIC_results/A3_beta_diversity_vs_disease/PIC_all_weighted_unifrac_ordination_PC1_vs_perc_dis/PGLS_results.tsv</t>
  </si>
  <si>
    <t>lambda : 0.954213137499522 (95% CI  NA  -  NA )</t>
  </si>
  <si>
    <t>tissue_unweighted_unifrac_ordination_PC3</t>
  </si>
  <si>
    <t>../output/PIC_results/A3_beta_diversity_vs_disease/PIC_tissue_unweighted_unifrac_ordination_PC3_vs_perc_dis/PGLS_results.tsv</t>
  </si>
  <si>
    <t>lambda : 1e-06 (95% CI  NA  -  NA )</t>
  </si>
  <si>
    <t>skeleton_unweighted_unifrac_ordination_PC2</t>
  </si>
  <si>
    <t>../output/PIC_results/A3_beta_diversity_vs_disease/PIC_skeleton_unweighted_unifrac_ordination_PC2_vs_perc_dis/PGLS_results.tsv</t>
  </si>
  <si>
    <t>lambda : 0.953124685620381 (95% CI  NA  -  NA )</t>
  </si>
  <si>
    <t>mucus_unweighted_unifrac_ordination_PC3</t>
  </si>
  <si>
    <t>../output/PIC_results/A3_beta_diversity_vs_disease/PIC_mucus_unweighted_unifrac_ordination_PC3_vs_perc_dis/PGLS_results.tsv</t>
  </si>
  <si>
    <t>mucus_weighted_unifrac_ordination_PC3</t>
  </si>
  <si>
    <t>../output/PIC_results/A3_beta_diversity_vs_disease/PIC_mucus_weighted_unifrac_ordination_PC3_vs_perc_dis/PGLS_results.tsv</t>
  </si>
  <si>
    <t>all_weighted_unifrac_ordination_PC3</t>
  </si>
  <si>
    <t>../output/PIC_results/A3_beta_diversity_vs_disease/PIC_all_weighted_unifrac_ordination_PC3_vs_perc_dis/PGLS_results.tsv</t>
  </si>
  <si>
    <t>lambda : 0.968346591774972 (95% CI  NA  -  NA )</t>
  </si>
  <si>
    <t>mucus_weighted_unifrac_ordination_PC1</t>
  </si>
  <si>
    <t>../output/PIC_results/A3_beta_diversity_vs_disease/PIC_mucus_weighted_unifrac_ordination_PC1_vs_perc_dis/PGLS_results.tsv</t>
  </si>
  <si>
    <t>mucus_weighted_unifrac_ordination_PC2</t>
  </si>
  <si>
    <t>../output/PIC_results/A3_beta_diversity_vs_disease/PIC_mucus_weighted_unifrac_ordination_PC2_vs_perc_dis/PGLS_results.tsv</t>
  </si>
  <si>
    <t>tissue_weighted_unifrac_ordination_PC1</t>
  </si>
  <si>
    <t>../output/PIC_results/A3_beta_diversity_vs_disease/PIC_tissue_weighted_unifrac_ordination_PC1_vs_perc_dis/PGLS_results.tsv</t>
  </si>
  <si>
    <t>lambda : 0.938909563243833 (95% CI  NA  -  NA )</t>
  </si>
  <si>
    <t>tissue_weighted_unifrac_ordination_PC3</t>
  </si>
  <si>
    <t>../output/PIC_results/A3_beta_diversity_vs_disease/PIC_tissue_weighted_unifrac_ordination_PC3_vs_perc_dis/PGLS_results.tsv</t>
  </si>
  <si>
    <t>lambda : 0.944121218081088 (95% CI  NA  -  NA )</t>
  </si>
  <si>
    <t>all_unweighted_unifrac_ordination_PC2</t>
  </si>
  <si>
    <t>../output/PIC_results/A3_beta_diversity_vs_disease/PIC_all_unweighted_unifrac_ordination_PC2_vs_perc_dis/PGLS_results.tsv</t>
  </si>
  <si>
    <t>lambda : 0.957632150272224 (95% CI  NA  -  NA )</t>
  </si>
  <si>
    <t>skeleton_weighted_unifrac_ordination_PC1</t>
  </si>
  <si>
    <t>../output/PIC_results/A3_beta_diversity_vs_disease/PIC_skeleton_weighted_unifrac_ordination_PC1_vs_perc_dis/PGLS_results.tsv</t>
  </si>
  <si>
    <t>lambda : 0.942125842276085 (95% CI  NA  -  NA )</t>
  </si>
  <si>
    <t>tissue_unweighted_unifrac_ordination_PC1</t>
  </si>
  <si>
    <t>../output/PIC_results/A3_beta_diversity_vs_disease/PIC_tissue_unweighted_unifrac_ordination_PC1_vs_perc_dis/PGLS_results.tsv</t>
  </si>
  <si>
    <t>lambda : 0.940789330511089 (95% CI  NA  -  NA )</t>
  </si>
  <si>
    <t>skeleton_unweighted_unifrac_ordination_PC3</t>
  </si>
  <si>
    <t>../output/PIC_results/A3_beta_diversity_vs_disease/PIC_skeleton_unweighted_unifrac_ordination_PC3_vs_perc_dis/PGLS_results.tsv</t>
  </si>
  <si>
    <t>lambda : 0.951778228305893 (95% CI  NA  -  NA )</t>
  </si>
  <si>
    <t>mucus_unweighted_unifrac_ordination_PC2</t>
  </si>
  <si>
    <t>../output/PIC_results/A3_beta_diversity_vs_disease/PIC_mucus_unweighted_unifrac_ordination_PC2_vs_perc_dis/PGLS_results.tsv</t>
  </si>
  <si>
    <t>skeleton_unweighted_unifrac_ordination_PC1</t>
  </si>
  <si>
    <t>../output/PIC_results/A3_beta_diversity_vs_disease/PIC_skeleton_unweighted_unifrac_ordination_PC1_vs_perc_dis/PGLS_results.tsv</t>
  </si>
  <si>
    <t>lambda : 0.946187214100755 (95% CI  NA  -  NA )</t>
  </si>
  <si>
    <t>NA (q values only calculated for best models by AIC)</t>
  </si>
  <si>
    <t>lambda : 1 (95% CI  0.70759688900053  -  NA )</t>
  </si>
  <si>
    <t>BM_Delta</t>
  </si>
  <si>
    <t>lambda=1 delta=MLkappa=1</t>
  </si>
  <si>
    <t>delta</t>
  </si>
  <si>
    <t>delta : 1 (95% CI  0.238620581808796  -  NA )</t>
  </si>
  <si>
    <t>delta : 1 (95% CI  0.242537426861165  -  NA )</t>
  </si>
  <si>
    <t>BM_Kappa</t>
  </si>
  <si>
    <t>lambda=1 delta=1kappa=ML</t>
  </si>
  <si>
    <t>kappa</t>
  </si>
  <si>
    <t>kappa : 1 (95% CI  0.575181742352454  -  NA )</t>
  </si>
  <si>
    <t>kappa : 1 (95% CI  0.254454250697414  -  NA )</t>
  </si>
  <si>
    <t>kappa : 0.698811112562306 (95% CI  0.108925881745064  -  NA )</t>
  </si>
  <si>
    <t>delta : 1 (95% CI  0.16719830555115  -  NA )</t>
  </si>
  <si>
    <t>kappa : 0.744472867079561 (95% CI  0.133902765423709  -  NA )</t>
  </si>
  <si>
    <t>kappa : 0.706322450052742 (95% CI  0.137076179823985  -  NA )</t>
  </si>
  <si>
    <t>delta : 1 (95% CI  0.223717421520776  -  NA )</t>
  </si>
  <si>
    <t>lambda : 1 (95% CI  NA  -  NA )</t>
  </si>
  <si>
    <t>delta : 1 (95% CI  0.221189925574673  -  NA )</t>
  </si>
  <si>
    <t>kappa : 1 (95% CI  0.518621857116882  -  NA )</t>
  </si>
  <si>
    <t>lambda : 0.212255700036425 (95% CI  NA  -  NA )</t>
  </si>
  <si>
    <t>kappa : 0.683060833703634 (95% CI  NA  -  NA )</t>
  </si>
  <si>
    <t>kappa : 0.832999076231776 (95% CI  0.206846674528124  -  NA )</t>
  </si>
  <si>
    <t>kappa : 0.760702769322233 (95% CI  0.18325538955946  -  NA )</t>
  </si>
  <si>
    <t>delta : 1 (95% CI  0.235674046958191  -  NA )</t>
  </si>
  <si>
    <t>delta : 1 (95% CI  0.153512194086578  -  NA )</t>
  </si>
  <si>
    <t>delta : 1 (95% CI  0.234656072186642  -  NA )</t>
  </si>
  <si>
    <t>delta : 1 (95% CI  0.235307138889397  -  NA )</t>
  </si>
  <si>
    <t>kappa : 1 (95% CI  0.552991674203436  -  NA )</t>
  </si>
  <si>
    <t>delta : 1 (95% CI  0.213854403413027  -  NA )</t>
  </si>
  <si>
    <t>delta : 1 (95% CI  0.242651739949769  -  NA )</t>
  </si>
  <si>
    <t>kappa : 0.722927674317943 (95% CI  0.141828902514964  -  NA )</t>
  </si>
  <si>
    <t>lambda : 1 (95% CI  0.673015667468664  -  NA )</t>
  </si>
  <si>
    <t>delta : 1 (95% CI  0.220205503767308  -  NA )</t>
  </si>
  <si>
    <t>lambda : 1 (95% CI  0.753217075800477  -  NA )</t>
  </si>
  <si>
    <t>kappa : 1 (95% CI  0.534340121866065  -  NA )</t>
  </si>
  <si>
    <t>kappa : 0.767866809256055 (95% CI  0.178935726270687  -  NA )</t>
  </si>
  <si>
    <t>delta : 1 (95% CI  0.206128616412942  -  NA )</t>
  </si>
  <si>
    <t>delta : 1 (95% CI  0.188892522423442  -  NA )</t>
  </si>
  <si>
    <t>delta : 1 (95% CI  0.224107060197394  -  NA )</t>
  </si>
  <si>
    <t>kappa : 0.679570762749031 (95% CI  0.0632369141808565  -  NA )</t>
  </si>
  <si>
    <t>kappa : 0.785916341311351 (95% CI  0.203283885509855  -  NA )</t>
  </si>
  <si>
    <t>delta : 1 (95% CI  0.237329407349459  -  NA )</t>
  </si>
  <si>
    <t>kappa : 0.86530225883281 (95% CI  0.201855195381966  -  NA )</t>
  </si>
  <si>
    <t>kappa : 1 (95% CI  0.590081684304865  -  NA )</t>
  </si>
  <si>
    <t>kappa : 0.62424528450369 (95% CI  NA  -  NA )</t>
  </si>
  <si>
    <t>kappa : 0.707541807498782 (95% CI  0.124607640657782  -  NA )</t>
  </si>
  <si>
    <t>delta : 1 (95% CI  0.147246008990671  -  NA )</t>
  </si>
  <si>
    <t>kappa : 0.85985257979421 (95% CI  0.104543975956456  -  NA )</t>
  </si>
  <si>
    <t>delta : 1 (95% CI  0.232679414687621  -  NA )</t>
  </si>
  <si>
    <t>kappa : 0.769042982512335 (95% CI  0.165424137002266  -  NA )</t>
  </si>
  <si>
    <t>kappa : 0.720290256640974 (95% CI  0.129488140970012  -  NA )</t>
  </si>
  <si>
    <t>lambda : 1 (95% CI  0.780942223963863  -  NA )</t>
  </si>
  <si>
    <t>delta : 1 (95% CI  0.161227620293165  -  NA )</t>
  </si>
  <si>
    <t>delta : 1 (95% CI  0.240941023814951  -  NA )</t>
  </si>
  <si>
    <t>kappa : 0.722574554840226 (95% CI  0.154857243195053  -  NA )</t>
  </si>
  <si>
    <t>delta : 1 (95% CI  0.228689676125408  -  NA )</t>
  </si>
  <si>
    <t>delta : 1 (95% CI  0.158222219164655  -  NA )</t>
  </si>
  <si>
    <t>kappa : 1 (95% CI  0.296859968664675  -  NA )</t>
  </si>
  <si>
    <t>delta : 1 (95% CI  0.154497270138009  -  NA )</t>
  </si>
  <si>
    <t>delta : 1 (95% CI  0.227020502659246  -  NA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</si>
</sst>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3" fillId="0" borderId="0" xfId="0" applyFont="1"/>
    <xf numFmtId="0" fontId="2" fillId="3" borderId="0" xfId="0" applyFont="1" applyFill="1" applyAlignment="1">
      <alignment horizontal="center" vertical="center"/>
    </xf>
    <xf numFmtId="0" fontId="4" fillId="0" borderId="0" xfId="0" applyFont="1" applyAlignment="1">
      <alignment vertical="top"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7ED24-1F23-0245-A24D-FEB73393BEA3}">
  <dimension ref="A1:Y99"/>
  <sheetViews>
    <sheetView tabSelected="1" workbookViewId="0">
      <selection activeCell="A3" sqref="A3:XFD3"/>
    </sheetView>
  </sheetViews>
  <sheetFormatPr baseColWidth="10" defaultRowHeight="16" x14ac:dyDescent="0.2"/>
  <sheetData>
    <row r="1" spans="1:25" ht="21" x14ac:dyDescent="0.2">
      <c r="A1" s="3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8" customHeight="1" x14ac:dyDescent="0.2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s="1" customFormat="1" x14ac:dyDescent="0.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</row>
    <row r="4" spans="1:25" x14ac:dyDescent="0.2">
      <c r="A4" t="s">
        <v>26</v>
      </c>
      <c r="B4" t="s">
        <v>27</v>
      </c>
      <c r="C4" t="s">
        <v>28</v>
      </c>
      <c r="D4">
        <v>1.48353902754432E-2</v>
      </c>
      <c r="E4">
        <v>0.64144096050932198</v>
      </c>
      <c r="F4">
        <v>0.98711425434325994</v>
      </c>
      <c r="G4">
        <v>-3.0547077441554902</v>
      </c>
      <c r="H4" t="s">
        <v>29</v>
      </c>
      <c r="I4" t="b">
        <v>1</v>
      </c>
      <c r="J4">
        <v>100.40455549337599</v>
      </c>
      <c r="K4">
        <v>101.261698350519</v>
      </c>
      <c r="L4">
        <v>0</v>
      </c>
      <c r="M4" t="s">
        <v>30</v>
      </c>
      <c r="N4" t="s">
        <v>30</v>
      </c>
      <c r="O4" t="s">
        <v>31</v>
      </c>
      <c r="P4">
        <f>-15.6522267118911 - 9.54281122358009</f>
        <v>-25.195037935471191</v>
      </c>
      <c r="Q4" t="s">
        <v>32</v>
      </c>
      <c r="R4" t="s">
        <v>33</v>
      </c>
      <c r="S4" t="s">
        <v>34</v>
      </c>
      <c r="T4" t="s">
        <v>35</v>
      </c>
      <c r="U4">
        <v>6.0098149252408097</v>
      </c>
      <c r="V4">
        <v>6.4273055957834604</v>
      </c>
      <c r="W4" t="s">
        <v>36</v>
      </c>
      <c r="X4" t="s">
        <v>37</v>
      </c>
    </row>
    <row r="5" spans="1:25" x14ac:dyDescent="0.2">
      <c r="A5" t="s">
        <v>26</v>
      </c>
      <c r="B5" t="s">
        <v>38</v>
      </c>
      <c r="C5" t="s">
        <v>28</v>
      </c>
      <c r="D5">
        <v>1.6058396327735E-3</v>
      </c>
      <c r="E5">
        <v>0.87863479437048897</v>
      </c>
      <c r="F5">
        <v>0.98726835424383996</v>
      </c>
      <c r="G5">
        <v>-0.439453784603553</v>
      </c>
      <c r="H5" t="s">
        <v>29</v>
      </c>
      <c r="I5" t="b">
        <v>1</v>
      </c>
      <c r="J5">
        <v>100.60697354928099</v>
      </c>
      <c r="K5">
        <v>101.464116406424</v>
      </c>
      <c r="L5">
        <v>0</v>
      </c>
      <c r="M5" t="s">
        <v>30</v>
      </c>
      <c r="N5" t="s">
        <v>30</v>
      </c>
      <c r="O5" t="s">
        <v>39</v>
      </c>
      <c r="P5">
        <f>-5.98473507063217 - 5.10582750142506</f>
        <v>-11.09056257205723</v>
      </c>
      <c r="Q5" t="s">
        <v>40</v>
      </c>
      <c r="R5" t="s">
        <v>33</v>
      </c>
      <c r="S5" t="s">
        <v>34</v>
      </c>
      <c r="T5" t="s">
        <v>41</v>
      </c>
      <c r="U5">
        <v>5.9966151862669497</v>
      </c>
      <c r="V5">
        <v>2.8292251459329698</v>
      </c>
      <c r="W5" t="s">
        <v>36</v>
      </c>
      <c r="X5" t="s">
        <v>37</v>
      </c>
    </row>
    <row r="6" spans="1:25" x14ac:dyDescent="0.2">
      <c r="A6" t="s">
        <v>26</v>
      </c>
      <c r="B6" t="s">
        <v>42</v>
      </c>
      <c r="C6" t="s">
        <v>28</v>
      </c>
      <c r="D6">
        <v>0.116121621245125</v>
      </c>
      <c r="E6">
        <v>0.180741851043868</v>
      </c>
      <c r="F6">
        <v>0.98711425434325994</v>
      </c>
      <c r="G6">
        <v>5.4947419205262804</v>
      </c>
      <c r="H6" t="s">
        <v>29</v>
      </c>
      <c r="I6" t="b">
        <v>1</v>
      </c>
      <c r="J6">
        <v>99.869871834129398</v>
      </c>
      <c r="K6">
        <v>100.727014691272</v>
      </c>
      <c r="L6">
        <v>0</v>
      </c>
      <c r="M6" t="s">
        <v>30</v>
      </c>
      <c r="N6" t="s">
        <v>30</v>
      </c>
      <c r="O6" t="s">
        <v>43</v>
      </c>
      <c r="P6">
        <f>-2.17706122984475 - 13.1665450708973</f>
        <v>-15.343606300742049</v>
      </c>
      <c r="Q6" t="s">
        <v>44</v>
      </c>
      <c r="R6" t="s">
        <v>33</v>
      </c>
      <c r="S6" t="s">
        <v>34</v>
      </c>
      <c r="T6" t="s">
        <v>45</v>
      </c>
      <c r="U6">
        <v>4.7812938382276498</v>
      </c>
      <c r="V6">
        <v>3.9141852808015498</v>
      </c>
      <c r="W6" t="s">
        <v>36</v>
      </c>
      <c r="X6" t="s">
        <v>37</v>
      </c>
    </row>
    <row r="7" spans="1:25" x14ac:dyDescent="0.2">
      <c r="A7" t="s">
        <v>26</v>
      </c>
      <c r="B7" t="s">
        <v>46</v>
      </c>
      <c r="C7" t="s">
        <v>28</v>
      </c>
      <c r="D7">
        <v>4.4287671728329897E-2</v>
      </c>
      <c r="E7">
        <v>0.41751460408230801</v>
      </c>
      <c r="F7">
        <v>0.98711425434325994</v>
      </c>
      <c r="G7">
        <v>3.9866171114371198</v>
      </c>
      <c r="H7" t="s">
        <v>29</v>
      </c>
      <c r="I7" t="b">
        <v>1</v>
      </c>
      <c r="J7">
        <v>99.867455272187996</v>
      </c>
      <c r="K7">
        <v>100.724598129331</v>
      </c>
      <c r="L7">
        <v>0</v>
      </c>
      <c r="M7" t="s">
        <v>30</v>
      </c>
      <c r="N7" t="s">
        <v>30</v>
      </c>
      <c r="O7" t="s">
        <v>47</v>
      </c>
      <c r="P7">
        <f>-5.38548772114143 - 13.3587219440157</f>
        <v>-18.744209665157129</v>
      </c>
      <c r="Q7" t="s">
        <v>40</v>
      </c>
      <c r="R7" t="s">
        <v>33</v>
      </c>
      <c r="S7" t="s">
        <v>34</v>
      </c>
      <c r="T7" t="s">
        <v>48</v>
      </c>
      <c r="U7">
        <v>6.1929277469160802</v>
      </c>
      <c r="V7">
        <v>4.7816861390706897</v>
      </c>
      <c r="W7" t="s">
        <v>36</v>
      </c>
      <c r="X7" t="s">
        <v>37</v>
      </c>
    </row>
    <row r="8" spans="1:25" x14ac:dyDescent="0.2">
      <c r="A8" t="s">
        <v>26</v>
      </c>
      <c r="B8" t="s">
        <v>49</v>
      </c>
      <c r="C8" t="s">
        <v>28</v>
      </c>
      <c r="D8" s="5">
        <v>1.7550785392233199E-5</v>
      </c>
      <c r="E8">
        <v>0.98726835424383996</v>
      </c>
      <c r="F8">
        <v>0.98726835424383996</v>
      </c>
      <c r="G8">
        <v>9.53453264518722E-2</v>
      </c>
      <c r="H8" t="s">
        <v>29</v>
      </c>
      <c r="I8" t="b">
        <v>1</v>
      </c>
      <c r="J8">
        <v>100.633090708243</v>
      </c>
      <c r="K8">
        <v>101.49023356538601</v>
      </c>
      <c r="L8">
        <v>0</v>
      </c>
      <c r="M8" t="s">
        <v>30</v>
      </c>
      <c r="N8" t="s">
        <v>30</v>
      </c>
      <c r="O8" t="s">
        <v>50</v>
      </c>
      <c r="P8">
        <f>-11.4221425257212 - 11.6128331786249</f>
        <v>-23.034975704346103</v>
      </c>
      <c r="Q8" t="s">
        <v>32</v>
      </c>
      <c r="R8" t="s">
        <v>33</v>
      </c>
      <c r="S8" t="s">
        <v>34</v>
      </c>
      <c r="T8" t="s">
        <v>51</v>
      </c>
      <c r="U8">
        <v>6.0445761498939303</v>
      </c>
      <c r="V8">
        <v>5.8762693123331999</v>
      </c>
      <c r="W8" t="s">
        <v>36</v>
      </c>
      <c r="X8" t="s">
        <v>37</v>
      </c>
    </row>
    <row r="9" spans="1:25" x14ac:dyDescent="0.2">
      <c r="A9" t="s">
        <v>26</v>
      </c>
      <c r="B9" t="s">
        <v>52</v>
      </c>
      <c r="C9" t="s">
        <v>28</v>
      </c>
      <c r="D9">
        <v>8.8710279796236399E-2</v>
      </c>
      <c r="E9">
        <v>0.24560595268456201</v>
      </c>
      <c r="F9">
        <v>0.98711425434325994</v>
      </c>
      <c r="G9">
        <v>-22.760810873926001</v>
      </c>
      <c r="H9" t="s">
        <v>29</v>
      </c>
      <c r="I9" t="b">
        <v>1</v>
      </c>
      <c r="J9">
        <v>99.060525322715407</v>
      </c>
      <c r="K9">
        <v>99.917668179858296</v>
      </c>
      <c r="L9">
        <v>0</v>
      </c>
      <c r="M9" t="s">
        <v>30</v>
      </c>
      <c r="N9" t="s">
        <v>30</v>
      </c>
      <c r="O9" t="s">
        <v>53</v>
      </c>
      <c r="P9">
        <f>-59.6789186275229 - 14.1572968796708</f>
        <v>-73.8362155071937</v>
      </c>
      <c r="Q9" t="s">
        <v>32</v>
      </c>
      <c r="R9" t="s">
        <v>33</v>
      </c>
      <c r="S9" t="s">
        <v>34</v>
      </c>
      <c r="T9" t="s">
        <v>54</v>
      </c>
      <c r="U9">
        <v>6.1427915807107896</v>
      </c>
      <c r="V9">
        <v>18.8357692620392</v>
      </c>
      <c r="W9" t="s">
        <v>36</v>
      </c>
      <c r="X9" t="s">
        <v>37</v>
      </c>
    </row>
    <row r="10" spans="1:25" x14ac:dyDescent="0.2">
      <c r="A10" t="s">
        <v>26</v>
      </c>
      <c r="B10" t="s">
        <v>55</v>
      </c>
      <c r="C10" t="s">
        <v>28</v>
      </c>
      <c r="D10">
        <v>4.5151860467961998E-3</v>
      </c>
      <c r="E10">
        <v>0.80470989782504998</v>
      </c>
      <c r="F10">
        <v>0.98711425434325994</v>
      </c>
      <c r="G10">
        <v>-2.1328291522830201</v>
      </c>
      <c r="H10" t="s">
        <v>56</v>
      </c>
      <c r="I10" t="b">
        <v>1</v>
      </c>
      <c r="J10">
        <v>92.0438856113458</v>
      </c>
      <c r="K10">
        <v>92.966962534422706</v>
      </c>
      <c r="L10">
        <v>0</v>
      </c>
      <c r="M10" t="s">
        <v>30</v>
      </c>
      <c r="N10" t="s">
        <v>30</v>
      </c>
      <c r="O10" t="s">
        <v>57</v>
      </c>
      <c r="P10">
        <f>-18.7221121692056 - 14.4564538646395</f>
        <v>-33.178566033845101</v>
      </c>
      <c r="Q10" t="s">
        <v>58</v>
      </c>
      <c r="R10" t="s">
        <v>59</v>
      </c>
      <c r="S10" t="s">
        <v>30</v>
      </c>
      <c r="T10" t="s">
        <v>60</v>
      </c>
      <c r="U10">
        <v>6.3188638614352204</v>
      </c>
      <c r="V10">
        <v>8.4639199065931408</v>
      </c>
      <c r="W10" t="s">
        <v>36</v>
      </c>
      <c r="X10" t="s">
        <v>37</v>
      </c>
    </row>
    <row r="11" spans="1:25" x14ac:dyDescent="0.2">
      <c r="A11" t="s">
        <v>26</v>
      </c>
      <c r="B11" t="s">
        <v>61</v>
      </c>
      <c r="C11" t="s">
        <v>28</v>
      </c>
      <c r="D11">
        <v>3.5647084867412901E-2</v>
      </c>
      <c r="E11">
        <v>0.46800295428752797</v>
      </c>
      <c r="F11">
        <v>0.98711425434325994</v>
      </c>
      <c r="G11">
        <v>-7.8475510206398296</v>
      </c>
      <c r="H11" t="s">
        <v>29</v>
      </c>
      <c r="I11" t="b">
        <v>1</v>
      </c>
      <c r="J11">
        <v>100.01632937871101</v>
      </c>
      <c r="K11">
        <v>100.873472235854</v>
      </c>
      <c r="L11">
        <v>0</v>
      </c>
      <c r="M11" t="s">
        <v>30</v>
      </c>
      <c r="N11" t="s">
        <v>30</v>
      </c>
      <c r="O11" t="s">
        <v>62</v>
      </c>
      <c r="P11">
        <f>-28.5037580894364 - 12.8086560481568</f>
        <v>-41.312414137593201</v>
      </c>
      <c r="Q11" t="s">
        <v>44</v>
      </c>
      <c r="R11" t="s">
        <v>33</v>
      </c>
      <c r="S11" t="s">
        <v>34</v>
      </c>
      <c r="T11" t="s">
        <v>63</v>
      </c>
      <c r="U11">
        <v>6.07293433045756</v>
      </c>
      <c r="V11">
        <v>10.5388811575493</v>
      </c>
      <c r="W11" t="s">
        <v>36</v>
      </c>
      <c r="X11" t="s">
        <v>37</v>
      </c>
    </row>
    <row r="12" spans="1:25" x14ac:dyDescent="0.2">
      <c r="A12" t="s">
        <v>26</v>
      </c>
      <c r="B12" t="s">
        <v>64</v>
      </c>
      <c r="C12" t="s">
        <v>28</v>
      </c>
      <c r="D12">
        <v>1.2499770040191699E-2</v>
      </c>
      <c r="E12">
        <v>0.66923037743249603</v>
      </c>
      <c r="F12">
        <v>0.98711425434325994</v>
      </c>
      <c r="G12">
        <v>-1.26499438522376</v>
      </c>
      <c r="H12" t="s">
        <v>29</v>
      </c>
      <c r="I12" t="b">
        <v>1</v>
      </c>
      <c r="J12">
        <v>100.453835649499</v>
      </c>
      <c r="K12">
        <v>101.310978506642</v>
      </c>
      <c r="L12">
        <v>0</v>
      </c>
      <c r="M12" t="s">
        <v>30</v>
      </c>
      <c r="N12" t="s">
        <v>30</v>
      </c>
      <c r="O12" t="s">
        <v>65</v>
      </c>
      <c r="P12">
        <f>-6.95505156608613 - 4.42506279563862</f>
        <v>-11.38011436172475</v>
      </c>
      <c r="Q12" t="s">
        <v>32</v>
      </c>
      <c r="R12" t="s">
        <v>33</v>
      </c>
      <c r="S12" t="s">
        <v>34</v>
      </c>
      <c r="T12" t="s">
        <v>66</v>
      </c>
      <c r="U12">
        <v>6.0354839024432998</v>
      </c>
      <c r="V12">
        <v>2.9030903983991698</v>
      </c>
      <c r="W12" t="s">
        <v>36</v>
      </c>
      <c r="X12" t="s">
        <v>37</v>
      </c>
    </row>
    <row r="13" spans="1:25" x14ac:dyDescent="0.2">
      <c r="A13" t="s">
        <v>26</v>
      </c>
      <c r="B13" t="s">
        <v>67</v>
      </c>
      <c r="C13" t="s">
        <v>28</v>
      </c>
      <c r="D13">
        <v>7.7609117010789402E-2</v>
      </c>
      <c r="E13">
        <v>0.27891569077178102</v>
      </c>
      <c r="F13">
        <v>0.98711425434325994</v>
      </c>
      <c r="G13">
        <v>18.8909580488865</v>
      </c>
      <c r="H13" t="s">
        <v>29</v>
      </c>
      <c r="I13" t="b">
        <v>1</v>
      </c>
      <c r="J13">
        <v>100.355055523373</v>
      </c>
      <c r="K13">
        <v>101.212198380516</v>
      </c>
      <c r="L13">
        <v>0</v>
      </c>
      <c r="M13" t="s">
        <v>30</v>
      </c>
      <c r="N13" t="s">
        <v>30</v>
      </c>
      <c r="O13" t="s">
        <v>68</v>
      </c>
      <c r="P13">
        <f>-14.0673990615368 - 51.8493151593098</f>
        <v>-65.9167142208466</v>
      </c>
      <c r="Q13" t="s">
        <v>44</v>
      </c>
      <c r="R13" t="s">
        <v>33</v>
      </c>
      <c r="S13" t="s">
        <v>34</v>
      </c>
      <c r="T13" t="s">
        <v>69</v>
      </c>
      <c r="U13">
        <v>4.5274923728061802</v>
      </c>
      <c r="V13">
        <v>16.815488321644501</v>
      </c>
      <c r="W13" t="s">
        <v>36</v>
      </c>
      <c r="X13" t="s">
        <v>37</v>
      </c>
    </row>
    <row r="14" spans="1:25" x14ac:dyDescent="0.2">
      <c r="A14" t="s">
        <v>26</v>
      </c>
      <c r="B14" t="s">
        <v>70</v>
      </c>
      <c r="C14" t="s">
        <v>28</v>
      </c>
      <c r="D14">
        <v>3.7801822668645998E-3</v>
      </c>
      <c r="E14">
        <v>0.81466401871349503</v>
      </c>
      <c r="F14">
        <v>0.98711425434325994</v>
      </c>
      <c r="G14">
        <v>-3.1794532465607399</v>
      </c>
      <c r="H14" t="s">
        <v>29</v>
      </c>
      <c r="I14" t="b">
        <v>1</v>
      </c>
      <c r="J14">
        <v>100.596643306967</v>
      </c>
      <c r="K14">
        <v>101.45378616411</v>
      </c>
      <c r="L14">
        <v>0</v>
      </c>
      <c r="M14" t="s">
        <v>30</v>
      </c>
      <c r="N14" t="s">
        <v>30</v>
      </c>
      <c r="O14" t="s">
        <v>71</v>
      </c>
      <c r="P14">
        <f>-29.3001106567134 - 22.9412041635919</f>
        <v>-52.241314820305305</v>
      </c>
      <c r="Q14" t="s">
        <v>40</v>
      </c>
      <c r="R14" t="s">
        <v>33</v>
      </c>
      <c r="S14" t="s">
        <v>34</v>
      </c>
      <c r="T14" t="s">
        <v>72</v>
      </c>
      <c r="U14">
        <v>6.0947918145037399</v>
      </c>
      <c r="V14">
        <v>13.3268660255881</v>
      </c>
      <c r="W14" t="s">
        <v>36</v>
      </c>
      <c r="X14" t="s">
        <v>37</v>
      </c>
    </row>
    <row r="15" spans="1:25" x14ac:dyDescent="0.2">
      <c r="A15" t="s">
        <v>26</v>
      </c>
      <c r="B15" t="s">
        <v>73</v>
      </c>
      <c r="C15" t="s">
        <v>28</v>
      </c>
      <c r="D15">
        <v>4.7497081579811203E-2</v>
      </c>
      <c r="E15">
        <v>0.417448860765119</v>
      </c>
      <c r="F15">
        <v>0.98711425434325994</v>
      </c>
      <c r="G15">
        <v>6.3249366543443903</v>
      </c>
      <c r="H15" t="s">
        <v>56</v>
      </c>
      <c r="I15" t="b">
        <v>1</v>
      </c>
      <c r="J15">
        <v>91.337698447495995</v>
      </c>
      <c r="K15">
        <v>92.260775370572901</v>
      </c>
      <c r="L15">
        <v>0</v>
      </c>
      <c r="M15" t="s">
        <v>30</v>
      </c>
      <c r="N15" t="s">
        <v>30</v>
      </c>
      <c r="O15" t="s">
        <v>74</v>
      </c>
      <c r="P15">
        <f>-8.51212592854026 - 21.1619992372291</f>
        <v>-29.674125165769361</v>
      </c>
      <c r="Q15" t="s">
        <v>58</v>
      </c>
      <c r="R15" t="s">
        <v>59</v>
      </c>
      <c r="S15" t="s">
        <v>30</v>
      </c>
      <c r="T15" t="s">
        <v>60</v>
      </c>
      <c r="U15">
        <v>6.3730011833689</v>
      </c>
      <c r="V15">
        <v>7.56992988922687</v>
      </c>
      <c r="W15" t="s">
        <v>36</v>
      </c>
      <c r="X15" t="s">
        <v>37</v>
      </c>
    </row>
    <row r="16" spans="1:25" x14ac:dyDescent="0.2">
      <c r="A16" t="s">
        <v>26</v>
      </c>
      <c r="B16" t="s">
        <v>75</v>
      </c>
      <c r="C16" t="s">
        <v>28</v>
      </c>
      <c r="D16">
        <v>7.7546299435334407E-2</v>
      </c>
      <c r="E16">
        <v>0.29631392837866599</v>
      </c>
      <c r="F16">
        <v>0.98711425434325994</v>
      </c>
      <c r="G16">
        <v>-7.3603721018753303</v>
      </c>
      <c r="H16" t="s">
        <v>56</v>
      </c>
      <c r="I16" t="b">
        <v>1</v>
      </c>
      <c r="J16">
        <v>90.824802681272104</v>
      </c>
      <c r="K16">
        <v>91.747879604348995</v>
      </c>
      <c r="L16">
        <v>0</v>
      </c>
      <c r="M16" t="s">
        <v>30</v>
      </c>
      <c r="N16" t="s">
        <v>30</v>
      </c>
      <c r="O16" t="s">
        <v>76</v>
      </c>
      <c r="P16">
        <f>-20.6582877528723 - 5.93754354912168</f>
        <v>-26.595831301993982</v>
      </c>
      <c r="Q16" t="s">
        <v>58</v>
      </c>
      <c r="R16" t="s">
        <v>59</v>
      </c>
      <c r="S16" t="s">
        <v>30</v>
      </c>
      <c r="T16" t="s">
        <v>60</v>
      </c>
      <c r="U16">
        <v>6.2411461686365097</v>
      </c>
      <c r="V16">
        <v>6.7846508423454104</v>
      </c>
      <c r="W16" t="s">
        <v>36</v>
      </c>
      <c r="X16" t="s">
        <v>37</v>
      </c>
    </row>
    <row r="17" spans="1:24" x14ac:dyDescent="0.2">
      <c r="A17" t="s">
        <v>26</v>
      </c>
      <c r="B17" t="s">
        <v>77</v>
      </c>
      <c r="C17" t="s">
        <v>28</v>
      </c>
      <c r="D17">
        <v>0.25757013268615803</v>
      </c>
      <c r="E17">
        <v>3.7562340796776401E-2</v>
      </c>
      <c r="F17">
        <v>0.90149617912263302</v>
      </c>
      <c r="G17">
        <v>-11.437845626559</v>
      </c>
      <c r="H17" t="s">
        <v>29</v>
      </c>
      <c r="I17" t="b">
        <v>1</v>
      </c>
      <c r="J17">
        <v>95.794996474352999</v>
      </c>
      <c r="K17">
        <v>96.652139331495903</v>
      </c>
      <c r="L17">
        <v>0</v>
      </c>
      <c r="M17" t="s">
        <v>30</v>
      </c>
      <c r="N17" t="s">
        <v>30</v>
      </c>
      <c r="O17" t="s">
        <v>78</v>
      </c>
      <c r="P17">
        <f>-21.2651552448097 - -1.61053600830829</f>
        <v>-19.654619236501411</v>
      </c>
      <c r="Q17" t="s">
        <v>32</v>
      </c>
      <c r="R17" t="s">
        <v>33</v>
      </c>
      <c r="S17" t="s">
        <v>34</v>
      </c>
      <c r="T17" t="s">
        <v>79</v>
      </c>
      <c r="U17">
        <v>6.3358483380961497</v>
      </c>
      <c r="V17">
        <v>5.0139334786993297</v>
      </c>
      <c r="W17" t="s">
        <v>36</v>
      </c>
      <c r="X17" t="s">
        <v>37</v>
      </c>
    </row>
    <row r="18" spans="1:24" x14ac:dyDescent="0.2">
      <c r="A18" t="s">
        <v>26</v>
      </c>
      <c r="B18" t="s">
        <v>80</v>
      </c>
      <c r="C18" t="s">
        <v>28</v>
      </c>
      <c r="D18">
        <v>5.1036363900419497E-2</v>
      </c>
      <c r="E18">
        <v>0.40017765869140898</v>
      </c>
      <c r="F18">
        <v>0.98711425434325994</v>
      </c>
      <c r="G18">
        <v>-2.82169705022734</v>
      </c>
      <c r="H18" t="s">
        <v>56</v>
      </c>
      <c r="I18" t="b">
        <v>1</v>
      </c>
      <c r="J18">
        <v>91.278135388241907</v>
      </c>
      <c r="K18">
        <v>92.201212311318798</v>
      </c>
      <c r="L18">
        <v>0</v>
      </c>
      <c r="M18" t="s">
        <v>30</v>
      </c>
      <c r="N18" t="s">
        <v>30</v>
      </c>
      <c r="O18" t="s">
        <v>81</v>
      </c>
      <c r="P18">
        <f>-9.19533456459461 - 3.55194046413993</f>
        <v>-12.74727502873454</v>
      </c>
      <c r="Q18" t="s">
        <v>58</v>
      </c>
      <c r="R18" t="s">
        <v>59</v>
      </c>
      <c r="S18" t="s">
        <v>30</v>
      </c>
      <c r="T18" t="s">
        <v>60</v>
      </c>
      <c r="U18">
        <v>6.2736437649442598</v>
      </c>
      <c r="V18">
        <v>3.25185587467718</v>
      </c>
      <c r="W18" t="s">
        <v>36</v>
      </c>
      <c r="X18" t="s">
        <v>37</v>
      </c>
    </row>
    <row r="19" spans="1:24" x14ac:dyDescent="0.2">
      <c r="A19" t="s">
        <v>26</v>
      </c>
      <c r="B19" t="s">
        <v>82</v>
      </c>
      <c r="C19" t="s">
        <v>28</v>
      </c>
      <c r="D19">
        <v>9.106235098457E-4</v>
      </c>
      <c r="E19">
        <v>0.91166471642969704</v>
      </c>
      <c r="F19">
        <v>0.98726835424383996</v>
      </c>
      <c r="G19">
        <v>-0.488124215193533</v>
      </c>
      <c r="H19" t="s">
        <v>56</v>
      </c>
      <c r="I19" t="b">
        <v>1</v>
      </c>
      <c r="J19">
        <v>92.101715561871302</v>
      </c>
      <c r="K19">
        <v>93.024792484948193</v>
      </c>
      <c r="L19">
        <v>0</v>
      </c>
      <c r="M19" t="s">
        <v>30</v>
      </c>
      <c r="N19" t="s">
        <v>30</v>
      </c>
      <c r="O19" t="s">
        <v>83</v>
      </c>
      <c r="P19">
        <f>-8.95757303183193 - 7.98132460144487</f>
        <v>-16.938897633276802</v>
      </c>
      <c r="Q19" t="s">
        <v>58</v>
      </c>
      <c r="R19" t="s">
        <v>59</v>
      </c>
      <c r="S19" t="s">
        <v>30</v>
      </c>
      <c r="T19" t="s">
        <v>60</v>
      </c>
      <c r="U19">
        <v>6.3782664947028103</v>
      </c>
      <c r="V19">
        <v>4.3211473554277502</v>
      </c>
      <c r="W19" t="s">
        <v>36</v>
      </c>
      <c r="X19" t="s">
        <v>37</v>
      </c>
    </row>
    <row r="20" spans="1:24" x14ac:dyDescent="0.2">
      <c r="A20" t="s">
        <v>26</v>
      </c>
      <c r="B20" t="s">
        <v>84</v>
      </c>
      <c r="C20" t="s">
        <v>28</v>
      </c>
      <c r="D20">
        <v>3.4587688270589999E-3</v>
      </c>
      <c r="E20">
        <v>0.82259521195271701</v>
      </c>
      <c r="F20">
        <v>0.98711425434325994</v>
      </c>
      <c r="G20">
        <v>-0.57777552599932502</v>
      </c>
      <c r="H20" t="s">
        <v>29</v>
      </c>
      <c r="I20" t="b">
        <v>1</v>
      </c>
      <c r="J20">
        <v>100.57687808866299</v>
      </c>
      <c r="K20">
        <v>101.434020945806</v>
      </c>
      <c r="L20">
        <v>0</v>
      </c>
      <c r="M20" t="s">
        <v>30</v>
      </c>
      <c r="N20" t="s">
        <v>30</v>
      </c>
      <c r="O20" t="s">
        <v>85</v>
      </c>
      <c r="P20">
        <f>-5.54091467411674 - 4.38536362211809</f>
        <v>-9.9262782962348304</v>
      </c>
      <c r="Q20" t="s">
        <v>44</v>
      </c>
      <c r="R20" t="s">
        <v>33</v>
      </c>
      <c r="S20" t="s">
        <v>34</v>
      </c>
      <c r="T20" t="s">
        <v>86</v>
      </c>
      <c r="U20">
        <v>6.0097784840770503</v>
      </c>
      <c r="V20">
        <v>2.53221385108032</v>
      </c>
      <c r="W20" t="s">
        <v>36</v>
      </c>
      <c r="X20" t="s">
        <v>37</v>
      </c>
    </row>
    <row r="21" spans="1:24" x14ac:dyDescent="0.2">
      <c r="A21" t="s">
        <v>26</v>
      </c>
      <c r="B21" t="s">
        <v>87</v>
      </c>
      <c r="C21" t="s">
        <v>28</v>
      </c>
      <c r="D21">
        <v>2.5178450405022201E-2</v>
      </c>
      <c r="E21">
        <v>0.54299956626311396</v>
      </c>
      <c r="F21">
        <v>0.98711425434325994</v>
      </c>
      <c r="G21">
        <v>2.10007498996637</v>
      </c>
      <c r="H21" t="s">
        <v>29</v>
      </c>
      <c r="I21" t="b">
        <v>1</v>
      </c>
      <c r="J21">
        <v>100.20043654173701</v>
      </c>
      <c r="K21">
        <v>101.05757939887999</v>
      </c>
      <c r="L21">
        <v>0</v>
      </c>
      <c r="M21" t="s">
        <v>30</v>
      </c>
      <c r="N21" t="s">
        <v>30</v>
      </c>
      <c r="O21" t="s">
        <v>88</v>
      </c>
      <c r="P21">
        <f>-4.51284557968606 - 8.71299555961881</f>
        <v>-13.225841139304869</v>
      </c>
      <c r="Q21" t="s">
        <v>44</v>
      </c>
      <c r="R21" t="s">
        <v>33</v>
      </c>
      <c r="S21" t="s">
        <v>34</v>
      </c>
      <c r="T21" t="s">
        <v>89</v>
      </c>
      <c r="U21">
        <v>5.9628375081307503</v>
      </c>
      <c r="V21">
        <v>3.3739390661491999</v>
      </c>
      <c r="W21" t="s">
        <v>36</v>
      </c>
      <c r="X21" t="s">
        <v>37</v>
      </c>
    </row>
    <row r="22" spans="1:24" x14ac:dyDescent="0.2">
      <c r="A22" t="s">
        <v>26</v>
      </c>
      <c r="B22" t="s">
        <v>90</v>
      </c>
      <c r="C22" t="s">
        <v>28</v>
      </c>
      <c r="D22">
        <v>3.43338588127612E-2</v>
      </c>
      <c r="E22">
        <v>0.47646682679860303</v>
      </c>
      <c r="F22">
        <v>0.98711425434325994</v>
      </c>
      <c r="G22">
        <v>12.565047237032299</v>
      </c>
      <c r="H22" t="s">
        <v>29</v>
      </c>
      <c r="I22" t="b">
        <v>1</v>
      </c>
      <c r="J22">
        <v>100.100590975187</v>
      </c>
      <c r="K22">
        <v>100.95773383233001</v>
      </c>
      <c r="L22">
        <v>0</v>
      </c>
      <c r="M22" t="s">
        <v>30</v>
      </c>
      <c r="N22" t="s">
        <v>30</v>
      </c>
      <c r="O22" t="s">
        <v>91</v>
      </c>
      <c r="P22">
        <f>-21.1579961334654 - 46.2880906075301</f>
        <v>-67.446086740995497</v>
      </c>
      <c r="Q22" t="s">
        <v>32</v>
      </c>
      <c r="R22" t="s">
        <v>33</v>
      </c>
      <c r="S22" t="s">
        <v>34</v>
      </c>
      <c r="T22" t="s">
        <v>92</v>
      </c>
      <c r="U22">
        <v>6.1697821925016703</v>
      </c>
      <c r="V22">
        <v>17.2056343727029</v>
      </c>
      <c r="W22" t="s">
        <v>36</v>
      </c>
      <c r="X22" t="s">
        <v>37</v>
      </c>
    </row>
    <row r="23" spans="1:24" x14ac:dyDescent="0.2">
      <c r="A23" t="s">
        <v>26</v>
      </c>
      <c r="B23" t="s">
        <v>93</v>
      </c>
      <c r="C23" t="s">
        <v>28</v>
      </c>
      <c r="D23" s="5">
        <v>7.4708376483007696E-5</v>
      </c>
      <c r="E23">
        <v>0.97373562098514599</v>
      </c>
      <c r="F23">
        <v>0.98726835424383996</v>
      </c>
      <c r="G23">
        <v>0.111689386263638</v>
      </c>
      <c r="H23" t="s">
        <v>29</v>
      </c>
      <c r="I23" t="b">
        <v>1</v>
      </c>
      <c r="J23">
        <v>100.632137450705</v>
      </c>
      <c r="K23">
        <v>101.48928030784801</v>
      </c>
      <c r="L23">
        <v>0</v>
      </c>
      <c r="M23" t="s">
        <v>30</v>
      </c>
      <c r="N23" t="s">
        <v>30</v>
      </c>
      <c r="O23" t="s">
        <v>94</v>
      </c>
      <c r="P23">
        <f>-6.42746323351397 - 6.65084200604125</f>
        <v>-13.07830523955522</v>
      </c>
      <c r="Q23" t="s">
        <v>40</v>
      </c>
      <c r="R23" t="s">
        <v>33</v>
      </c>
      <c r="S23" t="s">
        <v>34</v>
      </c>
      <c r="T23" t="s">
        <v>95</v>
      </c>
      <c r="U23">
        <v>6.0543453650752097</v>
      </c>
      <c r="V23">
        <v>3.3363023570293899</v>
      </c>
      <c r="W23" t="s">
        <v>36</v>
      </c>
      <c r="X23" t="s">
        <v>37</v>
      </c>
    </row>
    <row r="24" spans="1:24" x14ac:dyDescent="0.2">
      <c r="A24" t="s">
        <v>26</v>
      </c>
      <c r="B24" t="s">
        <v>96</v>
      </c>
      <c r="C24" t="s">
        <v>28</v>
      </c>
      <c r="D24">
        <v>7.7501350780425004E-3</v>
      </c>
      <c r="E24">
        <v>0.73688421936244497</v>
      </c>
      <c r="F24">
        <v>0.98711425434325994</v>
      </c>
      <c r="G24">
        <v>-2.0562816824578101</v>
      </c>
      <c r="H24" t="s">
        <v>29</v>
      </c>
      <c r="I24" t="b">
        <v>1</v>
      </c>
      <c r="J24">
        <v>100.50166784761799</v>
      </c>
      <c r="K24">
        <v>101.358810704761</v>
      </c>
      <c r="L24">
        <v>0</v>
      </c>
      <c r="M24" t="s">
        <v>30</v>
      </c>
      <c r="N24" t="s">
        <v>30</v>
      </c>
      <c r="O24" t="s">
        <v>97</v>
      </c>
      <c r="P24">
        <f>-13.8309569033512 - 9.71839353843558</f>
        <v>-23.549350441786778</v>
      </c>
      <c r="Q24" t="s">
        <v>44</v>
      </c>
      <c r="R24" t="s">
        <v>33</v>
      </c>
      <c r="S24" t="s">
        <v>34</v>
      </c>
      <c r="T24" t="s">
        <v>98</v>
      </c>
      <c r="U24">
        <v>6.0471146230013497</v>
      </c>
      <c r="V24">
        <v>6.00748735759867</v>
      </c>
      <c r="W24" t="s">
        <v>36</v>
      </c>
      <c r="X24" t="s">
        <v>37</v>
      </c>
    </row>
    <row r="25" spans="1:24" x14ac:dyDescent="0.2">
      <c r="A25" t="s">
        <v>26</v>
      </c>
      <c r="B25" t="s">
        <v>99</v>
      </c>
      <c r="C25" t="s">
        <v>28</v>
      </c>
      <c r="D25">
        <v>1.3935055867114399E-2</v>
      </c>
      <c r="E25">
        <v>0.65182402671081296</v>
      </c>
      <c r="F25">
        <v>0.98711425434325994</v>
      </c>
      <c r="G25">
        <v>-4.3401291446155001</v>
      </c>
      <c r="H25" t="s">
        <v>29</v>
      </c>
      <c r="I25" t="b">
        <v>1</v>
      </c>
      <c r="J25">
        <v>100.41539264841801</v>
      </c>
      <c r="K25">
        <v>101.272535505561</v>
      </c>
      <c r="L25">
        <v>0</v>
      </c>
      <c r="M25" t="s">
        <v>30</v>
      </c>
      <c r="N25" t="s">
        <v>30</v>
      </c>
      <c r="O25" t="s">
        <v>100</v>
      </c>
      <c r="P25">
        <f>-22.816279889797 - 14.136021600566</f>
        <v>-36.952301490362998</v>
      </c>
      <c r="Q25" t="s">
        <v>40</v>
      </c>
      <c r="R25" t="s">
        <v>33</v>
      </c>
      <c r="S25" t="s">
        <v>34</v>
      </c>
      <c r="T25" t="s">
        <v>101</v>
      </c>
      <c r="U25">
        <v>6.22611687566756</v>
      </c>
      <c r="V25">
        <v>9.4266075230517998</v>
      </c>
      <c r="W25" t="s">
        <v>36</v>
      </c>
      <c r="X25" t="s">
        <v>37</v>
      </c>
    </row>
    <row r="26" spans="1:24" x14ac:dyDescent="0.2">
      <c r="A26" t="s">
        <v>26</v>
      </c>
      <c r="B26" t="s">
        <v>102</v>
      </c>
      <c r="C26" t="s">
        <v>28</v>
      </c>
      <c r="D26">
        <v>2.18293699838976E-2</v>
      </c>
      <c r="E26">
        <v>0.58502276425765798</v>
      </c>
      <c r="F26">
        <v>0.98711425434325994</v>
      </c>
      <c r="G26">
        <v>-4.6448138534064602</v>
      </c>
      <c r="H26" t="s">
        <v>56</v>
      </c>
      <c r="I26" t="b">
        <v>1</v>
      </c>
      <c r="J26">
        <v>91.763153682403896</v>
      </c>
      <c r="K26">
        <v>92.686230605480802</v>
      </c>
      <c r="L26">
        <v>0</v>
      </c>
      <c r="M26" t="s">
        <v>30</v>
      </c>
      <c r="N26" t="s">
        <v>30</v>
      </c>
      <c r="O26" t="s">
        <v>103</v>
      </c>
      <c r="P26">
        <f>-20.9320380982388 - 11.6424103914259</f>
        <v>-32.574448489664697</v>
      </c>
      <c r="Q26" t="s">
        <v>58</v>
      </c>
      <c r="R26" t="s">
        <v>59</v>
      </c>
      <c r="S26" t="s">
        <v>30</v>
      </c>
      <c r="T26" t="s">
        <v>60</v>
      </c>
      <c r="U26">
        <v>6.48156993032143</v>
      </c>
      <c r="V26">
        <v>8.3098082881797808</v>
      </c>
      <c r="W26" t="s">
        <v>36</v>
      </c>
      <c r="X26" t="s">
        <v>37</v>
      </c>
    </row>
    <row r="27" spans="1:24" x14ac:dyDescent="0.2">
      <c r="A27" t="s">
        <v>26</v>
      </c>
      <c r="B27" t="s">
        <v>104</v>
      </c>
      <c r="C27" t="s">
        <v>28</v>
      </c>
      <c r="D27">
        <v>3.6907586500853E-3</v>
      </c>
      <c r="E27">
        <v>0.81683394881701699</v>
      </c>
      <c r="F27">
        <v>0.98711425434325994</v>
      </c>
      <c r="G27">
        <v>1.3168495174793</v>
      </c>
      <c r="H27" t="s">
        <v>29</v>
      </c>
      <c r="I27" t="b">
        <v>1</v>
      </c>
      <c r="J27">
        <v>100.573493105789</v>
      </c>
      <c r="K27">
        <v>101.430635962932</v>
      </c>
      <c r="L27">
        <v>0</v>
      </c>
      <c r="M27" t="s">
        <v>30</v>
      </c>
      <c r="N27" t="s">
        <v>30</v>
      </c>
      <c r="O27" t="s">
        <v>105</v>
      </c>
      <c r="P27">
        <f>-9.63243766981793 - 12.2661367047765</f>
        <v>-21.898574374594432</v>
      </c>
      <c r="Q27" t="s">
        <v>40</v>
      </c>
      <c r="R27" t="s">
        <v>33</v>
      </c>
      <c r="S27" t="s">
        <v>34</v>
      </c>
      <c r="T27" t="s">
        <v>106</v>
      </c>
      <c r="U27">
        <v>5.9838101903159604</v>
      </c>
      <c r="V27">
        <v>5.5863710139271596</v>
      </c>
      <c r="W27" t="s">
        <v>36</v>
      </c>
      <c r="X27" t="s">
        <v>37</v>
      </c>
    </row>
    <row r="28" spans="1:24" x14ac:dyDescent="0.2">
      <c r="A28" t="s">
        <v>26</v>
      </c>
      <c r="B28" t="s">
        <v>93</v>
      </c>
      <c r="C28" t="s">
        <v>28</v>
      </c>
      <c r="D28">
        <v>4.0196614110194996E-3</v>
      </c>
      <c r="E28">
        <v>0.80898223323097496</v>
      </c>
      <c r="F28" t="s">
        <v>107</v>
      </c>
      <c r="G28">
        <v>-0.855722820603945</v>
      </c>
      <c r="H28" t="s">
        <v>56</v>
      </c>
      <c r="I28" t="b">
        <v>0</v>
      </c>
      <c r="J28">
        <v>103.75545262347499</v>
      </c>
      <c r="K28">
        <v>104.612595480618</v>
      </c>
      <c r="L28">
        <v>3.1233151727699902</v>
      </c>
      <c r="M28" t="s">
        <v>30</v>
      </c>
      <c r="N28" t="s">
        <v>30</v>
      </c>
      <c r="O28" t="s">
        <v>94</v>
      </c>
      <c r="P28">
        <f>-7.6724231474509 - 5.96097750624301</f>
        <v>-13.63340065369391</v>
      </c>
      <c r="Q28" t="s">
        <v>40</v>
      </c>
      <c r="R28" t="s">
        <v>59</v>
      </c>
      <c r="S28" t="s">
        <v>30</v>
      </c>
      <c r="T28" t="s">
        <v>60</v>
      </c>
      <c r="U28">
        <v>6.0668159030292603</v>
      </c>
      <c r="V28">
        <v>3.4779083300239502</v>
      </c>
      <c r="W28" t="s">
        <v>36</v>
      </c>
      <c r="X28" t="s">
        <v>37</v>
      </c>
    </row>
    <row r="29" spans="1:24" x14ac:dyDescent="0.2">
      <c r="A29" t="s">
        <v>26</v>
      </c>
      <c r="B29" t="s">
        <v>80</v>
      </c>
      <c r="C29" t="s">
        <v>28</v>
      </c>
      <c r="D29">
        <v>5.1036363900419497E-2</v>
      </c>
      <c r="E29">
        <v>0.40017765869140898</v>
      </c>
      <c r="F29" t="s">
        <v>107</v>
      </c>
      <c r="G29">
        <v>-2.82169705022734</v>
      </c>
      <c r="H29" t="s">
        <v>29</v>
      </c>
      <c r="I29" t="b">
        <v>0</v>
      </c>
      <c r="J29">
        <v>91.278135388241907</v>
      </c>
      <c r="K29">
        <v>92.201212311318798</v>
      </c>
      <c r="L29">
        <v>0</v>
      </c>
      <c r="M29" t="s">
        <v>30</v>
      </c>
      <c r="N29" t="s">
        <v>30</v>
      </c>
      <c r="O29" t="s">
        <v>81</v>
      </c>
      <c r="P29">
        <f>-9.19533456459461 - 3.55194046413993</f>
        <v>-12.74727502873454</v>
      </c>
      <c r="Q29" t="s">
        <v>58</v>
      </c>
      <c r="R29" t="s">
        <v>33</v>
      </c>
      <c r="S29" t="s">
        <v>34</v>
      </c>
      <c r="T29" t="s">
        <v>108</v>
      </c>
      <c r="U29">
        <v>6.2736437649442598</v>
      </c>
      <c r="V29">
        <v>3.25185587467718</v>
      </c>
      <c r="W29" t="s">
        <v>36</v>
      </c>
      <c r="X29" t="s">
        <v>37</v>
      </c>
    </row>
    <row r="30" spans="1:24" x14ac:dyDescent="0.2">
      <c r="A30" t="s">
        <v>26</v>
      </c>
      <c r="B30" t="s">
        <v>61</v>
      </c>
      <c r="C30" t="s">
        <v>28</v>
      </c>
      <c r="D30">
        <v>2.3263825799729899E-2</v>
      </c>
      <c r="E30">
        <v>0.558943624884785</v>
      </c>
      <c r="F30" t="s">
        <v>107</v>
      </c>
      <c r="G30">
        <v>-6.0493273437944497</v>
      </c>
      <c r="H30" t="s">
        <v>109</v>
      </c>
      <c r="I30" t="b">
        <v>0</v>
      </c>
      <c r="J30">
        <v>103.423766676056</v>
      </c>
      <c r="K30">
        <v>104.28090953319899</v>
      </c>
      <c r="L30">
        <v>3.4074372973449898</v>
      </c>
      <c r="M30" t="s">
        <v>30</v>
      </c>
      <c r="N30" t="s">
        <v>30</v>
      </c>
      <c r="O30" t="s">
        <v>62</v>
      </c>
      <c r="P30">
        <f>-25.8858524071904 - 13.7871977196015</f>
        <v>-39.6730501267919</v>
      </c>
      <c r="Q30" t="s">
        <v>44</v>
      </c>
      <c r="R30" t="s">
        <v>110</v>
      </c>
      <c r="S30" t="s">
        <v>111</v>
      </c>
      <c r="T30" t="s">
        <v>112</v>
      </c>
      <c r="U30">
        <v>6.1938466043388498</v>
      </c>
      <c r="V30">
        <v>10.120676052753</v>
      </c>
      <c r="W30" t="s">
        <v>36</v>
      </c>
      <c r="X30" t="s">
        <v>37</v>
      </c>
    </row>
    <row r="31" spans="1:24" x14ac:dyDescent="0.2">
      <c r="A31" t="s">
        <v>26</v>
      </c>
      <c r="B31" t="s">
        <v>52</v>
      </c>
      <c r="C31" t="s">
        <v>28</v>
      </c>
      <c r="D31">
        <v>0.112634084959224</v>
      </c>
      <c r="E31">
        <v>0.187857628743229</v>
      </c>
      <c r="F31" t="s">
        <v>107</v>
      </c>
      <c r="G31">
        <v>-27.376206341196902</v>
      </c>
      <c r="H31" t="s">
        <v>109</v>
      </c>
      <c r="I31" t="b">
        <v>0</v>
      </c>
      <c r="J31">
        <v>101.792461115135</v>
      </c>
      <c r="K31">
        <v>102.649603972278</v>
      </c>
      <c r="L31">
        <v>2.7319357924197001</v>
      </c>
      <c r="M31" t="s">
        <v>30</v>
      </c>
      <c r="N31" t="s">
        <v>30</v>
      </c>
      <c r="O31" t="s">
        <v>53</v>
      </c>
      <c r="P31">
        <f>-66.2628232128869 - 11.510410530493</f>
        <v>-77.773233743379905</v>
      </c>
      <c r="Q31" t="s">
        <v>32</v>
      </c>
      <c r="R31" t="s">
        <v>110</v>
      </c>
      <c r="S31" t="s">
        <v>111</v>
      </c>
      <c r="T31" t="s">
        <v>113</v>
      </c>
      <c r="U31">
        <v>6.2902214054736802</v>
      </c>
      <c r="V31">
        <v>19.840110648821401</v>
      </c>
      <c r="W31" t="s">
        <v>36</v>
      </c>
      <c r="X31" t="s">
        <v>37</v>
      </c>
    </row>
    <row r="32" spans="1:24" x14ac:dyDescent="0.2">
      <c r="A32" t="s">
        <v>26</v>
      </c>
      <c r="B32" t="s">
        <v>80</v>
      </c>
      <c r="C32" t="s">
        <v>28</v>
      </c>
      <c r="D32">
        <v>5.1036363900419698E-2</v>
      </c>
      <c r="E32">
        <v>0.40017765869140898</v>
      </c>
      <c r="F32" t="s">
        <v>107</v>
      </c>
      <c r="G32">
        <v>-2.82169705022734</v>
      </c>
      <c r="H32" t="s">
        <v>114</v>
      </c>
      <c r="I32" t="b">
        <v>0</v>
      </c>
      <c r="J32">
        <v>91.278135388241907</v>
      </c>
      <c r="K32">
        <v>92.201212311318798</v>
      </c>
      <c r="L32">
        <v>0</v>
      </c>
      <c r="M32" t="s">
        <v>30</v>
      </c>
      <c r="N32" t="s">
        <v>30</v>
      </c>
      <c r="O32" t="s">
        <v>81</v>
      </c>
      <c r="P32">
        <f>-9.19533456459461 - 3.55194046413993</f>
        <v>-12.74727502873454</v>
      </c>
      <c r="Q32" t="s">
        <v>58</v>
      </c>
      <c r="R32" t="s">
        <v>115</v>
      </c>
      <c r="S32" t="s">
        <v>116</v>
      </c>
      <c r="T32" t="s">
        <v>117</v>
      </c>
      <c r="U32">
        <v>6.2736437649442598</v>
      </c>
      <c r="V32">
        <v>3.25185587467718</v>
      </c>
      <c r="W32" t="s">
        <v>36</v>
      </c>
      <c r="X32" t="s">
        <v>37</v>
      </c>
    </row>
    <row r="33" spans="1:24" x14ac:dyDescent="0.2">
      <c r="A33" t="s">
        <v>26</v>
      </c>
      <c r="B33" t="s">
        <v>70</v>
      </c>
      <c r="C33" t="s">
        <v>28</v>
      </c>
      <c r="D33">
        <v>0.133967399494685</v>
      </c>
      <c r="E33">
        <v>0.14849231924702</v>
      </c>
      <c r="F33" t="s">
        <v>107</v>
      </c>
      <c r="G33">
        <v>-16.139187832319699</v>
      </c>
      <c r="H33" t="s">
        <v>114</v>
      </c>
      <c r="I33" t="b">
        <v>0</v>
      </c>
      <c r="J33">
        <v>101.378768231428</v>
      </c>
      <c r="K33">
        <v>102.235911088571</v>
      </c>
      <c r="L33">
        <v>0.78212492446100101</v>
      </c>
      <c r="M33" t="s">
        <v>30</v>
      </c>
      <c r="N33" t="s">
        <v>30</v>
      </c>
      <c r="O33" t="s">
        <v>71</v>
      </c>
      <c r="P33">
        <f>-36.9055141746001 - 4.62713850996073</f>
        <v>-41.53265268456083</v>
      </c>
      <c r="Q33" t="s">
        <v>40</v>
      </c>
      <c r="R33" t="s">
        <v>115</v>
      </c>
      <c r="S33" t="s">
        <v>116</v>
      </c>
      <c r="T33" t="s">
        <v>118</v>
      </c>
      <c r="U33">
        <v>6.3180117533439599</v>
      </c>
      <c r="V33">
        <v>10.595064460347199</v>
      </c>
      <c r="W33" t="s">
        <v>36</v>
      </c>
      <c r="X33" t="s">
        <v>37</v>
      </c>
    </row>
    <row r="34" spans="1:24" x14ac:dyDescent="0.2">
      <c r="A34" t="s">
        <v>26</v>
      </c>
      <c r="B34" t="s">
        <v>67</v>
      </c>
      <c r="C34" t="s">
        <v>28</v>
      </c>
      <c r="D34">
        <v>4.4953269594729298E-2</v>
      </c>
      <c r="E34">
        <v>0.41395570439977802</v>
      </c>
      <c r="F34" t="s">
        <v>107</v>
      </c>
      <c r="G34">
        <v>10.703447539419599</v>
      </c>
      <c r="H34" t="s">
        <v>114</v>
      </c>
      <c r="I34" t="b">
        <v>0</v>
      </c>
      <c r="J34">
        <v>101.916095793344</v>
      </c>
      <c r="K34">
        <v>102.77323865048599</v>
      </c>
      <c r="L34">
        <v>1.5610402699699899</v>
      </c>
      <c r="M34" t="s">
        <v>30</v>
      </c>
      <c r="N34" t="s">
        <v>30</v>
      </c>
      <c r="O34" t="s">
        <v>68</v>
      </c>
      <c r="P34">
        <f>-14.2635199224765 - 35.6704150013158</f>
        <v>-49.9339349237923</v>
      </c>
      <c r="Q34" t="s">
        <v>44</v>
      </c>
      <c r="R34" t="s">
        <v>115</v>
      </c>
      <c r="S34" t="s">
        <v>116</v>
      </c>
      <c r="T34" t="s">
        <v>119</v>
      </c>
      <c r="U34">
        <v>6.2239454227872697</v>
      </c>
      <c r="V34">
        <v>12.7382487050491</v>
      </c>
      <c r="W34" t="s">
        <v>36</v>
      </c>
      <c r="X34" t="s">
        <v>37</v>
      </c>
    </row>
    <row r="35" spans="1:24" x14ac:dyDescent="0.2">
      <c r="A35" t="s">
        <v>26</v>
      </c>
      <c r="B35" t="s">
        <v>55</v>
      </c>
      <c r="C35" t="s">
        <v>28</v>
      </c>
      <c r="D35">
        <v>4.5151860467961998E-3</v>
      </c>
      <c r="E35">
        <v>0.80470989782504998</v>
      </c>
      <c r="F35" t="s">
        <v>107</v>
      </c>
      <c r="G35">
        <v>-2.1328291522830201</v>
      </c>
      <c r="H35" t="s">
        <v>109</v>
      </c>
      <c r="I35" t="b">
        <v>0</v>
      </c>
      <c r="J35">
        <v>92.0438856113458</v>
      </c>
      <c r="K35">
        <v>92.966962534422706</v>
      </c>
      <c r="L35">
        <v>0</v>
      </c>
      <c r="M35" t="s">
        <v>30</v>
      </c>
      <c r="N35" t="s">
        <v>30</v>
      </c>
      <c r="O35" t="s">
        <v>57</v>
      </c>
      <c r="P35">
        <f>-18.7221121692056 - 14.4564538646395</f>
        <v>-33.178566033845101</v>
      </c>
      <c r="Q35" t="s">
        <v>58</v>
      </c>
      <c r="R35" t="s">
        <v>110</v>
      </c>
      <c r="S35" t="s">
        <v>111</v>
      </c>
      <c r="T35" t="s">
        <v>120</v>
      </c>
      <c r="U35">
        <v>6.3188638614352204</v>
      </c>
      <c r="V35">
        <v>8.4639199065931408</v>
      </c>
      <c r="W35" t="s">
        <v>36</v>
      </c>
      <c r="X35" t="s">
        <v>37</v>
      </c>
    </row>
    <row r="36" spans="1:24" x14ac:dyDescent="0.2">
      <c r="A36" t="s">
        <v>26</v>
      </c>
      <c r="B36" t="s">
        <v>64</v>
      </c>
      <c r="C36" t="s">
        <v>28</v>
      </c>
      <c r="D36">
        <v>8.4753906689214703E-2</v>
      </c>
      <c r="E36">
        <v>0.25692688055541102</v>
      </c>
      <c r="F36" t="s">
        <v>107</v>
      </c>
      <c r="G36">
        <v>-3.3370480111524898</v>
      </c>
      <c r="H36" t="s">
        <v>56</v>
      </c>
      <c r="I36" t="b">
        <v>0</v>
      </c>
      <c r="J36">
        <v>102.31836555456201</v>
      </c>
      <c r="K36">
        <v>103.175508411705</v>
      </c>
      <c r="L36">
        <v>1.86452990506299</v>
      </c>
      <c r="M36" t="s">
        <v>30</v>
      </c>
      <c r="N36" t="s">
        <v>30</v>
      </c>
      <c r="O36" t="s">
        <v>65</v>
      </c>
      <c r="P36">
        <f>-8.88665177184267 - 2.2125557495377</f>
        <v>-11.09920752138037</v>
      </c>
      <c r="Q36" t="s">
        <v>32</v>
      </c>
      <c r="R36" t="s">
        <v>59</v>
      </c>
      <c r="S36" t="s">
        <v>30</v>
      </c>
      <c r="T36" t="s">
        <v>60</v>
      </c>
      <c r="U36">
        <v>6.0780522772031098</v>
      </c>
      <c r="V36">
        <v>2.8314304901480498</v>
      </c>
      <c r="W36" t="s">
        <v>36</v>
      </c>
      <c r="X36" t="s">
        <v>37</v>
      </c>
    </row>
    <row r="37" spans="1:24" x14ac:dyDescent="0.2">
      <c r="A37" t="s">
        <v>26</v>
      </c>
      <c r="B37" t="s">
        <v>38</v>
      </c>
      <c r="C37" t="s">
        <v>28</v>
      </c>
      <c r="D37">
        <v>1.910382016428E-3</v>
      </c>
      <c r="E37">
        <v>0.86771298208047598</v>
      </c>
      <c r="F37" t="s">
        <v>107</v>
      </c>
      <c r="G37">
        <v>-0.52571326339805302</v>
      </c>
      <c r="H37" t="s">
        <v>114</v>
      </c>
      <c r="I37" t="b">
        <v>0</v>
      </c>
      <c r="J37">
        <v>102.659752785094</v>
      </c>
      <c r="K37">
        <v>103.51689564223599</v>
      </c>
      <c r="L37">
        <v>2.0527792358119901</v>
      </c>
      <c r="M37" t="s">
        <v>30</v>
      </c>
      <c r="N37" t="s">
        <v>30</v>
      </c>
      <c r="O37" t="s">
        <v>39</v>
      </c>
      <c r="P37">
        <f>-6.60683971699603 - 5.55541319019993</f>
        <v>-12.16225290719596</v>
      </c>
      <c r="Q37" t="s">
        <v>40</v>
      </c>
      <c r="R37" t="s">
        <v>115</v>
      </c>
      <c r="S37" t="s">
        <v>116</v>
      </c>
      <c r="T37" t="s">
        <v>121</v>
      </c>
      <c r="U37">
        <v>6.2581268477906304</v>
      </c>
      <c r="V37">
        <v>3.10261553754999</v>
      </c>
      <c r="W37" t="s">
        <v>36</v>
      </c>
      <c r="X37" t="s">
        <v>37</v>
      </c>
    </row>
    <row r="38" spans="1:24" x14ac:dyDescent="0.2">
      <c r="A38" t="s">
        <v>26</v>
      </c>
      <c r="B38" t="s">
        <v>96</v>
      </c>
      <c r="C38" t="s">
        <v>28</v>
      </c>
      <c r="D38">
        <v>1.44495095137632E-2</v>
      </c>
      <c r="E38">
        <v>0.64584387039456703</v>
      </c>
      <c r="F38" t="s">
        <v>107</v>
      </c>
      <c r="G38">
        <v>-2.9703474838359401</v>
      </c>
      <c r="H38" t="s">
        <v>114</v>
      </c>
      <c r="I38" t="b">
        <v>0</v>
      </c>
      <c r="J38">
        <v>102.445529284304</v>
      </c>
      <c r="K38">
        <v>103.302672141447</v>
      </c>
      <c r="L38">
        <v>1.9438614366860001</v>
      </c>
      <c r="M38" t="s">
        <v>30</v>
      </c>
      <c r="N38" t="s">
        <v>30</v>
      </c>
      <c r="O38" t="s">
        <v>97</v>
      </c>
      <c r="P38">
        <f>-15.3848861733888 - 9.44419120571687</f>
        <v>-24.829077379105669</v>
      </c>
      <c r="Q38" t="s">
        <v>44</v>
      </c>
      <c r="R38" t="s">
        <v>115</v>
      </c>
      <c r="S38" t="s">
        <v>116</v>
      </c>
      <c r="T38" t="s">
        <v>122</v>
      </c>
      <c r="U38">
        <v>6.3435980203255298</v>
      </c>
      <c r="V38">
        <v>6.3339483109963304</v>
      </c>
      <c r="W38" t="s">
        <v>36</v>
      </c>
      <c r="X38" t="s">
        <v>37</v>
      </c>
    </row>
    <row r="39" spans="1:24" x14ac:dyDescent="0.2">
      <c r="A39" t="s">
        <v>26</v>
      </c>
      <c r="B39" t="s">
        <v>27</v>
      </c>
      <c r="C39" t="s">
        <v>28</v>
      </c>
      <c r="D39">
        <v>7.6119413796865307E-2</v>
      </c>
      <c r="E39">
        <v>0.28377077670973699</v>
      </c>
      <c r="F39" t="s">
        <v>107</v>
      </c>
      <c r="G39">
        <v>-6.9738323390788999</v>
      </c>
      <c r="H39" t="s">
        <v>56</v>
      </c>
      <c r="I39" t="b">
        <v>0</v>
      </c>
      <c r="J39">
        <v>102.477992903027</v>
      </c>
      <c r="K39">
        <v>103.33513576017</v>
      </c>
      <c r="L39">
        <v>2.073437409651</v>
      </c>
      <c r="M39" t="s">
        <v>30</v>
      </c>
      <c r="N39" t="s">
        <v>30</v>
      </c>
      <c r="O39" t="s">
        <v>31</v>
      </c>
      <c r="P39">
        <f>-19.2692177594738 - 5.32155308131595</f>
        <v>-24.590770840789752</v>
      </c>
      <c r="Q39" t="s">
        <v>32</v>
      </c>
      <c r="R39" t="s">
        <v>59</v>
      </c>
      <c r="S39" t="s">
        <v>30</v>
      </c>
      <c r="T39" t="s">
        <v>60</v>
      </c>
      <c r="U39">
        <v>6.0355389797788197</v>
      </c>
      <c r="V39">
        <v>6.2731558267320704</v>
      </c>
      <c r="W39" t="s">
        <v>36</v>
      </c>
      <c r="X39" t="s">
        <v>37</v>
      </c>
    </row>
    <row r="40" spans="1:24" x14ac:dyDescent="0.2">
      <c r="A40" t="s">
        <v>26</v>
      </c>
      <c r="B40" t="s">
        <v>104</v>
      </c>
      <c r="C40" t="s">
        <v>28</v>
      </c>
      <c r="D40">
        <v>3.4744535799739899E-2</v>
      </c>
      <c r="E40">
        <v>0.47379477504219802</v>
      </c>
      <c r="F40" t="s">
        <v>107</v>
      </c>
      <c r="G40">
        <v>4.1441131120057202</v>
      </c>
      <c r="H40" t="s">
        <v>109</v>
      </c>
      <c r="I40" t="b">
        <v>0</v>
      </c>
      <c r="J40">
        <v>103.222762366954</v>
      </c>
      <c r="K40">
        <v>104.079905224097</v>
      </c>
      <c r="L40">
        <v>2.6492692611650002</v>
      </c>
      <c r="M40" t="s">
        <v>30</v>
      </c>
      <c r="N40" t="s">
        <v>30</v>
      </c>
      <c r="O40" t="s">
        <v>105</v>
      </c>
      <c r="P40">
        <f>-6.90989859439546 - 15.1981248184069</f>
        <v>-22.10802341280236</v>
      </c>
      <c r="Q40" t="s">
        <v>40</v>
      </c>
      <c r="R40" t="s">
        <v>110</v>
      </c>
      <c r="S40" t="s">
        <v>111</v>
      </c>
      <c r="T40" t="s">
        <v>123</v>
      </c>
      <c r="U40">
        <v>5.9481012498574497</v>
      </c>
      <c r="V40">
        <v>5.6398018910210101</v>
      </c>
      <c r="W40" t="s">
        <v>36</v>
      </c>
      <c r="X40" t="s">
        <v>37</v>
      </c>
    </row>
    <row r="41" spans="1:24" x14ac:dyDescent="0.2">
      <c r="A41" t="s">
        <v>26</v>
      </c>
      <c r="B41" t="s">
        <v>55</v>
      </c>
      <c r="C41" t="s">
        <v>28</v>
      </c>
      <c r="D41">
        <v>4.5151860467961998E-3</v>
      </c>
      <c r="E41">
        <v>0.80470989782504998</v>
      </c>
      <c r="F41" t="s">
        <v>107</v>
      </c>
      <c r="G41">
        <v>-2.1328291522830201</v>
      </c>
      <c r="H41" t="s">
        <v>29</v>
      </c>
      <c r="I41" t="b">
        <v>0</v>
      </c>
      <c r="J41">
        <v>92.0438856113458</v>
      </c>
      <c r="K41">
        <v>92.966962534422706</v>
      </c>
      <c r="L41">
        <v>0</v>
      </c>
      <c r="M41" t="s">
        <v>30</v>
      </c>
      <c r="N41" t="s">
        <v>30</v>
      </c>
      <c r="O41" t="s">
        <v>57</v>
      </c>
      <c r="P41">
        <f>-18.7221121692056 - 14.4564538646395</f>
        <v>-33.178566033845101</v>
      </c>
      <c r="Q41" t="s">
        <v>58</v>
      </c>
      <c r="R41" t="s">
        <v>33</v>
      </c>
      <c r="S41" t="s">
        <v>34</v>
      </c>
      <c r="T41" t="s">
        <v>124</v>
      </c>
      <c r="U41">
        <v>6.3188638614352204</v>
      </c>
      <c r="V41">
        <v>8.4639199065931408</v>
      </c>
      <c r="W41" t="s">
        <v>36</v>
      </c>
      <c r="X41" t="s">
        <v>37</v>
      </c>
    </row>
    <row r="42" spans="1:24" x14ac:dyDescent="0.2">
      <c r="A42" t="s">
        <v>26</v>
      </c>
      <c r="B42" t="s">
        <v>90</v>
      </c>
      <c r="C42" t="s">
        <v>28</v>
      </c>
      <c r="D42">
        <v>8.6821799663746799E-2</v>
      </c>
      <c r="E42">
        <v>0.250937788725828</v>
      </c>
      <c r="F42" t="s">
        <v>107</v>
      </c>
      <c r="G42">
        <v>19.035108921134899</v>
      </c>
      <c r="H42" t="s">
        <v>109</v>
      </c>
      <c r="I42" t="b">
        <v>0</v>
      </c>
      <c r="J42">
        <v>102.279912559075</v>
      </c>
      <c r="K42">
        <v>103.137055416218</v>
      </c>
      <c r="L42">
        <v>2.1793215838879898</v>
      </c>
      <c r="M42" t="s">
        <v>30</v>
      </c>
      <c r="N42" t="s">
        <v>30</v>
      </c>
      <c r="O42" t="s">
        <v>91</v>
      </c>
      <c r="P42">
        <f>-12.2061973081161 - 50.2764151503859</f>
        <v>-62.482612458502004</v>
      </c>
      <c r="Q42" t="s">
        <v>32</v>
      </c>
      <c r="R42" t="s">
        <v>110</v>
      </c>
      <c r="S42" t="s">
        <v>111</v>
      </c>
      <c r="T42" t="s">
        <v>125</v>
      </c>
      <c r="U42">
        <v>6.32554036307556</v>
      </c>
      <c r="V42">
        <v>15.9394419536995</v>
      </c>
      <c r="W42" t="s">
        <v>36</v>
      </c>
      <c r="X42" t="s">
        <v>37</v>
      </c>
    </row>
    <row r="43" spans="1:24" x14ac:dyDescent="0.2">
      <c r="A43" t="s">
        <v>26</v>
      </c>
      <c r="B43" t="s">
        <v>55</v>
      </c>
      <c r="C43" t="s">
        <v>28</v>
      </c>
      <c r="D43">
        <v>4.5151860467964001E-3</v>
      </c>
      <c r="E43">
        <v>0.80470989782505098</v>
      </c>
      <c r="F43" t="s">
        <v>107</v>
      </c>
      <c r="G43">
        <v>-2.1328291522830201</v>
      </c>
      <c r="H43" t="s">
        <v>114</v>
      </c>
      <c r="I43" t="b">
        <v>0</v>
      </c>
      <c r="J43">
        <v>92.0438856113458</v>
      </c>
      <c r="K43">
        <v>92.966962534422706</v>
      </c>
      <c r="L43">
        <v>0</v>
      </c>
      <c r="M43" t="s">
        <v>30</v>
      </c>
      <c r="N43" t="s">
        <v>30</v>
      </c>
      <c r="O43" t="s">
        <v>57</v>
      </c>
      <c r="P43">
        <f>-18.7221121692056 - 14.4564538646395</f>
        <v>-33.178566033845101</v>
      </c>
      <c r="Q43" t="s">
        <v>58</v>
      </c>
      <c r="R43" t="s">
        <v>115</v>
      </c>
      <c r="S43" t="s">
        <v>116</v>
      </c>
      <c r="T43" t="s">
        <v>126</v>
      </c>
      <c r="U43">
        <v>6.3188638614352204</v>
      </c>
      <c r="V43">
        <v>8.4639199065931408</v>
      </c>
      <c r="W43" t="s">
        <v>36</v>
      </c>
      <c r="X43" t="s">
        <v>37</v>
      </c>
    </row>
    <row r="44" spans="1:24" x14ac:dyDescent="0.2">
      <c r="A44" t="s">
        <v>26</v>
      </c>
      <c r="B44" t="s">
        <v>82</v>
      </c>
      <c r="C44" t="s">
        <v>28</v>
      </c>
      <c r="D44">
        <v>0.13769376789056301</v>
      </c>
      <c r="E44">
        <v>0.157067557712991</v>
      </c>
      <c r="F44" t="s">
        <v>107</v>
      </c>
      <c r="G44">
        <v>11.999614001306499</v>
      </c>
      <c r="H44" t="s">
        <v>29</v>
      </c>
      <c r="I44" t="b">
        <v>0</v>
      </c>
      <c r="J44">
        <v>93.487367273070504</v>
      </c>
      <c r="K44">
        <v>94.410444196147395</v>
      </c>
      <c r="L44">
        <v>1.3856517111991999</v>
      </c>
      <c r="M44" t="s">
        <v>30</v>
      </c>
      <c r="N44" t="s">
        <v>30</v>
      </c>
      <c r="O44" t="s">
        <v>83</v>
      </c>
      <c r="P44">
        <f>-3.73053910966098 - 27.7297671122739</f>
        <v>-31.460306221934882</v>
      </c>
      <c r="Q44" t="s">
        <v>58</v>
      </c>
      <c r="R44" t="s">
        <v>33</v>
      </c>
      <c r="S44" t="s">
        <v>34</v>
      </c>
      <c r="T44" t="s">
        <v>127</v>
      </c>
      <c r="U44">
        <v>5.1603779257067899</v>
      </c>
      <c r="V44">
        <v>8.0255883219221609</v>
      </c>
      <c r="W44" t="s">
        <v>36</v>
      </c>
      <c r="X44" t="s">
        <v>37</v>
      </c>
    </row>
    <row r="45" spans="1:24" x14ac:dyDescent="0.2">
      <c r="A45" t="s">
        <v>26</v>
      </c>
      <c r="B45" t="s">
        <v>42</v>
      </c>
      <c r="C45" t="s">
        <v>28</v>
      </c>
      <c r="D45">
        <v>0.11461650845079099</v>
      </c>
      <c r="E45">
        <v>0.18377719378765001</v>
      </c>
      <c r="F45" t="s">
        <v>107</v>
      </c>
      <c r="G45">
        <v>3.9155056683896099</v>
      </c>
      <c r="H45" t="s">
        <v>114</v>
      </c>
      <c r="I45" t="b">
        <v>0</v>
      </c>
      <c r="J45">
        <v>100.644276033146</v>
      </c>
      <c r="K45">
        <v>101.501418890289</v>
      </c>
      <c r="L45">
        <v>0.77440419901699897</v>
      </c>
      <c r="M45" t="s">
        <v>30</v>
      </c>
      <c r="N45" t="s">
        <v>30</v>
      </c>
      <c r="O45" t="s">
        <v>43</v>
      </c>
      <c r="P45">
        <f>-1.59181572627668 - 9.42282706305589</f>
        <v>-11.014642789332569</v>
      </c>
      <c r="Q45" t="s">
        <v>44</v>
      </c>
      <c r="R45" t="s">
        <v>115</v>
      </c>
      <c r="S45" t="s">
        <v>116</v>
      </c>
      <c r="T45" t="s">
        <v>128</v>
      </c>
      <c r="U45">
        <v>6.4017820699974699</v>
      </c>
      <c r="V45">
        <v>2.80985785442157</v>
      </c>
      <c r="W45" t="s">
        <v>36</v>
      </c>
      <c r="X45" t="s">
        <v>37</v>
      </c>
    </row>
    <row r="46" spans="1:24" x14ac:dyDescent="0.2">
      <c r="A46" t="s">
        <v>26</v>
      </c>
      <c r="B46" t="s">
        <v>27</v>
      </c>
      <c r="C46" t="s">
        <v>28</v>
      </c>
      <c r="D46">
        <v>3.9855439524253702E-2</v>
      </c>
      <c r="E46">
        <v>0.44235954466316801</v>
      </c>
      <c r="F46" t="s">
        <v>107</v>
      </c>
      <c r="G46">
        <v>-5.2242262444527201</v>
      </c>
      <c r="H46" t="s">
        <v>114</v>
      </c>
      <c r="I46" t="b">
        <v>0</v>
      </c>
      <c r="J46">
        <v>102.164572596965</v>
      </c>
      <c r="K46">
        <v>103.021715454108</v>
      </c>
      <c r="L46">
        <v>1.760017103589</v>
      </c>
      <c r="M46" t="s">
        <v>30</v>
      </c>
      <c r="N46" t="s">
        <v>30</v>
      </c>
      <c r="O46" t="s">
        <v>31</v>
      </c>
      <c r="P46">
        <f>-18.2007070860882 - 7.75225459718272</f>
        <v>-25.952961683270921</v>
      </c>
      <c r="Q46" t="s">
        <v>32</v>
      </c>
      <c r="R46" t="s">
        <v>115</v>
      </c>
      <c r="S46" t="s">
        <v>116</v>
      </c>
      <c r="T46" t="s">
        <v>129</v>
      </c>
      <c r="U46">
        <v>6.1768287766177403</v>
      </c>
      <c r="V46">
        <v>6.62065349063033</v>
      </c>
      <c r="W46" t="s">
        <v>36</v>
      </c>
      <c r="X46" t="s">
        <v>37</v>
      </c>
    </row>
    <row r="47" spans="1:24" x14ac:dyDescent="0.2">
      <c r="A47" t="s">
        <v>26</v>
      </c>
      <c r="B47" t="s">
        <v>46</v>
      </c>
      <c r="C47" t="s">
        <v>28</v>
      </c>
      <c r="D47">
        <v>6.3133872755132894E-2</v>
      </c>
      <c r="E47">
        <v>0.33064928139462302</v>
      </c>
      <c r="F47" t="s">
        <v>107</v>
      </c>
      <c r="G47">
        <v>4.6809638914406104</v>
      </c>
      <c r="H47" t="s">
        <v>114</v>
      </c>
      <c r="I47" t="b">
        <v>0</v>
      </c>
      <c r="J47">
        <v>101.596126905069</v>
      </c>
      <c r="K47">
        <v>102.453269762212</v>
      </c>
      <c r="L47">
        <v>1.7286716328809999</v>
      </c>
      <c r="M47" t="s">
        <v>30</v>
      </c>
      <c r="N47" t="s">
        <v>30</v>
      </c>
      <c r="O47" t="s">
        <v>47</v>
      </c>
      <c r="P47">
        <f>-4.4444650179164 - 13.8063928007976</f>
        <v>-18.250857818714</v>
      </c>
      <c r="Q47" t="s">
        <v>40</v>
      </c>
      <c r="R47" t="s">
        <v>115</v>
      </c>
      <c r="S47" t="s">
        <v>116</v>
      </c>
      <c r="T47" t="s">
        <v>130</v>
      </c>
      <c r="U47">
        <v>6.4981684896215102</v>
      </c>
      <c r="V47">
        <v>4.6558310762025599</v>
      </c>
      <c r="W47" t="s">
        <v>36</v>
      </c>
      <c r="X47" t="s">
        <v>37</v>
      </c>
    </row>
    <row r="48" spans="1:24" x14ac:dyDescent="0.2">
      <c r="A48" t="s">
        <v>26</v>
      </c>
      <c r="B48" t="s">
        <v>46</v>
      </c>
      <c r="C48" t="s">
        <v>28</v>
      </c>
      <c r="D48">
        <v>8.0239263617255099E-2</v>
      </c>
      <c r="E48">
        <v>0.27057793506047501</v>
      </c>
      <c r="F48" t="s">
        <v>107</v>
      </c>
      <c r="G48">
        <v>4.8430813964891604</v>
      </c>
      <c r="H48" t="s">
        <v>56</v>
      </c>
      <c r="I48" t="b">
        <v>0</v>
      </c>
      <c r="J48">
        <v>102.40201547437201</v>
      </c>
      <c r="K48">
        <v>103.259158331515</v>
      </c>
      <c r="L48">
        <v>2.5345602021839899</v>
      </c>
      <c r="M48" t="s">
        <v>30</v>
      </c>
      <c r="N48" t="s">
        <v>30</v>
      </c>
      <c r="O48" t="s">
        <v>47</v>
      </c>
      <c r="P48">
        <f>-3.45497105910916 - 13.1411338520875</f>
        <v>-16.596104911196658</v>
      </c>
      <c r="Q48" t="s">
        <v>40</v>
      </c>
      <c r="R48" t="s">
        <v>59</v>
      </c>
      <c r="S48" t="s">
        <v>30</v>
      </c>
      <c r="T48" t="s">
        <v>60</v>
      </c>
      <c r="U48">
        <v>6.3299046659684199</v>
      </c>
      <c r="V48">
        <v>4.2337002324481201</v>
      </c>
      <c r="W48" t="s">
        <v>36</v>
      </c>
      <c r="X48" t="s">
        <v>37</v>
      </c>
    </row>
    <row r="49" spans="1:24" x14ac:dyDescent="0.2">
      <c r="A49" t="s">
        <v>26</v>
      </c>
      <c r="B49" t="s">
        <v>87</v>
      </c>
      <c r="C49" t="s">
        <v>28</v>
      </c>
      <c r="D49">
        <v>2.81585942869522E-2</v>
      </c>
      <c r="E49">
        <v>0.51972553808964905</v>
      </c>
      <c r="F49" t="s">
        <v>107</v>
      </c>
      <c r="G49">
        <v>2.2373459372470101</v>
      </c>
      <c r="H49" t="s">
        <v>109</v>
      </c>
      <c r="I49" t="b">
        <v>0</v>
      </c>
      <c r="J49">
        <v>103.338359515303</v>
      </c>
      <c r="K49">
        <v>104.195502372446</v>
      </c>
      <c r="L49">
        <v>3.1379229735659999</v>
      </c>
      <c r="M49" t="s">
        <v>30</v>
      </c>
      <c r="N49" t="s">
        <v>30</v>
      </c>
      <c r="O49" t="s">
        <v>88</v>
      </c>
      <c r="P49">
        <f>-4.41440218167627 - 8.8890940561703</f>
        <v>-13.30349623784657</v>
      </c>
      <c r="Q49" t="s">
        <v>44</v>
      </c>
      <c r="R49" t="s">
        <v>110</v>
      </c>
      <c r="S49" t="s">
        <v>111</v>
      </c>
      <c r="T49" t="s">
        <v>131</v>
      </c>
      <c r="U49">
        <v>6.0750334220801996</v>
      </c>
      <c r="V49">
        <v>3.3937490402669801</v>
      </c>
      <c r="W49" t="s">
        <v>36</v>
      </c>
      <c r="X49" t="s">
        <v>37</v>
      </c>
    </row>
    <row r="50" spans="1:24" x14ac:dyDescent="0.2">
      <c r="A50" t="s">
        <v>26</v>
      </c>
      <c r="B50" t="s">
        <v>80</v>
      </c>
      <c r="C50" t="s">
        <v>28</v>
      </c>
      <c r="D50">
        <v>5.1036363900419497E-2</v>
      </c>
      <c r="E50">
        <v>0.40017765869140898</v>
      </c>
      <c r="F50" t="s">
        <v>107</v>
      </c>
      <c r="G50">
        <v>-2.82169705022734</v>
      </c>
      <c r="H50" t="s">
        <v>109</v>
      </c>
      <c r="I50" t="b">
        <v>0</v>
      </c>
      <c r="J50">
        <v>91.278135388241907</v>
      </c>
      <c r="K50">
        <v>92.201212311318798</v>
      </c>
      <c r="L50">
        <v>0</v>
      </c>
      <c r="M50" t="s">
        <v>30</v>
      </c>
      <c r="N50" t="s">
        <v>30</v>
      </c>
      <c r="O50" t="s">
        <v>81</v>
      </c>
      <c r="P50">
        <f>-9.19533456459461 - 3.55194046413993</f>
        <v>-12.74727502873454</v>
      </c>
      <c r="Q50" t="s">
        <v>58</v>
      </c>
      <c r="R50" t="s">
        <v>110</v>
      </c>
      <c r="S50" t="s">
        <v>111</v>
      </c>
      <c r="T50" t="s">
        <v>132</v>
      </c>
      <c r="U50">
        <v>6.2736437649442598</v>
      </c>
      <c r="V50">
        <v>3.25185587467718</v>
      </c>
      <c r="W50" t="s">
        <v>36</v>
      </c>
      <c r="X50" t="s">
        <v>37</v>
      </c>
    </row>
    <row r="51" spans="1:24" x14ac:dyDescent="0.2">
      <c r="A51" t="s">
        <v>26</v>
      </c>
      <c r="B51" t="s">
        <v>49</v>
      </c>
      <c r="C51" t="s">
        <v>28</v>
      </c>
      <c r="D51">
        <v>1.3805265843732E-3</v>
      </c>
      <c r="E51">
        <v>0.88741587651992604</v>
      </c>
      <c r="F51" t="s">
        <v>107</v>
      </c>
      <c r="G51">
        <v>-0.87080803045698896</v>
      </c>
      <c r="H51" t="s">
        <v>109</v>
      </c>
      <c r="I51" t="b">
        <v>0</v>
      </c>
      <c r="J51">
        <v>103.800439410263</v>
      </c>
      <c r="K51">
        <v>104.657582267405</v>
      </c>
      <c r="L51">
        <v>3.1673487020189901</v>
      </c>
      <c r="M51" t="s">
        <v>30</v>
      </c>
      <c r="N51" t="s">
        <v>30</v>
      </c>
      <c r="O51" t="s">
        <v>50</v>
      </c>
      <c r="P51">
        <f>-12.7233225358856 - 10.9817064749716</f>
        <v>-23.705029010857203</v>
      </c>
      <c r="Q51" t="s">
        <v>32</v>
      </c>
      <c r="R51" t="s">
        <v>110</v>
      </c>
      <c r="S51" t="s">
        <v>111</v>
      </c>
      <c r="T51" t="s">
        <v>133</v>
      </c>
      <c r="U51">
        <v>6.1404515039799898</v>
      </c>
      <c r="V51">
        <v>6.0472012782798901</v>
      </c>
      <c r="W51" t="s">
        <v>36</v>
      </c>
      <c r="X51" t="s">
        <v>37</v>
      </c>
    </row>
    <row r="52" spans="1:24" x14ac:dyDescent="0.2">
      <c r="A52" t="s">
        <v>26</v>
      </c>
      <c r="B52" t="s">
        <v>84</v>
      </c>
      <c r="C52" t="s">
        <v>28</v>
      </c>
      <c r="D52">
        <v>2.6371108716470001E-4</v>
      </c>
      <c r="E52">
        <v>0.95067479826283696</v>
      </c>
      <c r="F52" t="s">
        <v>107</v>
      </c>
      <c r="G52">
        <v>0.162020949670554</v>
      </c>
      <c r="H52" t="s">
        <v>109</v>
      </c>
      <c r="I52" t="b">
        <v>0</v>
      </c>
      <c r="J52">
        <v>103.819440897172</v>
      </c>
      <c r="K52">
        <v>104.676583754315</v>
      </c>
      <c r="L52">
        <v>3.2425628085090001</v>
      </c>
      <c r="M52" t="s">
        <v>30</v>
      </c>
      <c r="N52" t="s">
        <v>30</v>
      </c>
      <c r="O52" t="s">
        <v>85</v>
      </c>
      <c r="P52">
        <f>-4.88645334129927 - 5.21049524064038</f>
        <v>-10.09694858193965</v>
      </c>
      <c r="Q52" t="s">
        <v>44</v>
      </c>
      <c r="R52" t="s">
        <v>110</v>
      </c>
      <c r="S52" t="s">
        <v>111</v>
      </c>
      <c r="T52" t="s">
        <v>134</v>
      </c>
      <c r="U52">
        <v>6.16822179720391</v>
      </c>
      <c r="V52">
        <v>2.5757521892703199</v>
      </c>
      <c r="W52" t="s">
        <v>36</v>
      </c>
      <c r="X52" t="s">
        <v>37</v>
      </c>
    </row>
    <row r="53" spans="1:24" x14ac:dyDescent="0.2">
      <c r="A53" t="s">
        <v>26</v>
      </c>
      <c r="B53" t="s">
        <v>102</v>
      </c>
      <c r="C53" t="s">
        <v>28</v>
      </c>
      <c r="D53">
        <v>2.1829369983897801E-2</v>
      </c>
      <c r="E53">
        <v>0.58502276425765798</v>
      </c>
      <c r="F53" t="s">
        <v>107</v>
      </c>
      <c r="G53">
        <v>-4.6448138534064602</v>
      </c>
      <c r="H53" t="s">
        <v>114</v>
      </c>
      <c r="I53" t="b">
        <v>0</v>
      </c>
      <c r="J53">
        <v>91.763153682403896</v>
      </c>
      <c r="K53">
        <v>92.686230605480802</v>
      </c>
      <c r="L53">
        <v>0</v>
      </c>
      <c r="M53" t="s">
        <v>30</v>
      </c>
      <c r="N53" t="s">
        <v>30</v>
      </c>
      <c r="O53" t="s">
        <v>103</v>
      </c>
      <c r="P53">
        <f>-20.9320380982388 - 11.6424103914259</f>
        <v>-32.574448489664697</v>
      </c>
      <c r="Q53" t="s">
        <v>58</v>
      </c>
      <c r="R53" t="s">
        <v>115</v>
      </c>
      <c r="S53" t="s">
        <v>116</v>
      </c>
      <c r="T53" t="s">
        <v>135</v>
      </c>
      <c r="U53">
        <v>6.48156993032143</v>
      </c>
      <c r="V53">
        <v>8.3098082881797808</v>
      </c>
      <c r="W53" t="s">
        <v>36</v>
      </c>
      <c r="X53" t="s">
        <v>37</v>
      </c>
    </row>
    <row r="54" spans="1:24" x14ac:dyDescent="0.2">
      <c r="A54" t="s">
        <v>26</v>
      </c>
      <c r="B54" t="s">
        <v>27</v>
      </c>
      <c r="C54" t="s">
        <v>28</v>
      </c>
      <c r="D54">
        <v>7.6119413796865307E-2</v>
      </c>
      <c r="E54">
        <v>0.28377077670973699</v>
      </c>
      <c r="F54" t="s">
        <v>107</v>
      </c>
      <c r="G54">
        <v>-6.9738323390788999</v>
      </c>
      <c r="H54" t="s">
        <v>109</v>
      </c>
      <c r="I54" t="b">
        <v>0</v>
      </c>
      <c r="J54">
        <v>102.477992903027</v>
      </c>
      <c r="K54">
        <v>103.33513576017</v>
      </c>
      <c r="L54">
        <v>2.073437409651</v>
      </c>
      <c r="M54" t="s">
        <v>30</v>
      </c>
      <c r="N54" t="s">
        <v>30</v>
      </c>
      <c r="O54" t="s">
        <v>31</v>
      </c>
      <c r="P54">
        <f>-19.2692177594738 - 5.32155308131595</f>
        <v>-24.590770840789752</v>
      </c>
      <c r="Q54" t="s">
        <v>32</v>
      </c>
      <c r="R54" t="s">
        <v>110</v>
      </c>
      <c r="S54" t="s">
        <v>111</v>
      </c>
      <c r="T54" t="s">
        <v>136</v>
      </c>
      <c r="U54">
        <v>6.0355389797788197</v>
      </c>
      <c r="V54">
        <v>6.2731558267320704</v>
      </c>
      <c r="W54" t="s">
        <v>36</v>
      </c>
      <c r="X54" t="s">
        <v>37</v>
      </c>
    </row>
    <row r="55" spans="1:24" x14ac:dyDescent="0.2">
      <c r="A55" t="s">
        <v>26</v>
      </c>
      <c r="B55" t="s">
        <v>42</v>
      </c>
      <c r="C55" t="s">
        <v>28</v>
      </c>
      <c r="D55">
        <v>0.107829446530443</v>
      </c>
      <c r="E55">
        <v>0.198152058224912</v>
      </c>
      <c r="F55" t="s">
        <v>107</v>
      </c>
      <c r="G55">
        <v>3.4290484822809302</v>
      </c>
      <c r="H55" t="s">
        <v>109</v>
      </c>
      <c r="I55" t="b">
        <v>0</v>
      </c>
      <c r="J55">
        <v>101.884259235832</v>
      </c>
      <c r="K55">
        <v>102.74140209297499</v>
      </c>
      <c r="L55">
        <v>2.0143874017029901</v>
      </c>
      <c r="M55" t="s">
        <v>30</v>
      </c>
      <c r="N55" t="s">
        <v>30</v>
      </c>
      <c r="O55" t="s">
        <v>43</v>
      </c>
      <c r="P55">
        <f>-1.56254629725166 - 8.42064326181351</f>
        <v>-9.9831895590651705</v>
      </c>
      <c r="Q55" t="s">
        <v>44</v>
      </c>
      <c r="R55" t="s">
        <v>110</v>
      </c>
      <c r="S55" t="s">
        <v>111</v>
      </c>
      <c r="T55" t="s">
        <v>137</v>
      </c>
      <c r="U55">
        <v>6.2084851163796904</v>
      </c>
      <c r="V55">
        <v>2.5467320303737702</v>
      </c>
      <c r="W55" t="s">
        <v>36</v>
      </c>
      <c r="X55" t="s">
        <v>37</v>
      </c>
    </row>
    <row r="56" spans="1:24" x14ac:dyDescent="0.2">
      <c r="A56" t="s">
        <v>26</v>
      </c>
      <c r="B56" t="s">
        <v>93</v>
      </c>
      <c r="C56" t="s">
        <v>28</v>
      </c>
      <c r="D56">
        <v>1.059589522386E-4</v>
      </c>
      <c r="E56">
        <v>0.96872322885642204</v>
      </c>
      <c r="F56" t="s">
        <v>107</v>
      </c>
      <c r="G56">
        <v>0.148699789517271</v>
      </c>
      <c r="H56" t="s">
        <v>114</v>
      </c>
      <c r="I56" t="b">
        <v>0</v>
      </c>
      <c r="J56">
        <v>102.685704641637</v>
      </c>
      <c r="K56">
        <v>103.54284749878001</v>
      </c>
      <c r="L56">
        <v>2.0535671909320001</v>
      </c>
      <c r="M56" t="s">
        <v>30</v>
      </c>
      <c r="N56" t="s">
        <v>30</v>
      </c>
      <c r="O56" t="s">
        <v>94</v>
      </c>
      <c r="P56">
        <f>-7.16149514581265 - 7.45889472484719</f>
        <v>-14.620389870659841</v>
      </c>
      <c r="Q56" t="s">
        <v>40</v>
      </c>
      <c r="R56" t="s">
        <v>115</v>
      </c>
      <c r="S56" t="s">
        <v>116</v>
      </c>
      <c r="T56" t="s">
        <v>138</v>
      </c>
      <c r="U56">
        <v>6.34895655077489</v>
      </c>
      <c r="V56">
        <v>3.7296912935356801</v>
      </c>
      <c r="W56" t="s">
        <v>36</v>
      </c>
      <c r="X56" t="s">
        <v>37</v>
      </c>
    </row>
    <row r="57" spans="1:24" x14ac:dyDescent="0.2">
      <c r="A57" t="s">
        <v>26</v>
      </c>
      <c r="B57" t="s">
        <v>102</v>
      </c>
      <c r="C57" t="s">
        <v>28</v>
      </c>
      <c r="D57">
        <v>2.18293699838976E-2</v>
      </c>
      <c r="E57">
        <v>0.58502276425765798</v>
      </c>
      <c r="F57" t="s">
        <v>107</v>
      </c>
      <c r="G57">
        <v>-4.6448138534064602</v>
      </c>
      <c r="H57" t="s">
        <v>29</v>
      </c>
      <c r="I57" t="b">
        <v>0</v>
      </c>
      <c r="J57">
        <v>91.763153682403896</v>
      </c>
      <c r="K57">
        <v>92.686230605480802</v>
      </c>
      <c r="L57">
        <v>0</v>
      </c>
      <c r="M57" t="s">
        <v>30</v>
      </c>
      <c r="N57" t="s">
        <v>30</v>
      </c>
      <c r="O57" t="s">
        <v>103</v>
      </c>
      <c r="P57">
        <f>-20.9320380982388 - 11.6424103914259</f>
        <v>-32.574448489664697</v>
      </c>
      <c r="Q57" t="s">
        <v>58</v>
      </c>
      <c r="R57" t="s">
        <v>33</v>
      </c>
      <c r="S57" t="s">
        <v>34</v>
      </c>
      <c r="T57" t="s">
        <v>139</v>
      </c>
      <c r="U57">
        <v>6.48156993032143</v>
      </c>
      <c r="V57">
        <v>8.3098082881797808</v>
      </c>
      <c r="W57" t="s">
        <v>36</v>
      </c>
      <c r="X57" t="s">
        <v>37</v>
      </c>
    </row>
    <row r="58" spans="1:24" x14ac:dyDescent="0.2">
      <c r="A58" t="s">
        <v>26</v>
      </c>
      <c r="B58" t="s">
        <v>67</v>
      </c>
      <c r="C58" t="s">
        <v>28</v>
      </c>
      <c r="D58">
        <v>3.5597943441821003E-2</v>
      </c>
      <c r="E58">
        <v>0.46831550047040799</v>
      </c>
      <c r="F58" t="s">
        <v>107</v>
      </c>
      <c r="G58">
        <v>8.8678639616980295</v>
      </c>
      <c r="H58" t="s">
        <v>56</v>
      </c>
      <c r="I58" t="b">
        <v>0</v>
      </c>
      <c r="J58">
        <v>103.20772557342499</v>
      </c>
      <c r="K58">
        <v>104.064868430568</v>
      </c>
      <c r="L58">
        <v>2.8526700500519899</v>
      </c>
      <c r="M58" t="s">
        <v>30</v>
      </c>
      <c r="N58" t="s">
        <v>30</v>
      </c>
      <c r="O58" t="s">
        <v>68</v>
      </c>
      <c r="P58">
        <f>-14.4906964420194 - 32.2264243654154</f>
        <v>-46.717120807434796</v>
      </c>
      <c r="Q58" t="s">
        <v>44</v>
      </c>
      <c r="R58" t="s">
        <v>59</v>
      </c>
      <c r="S58" t="s">
        <v>30</v>
      </c>
      <c r="T58" t="s">
        <v>60</v>
      </c>
      <c r="U58">
        <v>6.0693903588318001</v>
      </c>
      <c r="V58">
        <v>11.9176328590395</v>
      </c>
      <c r="W58" t="s">
        <v>36</v>
      </c>
      <c r="X58" t="s">
        <v>37</v>
      </c>
    </row>
    <row r="59" spans="1:24" x14ac:dyDescent="0.2">
      <c r="A59" t="s">
        <v>26</v>
      </c>
      <c r="B59" t="s">
        <v>77</v>
      </c>
      <c r="C59" t="s">
        <v>28</v>
      </c>
      <c r="D59">
        <v>0.35381556220577798</v>
      </c>
      <c r="E59">
        <v>1.17820397328425E-2</v>
      </c>
      <c r="F59" t="s">
        <v>107</v>
      </c>
      <c r="G59">
        <v>-12.0520290326068</v>
      </c>
      <c r="H59" t="s">
        <v>109</v>
      </c>
      <c r="I59" t="b">
        <v>0</v>
      </c>
      <c r="J59">
        <v>96.400529331908203</v>
      </c>
      <c r="K59">
        <v>97.257672189051107</v>
      </c>
      <c r="L59">
        <v>0.60553285755520303</v>
      </c>
      <c r="M59" t="s">
        <v>30</v>
      </c>
      <c r="N59" t="s">
        <v>30</v>
      </c>
      <c r="O59" t="s">
        <v>78</v>
      </c>
      <c r="P59">
        <f>-20.294556305798 - -3.80950175941565</f>
        <v>-16.485054546382351</v>
      </c>
      <c r="Q59" t="s">
        <v>32</v>
      </c>
      <c r="R59" t="s">
        <v>110</v>
      </c>
      <c r="S59" t="s">
        <v>111</v>
      </c>
      <c r="T59" t="s">
        <v>140</v>
      </c>
      <c r="U59">
        <v>6.4205781532029498</v>
      </c>
      <c r="V59">
        <v>4.2053710577506003</v>
      </c>
      <c r="W59" t="s">
        <v>36</v>
      </c>
      <c r="X59" t="s">
        <v>37</v>
      </c>
    </row>
    <row r="60" spans="1:24" x14ac:dyDescent="0.2">
      <c r="A60" t="s">
        <v>26</v>
      </c>
      <c r="B60" t="s">
        <v>75</v>
      </c>
      <c r="C60" t="s">
        <v>28</v>
      </c>
      <c r="D60">
        <v>7.7546299435334407E-2</v>
      </c>
      <c r="E60">
        <v>0.29631392837866599</v>
      </c>
      <c r="F60" t="s">
        <v>107</v>
      </c>
      <c r="G60">
        <v>-7.3603721018753303</v>
      </c>
      <c r="H60" t="s">
        <v>29</v>
      </c>
      <c r="I60" t="b">
        <v>0</v>
      </c>
      <c r="J60">
        <v>90.824802681272104</v>
      </c>
      <c r="K60">
        <v>91.747879604348995</v>
      </c>
      <c r="L60">
        <v>0</v>
      </c>
      <c r="M60" t="s">
        <v>30</v>
      </c>
      <c r="N60" t="s">
        <v>30</v>
      </c>
      <c r="O60" t="s">
        <v>76</v>
      </c>
      <c r="P60">
        <f>-20.6582877528723 - 5.93754354912168</f>
        <v>-26.595831301993982</v>
      </c>
      <c r="Q60" t="s">
        <v>58</v>
      </c>
      <c r="R60" t="s">
        <v>33</v>
      </c>
      <c r="S60" t="s">
        <v>34</v>
      </c>
      <c r="T60" t="s">
        <v>141</v>
      </c>
      <c r="U60">
        <v>6.2411461686365097</v>
      </c>
      <c r="V60">
        <v>6.7846508423454104</v>
      </c>
      <c r="W60" t="s">
        <v>36</v>
      </c>
      <c r="X60" t="s">
        <v>37</v>
      </c>
    </row>
    <row r="61" spans="1:24" x14ac:dyDescent="0.2">
      <c r="A61" t="s">
        <v>26</v>
      </c>
      <c r="B61" t="s">
        <v>75</v>
      </c>
      <c r="C61" t="s">
        <v>28</v>
      </c>
      <c r="D61">
        <v>7.7546299435334504E-2</v>
      </c>
      <c r="E61">
        <v>0.29631392837866599</v>
      </c>
      <c r="F61" t="s">
        <v>107</v>
      </c>
      <c r="G61">
        <v>-7.3603721018753303</v>
      </c>
      <c r="H61" t="s">
        <v>114</v>
      </c>
      <c r="I61" t="b">
        <v>0</v>
      </c>
      <c r="J61">
        <v>90.824802681272104</v>
      </c>
      <c r="K61">
        <v>91.747879604348995</v>
      </c>
      <c r="L61">
        <v>0</v>
      </c>
      <c r="M61" t="s">
        <v>30</v>
      </c>
      <c r="N61" t="s">
        <v>30</v>
      </c>
      <c r="O61" t="s">
        <v>76</v>
      </c>
      <c r="P61">
        <f>-20.6582877528723 - 5.93754354912168</f>
        <v>-26.595831301993982</v>
      </c>
      <c r="Q61" t="s">
        <v>58</v>
      </c>
      <c r="R61" t="s">
        <v>115</v>
      </c>
      <c r="S61" t="s">
        <v>116</v>
      </c>
      <c r="T61" t="s">
        <v>142</v>
      </c>
      <c r="U61">
        <v>6.2411461686365097</v>
      </c>
      <c r="V61">
        <v>6.7846508423454104</v>
      </c>
      <c r="W61" t="s">
        <v>36</v>
      </c>
      <c r="X61" t="s">
        <v>37</v>
      </c>
    </row>
    <row r="62" spans="1:24" x14ac:dyDescent="0.2">
      <c r="A62" t="s">
        <v>26</v>
      </c>
      <c r="B62" t="s">
        <v>99</v>
      </c>
      <c r="C62" t="s">
        <v>28</v>
      </c>
      <c r="D62">
        <v>4.5021873443623697E-2</v>
      </c>
      <c r="E62">
        <v>0.413591299930612</v>
      </c>
      <c r="F62" t="s">
        <v>107</v>
      </c>
      <c r="G62">
        <v>-7.6836613179829598</v>
      </c>
      <c r="H62" t="s">
        <v>114</v>
      </c>
      <c r="I62" t="b">
        <v>0</v>
      </c>
      <c r="J62">
        <v>101.929637166557</v>
      </c>
      <c r="K62">
        <v>102.7867800237</v>
      </c>
      <c r="L62">
        <v>1.5142445181390001</v>
      </c>
      <c r="M62" t="s">
        <v>30</v>
      </c>
      <c r="N62" t="s">
        <v>30</v>
      </c>
      <c r="O62" t="s">
        <v>100</v>
      </c>
      <c r="P62">
        <f>-25.5923417261756 - 10.2250190902097</f>
        <v>-35.817360816385303</v>
      </c>
      <c r="Q62" t="s">
        <v>40</v>
      </c>
      <c r="R62" t="s">
        <v>115</v>
      </c>
      <c r="S62" t="s">
        <v>116</v>
      </c>
      <c r="T62" t="s">
        <v>143</v>
      </c>
      <c r="U62">
        <v>6.6109907668606498</v>
      </c>
      <c r="V62">
        <v>9.1370818409146199</v>
      </c>
      <c r="W62" t="s">
        <v>36</v>
      </c>
      <c r="X62" t="s">
        <v>37</v>
      </c>
    </row>
    <row r="63" spans="1:24" x14ac:dyDescent="0.2">
      <c r="A63" t="s">
        <v>26</v>
      </c>
      <c r="B63" t="s">
        <v>49</v>
      </c>
      <c r="C63" t="s">
        <v>28</v>
      </c>
      <c r="D63">
        <v>1.3805265843732E-3</v>
      </c>
      <c r="E63">
        <v>0.88741587651992604</v>
      </c>
      <c r="F63" t="s">
        <v>107</v>
      </c>
      <c r="G63">
        <v>-0.87080803045698896</v>
      </c>
      <c r="H63" t="s">
        <v>56</v>
      </c>
      <c r="I63" t="b">
        <v>0</v>
      </c>
      <c r="J63">
        <v>103.800439410263</v>
      </c>
      <c r="K63">
        <v>104.657582267405</v>
      </c>
      <c r="L63">
        <v>3.1673487020189901</v>
      </c>
      <c r="M63" t="s">
        <v>30</v>
      </c>
      <c r="N63" t="s">
        <v>30</v>
      </c>
      <c r="O63" t="s">
        <v>50</v>
      </c>
      <c r="P63">
        <f>-12.7233225358856 - 10.9817064749716</f>
        <v>-23.705029010857203</v>
      </c>
      <c r="Q63" t="s">
        <v>32</v>
      </c>
      <c r="R63" t="s">
        <v>59</v>
      </c>
      <c r="S63" t="s">
        <v>30</v>
      </c>
      <c r="T63" t="s">
        <v>60</v>
      </c>
      <c r="U63">
        <v>6.1404515039799898</v>
      </c>
      <c r="V63">
        <v>6.0472012782798901</v>
      </c>
      <c r="W63" t="s">
        <v>36</v>
      </c>
      <c r="X63" t="s">
        <v>37</v>
      </c>
    </row>
    <row r="64" spans="1:24" x14ac:dyDescent="0.2">
      <c r="A64" t="s">
        <v>26</v>
      </c>
      <c r="B64" t="s">
        <v>70</v>
      </c>
      <c r="C64" t="s">
        <v>28</v>
      </c>
      <c r="D64">
        <v>0.133967399494687</v>
      </c>
      <c r="E64">
        <v>0.148492319247016</v>
      </c>
      <c r="F64" t="s">
        <v>107</v>
      </c>
      <c r="G64">
        <v>-16.139187832319799</v>
      </c>
      <c r="H64" t="s">
        <v>56</v>
      </c>
      <c r="I64" t="b">
        <v>0</v>
      </c>
      <c r="J64">
        <v>101.378768231428</v>
      </c>
      <c r="K64">
        <v>102.235911088571</v>
      </c>
      <c r="L64">
        <v>0.78212492446100101</v>
      </c>
      <c r="M64" t="s">
        <v>30</v>
      </c>
      <c r="N64" t="s">
        <v>30</v>
      </c>
      <c r="O64" t="s">
        <v>71</v>
      </c>
      <c r="P64">
        <f>-36.9055141746002 - 4.62713850996057</f>
        <v>-41.532652684560773</v>
      </c>
      <c r="Q64" t="s">
        <v>40</v>
      </c>
      <c r="R64" t="s">
        <v>59</v>
      </c>
      <c r="S64" t="s">
        <v>30</v>
      </c>
      <c r="T64" t="s">
        <v>60</v>
      </c>
      <c r="U64">
        <v>6.3180117533439697</v>
      </c>
      <c r="V64">
        <v>10.5950644603471</v>
      </c>
      <c r="W64" t="s">
        <v>36</v>
      </c>
      <c r="X64" t="s">
        <v>37</v>
      </c>
    </row>
    <row r="65" spans="1:24" x14ac:dyDescent="0.2">
      <c r="A65" t="s">
        <v>26</v>
      </c>
      <c r="B65" t="s">
        <v>99</v>
      </c>
      <c r="C65" t="s">
        <v>28</v>
      </c>
      <c r="D65">
        <v>6.6802770520907204E-2</v>
      </c>
      <c r="E65">
        <v>0.31651225698997898</v>
      </c>
      <c r="F65" t="s">
        <v>107</v>
      </c>
      <c r="G65">
        <v>-8.6072940202342796</v>
      </c>
      <c r="H65" t="s">
        <v>56</v>
      </c>
      <c r="I65" t="b">
        <v>0</v>
      </c>
      <c r="J65">
        <v>102.648566546341</v>
      </c>
      <c r="K65">
        <v>103.505709403484</v>
      </c>
      <c r="L65">
        <v>2.2331738979229998</v>
      </c>
      <c r="M65" t="s">
        <v>30</v>
      </c>
      <c r="N65" t="s">
        <v>30</v>
      </c>
      <c r="O65" t="s">
        <v>100</v>
      </c>
      <c r="P65">
        <f>-24.8877499671241 - 7.67316192665557</f>
        <v>-32.560911893779675</v>
      </c>
      <c r="Q65" t="s">
        <v>40</v>
      </c>
      <c r="R65" t="s">
        <v>59</v>
      </c>
      <c r="S65" t="s">
        <v>30</v>
      </c>
      <c r="T65" t="s">
        <v>60</v>
      </c>
      <c r="U65">
        <v>6.5017137274699301</v>
      </c>
      <c r="V65">
        <v>8.3063550749438004</v>
      </c>
      <c r="W65" t="s">
        <v>36</v>
      </c>
      <c r="X65" t="s">
        <v>37</v>
      </c>
    </row>
    <row r="66" spans="1:24" x14ac:dyDescent="0.2">
      <c r="A66" t="s">
        <v>26</v>
      </c>
      <c r="B66" t="s">
        <v>64</v>
      </c>
      <c r="C66" t="s">
        <v>28</v>
      </c>
      <c r="D66">
        <v>8.4753906689214703E-2</v>
      </c>
      <c r="E66">
        <v>0.25692688055541102</v>
      </c>
      <c r="F66" t="s">
        <v>107</v>
      </c>
      <c r="G66">
        <v>-3.3370480111524898</v>
      </c>
      <c r="H66" t="s">
        <v>109</v>
      </c>
      <c r="I66" t="b">
        <v>0</v>
      </c>
      <c r="J66">
        <v>102.31836555456201</v>
      </c>
      <c r="K66">
        <v>103.175508411705</v>
      </c>
      <c r="L66">
        <v>1.86452990506299</v>
      </c>
      <c r="M66" t="s">
        <v>30</v>
      </c>
      <c r="N66" t="s">
        <v>30</v>
      </c>
      <c r="O66" t="s">
        <v>65</v>
      </c>
      <c r="P66">
        <f>-8.88665177184267 - 2.2125557495377</f>
        <v>-11.09920752138037</v>
      </c>
      <c r="Q66" t="s">
        <v>32</v>
      </c>
      <c r="R66" t="s">
        <v>110</v>
      </c>
      <c r="S66" t="s">
        <v>111</v>
      </c>
      <c r="T66" t="s">
        <v>144</v>
      </c>
      <c r="U66">
        <v>6.0780522772031098</v>
      </c>
      <c r="V66">
        <v>2.8314304901480498</v>
      </c>
      <c r="W66" t="s">
        <v>36</v>
      </c>
      <c r="X66" t="s">
        <v>37</v>
      </c>
    </row>
    <row r="67" spans="1:24" x14ac:dyDescent="0.2">
      <c r="A67" t="s">
        <v>26</v>
      </c>
      <c r="B67" t="s">
        <v>70</v>
      </c>
      <c r="C67" t="s">
        <v>28</v>
      </c>
      <c r="D67">
        <v>0.133967399494687</v>
      </c>
      <c r="E67">
        <v>0.148492319247016</v>
      </c>
      <c r="F67" t="s">
        <v>107</v>
      </c>
      <c r="G67">
        <v>-16.139187832319799</v>
      </c>
      <c r="H67" t="s">
        <v>109</v>
      </c>
      <c r="I67" t="b">
        <v>0</v>
      </c>
      <c r="J67">
        <v>101.378768231428</v>
      </c>
      <c r="K67">
        <v>102.235911088571</v>
      </c>
      <c r="L67">
        <v>0.78212492446100101</v>
      </c>
      <c r="M67" t="s">
        <v>30</v>
      </c>
      <c r="N67" t="s">
        <v>30</v>
      </c>
      <c r="O67" t="s">
        <v>71</v>
      </c>
      <c r="P67">
        <f>-36.9055141746002 - 4.62713850996057</f>
        <v>-41.532652684560773</v>
      </c>
      <c r="Q67" t="s">
        <v>40</v>
      </c>
      <c r="R67" t="s">
        <v>110</v>
      </c>
      <c r="S67" t="s">
        <v>111</v>
      </c>
      <c r="T67" t="s">
        <v>145</v>
      </c>
      <c r="U67">
        <v>6.3180117533439697</v>
      </c>
      <c r="V67">
        <v>10.5950644603471</v>
      </c>
      <c r="W67" t="s">
        <v>36</v>
      </c>
      <c r="X67" t="s">
        <v>37</v>
      </c>
    </row>
    <row r="68" spans="1:24" x14ac:dyDescent="0.2">
      <c r="A68" t="s">
        <v>26</v>
      </c>
      <c r="B68" t="s">
        <v>104</v>
      </c>
      <c r="C68" t="s">
        <v>28</v>
      </c>
      <c r="D68">
        <v>3.4744535799739899E-2</v>
      </c>
      <c r="E68">
        <v>0.47379477504219802</v>
      </c>
      <c r="F68" t="s">
        <v>107</v>
      </c>
      <c r="G68">
        <v>4.1441131120057202</v>
      </c>
      <c r="H68" t="s">
        <v>56</v>
      </c>
      <c r="I68" t="b">
        <v>0</v>
      </c>
      <c r="J68">
        <v>103.222762366954</v>
      </c>
      <c r="K68">
        <v>104.079905224097</v>
      </c>
      <c r="L68">
        <v>2.6492692611650002</v>
      </c>
      <c r="M68" t="s">
        <v>30</v>
      </c>
      <c r="N68" t="s">
        <v>30</v>
      </c>
      <c r="O68" t="s">
        <v>105</v>
      </c>
      <c r="P68">
        <f>-6.90989859439546 - 15.1981248184069</f>
        <v>-22.10802341280236</v>
      </c>
      <c r="Q68" t="s">
        <v>40</v>
      </c>
      <c r="R68" t="s">
        <v>59</v>
      </c>
      <c r="S68" t="s">
        <v>30</v>
      </c>
      <c r="T68" t="s">
        <v>60</v>
      </c>
      <c r="U68">
        <v>5.9481012498574497</v>
      </c>
      <c r="V68">
        <v>5.6398018910210101</v>
      </c>
      <c r="W68" t="s">
        <v>36</v>
      </c>
      <c r="X68" t="s">
        <v>37</v>
      </c>
    </row>
    <row r="69" spans="1:24" x14ac:dyDescent="0.2">
      <c r="A69" t="s">
        <v>26</v>
      </c>
      <c r="B69" t="s">
        <v>99</v>
      </c>
      <c r="C69" t="s">
        <v>28</v>
      </c>
      <c r="D69">
        <v>6.6802770520907204E-2</v>
      </c>
      <c r="E69">
        <v>0.31651225698997898</v>
      </c>
      <c r="F69" t="s">
        <v>107</v>
      </c>
      <c r="G69">
        <v>-8.6072940202342796</v>
      </c>
      <c r="H69" t="s">
        <v>109</v>
      </c>
      <c r="I69" t="b">
        <v>0</v>
      </c>
      <c r="J69">
        <v>102.648566546341</v>
      </c>
      <c r="K69">
        <v>103.505709403484</v>
      </c>
      <c r="L69">
        <v>2.2331738979229998</v>
      </c>
      <c r="M69" t="s">
        <v>30</v>
      </c>
      <c r="N69" t="s">
        <v>30</v>
      </c>
      <c r="O69" t="s">
        <v>100</v>
      </c>
      <c r="P69">
        <f>-24.8877499671241 - 7.67316192665557</f>
        <v>-32.560911893779675</v>
      </c>
      <c r="Q69" t="s">
        <v>40</v>
      </c>
      <c r="R69" t="s">
        <v>110</v>
      </c>
      <c r="S69" t="s">
        <v>111</v>
      </c>
      <c r="T69" t="s">
        <v>146</v>
      </c>
      <c r="U69">
        <v>6.5017137274699301</v>
      </c>
      <c r="V69">
        <v>8.3063550749438004</v>
      </c>
      <c r="W69" t="s">
        <v>36</v>
      </c>
      <c r="X69" t="s">
        <v>37</v>
      </c>
    </row>
    <row r="70" spans="1:24" x14ac:dyDescent="0.2">
      <c r="A70" t="s">
        <v>26</v>
      </c>
      <c r="B70" t="s">
        <v>96</v>
      </c>
      <c r="C70" t="s">
        <v>28</v>
      </c>
      <c r="D70">
        <v>7.0528534984228E-3</v>
      </c>
      <c r="E70">
        <v>0.74862314755468995</v>
      </c>
      <c r="F70" t="s">
        <v>107</v>
      </c>
      <c r="G70">
        <v>-2.01988727519988</v>
      </c>
      <c r="H70" t="s">
        <v>56</v>
      </c>
      <c r="I70" t="b">
        <v>0</v>
      </c>
      <c r="J70">
        <v>103.70360125549099</v>
      </c>
      <c r="K70">
        <v>104.560744112634</v>
      </c>
      <c r="L70">
        <v>3.20193340787299</v>
      </c>
      <c r="M70" t="s">
        <v>30</v>
      </c>
      <c r="N70" t="s">
        <v>30</v>
      </c>
      <c r="O70" t="s">
        <v>97</v>
      </c>
      <c r="P70">
        <f>-14.1486977476659 - 10.1089231972661</f>
        <v>-24.257620944932</v>
      </c>
      <c r="Q70" t="s">
        <v>44</v>
      </c>
      <c r="R70" t="s">
        <v>59</v>
      </c>
      <c r="S70" t="s">
        <v>30</v>
      </c>
      <c r="T70" t="s">
        <v>60</v>
      </c>
      <c r="U70">
        <v>6.1665277466600497</v>
      </c>
      <c r="V70">
        <v>6.1881686084010097</v>
      </c>
      <c r="W70" t="s">
        <v>36</v>
      </c>
      <c r="X70" t="s">
        <v>37</v>
      </c>
    </row>
    <row r="71" spans="1:24" x14ac:dyDescent="0.2">
      <c r="A71" t="s">
        <v>26</v>
      </c>
      <c r="B71" t="s">
        <v>61</v>
      </c>
      <c r="C71" t="s">
        <v>28</v>
      </c>
      <c r="D71">
        <v>4.2702809806869899E-2</v>
      </c>
      <c r="E71">
        <v>0.426164016936735</v>
      </c>
      <c r="F71" t="s">
        <v>107</v>
      </c>
      <c r="G71">
        <v>-8.9203336698924698</v>
      </c>
      <c r="H71" t="s">
        <v>114</v>
      </c>
      <c r="I71" t="b">
        <v>0</v>
      </c>
      <c r="J71">
        <v>101.976287325965</v>
      </c>
      <c r="K71">
        <v>102.83343018310801</v>
      </c>
      <c r="L71">
        <v>1.9599579472540101</v>
      </c>
      <c r="M71" t="s">
        <v>30</v>
      </c>
      <c r="N71" t="s">
        <v>30</v>
      </c>
      <c r="O71" t="s">
        <v>62</v>
      </c>
      <c r="P71">
        <f>-30.2943780866136 - 12.4537107468286</f>
        <v>-42.748088833442203</v>
      </c>
      <c r="Q71" t="s">
        <v>44</v>
      </c>
      <c r="R71" t="s">
        <v>115</v>
      </c>
      <c r="S71" t="s">
        <v>116</v>
      </c>
      <c r="T71" t="s">
        <v>147</v>
      </c>
      <c r="U71">
        <v>6.4116117682316798</v>
      </c>
      <c r="V71">
        <v>10.905124702408701</v>
      </c>
      <c r="W71" t="s">
        <v>36</v>
      </c>
      <c r="X71" t="s">
        <v>37</v>
      </c>
    </row>
    <row r="72" spans="1:24" x14ac:dyDescent="0.2">
      <c r="A72" t="s">
        <v>26</v>
      </c>
      <c r="B72" t="s">
        <v>90</v>
      </c>
      <c r="C72" t="s">
        <v>28</v>
      </c>
      <c r="D72">
        <v>6.2220513240991399E-2</v>
      </c>
      <c r="E72">
        <v>0.33428922487975699</v>
      </c>
      <c r="F72" t="s">
        <v>107</v>
      </c>
      <c r="G72">
        <v>17.119639366518602</v>
      </c>
      <c r="H72" t="s">
        <v>114</v>
      </c>
      <c r="I72" t="b">
        <v>0</v>
      </c>
      <c r="J72">
        <v>101.647582777371</v>
      </c>
      <c r="K72">
        <v>102.504725634514</v>
      </c>
      <c r="L72">
        <v>1.5469918021839899</v>
      </c>
      <c r="M72" t="s">
        <v>30</v>
      </c>
      <c r="N72" t="s">
        <v>30</v>
      </c>
      <c r="O72" t="s">
        <v>91</v>
      </c>
      <c r="P72">
        <f>-16.5151431117765 - 50.7544218448137</f>
        <v>-67.269564956590202</v>
      </c>
      <c r="Q72" t="s">
        <v>32</v>
      </c>
      <c r="R72" t="s">
        <v>115</v>
      </c>
      <c r="S72" t="s">
        <v>116</v>
      </c>
      <c r="T72" t="s">
        <v>148</v>
      </c>
      <c r="U72">
        <v>6.4412793839100004</v>
      </c>
      <c r="V72">
        <v>17.1606033052526</v>
      </c>
      <c r="W72" t="s">
        <v>36</v>
      </c>
      <c r="X72" t="s">
        <v>37</v>
      </c>
    </row>
    <row r="73" spans="1:24" x14ac:dyDescent="0.2">
      <c r="A73" t="s">
        <v>26</v>
      </c>
      <c r="B73" t="s">
        <v>96</v>
      </c>
      <c r="C73" t="s">
        <v>28</v>
      </c>
      <c r="D73">
        <v>7.0528534984228E-3</v>
      </c>
      <c r="E73">
        <v>0.74862314755468995</v>
      </c>
      <c r="F73" t="s">
        <v>107</v>
      </c>
      <c r="G73">
        <v>-2.01988727519988</v>
      </c>
      <c r="H73" t="s">
        <v>109</v>
      </c>
      <c r="I73" t="b">
        <v>0</v>
      </c>
      <c r="J73">
        <v>103.70360125549099</v>
      </c>
      <c r="K73">
        <v>104.560744112634</v>
      </c>
      <c r="L73">
        <v>3.20193340787299</v>
      </c>
      <c r="M73" t="s">
        <v>30</v>
      </c>
      <c r="N73" t="s">
        <v>30</v>
      </c>
      <c r="O73" t="s">
        <v>97</v>
      </c>
      <c r="P73">
        <f>-14.1486977476659 - 10.1089231972661</f>
        <v>-24.257620944932</v>
      </c>
      <c r="Q73" t="s">
        <v>44</v>
      </c>
      <c r="R73" t="s">
        <v>110</v>
      </c>
      <c r="S73" t="s">
        <v>111</v>
      </c>
      <c r="T73" t="s">
        <v>149</v>
      </c>
      <c r="U73">
        <v>6.1665277466600497</v>
      </c>
      <c r="V73">
        <v>6.1881686084010097</v>
      </c>
      <c r="W73" t="s">
        <v>36</v>
      </c>
      <c r="X73" t="s">
        <v>37</v>
      </c>
    </row>
    <row r="74" spans="1:24" x14ac:dyDescent="0.2">
      <c r="A74" t="s">
        <v>26</v>
      </c>
      <c r="B74" t="s">
        <v>64</v>
      </c>
      <c r="C74" t="s">
        <v>28</v>
      </c>
      <c r="D74">
        <v>4.79167586435819E-2</v>
      </c>
      <c r="E74">
        <v>0.398610766777521</v>
      </c>
      <c r="F74" t="s">
        <v>107</v>
      </c>
      <c r="G74">
        <v>-2.5725599632120701</v>
      </c>
      <c r="H74" t="s">
        <v>114</v>
      </c>
      <c r="I74" t="b">
        <v>0</v>
      </c>
      <c r="J74">
        <v>102.140266973762</v>
      </c>
      <c r="K74">
        <v>102.997409830905</v>
      </c>
      <c r="L74">
        <v>1.68643132426299</v>
      </c>
      <c r="M74" t="s">
        <v>30</v>
      </c>
      <c r="N74" t="s">
        <v>30</v>
      </c>
      <c r="O74" t="s">
        <v>65</v>
      </c>
      <c r="P74">
        <f>-8.37578874910118 - 3.23066882267704</f>
        <v>-11.606457571778218</v>
      </c>
      <c r="Q74" t="s">
        <v>32</v>
      </c>
      <c r="R74" t="s">
        <v>115</v>
      </c>
      <c r="S74" t="s">
        <v>116</v>
      </c>
      <c r="T74" t="s">
        <v>150</v>
      </c>
      <c r="U74">
        <v>6.1879346306168799</v>
      </c>
      <c r="V74">
        <v>2.9608310132087299</v>
      </c>
      <c r="W74" t="s">
        <v>36</v>
      </c>
      <c r="X74" t="s">
        <v>37</v>
      </c>
    </row>
    <row r="75" spans="1:24" x14ac:dyDescent="0.2">
      <c r="A75" t="s">
        <v>26</v>
      </c>
      <c r="B75" t="s">
        <v>73</v>
      </c>
      <c r="C75" t="s">
        <v>28</v>
      </c>
      <c r="D75">
        <v>4.74970815798113E-2</v>
      </c>
      <c r="E75">
        <v>0.417448860765119</v>
      </c>
      <c r="F75" t="s">
        <v>107</v>
      </c>
      <c r="G75">
        <v>6.3249366543443903</v>
      </c>
      <c r="H75" t="s">
        <v>114</v>
      </c>
      <c r="I75" t="b">
        <v>0</v>
      </c>
      <c r="J75">
        <v>91.337698447495995</v>
      </c>
      <c r="K75">
        <v>92.260775370572901</v>
      </c>
      <c r="L75">
        <v>0</v>
      </c>
      <c r="M75" t="s">
        <v>30</v>
      </c>
      <c r="N75" t="s">
        <v>30</v>
      </c>
      <c r="O75" t="s">
        <v>74</v>
      </c>
      <c r="P75">
        <f>-8.51212592854026 - 21.1619992372291</f>
        <v>-29.674125165769361</v>
      </c>
      <c r="Q75" t="s">
        <v>58</v>
      </c>
      <c r="R75" t="s">
        <v>115</v>
      </c>
      <c r="S75" t="s">
        <v>116</v>
      </c>
      <c r="T75" t="s">
        <v>151</v>
      </c>
      <c r="U75">
        <v>6.3730011833688902</v>
      </c>
      <c r="V75">
        <v>7.56992988922687</v>
      </c>
      <c r="W75" t="s">
        <v>36</v>
      </c>
      <c r="X75" t="s">
        <v>37</v>
      </c>
    </row>
    <row r="76" spans="1:24" x14ac:dyDescent="0.2">
      <c r="A76" t="s">
        <v>26</v>
      </c>
      <c r="B76" t="s">
        <v>52</v>
      </c>
      <c r="C76" t="s">
        <v>28</v>
      </c>
      <c r="D76">
        <v>0.15036596278283401</v>
      </c>
      <c r="E76">
        <v>0.124062219549519</v>
      </c>
      <c r="F76" t="s">
        <v>107</v>
      </c>
      <c r="G76">
        <v>-32.942351163988597</v>
      </c>
      <c r="H76" t="s">
        <v>114</v>
      </c>
      <c r="I76" t="b">
        <v>0</v>
      </c>
      <c r="J76">
        <v>100.062910783494</v>
      </c>
      <c r="K76">
        <v>100.92005364063699</v>
      </c>
      <c r="L76">
        <v>1.00238546077869</v>
      </c>
      <c r="M76" t="s">
        <v>30</v>
      </c>
      <c r="N76" t="s">
        <v>30</v>
      </c>
      <c r="O76" t="s">
        <v>53</v>
      </c>
      <c r="P76">
        <f>-72.5707217590522 - 6.68601943107496</f>
        <v>-79.256741190127158</v>
      </c>
      <c r="Q76" t="s">
        <v>32</v>
      </c>
      <c r="R76" t="s">
        <v>115</v>
      </c>
      <c r="S76" t="s">
        <v>116</v>
      </c>
      <c r="T76" t="s">
        <v>152</v>
      </c>
      <c r="U76">
        <v>6.5572986584169097</v>
      </c>
      <c r="V76">
        <v>20.2185564260528</v>
      </c>
      <c r="W76" t="s">
        <v>36</v>
      </c>
      <c r="X76" t="s">
        <v>37</v>
      </c>
    </row>
    <row r="77" spans="1:24" x14ac:dyDescent="0.2">
      <c r="A77" t="s">
        <v>26</v>
      </c>
      <c r="B77" t="s">
        <v>84</v>
      </c>
      <c r="C77" t="s">
        <v>28</v>
      </c>
      <c r="D77">
        <v>2.6371108716470001E-4</v>
      </c>
      <c r="E77">
        <v>0.95067479826283696</v>
      </c>
      <c r="F77" t="s">
        <v>107</v>
      </c>
      <c r="G77">
        <v>0.162020949670554</v>
      </c>
      <c r="H77" t="s">
        <v>56</v>
      </c>
      <c r="I77" t="b">
        <v>0</v>
      </c>
      <c r="J77">
        <v>103.819440897172</v>
      </c>
      <c r="K77">
        <v>104.676583754315</v>
      </c>
      <c r="L77">
        <v>3.2425628085090001</v>
      </c>
      <c r="M77" t="s">
        <v>30</v>
      </c>
      <c r="N77" t="s">
        <v>30</v>
      </c>
      <c r="O77" t="s">
        <v>85</v>
      </c>
      <c r="P77">
        <f>-4.88645334129927 - 5.21049524064038</f>
        <v>-10.09694858193965</v>
      </c>
      <c r="Q77" t="s">
        <v>44</v>
      </c>
      <c r="R77" t="s">
        <v>59</v>
      </c>
      <c r="S77" t="s">
        <v>30</v>
      </c>
      <c r="T77" t="s">
        <v>60</v>
      </c>
      <c r="U77">
        <v>6.16822179720391</v>
      </c>
      <c r="V77">
        <v>2.5757521892703199</v>
      </c>
      <c r="W77" t="s">
        <v>36</v>
      </c>
      <c r="X77" t="s">
        <v>37</v>
      </c>
    </row>
    <row r="78" spans="1:24" x14ac:dyDescent="0.2">
      <c r="A78" t="s">
        <v>26</v>
      </c>
      <c r="B78" t="s">
        <v>90</v>
      </c>
      <c r="C78" t="s">
        <v>28</v>
      </c>
      <c r="D78">
        <v>8.6821799663746799E-2</v>
      </c>
      <c r="E78">
        <v>0.250937788725828</v>
      </c>
      <c r="F78" t="s">
        <v>107</v>
      </c>
      <c r="G78">
        <v>19.035108921134899</v>
      </c>
      <c r="H78" t="s">
        <v>56</v>
      </c>
      <c r="I78" t="b">
        <v>0</v>
      </c>
      <c r="J78">
        <v>102.279912559075</v>
      </c>
      <c r="K78">
        <v>103.137055416218</v>
      </c>
      <c r="L78">
        <v>2.1793215838879898</v>
      </c>
      <c r="M78" t="s">
        <v>30</v>
      </c>
      <c r="N78" t="s">
        <v>30</v>
      </c>
      <c r="O78" t="s">
        <v>91</v>
      </c>
      <c r="P78">
        <f>-12.2061973081161 - 50.2764151503859</f>
        <v>-62.482612458502004</v>
      </c>
      <c r="Q78" t="s">
        <v>32</v>
      </c>
      <c r="R78" t="s">
        <v>59</v>
      </c>
      <c r="S78" t="s">
        <v>30</v>
      </c>
      <c r="T78" t="s">
        <v>60</v>
      </c>
      <c r="U78">
        <v>6.32554036307556</v>
      </c>
      <c r="V78">
        <v>15.9394419536995</v>
      </c>
      <c r="W78" t="s">
        <v>36</v>
      </c>
      <c r="X78" t="s">
        <v>37</v>
      </c>
    </row>
    <row r="79" spans="1:24" x14ac:dyDescent="0.2">
      <c r="A79" t="s">
        <v>26</v>
      </c>
      <c r="B79" t="s">
        <v>84</v>
      </c>
      <c r="C79" t="s">
        <v>28</v>
      </c>
      <c r="D79">
        <v>3.5848737263733002E-3</v>
      </c>
      <c r="E79">
        <v>0.81943926503492703</v>
      </c>
      <c r="F79" t="s">
        <v>107</v>
      </c>
      <c r="G79">
        <v>-0.61242706878517605</v>
      </c>
      <c r="H79" t="s">
        <v>114</v>
      </c>
      <c r="I79" t="b">
        <v>0</v>
      </c>
      <c r="J79">
        <v>102.631242130711</v>
      </c>
      <c r="K79">
        <v>103.488384987854</v>
      </c>
      <c r="L79">
        <v>2.0543640420479998</v>
      </c>
      <c r="M79" t="s">
        <v>30</v>
      </c>
      <c r="N79" t="s">
        <v>30</v>
      </c>
      <c r="O79" t="s">
        <v>85</v>
      </c>
      <c r="P79">
        <f>-5.77954108057004 - 4.55468694299969</f>
        <v>-10.334228023569729</v>
      </c>
      <c r="Q79" t="s">
        <v>44</v>
      </c>
      <c r="R79" t="s">
        <v>115</v>
      </c>
      <c r="S79" t="s">
        <v>116</v>
      </c>
      <c r="T79" t="s">
        <v>153</v>
      </c>
      <c r="U79">
        <v>6.3059381916357999</v>
      </c>
      <c r="V79">
        <v>2.6362826590739101</v>
      </c>
      <c r="W79" t="s">
        <v>36</v>
      </c>
      <c r="X79" t="s">
        <v>37</v>
      </c>
    </row>
    <row r="80" spans="1:24" x14ac:dyDescent="0.2">
      <c r="A80" t="s">
        <v>26</v>
      </c>
      <c r="B80" t="s">
        <v>73</v>
      </c>
      <c r="C80" t="s">
        <v>28</v>
      </c>
      <c r="D80">
        <v>4.7497081579811203E-2</v>
      </c>
      <c r="E80">
        <v>0.417448860765119</v>
      </c>
      <c r="F80" t="s">
        <v>107</v>
      </c>
      <c r="G80">
        <v>6.3249366543443903</v>
      </c>
      <c r="H80" t="s">
        <v>109</v>
      </c>
      <c r="I80" t="b">
        <v>0</v>
      </c>
      <c r="J80">
        <v>91.337698447495995</v>
      </c>
      <c r="K80">
        <v>92.260775370572901</v>
      </c>
      <c r="L80">
        <v>0</v>
      </c>
      <c r="M80" t="s">
        <v>30</v>
      </c>
      <c r="N80" t="s">
        <v>30</v>
      </c>
      <c r="O80" t="s">
        <v>74</v>
      </c>
      <c r="P80">
        <f>-8.51212592854026 - 21.1619992372291</f>
        <v>-29.674125165769361</v>
      </c>
      <c r="Q80" t="s">
        <v>58</v>
      </c>
      <c r="R80" t="s">
        <v>110</v>
      </c>
      <c r="S80" t="s">
        <v>111</v>
      </c>
      <c r="T80" t="s">
        <v>154</v>
      </c>
      <c r="U80">
        <v>6.3730011833689</v>
      </c>
      <c r="V80">
        <v>7.56992988922687</v>
      </c>
      <c r="W80" t="s">
        <v>36</v>
      </c>
      <c r="X80" t="s">
        <v>37</v>
      </c>
    </row>
    <row r="81" spans="1:24" x14ac:dyDescent="0.2">
      <c r="A81" t="s">
        <v>26</v>
      </c>
      <c r="B81" t="s">
        <v>77</v>
      </c>
      <c r="C81" t="s">
        <v>28</v>
      </c>
      <c r="D81">
        <v>0.32720871343508501</v>
      </c>
      <c r="E81">
        <v>1.6427187627228199E-2</v>
      </c>
      <c r="F81" t="s">
        <v>107</v>
      </c>
      <c r="G81">
        <v>-12.249784201669099</v>
      </c>
      <c r="H81" t="s">
        <v>114</v>
      </c>
      <c r="I81" t="b">
        <v>0</v>
      </c>
      <c r="J81">
        <v>96.215229600288396</v>
      </c>
      <c r="K81">
        <v>97.0723724574313</v>
      </c>
      <c r="L81">
        <v>0.42023312593539602</v>
      </c>
      <c r="M81" t="s">
        <v>30</v>
      </c>
      <c r="N81" t="s">
        <v>30</v>
      </c>
      <c r="O81" t="s">
        <v>78</v>
      </c>
      <c r="P81">
        <f>-21.1390650765008 - -3.3605033268373</f>
        <v>-17.778561749663499</v>
      </c>
      <c r="Q81" t="s">
        <v>32</v>
      </c>
      <c r="R81" t="s">
        <v>115</v>
      </c>
      <c r="S81" t="s">
        <v>116</v>
      </c>
      <c r="T81" t="s">
        <v>155</v>
      </c>
      <c r="U81">
        <v>6.50509247412311</v>
      </c>
      <c r="V81">
        <v>4.53534738511825</v>
      </c>
      <c r="W81" t="s">
        <v>36</v>
      </c>
      <c r="X81" t="s">
        <v>37</v>
      </c>
    </row>
    <row r="82" spans="1:24" x14ac:dyDescent="0.2">
      <c r="A82" t="s">
        <v>26</v>
      </c>
      <c r="B82" t="s">
        <v>93</v>
      </c>
      <c r="C82" t="s">
        <v>28</v>
      </c>
      <c r="D82">
        <v>4.0196614110194996E-3</v>
      </c>
      <c r="E82">
        <v>0.80898223323097496</v>
      </c>
      <c r="F82" t="s">
        <v>107</v>
      </c>
      <c r="G82">
        <v>-0.855722820603945</v>
      </c>
      <c r="H82" t="s">
        <v>109</v>
      </c>
      <c r="I82" t="b">
        <v>0</v>
      </c>
      <c r="J82">
        <v>103.75545262347499</v>
      </c>
      <c r="K82">
        <v>104.612595480618</v>
      </c>
      <c r="L82">
        <v>3.1233151727699902</v>
      </c>
      <c r="M82" t="s">
        <v>30</v>
      </c>
      <c r="N82" t="s">
        <v>30</v>
      </c>
      <c r="O82" t="s">
        <v>94</v>
      </c>
      <c r="P82">
        <f>-7.6724231474509 - 5.96097750624301</f>
        <v>-13.63340065369391</v>
      </c>
      <c r="Q82" t="s">
        <v>40</v>
      </c>
      <c r="R82" t="s">
        <v>110</v>
      </c>
      <c r="S82" t="s">
        <v>111</v>
      </c>
      <c r="T82" t="s">
        <v>156</v>
      </c>
      <c r="U82">
        <v>6.0668159030292603</v>
      </c>
      <c r="V82">
        <v>3.4779083300239502</v>
      </c>
      <c r="W82" t="s">
        <v>36</v>
      </c>
      <c r="X82" t="s">
        <v>37</v>
      </c>
    </row>
    <row r="83" spans="1:24" x14ac:dyDescent="0.2">
      <c r="A83" t="s">
        <v>26</v>
      </c>
      <c r="B83" t="s">
        <v>77</v>
      </c>
      <c r="C83" t="s">
        <v>28</v>
      </c>
      <c r="D83">
        <v>0.35381556220577798</v>
      </c>
      <c r="E83">
        <v>1.17820397328425E-2</v>
      </c>
      <c r="F83" t="s">
        <v>107</v>
      </c>
      <c r="G83">
        <v>-12.0520290326068</v>
      </c>
      <c r="H83" t="s">
        <v>56</v>
      </c>
      <c r="I83" t="b">
        <v>0</v>
      </c>
      <c r="J83">
        <v>96.400529331908203</v>
      </c>
      <c r="K83">
        <v>97.257672189051107</v>
      </c>
      <c r="L83">
        <v>0.60553285755520303</v>
      </c>
      <c r="M83" t="s">
        <v>30</v>
      </c>
      <c r="N83" t="s">
        <v>30</v>
      </c>
      <c r="O83" t="s">
        <v>78</v>
      </c>
      <c r="P83">
        <f>-20.294556305798 - -3.80950175941565</f>
        <v>-16.485054546382351</v>
      </c>
      <c r="Q83" t="s">
        <v>32</v>
      </c>
      <c r="R83" t="s">
        <v>59</v>
      </c>
      <c r="S83" t="s">
        <v>30</v>
      </c>
      <c r="T83" t="s">
        <v>60</v>
      </c>
      <c r="U83">
        <v>6.4205781532029498</v>
      </c>
      <c r="V83">
        <v>4.2053710577506003</v>
      </c>
      <c r="W83" t="s">
        <v>36</v>
      </c>
      <c r="X83" t="s">
        <v>37</v>
      </c>
    </row>
    <row r="84" spans="1:24" x14ac:dyDescent="0.2">
      <c r="A84" t="s">
        <v>26</v>
      </c>
      <c r="B84" t="s">
        <v>52</v>
      </c>
      <c r="C84" t="s">
        <v>28</v>
      </c>
      <c r="D84">
        <v>0.112634084959224</v>
      </c>
      <c r="E84">
        <v>0.187857628743229</v>
      </c>
      <c r="F84" t="s">
        <v>107</v>
      </c>
      <c r="G84">
        <v>-27.376206341196902</v>
      </c>
      <c r="H84" t="s">
        <v>56</v>
      </c>
      <c r="I84" t="b">
        <v>0</v>
      </c>
      <c r="J84">
        <v>101.792461115135</v>
      </c>
      <c r="K84">
        <v>102.649603972278</v>
      </c>
      <c r="L84">
        <v>2.7319357924197001</v>
      </c>
      <c r="M84" t="s">
        <v>30</v>
      </c>
      <c r="N84" t="s">
        <v>30</v>
      </c>
      <c r="O84" t="s">
        <v>53</v>
      </c>
      <c r="P84">
        <f>-66.2628232128869 - 11.510410530493</f>
        <v>-77.773233743379905</v>
      </c>
      <c r="Q84" t="s">
        <v>32</v>
      </c>
      <c r="R84" t="s">
        <v>59</v>
      </c>
      <c r="S84" t="s">
        <v>30</v>
      </c>
      <c r="T84" t="s">
        <v>60</v>
      </c>
      <c r="U84">
        <v>6.2902214054736802</v>
      </c>
      <c r="V84">
        <v>19.840110648821401</v>
      </c>
      <c r="W84" t="s">
        <v>36</v>
      </c>
      <c r="X84" t="s">
        <v>37</v>
      </c>
    </row>
    <row r="85" spans="1:24" x14ac:dyDescent="0.2">
      <c r="A85" t="s">
        <v>26</v>
      </c>
      <c r="B85" t="s">
        <v>38</v>
      </c>
      <c r="C85" t="s">
        <v>28</v>
      </c>
      <c r="D85">
        <v>1.8181260522682902E-2</v>
      </c>
      <c r="E85">
        <v>0.60587469202557098</v>
      </c>
      <c r="F85" t="s">
        <v>107</v>
      </c>
      <c r="G85">
        <v>-1.5876435846375601</v>
      </c>
      <c r="H85" t="s">
        <v>56</v>
      </c>
      <c r="I85" t="b">
        <v>0</v>
      </c>
      <c r="J85">
        <v>103.51199887528</v>
      </c>
      <c r="K85">
        <v>104.369141732423</v>
      </c>
      <c r="L85">
        <v>2.905025325999</v>
      </c>
      <c r="M85" t="s">
        <v>30</v>
      </c>
      <c r="N85" t="s">
        <v>30</v>
      </c>
      <c r="O85" t="s">
        <v>39</v>
      </c>
      <c r="P85">
        <f>-7.49192593979867 - 4.31663877052355</f>
        <v>-11.808564710322219</v>
      </c>
      <c r="Q85" t="s">
        <v>40</v>
      </c>
      <c r="R85" t="s">
        <v>59</v>
      </c>
      <c r="S85" t="s">
        <v>30</v>
      </c>
      <c r="T85" t="s">
        <v>60</v>
      </c>
      <c r="U85">
        <v>5.9715377984761799</v>
      </c>
      <c r="V85">
        <v>3.0123889567148501</v>
      </c>
      <c r="W85" t="s">
        <v>36</v>
      </c>
      <c r="X85" t="s">
        <v>37</v>
      </c>
    </row>
    <row r="86" spans="1:24" x14ac:dyDescent="0.2">
      <c r="A86" t="s">
        <v>26</v>
      </c>
      <c r="B86" t="s">
        <v>104</v>
      </c>
      <c r="C86" t="s">
        <v>28</v>
      </c>
      <c r="D86">
        <v>9.4361759657115001E-3</v>
      </c>
      <c r="E86">
        <v>0.71071941018137896</v>
      </c>
      <c r="F86" t="s">
        <v>107</v>
      </c>
      <c r="G86">
        <v>2.2752825541384798</v>
      </c>
      <c r="H86" t="s">
        <v>114</v>
      </c>
      <c r="I86" t="b">
        <v>0</v>
      </c>
      <c r="J86">
        <v>102.553054388313</v>
      </c>
      <c r="K86">
        <v>103.410197245456</v>
      </c>
      <c r="L86">
        <v>1.9795612825240001</v>
      </c>
      <c r="M86" t="s">
        <v>30</v>
      </c>
      <c r="N86" t="s">
        <v>30</v>
      </c>
      <c r="O86" t="s">
        <v>105</v>
      </c>
      <c r="P86">
        <f>-9.52219051987851 - 14.0727556281555</f>
        <v>-23.594946148034012</v>
      </c>
      <c r="Q86" t="s">
        <v>40</v>
      </c>
      <c r="R86" t="s">
        <v>115</v>
      </c>
      <c r="S86" t="s">
        <v>116</v>
      </c>
      <c r="T86" t="s">
        <v>157</v>
      </c>
      <c r="U86">
        <v>6.1911621808595898</v>
      </c>
      <c r="V86">
        <v>6.0191189153147899</v>
      </c>
      <c r="W86" t="s">
        <v>36</v>
      </c>
      <c r="X86" t="s">
        <v>37</v>
      </c>
    </row>
    <row r="87" spans="1:24" x14ac:dyDescent="0.2">
      <c r="A87" t="s">
        <v>26</v>
      </c>
      <c r="B87" t="s">
        <v>49</v>
      </c>
      <c r="C87" t="s">
        <v>28</v>
      </c>
      <c r="D87">
        <v>4.5516684962430002E-4</v>
      </c>
      <c r="E87">
        <v>0.93522462934531903</v>
      </c>
      <c r="F87" t="s">
        <v>107</v>
      </c>
      <c r="G87">
        <v>0.52020295801526795</v>
      </c>
      <c r="H87" t="s">
        <v>114</v>
      </c>
      <c r="I87" t="b">
        <v>0</v>
      </c>
      <c r="J87">
        <v>102.680105794808</v>
      </c>
      <c r="K87">
        <v>103.53724865194999</v>
      </c>
      <c r="L87">
        <v>2.04701508656398</v>
      </c>
      <c r="M87" t="s">
        <v>30</v>
      </c>
      <c r="N87" t="s">
        <v>30</v>
      </c>
      <c r="O87" t="s">
        <v>50</v>
      </c>
      <c r="P87">
        <f>-11.8164993854483 - 12.8569053014788</f>
        <v>-24.6734046869271</v>
      </c>
      <c r="Q87" t="s">
        <v>32</v>
      </c>
      <c r="R87" t="s">
        <v>115</v>
      </c>
      <c r="S87" t="s">
        <v>116</v>
      </c>
      <c r="T87" t="s">
        <v>158</v>
      </c>
      <c r="U87">
        <v>6.3463379024247004</v>
      </c>
      <c r="V87">
        <v>6.2942358895222297</v>
      </c>
      <c r="W87" t="s">
        <v>36</v>
      </c>
      <c r="X87" t="s">
        <v>37</v>
      </c>
    </row>
    <row r="88" spans="1:24" x14ac:dyDescent="0.2">
      <c r="A88" t="s">
        <v>26</v>
      </c>
      <c r="B88" t="s">
        <v>73</v>
      </c>
      <c r="C88" t="s">
        <v>28</v>
      </c>
      <c r="D88">
        <v>4.7497081579811203E-2</v>
      </c>
      <c r="E88">
        <v>0.417448860765119</v>
      </c>
      <c r="F88" t="s">
        <v>107</v>
      </c>
      <c r="G88">
        <v>6.3249366543443903</v>
      </c>
      <c r="H88" t="s">
        <v>29</v>
      </c>
      <c r="I88" t="b">
        <v>0</v>
      </c>
      <c r="J88">
        <v>91.337698447495995</v>
      </c>
      <c r="K88">
        <v>92.260775370572901</v>
      </c>
      <c r="L88">
        <v>0</v>
      </c>
      <c r="M88" t="s">
        <v>30</v>
      </c>
      <c r="N88" t="s">
        <v>30</v>
      </c>
      <c r="O88" t="s">
        <v>74</v>
      </c>
      <c r="P88">
        <f>-8.51212592854026 - 21.1619992372291</f>
        <v>-29.674125165769361</v>
      </c>
      <c r="Q88" t="s">
        <v>58</v>
      </c>
      <c r="R88" t="s">
        <v>33</v>
      </c>
      <c r="S88" t="s">
        <v>34</v>
      </c>
      <c r="T88" t="s">
        <v>159</v>
      </c>
      <c r="U88">
        <v>6.3730011833689</v>
      </c>
      <c r="V88">
        <v>7.56992988922687</v>
      </c>
      <c r="W88" t="s">
        <v>36</v>
      </c>
      <c r="X88" t="s">
        <v>37</v>
      </c>
    </row>
    <row r="89" spans="1:24" x14ac:dyDescent="0.2">
      <c r="A89" t="s">
        <v>26</v>
      </c>
      <c r="B89" t="s">
        <v>82</v>
      </c>
      <c r="C89" t="s">
        <v>28</v>
      </c>
      <c r="D89">
        <v>9.106235098457E-4</v>
      </c>
      <c r="E89">
        <v>0.91166471642969704</v>
      </c>
      <c r="F89" t="s">
        <v>107</v>
      </c>
      <c r="G89">
        <v>-0.488124215193533</v>
      </c>
      <c r="H89" t="s">
        <v>109</v>
      </c>
      <c r="I89" t="b">
        <v>0</v>
      </c>
      <c r="J89">
        <v>92.101715561871302</v>
      </c>
      <c r="K89">
        <v>93.024792484948193</v>
      </c>
      <c r="L89">
        <v>0</v>
      </c>
      <c r="M89" t="s">
        <v>30</v>
      </c>
      <c r="N89" t="s">
        <v>30</v>
      </c>
      <c r="O89" t="s">
        <v>83</v>
      </c>
      <c r="P89">
        <f>-8.95757303183193 - 7.98132460144487</f>
        <v>-16.938897633276802</v>
      </c>
      <c r="Q89" t="s">
        <v>58</v>
      </c>
      <c r="R89" t="s">
        <v>110</v>
      </c>
      <c r="S89" t="s">
        <v>111</v>
      </c>
      <c r="T89" t="s">
        <v>160</v>
      </c>
      <c r="U89">
        <v>6.3782664947028103</v>
      </c>
      <c r="V89">
        <v>4.3211473554277502</v>
      </c>
      <c r="W89" t="s">
        <v>36</v>
      </c>
      <c r="X89" t="s">
        <v>37</v>
      </c>
    </row>
    <row r="90" spans="1:24" x14ac:dyDescent="0.2">
      <c r="A90" t="s">
        <v>26</v>
      </c>
      <c r="B90" t="s">
        <v>42</v>
      </c>
      <c r="C90" t="s">
        <v>28</v>
      </c>
      <c r="D90">
        <v>0.107829446530443</v>
      </c>
      <c r="E90">
        <v>0.198152058224912</v>
      </c>
      <c r="F90" t="s">
        <v>107</v>
      </c>
      <c r="G90">
        <v>3.4290484822809302</v>
      </c>
      <c r="H90" t="s">
        <v>56</v>
      </c>
      <c r="I90" t="b">
        <v>0</v>
      </c>
      <c r="J90">
        <v>101.884259235832</v>
      </c>
      <c r="K90">
        <v>102.74140209297499</v>
      </c>
      <c r="L90">
        <v>2.0143874017029901</v>
      </c>
      <c r="M90" t="s">
        <v>30</v>
      </c>
      <c r="N90" t="s">
        <v>30</v>
      </c>
      <c r="O90" t="s">
        <v>43</v>
      </c>
      <c r="P90">
        <f>-1.56254629725166 - 8.42064326181351</f>
        <v>-9.9831895590651705</v>
      </c>
      <c r="Q90" t="s">
        <v>44</v>
      </c>
      <c r="R90" t="s">
        <v>59</v>
      </c>
      <c r="S90" t="s">
        <v>30</v>
      </c>
      <c r="T90" t="s">
        <v>60</v>
      </c>
      <c r="U90">
        <v>6.2084851163796904</v>
      </c>
      <c r="V90">
        <v>2.5467320303737702</v>
      </c>
      <c r="W90" t="s">
        <v>36</v>
      </c>
      <c r="X90" t="s">
        <v>37</v>
      </c>
    </row>
    <row r="91" spans="1:24" x14ac:dyDescent="0.2">
      <c r="A91" t="s">
        <v>26</v>
      </c>
      <c r="B91" t="s">
        <v>67</v>
      </c>
      <c r="C91" t="s">
        <v>28</v>
      </c>
      <c r="D91">
        <v>3.5597943441821003E-2</v>
      </c>
      <c r="E91">
        <v>0.46831550047040799</v>
      </c>
      <c r="F91" t="s">
        <v>107</v>
      </c>
      <c r="G91">
        <v>8.8678639616980295</v>
      </c>
      <c r="H91" t="s">
        <v>109</v>
      </c>
      <c r="I91" t="b">
        <v>0</v>
      </c>
      <c r="J91">
        <v>103.20772557342499</v>
      </c>
      <c r="K91">
        <v>104.064868430568</v>
      </c>
      <c r="L91">
        <v>2.8526700500519899</v>
      </c>
      <c r="M91" t="s">
        <v>30</v>
      </c>
      <c r="N91" t="s">
        <v>30</v>
      </c>
      <c r="O91" t="s">
        <v>68</v>
      </c>
      <c r="P91">
        <f>-14.4906964420194 - 32.2264243654154</f>
        <v>-46.717120807434796</v>
      </c>
      <c r="Q91" t="s">
        <v>44</v>
      </c>
      <c r="R91" t="s">
        <v>110</v>
      </c>
      <c r="S91" t="s">
        <v>111</v>
      </c>
      <c r="T91" t="s">
        <v>161</v>
      </c>
      <c r="U91">
        <v>6.0693903588318001</v>
      </c>
      <c r="V91">
        <v>11.9176328590395</v>
      </c>
      <c r="W91" t="s">
        <v>36</v>
      </c>
      <c r="X91" t="s">
        <v>37</v>
      </c>
    </row>
    <row r="92" spans="1:24" x14ac:dyDescent="0.2">
      <c r="A92" t="s">
        <v>26</v>
      </c>
      <c r="B92" t="s">
        <v>87</v>
      </c>
      <c r="C92" t="s">
        <v>28</v>
      </c>
      <c r="D92">
        <v>2.9669444652738599E-2</v>
      </c>
      <c r="E92">
        <v>0.50856684968772503</v>
      </c>
      <c r="F92" t="s">
        <v>107</v>
      </c>
      <c r="G92">
        <v>2.4378531156001899</v>
      </c>
      <c r="H92" t="s">
        <v>114</v>
      </c>
      <c r="I92" t="b">
        <v>0</v>
      </c>
      <c r="J92">
        <v>102.17552560601</v>
      </c>
      <c r="K92">
        <v>103.032668463153</v>
      </c>
      <c r="L92">
        <v>1.9750890642729999</v>
      </c>
      <c r="M92" t="s">
        <v>30</v>
      </c>
      <c r="N92" t="s">
        <v>30</v>
      </c>
      <c r="O92" t="s">
        <v>88</v>
      </c>
      <c r="P92">
        <f>-4.61757094828737 - 9.49327717948774</f>
        <v>-14.11084812777511</v>
      </c>
      <c r="Q92" t="s">
        <v>44</v>
      </c>
      <c r="R92" t="s">
        <v>115</v>
      </c>
      <c r="S92" t="s">
        <v>116</v>
      </c>
      <c r="T92" t="s">
        <v>162</v>
      </c>
      <c r="U92">
        <v>6.2255185705182097</v>
      </c>
      <c r="V92">
        <v>3.5997061550446698</v>
      </c>
      <c r="W92" t="s">
        <v>36</v>
      </c>
      <c r="X92" t="s">
        <v>37</v>
      </c>
    </row>
    <row r="93" spans="1:24" x14ac:dyDescent="0.2">
      <c r="A93" t="s">
        <v>26</v>
      </c>
      <c r="B93" t="s">
        <v>38</v>
      </c>
      <c r="C93" t="s">
        <v>28</v>
      </c>
      <c r="D93">
        <v>1.8181260522682902E-2</v>
      </c>
      <c r="E93">
        <v>0.60587469202557098</v>
      </c>
      <c r="F93" t="s">
        <v>107</v>
      </c>
      <c r="G93">
        <v>-1.5876435846375601</v>
      </c>
      <c r="H93" t="s">
        <v>109</v>
      </c>
      <c r="I93" t="b">
        <v>0</v>
      </c>
      <c r="J93">
        <v>103.51199887528</v>
      </c>
      <c r="K93">
        <v>104.369141732423</v>
      </c>
      <c r="L93">
        <v>2.905025325999</v>
      </c>
      <c r="M93" t="s">
        <v>30</v>
      </c>
      <c r="N93" t="s">
        <v>30</v>
      </c>
      <c r="O93" t="s">
        <v>39</v>
      </c>
      <c r="P93">
        <f>-7.49192593979867 - 4.31663877052355</f>
        <v>-11.808564710322219</v>
      </c>
      <c r="Q93" t="s">
        <v>40</v>
      </c>
      <c r="R93" t="s">
        <v>110</v>
      </c>
      <c r="S93" t="s">
        <v>111</v>
      </c>
      <c r="T93" t="s">
        <v>163</v>
      </c>
      <c r="U93">
        <v>5.9715377984761799</v>
      </c>
      <c r="V93">
        <v>3.0123889567148501</v>
      </c>
      <c r="W93" t="s">
        <v>36</v>
      </c>
      <c r="X93" t="s">
        <v>37</v>
      </c>
    </row>
    <row r="94" spans="1:24" x14ac:dyDescent="0.2">
      <c r="A94" t="s">
        <v>26</v>
      </c>
      <c r="B94" t="s">
        <v>61</v>
      </c>
      <c r="C94" t="s">
        <v>28</v>
      </c>
      <c r="D94">
        <v>2.3263825799729899E-2</v>
      </c>
      <c r="E94">
        <v>0.558943624884785</v>
      </c>
      <c r="F94" t="s">
        <v>107</v>
      </c>
      <c r="G94">
        <v>-6.0493273437944497</v>
      </c>
      <c r="H94" t="s">
        <v>56</v>
      </c>
      <c r="I94" t="b">
        <v>0</v>
      </c>
      <c r="J94">
        <v>103.423766676056</v>
      </c>
      <c r="K94">
        <v>104.28090953319899</v>
      </c>
      <c r="L94">
        <v>3.4074372973449898</v>
      </c>
      <c r="M94" t="s">
        <v>30</v>
      </c>
      <c r="N94" t="s">
        <v>30</v>
      </c>
      <c r="O94" t="s">
        <v>62</v>
      </c>
      <c r="P94">
        <f>-25.8858524071904 - 13.7871977196015</f>
        <v>-39.6730501267919</v>
      </c>
      <c r="Q94" t="s">
        <v>44</v>
      </c>
      <c r="R94" t="s">
        <v>59</v>
      </c>
      <c r="S94" t="s">
        <v>30</v>
      </c>
      <c r="T94" t="s">
        <v>60</v>
      </c>
      <c r="U94">
        <v>6.1938466043388498</v>
      </c>
      <c r="V94">
        <v>10.120676052753</v>
      </c>
      <c r="W94" t="s">
        <v>36</v>
      </c>
      <c r="X94" t="s">
        <v>37</v>
      </c>
    </row>
    <row r="95" spans="1:24" x14ac:dyDescent="0.2">
      <c r="A95" t="s">
        <v>26</v>
      </c>
      <c r="B95" t="s">
        <v>102</v>
      </c>
      <c r="C95" t="s">
        <v>28</v>
      </c>
      <c r="D95">
        <v>2.18293699838976E-2</v>
      </c>
      <c r="E95">
        <v>0.58502276425765798</v>
      </c>
      <c r="F95" t="s">
        <v>107</v>
      </c>
      <c r="G95">
        <v>-4.6448138534064602</v>
      </c>
      <c r="H95" t="s">
        <v>109</v>
      </c>
      <c r="I95" t="b">
        <v>0</v>
      </c>
      <c r="J95">
        <v>91.763153682403896</v>
      </c>
      <c r="K95">
        <v>92.686230605480802</v>
      </c>
      <c r="L95">
        <v>0</v>
      </c>
      <c r="M95" t="s">
        <v>30</v>
      </c>
      <c r="N95" t="s">
        <v>30</v>
      </c>
      <c r="O95" t="s">
        <v>103</v>
      </c>
      <c r="P95">
        <f>-20.9320380982388 - 11.6424103914259</f>
        <v>-32.574448489664697</v>
      </c>
      <c r="Q95" t="s">
        <v>58</v>
      </c>
      <c r="R95" t="s">
        <v>110</v>
      </c>
      <c r="S95" t="s">
        <v>111</v>
      </c>
      <c r="T95" t="s">
        <v>164</v>
      </c>
      <c r="U95">
        <v>6.48156993032143</v>
      </c>
      <c r="V95">
        <v>8.3098082881797808</v>
      </c>
      <c r="W95" t="s">
        <v>36</v>
      </c>
      <c r="X95" t="s">
        <v>37</v>
      </c>
    </row>
    <row r="96" spans="1:24" x14ac:dyDescent="0.2">
      <c r="A96" t="s">
        <v>26</v>
      </c>
      <c r="B96" t="s">
        <v>82</v>
      </c>
      <c r="C96" t="s">
        <v>28</v>
      </c>
      <c r="D96">
        <v>9.1062350984609996E-4</v>
      </c>
      <c r="E96">
        <v>0.91166471642969704</v>
      </c>
      <c r="F96" t="s">
        <v>107</v>
      </c>
      <c r="G96">
        <v>-0.488124215193533</v>
      </c>
      <c r="H96" t="s">
        <v>114</v>
      </c>
      <c r="I96" t="b">
        <v>0</v>
      </c>
      <c r="J96">
        <v>92.101715561871302</v>
      </c>
      <c r="K96">
        <v>93.024792484948193</v>
      </c>
      <c r="L96">
        <v>0</v>
      </c>
      <c r="M96" t="s">
        <v>30</v>
      </c>
      <c r="N96" t="s">
        <v>30</v>
      </c>
      <c r="O96" t="s">
        <v>83</v>
      </c>
      <c r="P96">
        <f>-8.95757303183193 - 7.98132460144487</f>
        <v>-16.938897633276802</v>
      </c>
      <c r="Q96" t="s">
        <v>58</v>
      </c>
      <c r="R96" t="s">
        <v>115</v>
      </c>
      <c r="S96" t="s">
        <v>116</v>
      </c>
      <c r="T96" t="s">
        <v>165</v>
      </c>
      <c r="U96">
        <v>6.3782664947028103</v>
      </c>
      <c r="V96">
        <v>4.3211473554277502</v>
      </c>
      <c r="W96" t="s">
        <v>36</v>
      </c>
      <c r="X96" t="s">
        <v>37</v>
      </c>
    </row>
    <row r="97" spans="1:24" x14ac:dyDescent="0.2">
      <c r="A97" t="s">
        <v>26</v>
      </c>
      <c r="B97" t="s">
        <v>75</v>
      </c>
      <c r="C97" t="s">
        <v>28</v>
      </c>
      <c r="D97">
        <v>7.7546299435334407E-2</v>
      </c>
      <c r="E97">
        <v>0.29631392837866599</v>
      </c>
      <c r="F97" t="s">
        <v>107</v>
      </c>
      <c r="G97">
        <v>-7.3603721018753303</v>
      </c>
      <c r="H97" t="s">
        <v>109</v>
      </c>
      <c r="I97" t="b">
        <v>0</v>
      </c>
      <c r="J97">
        <v>90.824802681272104</v>
      </c>
      <c r="K97">
        <v>91.747879604348995</v>
      </c>
      <c r="L97">
        <v>0</v>
      </c>
      <c r="M97" t="s">
        <v>30</v>
      </c>
      <c r="N97" t="s">
        <v>30</v>
      </c>
      <c r="O97" t="s">
        <v>76</v>
      </c>
      <c r="P97">
        <f>-20.6582877528723 - 5.93754354912168</f>
        <v>-26.595831301993982</v>
      </c>
      <c r="Q97" t="s">
        <v>58</v>
      </c>
      <c r="R97" t="s">
        <v>110</v>
      </c>
      <c r="S97" t="s">
        <v>111</v>
      </c>
      <c r="T97" t="s">
        <v>166</v>
      </c>
      <c r="U97">
        <v>6.2411461686365097</v>
      </c>
      <c r="V97">
        <v>6.7846508423454104</v>
      </c>
      <c r="W97" t="s">
        <v>36</v>
      </c>
      <c r="X97" t="s">
        <v>37</v>
      </c>
    </row>
    <row r="98" spans="1:24" x14ac:dyDescent="0.2">
      <c r="A98" t="s">
        <v>26</v>
      </c>
      <c r="B98" t="s">
        <v>87</v>
      </c>
      <c r="C98" t="s">
        <v>28</v>
      </c>
      <c r="D98">
        <v>2.81585942869522E-2</v>
      </c>
      <c r="E98">
        <v>0.51972553808964905</v>
      </c>
      <c r="F98" t="s">
        <v>107</v>
      </c>
      <c r="G98">
        <v>2.2373459372470101</v>
      </c>
      <c r="H98" t="s">
        <v>56</v>
      </c>
      <c r="I98" t="b">
        <v>0</v>
      </c>
      <c r="J98">
        <v>103.338359515303</v>
      </c>
      <c r="K98">
        <v>104.195502372446</v>
      </c>
      <c r="L98">
        <v>3.1379229735659999</v>
      </c>
      <c r="M98" t="s">
        <v>30</v>
      </c>
      <c r="N98" t="s">
        <v>30</v>
      </c>
      <c r="O98" t="s">
        <v>88</v>
      </c>
      <c r="P98">
        <f>-4.41440218167627 - 8.8890940561703</f>
        <v>-13.30349623784657</v>
      </c>
      <c r="Q98" t="s">
        <v>44</v>
      </c>
      <c r="R98" t="s">
        <v>59</v>
      </c>
      <c r="S98" t="s">
        <v>30</v>
      </c>
      <c r="T98" t="s">
        <v>60</v>
      </c>
      <c r="U98">
        <v>6.0750334220801996</v>
      </c>
      <c r="V98">
        <v>3.3937490402669801</v>
      </c>
      <c r="W98" t="s">
        <v>36</v>
      </c>
      <c r="X98" t="s">
        <v>37</v>
      </c>
    </row>
    <row r="99" spans="1:24" x14ac:dyDescent="0.2">
      <c r="A99" t="s">
        <v>26</v>
      </c>
      <c r="B99" t="s">
        <v>46</v>
      </c>
      <c r="C99" t="s">
        <v>28</v>
      </c>
      <c r="D99">
        <v>8.0239263617255099E-2</v>
      </c>
      <c r="E99">
        <v>0.27057793506047501</v>
      </c>
      <c r="F99" t="s">
        <v>107</v>
      </c>
      <c r="G99">
        <v>4.8430813964891604</v>
      </c>
      <c r="H99" t="s">
        <v>109</v>
      </c>
      <c r="I99" t="b">
        <v>0</v>
      </c>
      <c r="J99">
        <v>102.40201547437201</v>
      </c>
      <c r="K99">
        <v>103.259158331515</v>
      </c>
      <c r="L99">
        <v>2.5345602021839899</v>
      </c>
      <c r="M99" t="s">
        <v>30</v>
      </c>
      <c r="N99" t="s">
        <v>30</v>
      </c>
      <c r="O99" t="s">
        <v>47</v>
      </c>
      <c r="P99">
        <f>-3.45497105910916 - 13.1411338520875</f>
        <v>-16.596104911196658</v>
      </c>
      <c r="Q99" t="s">
        <v>40</v>
      </c>
      <c r="R99" t="s">
        <v>110</v>
      </c>
      <c r="S99" t="s">
        <v>111</v>
      </c>
      <c r="T99" t="s">
        <v>167</v>
      </c>
      <c r="U99">
        <v>6.3299046659684199</v>
      </c>
      <c r="V99">
        <v>4.2337002324481201</v>
      </c>
      <c r="W99" t="s">
        <v>36</v>
      </c>
      <c r="X99" t="s">
        <v>37</v>
      </c>
    </row>
  </sheetData>
  <mergeCells count="2">
    <mergeCell ref="A1:K1"/>
    <mergeCell ref="A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2023-02-27T21:28:17Z</dcterms:created>
  <dcterms:modified xsi:type="dcterms:W3CDTF">2023-03-07T00:49:40Z</dcterms:modified>
</cp:coreProperties>
</file>