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nnah/Desktop/GCMP/Supp_Tables/"/>
    </mc:Choice>
  </mc:AlternateContent>
  <xr:revisionPtr revIDLastSave="0" documentId="13_ncr:1_{7B92677E-F115-BE42-B8C0-3B413F9445E3}" xr6:coauthVersionLast="47" xr6:coauthVersionMax="47" xr10:uidLastSave="{00000000-0000-0000-0000-000000000000}"/>
  <bookViews>
    <workbookView xWindow="7700" yWindow="2820" windowWidth="23260" windowHeight="12580" activeTab="1" xr2:uid="{635964DC-1275-F24E-A533-4EEDB34ABDB9}"/>
  </bookViews>
  <sheets>
    <sheet name="Table 6a" sheetId="1" r:id="rId1"/>
    <sheet name="Table 6b" sheetId="2" r:id="rId2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9" i="1" l="1"/>
  <c r="P15" i="1"/>
  <c r="P12" i="1"/>
  <c r="P11" i="1"/>
  <c r="P9" i="1"/>
  <c r="P8" i="1"/>
  <c r="P6" i="1"/>
  <c r="P5" i="1"/>
  <c r="P51" i="2"/>
  <c r="P50" i="2"/>
  <c r="P48" i="2"/>
  <c r="P47" i="2"/>
  <c r="P46" i="2"/>
  <c r="P45" i="2"/>
  <c r="P44" i="2"/>
  <c r="P42" i="2"/>
  <c r="P40" i="2"/>
  <c r="P39" i="2"/>
  <c r="P38" i="2"/>
  <c r="P37" i="2"/>
  <c r="P36" i="2"/>
  <c r="P33" i="2"/>
  <c r="P32" i="2"/>
  <c r="P31" i="2"/>
  <c r="P30" i="2"/>
  <c r="P29" i="2"/>
  <c r="P28" i="2"/>
  <c r="P27" i="2"/>
  <c r="P26" i="2"/>
  <c r="P24" i="2"/>
  <c r="P23" i="2"/>
  <c r="P22" i="2"/>
  <c r="P21" i="2"/>
  <c r="P20" i="2"/>
  <c r="P19" i="2"/>
  <c r="P18" i="2"/>
  <c r="P17" i="2"/>
  <c r="P16" i="2"/>
  <c r="P14" i="2"/>
  <c r="P13" i="2"/>
  <c r="P12" i="2"/>
  <c r="P11" i="2"/>
  <c r="P10" i="2"/>
  <c r="P9" i="2"/>
  <c r="P8" i="2"/>
  <c r="P7" i="2"/>
  <c r="P5" i="2"/>
  <c r="P4" i="2"/>
</calcChain>
</file>

<file path=xl/sharedStrings.xml><?xml version="1.0" encoding="utf-8"?>
<sst xmlns="http://schemas.openxmlformats.org/spreadsheetml/2006/main" count="948" uniqueCount="116">
  <si>
    <t>analysis_label</t>
  </si>
  <si>
    <t>x_trait</t>
  </si>
  <si>
    <t>y_trait</t>
  </si>
  <si>
    <t>R2</t>
  </si>
  <si>
    <t>p</t>
  </si>
  <si>
    <t>FDR_q</t>
  </si>
  <si>
    <t>slope</t>
  </si>
  <si>
    <t>model_name</t>
  </si>
  <si>
    <t>best_model</t>
  </si>
  <si>
    <t>AIC</t>
  </si>
  <si>
    <t>AICc</t>
  </si>
  <si>
    <t>delta_AICc</t>
  </si>
  <si>
    <t>filter_column</t>
  </si>
  <si>
    <t>filter_value</t>
  </si>
  <si>
    <t>results_dir</t>
  </si>
  <si>
    <t>x_trait_slope_95CI</t>
  </si>
  <si>
    <t>compartment</t>
  </si>
  <si>
    <t>branch_length_transformation</t>
  </si>
  <si>
    <t>estimated_parameter</t>
  </si>
  <si>
    <t>parameter_value</t>
  </si>
  <si>
    <t>intercept</t>
  </si>
  <si>
    <t>x_trait_slope_stdev</t>
  </si>
  <si>
    <t>trait_table</t>
  </si>
  <si>
    <t>tree</t>
  </si>
  <si>
    <t>alpha_diversity_vs_disease</t>
  </si>
  <si>
    <t>observed_features_all</t>
  </si>
  <si>
    <t>perc_dis</t>
  </si>
  <si>
    <t>BM_Lambda</t>
  </si>
  <si>
    <t>None</t>
  </si>
  <si>
    <t>../output/PIC_results/A1_alpha_diversity_vs_disease/PIC_observed_features_all_vs_perc_dis/PGLS_results.tsv</t>
  </si>
  <si>
    <t>all</t>
  </si>
  <si>
    <t>lambda=ML delta=1kappa=1</t>
  </si>
  <si>
    <t>lambda</t>
  </si>
  <si>
    <t>lambda : 1e-06 (95% CI  NA  -  0.244444540544028 )</t>
  </si>
  <si>
    <t>../output/GCMP_trait_table_with_abundances_and_adiv_and_metadata_zeros.tsv</t>
  </si>
  <si>
    <t>../output/huang_roy_genus_tree.newick</t>
  </si>
  <si>
    <t>gini_index_mucus</t>
  </si>
  <si>
    <t>../output/PIC_results/A1_alpha_diversity_vs_disease/PIC_gini_index_mucus_vs_perc_dis/PGLS_results.tsv</t>
  </si>
  <si>
    <t>mucus</t>
  </si>
  <si>
    <t>lambda : 1e-06 (95% CI  NA  -  0.243692382427815 )</t>
  </si>
  <si>
    <t>dominance_tissue</t>
  </si>
  <si>
    <t>../output/PIC_results/A1_alpha_diversity_vs_disease/PIC_dominance_tissue_vs_perc_dis/PGLS_results.tsv</t>
  </si>
  <si>
    <t>7.90418086490031 - 25.4188094554246</t>
  </si>
  <si>
    <t>tissue</t>
  </si>
  <si>
    <t>lambda : 1e-06 (95% CI  NA  -  0.277369813805761 )</t>
  </si>
  <si>
    <t>dominance_skeleton</t>
  </si>
  <si>
    <t>../output/PIC_results/A1_alpha_diversity_vs_disease/PIC_dominance_skeleton_vs_perc_dis/PGLS_results.tsv</t>
  </si>
  <si>
    <t>skeleton</t>
  </si>
  <si>
    <t>lambda : 1e-06 (95% CI  NA  -  0.244883128326734 )</t>
  </si>
  <si>
    <t>observed_features_tissue</t>
  </si>
  <si>
    <t>../output/PIC_results/A1_alpha_diversity_vs_disease/PIC_observed_features_tissue_vs_perc_dis/PGLS_results.tsv</t>
  </si>
  <si>
    <t>lambda : 1e-06 (95% CI  NA  -  0.240949828222544 )</t>
  </si>
  <si>
    <t>gini_index_tissue</t>
  </si>
  <si>
    <t>../output/PIC_results/A1_alpha_diversity_vs_disease/PIC_gini_index_tissue_vs_perc_dis/PGLS_results.tsv</t>
  </si>
  <si>
    <t>lambda : 1e-06 (95% CI  NA  -  0.236307502967153 )</t>
  </si>
  <si>
    <t>observed_features_mucus</t>
  </si>
  <si>
    <t>../output/PIC_results/A1_alpha_diversity_vs_disease/PIC_observed_features_mucus_vs_perc_dis/PGLS_results.tsv</t>
  </si>
  <si>
    <t>lambda : 1e-06 (95% CI  NA  -  0.301833113389224 )</t>
  </si>
  <si>
    <t>observed_features_skeleton</t>
  </si>
  <si>
    <t>../output/PIC_results/A1_alpha_diversity_vs_disease/PIC_observed_features_skeleton_vs_perc_dis/PGLS_results.tsv</t>
  </si>
  <si>
    <t>lambda : 1e-06 (95% CI  NA  -  0.238060846211266 )</t>
  </si>
  <si>
    <t>gini_index_all</t>
  </si>
  <si>
    <t>../output/PIC_results/A1_alpha_diversity_vs_disease/PIC_gini_index_all_vs_perc_dis/PGLS_results.tsv</t>
  </si>
  <si>
    <t>lambda : 1e-06 (95% CI  NA  -  0.217683123298543 )</t>
  </si>
  <si>
    <t>dominance_mucus</t>
  </si>
  <si>
    <t>../output/PIC_results/A1_alpha_diversity_vs_disease/PIC_dominance_mucus_vs_perc_dis/PGLS_results.tsv</t>
  </si>
  <si>
    <t>lambda : 1e-06 (95% CI  NA  -  0.301355349590762 )</t>
  </si>
  <si>
    <t>gini_index_skeleton</t>
  </si>
  <si>
    <t>../output/PIC_results/A1_alpha_diversity_vs_disease/PIC_gini_index_skeleton_vs_perc_dis/PGLS_results.tsv</t>
  </si>
  <si>
    <t>lambda : 1e-06 (95% CI  NA  -  0.228376065459091 )</t>
  </si>
  <si>
    <t>dominance_all</t>
  </si>
  <si>
    <t>../output/PIC_results/A1_alpha_diversity_vs_disease/PIC_dominance_all_vs_perc_dis/PGLS_results.tsv</t>
  </si>
  <si>
    <t>2.46037149100516 - 25.7034482053119</t>
  </si>
  <si>
    <t>lambda : 1e-06 (95% CI  NA  -  0.270416363557044 )</t>
  </si>
  <si>
    <t>NA (q values only calculated for best models by AIC)</t>
  </si>
  <si>
    <t>BM_Kappa</t>
  </si>
  <si>
    <t>lambda=1 delta=1kappa=ML</t>
  </si>
  <si>
    <t>kappa</t>
  </si>
  <si>
    <t>kappa : 0.6362088675198 (95% CI  0.0910829421675218  -  NA )</t>
  </si>
  <si>
    <t>BM_Delta</t>
  </si>
  <si>
    <t>lambda=1 delta=MLkappa=1</t>
  </si>
  <si>
    <t>delta</t>
  </si>
  <si>
    <t>delta : 1 (95% CI  0.380911833346047  -  NA )</t>
  </si>
  <si>
    <t>kappa : 0.658819893843684 (95% CI  0.117118543591611  -  NA )</t>
  </si>
  <si>
    <t>kappa : 0.520591555534334 (95% CI  NA  -  NA )</t>
  </si>
  <si>
    <t>BM</t>
  </si>
  <si>
    <t>lambda=1 delta=1kappa=1</t>
  </si>
  <si>
    <t>All parameters fixed</t>
  </si>
  <si>
    <t>delta : 1 (95% CI  0.385389307069562  -  NA )</t>
  </si>
  <si>
    <t>delta : 1 (95% CI  0.38410877550706  -  NA )</t>
  </si>
  <si>
    <t>2.55146991451955 - 22.0654318279732</t>
  </si>
  <si>
    <t>kappa : 0.573136618960674 (95% CI  0.0551101395184736  -  NA )</t>
  </si>
  <si>
    <t>kappa : 0.506675275850199 (95% CI  NA  -  NA )</t>
  </si>
  <si>
    <t>delta : 1 (95% CI  0.381512985300476  -  NA )</t>
  </si>
  <si>
    <t>delta : 1 (95% CI  0.384136006562489  -  NA )</t>
  </si>
  <si>
    <t>kappa : 0.608051673706598 (95% CI  0.0354058978208583  -  NA )</t>
  </si>
  <si>
    <t>kappa : 0.604796903382693 (95% CI  0.0325150722404553  -  NA )</t>
  </si>
  <si>
    <t>3.16787882870977 - 19.7708277298297</t>
  </si>
  <si>
    <t>delta : 1 (95% CI  0.39912567058736  -  NA )</t>
  </si>
  <si>
    <t>1.3807377057156 - 17.6939115768178</t>
  </si>
  <si>
    <t>delta : 1 (95% CI  0.378213185377572  -  NA )</t>
  </si>
  <si>
    <t>kappa : 0.588122845442969 (95% CI  0.022023513442985  -  NA )</t>
  </si>
  <si>
    <t>delta : 1 (95% CI  0.386835858641176  -  NA )</t>
  </si>
  <si>
    <t>kappa : 0.481357145805482 (95% CI  NA  -  NA )</t>
  </si>
  <si>
    <t>delta : 1 (95% CI  0.381463976811953  -  NA )</t>
  </si>
  <si>
    <t>delta : 1 (95% CI  0.383717267525458  -  NA )</t>
  </si>
  <si>
    <t>kappa : 0.56080400159632 (95% CI  NA  -  NA )</t>
  </si>
  <si>
    <t>delta : 1 (95% CI  0.384476549345131  -  NA )</t>
  </si>
  <si>
    <t>7.07097952061582 - 24.8912913173623</t>
  </si>
  <si>
    <t>kappa : 0.33659168555637 (95% CI  NA  -  0.843927800421344 )</t>
  </si>
  <si>
    <t>kappa : 0.594128913467957 (95% CI  0.0306003977228916  -  NA )</t>
  </si>
  <si>
    <t>delta : 1 (95% CI  0.383277639601734  -  NA )</t>
  </si>
  <si>
    <t>Supplementary Data Table 6a.</t>
  </si>
  <si>
    <t>Supplementary Data Table 6b.</t>
  </si>
  <si>
    <r>
      <t xml:space="preserve">PGLS correlations between all dominant microbes and a. host disease prevelence. </t>
    </r>
    <r>
      <rPr>
        <sz val="12"/>
        <color theme="1"/>
        <rFont val="Calibri"/>
        <family val="2"/>
        <scheme val="minor"/>
      </rPr>
      <t>Results generated from the PGLS analysis conducted between dominant microbial taxa (dominance) and percent disease based on compartment (all, mucus, tissue, or skeleton). Four PGLS models (BM, BM_Lambda, BM_Kappa, BM_Delta) were run where parameters lambda (λ), delta (𝜹), and kappa (κ) were either set to 1 or maximum liklelihood (ML) (see Supplementary Data Table 12 for explanations of parameters). Best model designation is based on the lowest AIC score of the 4 models run with each alpha diversity variable in the 4 compartments: all, mucus, tissue, and skeleton.</t>
    </r>
  </si>
  <si>
    <r>
      <t xml:space="preserve">PGLS correlations between all dominant microbes and b. host growth rate. </t>
    </r>
    <r>
      <rPr>
        <sz val="12"/>
        <color theme="1"/>
        <rFont val="Calibri"/>
        <family val="2"/>
        <scheme val="minor"/>
      </rPr>
      <t>Results generated from the PGLS analysis conducted between alpha diversity and percent disease. The alpha diversity traits (x_trait) could be observed features, gini index or dominance based on compartment (all, mucus, tissue, or skeleton).</t>
    </r>
    <r>
      <rPr>
        <b/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Four PGLS models (BM, BM_Lambda, BM_Kappa, BM_Delta) were run where parameters lambda (λ), delta (𝜹), and kappa (κ) were either set to 1 or maximum liklelihood (ML) (see Supplementary Data Table 12 for explanations of parameters). Best model designation is based on the lowest AIC score of the 4 models run with each alpha diversity variable in the 4 compartments: all, mucus, tissue, and skeleton.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</si>
</sst>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1" fontId="0" fillId="0" borderId="0" xfId="0" applyNumberFormat="1"/>
    <xf numFmtId="0" fontId="1" fillId="2" borderId="0" xfId="0" applyFont="1" applyFill="1"/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0" borderId="0" xfId="0" applyFont="1" applyAlignment="1">
      <alignment vertical="top" wrapText="1"/>
    </xf>
    <xf numFmtId="0" fontId="4" fillId="0" borderId="0" xfId="0" applyFont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CC3E0-6C45-264B-AC77-3286BEF35D46}">
  <dimension ref="A1:X19"/>
  <sheetViews>
    <sheetView topLeftCell="A2" workbookViewId="0">
      <selection activeCell="A2" sqref="A2:K2"/>
    </sheetView>
  </sheetViews>
  <sheetFormatPr baseColWidth="10" defaultColWidth="11.1640625" defaultRowHeight="16" x14ac:dyDescent="0.2"/>
  <cols>
    <col min="3" max="3" width="10.83203125" customWidth="1"/>
  </cols>
  <sheetData>
    <row r="1" spans="1:24" ht="21" x14ac:dyDescent="0.2">
      <c r="A1" s="3" t="s">
        <v>112</v>
      </c>
      <c r="B1" s="4"/>
      <c r="C1" s="4"/>
      <c r="D1" s="4"/>
      <c r="E1" s="4"/>
      <c r="F1" s="4"/>
      <c r="G1" s="4"/>
      <c r="H1" s="4"/>
      <c r="I1" s="4"/>
      <c r="J1" s="4"/>
      <c r="K1" s="4"/>
    </row>
    <row r="2" spans="1:24" ht="85.25" customHeight="1" x14ac:dyDescent="0.2">
      <c r="A2" s="5" t="s">
        <v>114</v>
      </c>
      <c r="B2" s="6"/>
      <c r="C2" s="6"/>
      <c r="D2" s="6"/>
      <c r="E2" s="6"/>
      <c r="F2" s="6"/>
      <c r="G2" s="6"/>
      <c r="H2" s="6"/>
      <c r="I2" s="6"/>
      <c r="J2" s="6"/>
      <c r="K2" s="6"/>
    </row>
    <row r="3" spans="1:24" s="2" customFormat="1" x14ac:dyDescent="0.2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2" t="s">
        <v>16</v>
      </c>
      <c r="R3" s="2" t="s">
        <v>17</v>
      </c>
      <c r="S3" s="2" t="s">
        <v>18</v>
      </c>
      <c r="T3" s="2" t="s">
        <v>19</v>
      </c>
      <c r="U3" s="2" t="s">
        <v>20</v>
      </c>
      <c r="V3" s="2" t="s">
        <v>21</v>
      </c>
      <c r="W3" s="2" t="s">
        <v>22</v>
      </c>
      <c r="X3" s="2" t="s">
        <v>23</v>
      </c>
    </row>
    <row r="4" spans="1:24" x14ac:dyDescent="0.2">
      <c r="A4" t="s">
        <v>24</v>
      </c>
      <c r="B4" t="s">
        <v>40</v>
      </c>
      <c r="C4" t="s">
        <v>26</v>
      </c>
      <c r="D4">
        <v>0.26790555874456201</v>
      </c>
      <c r="E4">
        <v>6.2523601240680002E-4</v>
      </c>
      <c r="F4">
        <v>7.5028321488815998E-3</v>
      </c>
      <c r="G4">
        <v>16.661495160162499</v>
      </c>
      <c r="H4" t="s">
        <v>27</v>
      </c>
      <c r="I4" t="b">
        <v>1</v>
      </c>
      <c r="J4">
        <v>225.47419652714501</v>
      </c>
      <c r="K4">
        <v>225.79852085146999</v>
      </c>
      <c r="L4">
        <v>0</v>
      </c>
      <c r="M4" t="s">
        <v>28</v>
      </c>
      <c r="N4" t="s">
        <v>28</v>
      </c>
      <c r="O4" t="s">
        <v>41</v>
      </c>
      <c r="P4" t="s">
        <v>42</v>
      </c>
      <c r="Q4" t="s">
        <v>43</v>
      </c>
      <c r="R4" t="s">
        <v>31</v>
      </c>
      <c r="S4" t="s">
        <v>32</v>
      </c>
      <c r="T4" t="s">
        <v>44</v>
      </c>
      <c r="U4">
        <v>0.30960428800014</v>
      </c>
      <c r="V4">
        <v>4.4680174975827303</v>
      </c>
      <c r="W4" t="s">
        <v>34</v>
      </c>
      <c r="X4" t="s">
        <v>35</v>
      </c>
    </row>
    <row r="5" spans="1:24" x14ac:dyDescent="0.2">
      <c r="A5" t="s">
        <v>24</v>
      </c>
      <c r="B5" t="s">
        <v>45</v>
      </c>
      <c r="C5" t="s">
        <v>26</v>
      </c>
      <c r="D5">
        <v>1.7124283087749999E-3</v>
      </c>
      <c r="E5">
        <v>0.79470890599697197</v>
      </c>
      <c r="F5">
        <v>0.86695517017851398</v>
      </c>
      <c r="G5">
        <v>1.3733636127147499</v>
      </c>
      <c r="H5" t="s">
        <v>27</v>
      </c>
      <c r="I5" t="b">
        <v>1</v>
      </c>
      <c r="J5">
        <v>248.26170696951201</v>
      </c>
      <c r="K5">
        <v>248.56939927720401</v>
      </c>
      <c r="L5">
        <v>0</v>
      </c>
      <c r="M5" t="s">
        <v>28</v>
      </c>
      <c r="N5" t="s">
        <v>28</v>
      </c>
      <c r="O5" t="s">
        <v>46</v>
      </c>
      <c r="P5">
        <f>-8.90285287902029 - 11.6495801044498</f>
        <v>-20.552432983470091</v>
      </c>
      <c r="Q5" t="s">
        <v>47</v>
      </c>
      <c r="R5" t="s">
        <v>31</v>
      </c>
      <c r="S5" t="s">
        <v>32</v>
      </c>
      <c r="T5" t="s">
        <v>48</v>
      </c>
      <c r="U5">
        <v>2.9347382523795398</v>
      </c>
      <c r="V5">
        <v>5.2429675978240002</v>
      </c>
      <c r="W5" t="s">
        <v>34</v>
      </c>
      <c r="X5" t="s">
        <v>35</v>
      </c>
    </row>
    <row r="6" spans="1:24" x14ac:dyDescent="0.2">
      <c r="A6" t="s">
        <v>24</v>
      </c>
      <c r="B6" t="s">
        <v>64</v>
      </c>
      <c r="C6" t="s">
        <v>26</v>
      </c>
      <c r="D6">
        <v>3.3746271337067597E-2</v>
      </c>
      <c r="E6">
        <v>0.25651024704082998</v>
      </c>
      <c r="F6">
        <v>0.51302049408165995</v>
      </c>
      <c r="G6">
        <v>5.7865389746346603</v>
      </c>
      <c r="H6" t="s">
        <v>27</v>
      </c>
      <c r="I6" t="b">
        <v>1</v>
      </c>
      <c r="J6">
        <v>236.29976496351301</v>
      </c>
      <c r="K6">
        <v>236.62408928783799</v>
      </c>
      <c r="L6">
        <v>0</v>
      </c>
      <c r="M6" t="s">
        <v>28</v>
      </c>
      <c r="N6" t="s">
        <v>28</v>
      </c>
      <c r="O6" t="s">
        <v>65</v>
      </c>
      <c r="P6">
        <f>-4.05846396167726 - 15.6315419109466</f>
        <v>-19.69000587262386</v>
      </c>
      <c r="Q6" t="s">
        <v>38</v>
      </c>
      <c r="R6" t="s">
        <v>31</v>
      </c>
      <c r="S6" t="s">
        <v>32</v>
      </c>
      <c r="T6" t="s">
        <v>66</v>
      </c>
      <c r="U6">
        <v>2.0452215019831601</v>
      </c>
      <c r="V6">
        <v>5.0229606817918002</v>
      </c>
      <c r="W6" t="s">
        <v>34</v>
      </c>
      <c r="X6" t="s">
        <v>35</v>
      </c>
    </row>
    <row r="7" spans="1:24" x14ac:dyDescent="0.2">
      <c r="A7" t="s">
        <v>24</v>
      </c>
      <c r="B7" t="s">
        <v>70</v>
      </c>
      <c r="C7" t="s">
        <v>26</v>
      </c>
      <c r="D7">
        <v>0.11839485927533</v>
      </c>
      <c r="E7">
        <v>2.2194182557969899E-2</v>
      </c>
      <c r="F7">
        <v>0.13316509534781901</v>
      </c>
      <c r="G7">
        <v>14.081909848158499</v>
      </c>
      <c r="H7" t="s">
        <v>27</v>
      </c>
      <c r="I7" t="b">
        <v>1</v>
      </c>
      <c r="J7">
        <v>252.91342748512301</v>
      </c>
      <c r="K7">
        <v>253.20611041195301</v>
      </c>
      <c r="L7">
        <v>0</v>
      </c>
      <c r="M7" t="s">
        <v>28</v>
      </c>
      <c r="N7" t="s">
        <v>28</v>
      </c>
      <c r="O7" t="s">
        <v>71</v>
      </c>
      <c r="P7" t="s">
        <v>72</v>
      </c>
      <c r="Q7" t="s">
        <v>30</v>
      </c>
      <c r="R7" t="s">
        <v>31</v>
      </c>
      <c r="S7" t="s">
        <v>32</v>
      </c>
      <c r="T7" t="s">
        <v>73</v>
      </c>
      <c r="U7">
        <v>0.76527668160120399</v>
      </c>
      <c r="V7">
        <v>5.9293563046701001</v>
      </c>
      <c r="W7" t="s">
        <v>34</v>
      </c>
      <c r="X7" t="s">
        <v>35</v>
      </c>
    </row>
    <row r="8" spans="1:24" x14ac:dyDescent="0.2">
      <c r="A8" t="s">
        <v>24</v>
      </c>
      <c r="B8" t="s">
        <v>64</v>
      </c>
      <c r="C8" t="s">
        <v>26</v>
      </c>
      <c r="D8">
        <v>7.3241030332721196E-2</v>
      </c>
      <c r="E8">
        <v>9.1214362906509E-2</v>
      </c>
      <c r="F8" t="s">
        <v>74</v>
      </c>
      <c r="G8">
        <v>7.4117234836717598</v>
      </c>
      <c r="H8" t="s">
        <v>75</v>
      </c>
      <c r="I8" t="b">
        <v>0</v>
      </c>
      <c r="J8">
        <v>249.81034411511101</v>
      </c>
      <c r="K8">
        <v>250.13466843943499</v>
      </c>
      <c r="L8">
        <v>13.510579151597</v>
      </c>
      <c r="M8" t="s">
        <v>28</v>
      </c>
      <c r="N8" t="s">
        <v>28</v>
      </c>
      <c r="O8" t="s">
        <v>65</v>
      </c>
      <c r="P8">
        <f>-0.971087191596876 - 15.7945341589404</f>
        <v>-16.765621350537273</v>
      </c>
      <c r="Q8" t="s">
        <v>38</v>
      </c>
      <c r="R8" t="s">
        <v>76</v>
      </c>
      <c r="S8" t="s">
        <v>77</v>
      </c>
      <c r="T8" t="s">
        <v>84</v>
      </c>
      <c r="U8">
        <v>2.1066705318546499</v>
      </c>
      <c r="V8">
        <v>4.27694422207583</v>
      </c>
      <c r="W8" t="s">
        <v>34</v>
      </c>
      <c r="X8" t="s">
        <v>35</v>
      </c>
    </row>
    <row r="9" spans="1:24" x14ac:dyDescent="0.2">
      <c r="A9" t="s">
        <v>24</v>
      </c>
      <c r="B9" t="s">
        <v>64</v>
      </c>
      <c r="C9" t="s">
        <v>26</v>
      </c>
      <c r="D9">
        <v>6.2991977394391996E-2</v>
      </c>
      <c r="E9">
        <v>0.118255726034374</v>
      </c>
      <c r="F9" t="s">
        <v>74</v>
      </c>
      <c r="G9">
        <v>5.4665346524012204</v>
      </c>
      <c r="H9" t="s">
        <v>85</v>
      </c>
      <c r="I9" t="b">
        <v>0</v>
      </c>
      <c r="J9">
        <v>252.100867023647</v>
      </c>
      <c r="K9">
        <v>252.42519134797101</v>
      </c>
      <c r="L9">
        <v>15.801102060132999</v>
      </c>
      <c r="M9" t="s">
        <v>28</v>
      </c>
      <c r="N9" t="s">
        <v>28</v>
      </c>
      <c r="O9" t="s">
        <v>65</v>
      </c>
      <c r="P9">
        <f>-1.23702398121117 - 12.1700932860136</f>
        <v>-13.40711726722477</v>
      </c>
      <c r="Q9" t="s">
        <v>38</v>
      </c>
      <c r="R9" t="s">
        <v>86</v>
      </c>
      <c r="S9" t="s">
        <v>28</v>
      </c>
      <c r="T9" t="s">
        <v>87</v>
      </c>
      <c r="U9">
        <v>2.5881906811899098</v>
      </c>
      <c r="V9">
        <v>3.4201829763328502</v>
      </c>
      <c r="W9" t="s">
        <v>34</v>
      </c>
      <c r="X9" t="s">
        <v>35</v>
      </c>
    </row>
    <row r="10" spans="1:24" x14ac:dyDescent="0.2">
      <c r="A10" t="s">
        <v>24</v>
      </c>
      <c r="B10" t="s">
        <v>70</v>
      </c>
      <c r="C10" t="s">
        <v>26</v>
      </c>
      <c r="D10">
        <v>0.12706364550221999</v>
      </c>
      <c r="E10">
        <v>1.75479760889234E-2</v>
      </c>
      <c r="F10" t="s">
        <v>74</v>
      </c>
      <c r="G10">
        <v>12.3084508712464</v>
      </c>
      <c r="H10" t="s">
        <v>75</v>
      </c>
      <c r="I10" t="b">
        <v>0</v>
      </c>
      <c r="J10">
        <v>268.33581531375501</v>
      </c>
      <c r="K10">
        <v>268.62849824058497</v>
      </c>
      <c r="L10">
        <v>15.4223878286319</v>
      </c>
      <c r="M10" t="s">
        <v>28</v>
      </c>
      <c r="N10" t="s">
        <v>28</v>
      </c>
      <c r="O10" t="s">
        <v>71</v>
      </c>
      <c r="P10" t="s">
        <v>90</v>
      </c>
      <c r="Q10" t="s">
        <v>30</v>
      </c>
      <c r="R10" t="s">
        <v>76</v>
      </c>
      <c r="S10" t="s">
        <v>77</v>
      </c>
      <c r="T10" t="s">
        <v>91</v>
      </c>
      <c r="U10">
        <v>1.27015708368947</v>
      </c>
      <c r="V10">
        <v>4.9780515085340999</v>
      </c>
      <c r="W10" t="s">
        <v>34</v>
      </c>
      <c r="X10" t="s">
        <v>35</v>
      </c>
    </row>
    <row r="11" spans="1:24" x14ac:dyDescent="0.2">
      <c r="A11" t="s">
        <v>24</v>
      </c>
      <c r="B11" t="s">
        <v>45</v>
      </c>
      <c r="C11" t="s">
        <v>26</v>
      </c>
      <c r="D11" s="1">
        <v>7.2065057923917706E-5</v>
      </c>
      <c r="E11">
        <v>0.95744797976223694</v>
      </c>
      <c r="F11" t="s">
        <v>74</v>
      </c>
      <c r="G11">
        <v>0.22210947170758499</v>
      </c>
      <c r="H11" t="s">
        <v>85</v>
      </c>
      <c r="I11" t="b">
        <v>0</v>
      </c>
      <c r="J11">
        <v>265.92795727235199</v>
      </c>
      <c r="K11">
        <v>266.23564958004499</v>
      </c>
      <c r="L11">
        <v>17.666250302840901</v>
      </c>
      <c r="M11" t="s">
        <v>28</v>
      </c>
      <c r="N11" t="s">
        <v>28</v>
      </c>
      <c r="O11" t="s">
        <v>46</v>
      </c>
      <c r="P11">
        <f>-7.88591658133457 - 8.33013552474974</f>
        <v>-16.216052106084312</v>
      </c>
      <c r="Q11" t="s">
        <v>47</v>
      </c>
      <c r="R11" t="s">
        <v>86</v>
      </c>
      <c r="S11" t="s">
        <v>28</v>
      </c>
      <c r="T11" t="s">
        <v>87</v>
      </c>
      <c r="U11">
        <v>3.5958107468808098</v>
      </c>
      <c r="V11">
        <v>4.1367479862460002</v>
      </c>
      <c r="W11" t="s">
        <v>34</v>
      </c>
      <c r="X11" t="s">
        <v>35</v>
      </c>
    </row>
    <row r="12" spans="1:24" x14ac:dyDescent="0.2">
      <c r="A12" t="s">
        <v>24</v>
      </c>
      <c r="B12" t="s">
        <v>45</v>
      </c>
      <c r="C12" t="s">
        <v>26</v>
      </c>
      <c r="D12">
        <v>5.3926569347520004E-4</v>
      </c>
      <c r="E12">
        <v>0.88394177770929805</v>
      </c>
      <c r="F12" t="s">
        <v>74</v>
      </c>
      <c r="G12">
        <v>0.67646123744275799</v>
      </c>
      <c r="H12" t="s">
        <v>75</v>
      </c>
      <c r="I12" t="b">
        <v>0</v>
      </c>
      <c r="J12">
        <v>264.29667915603301</v>
      </c>
      <c r="K12">
        <v>264.60437146372601</v>
      </c>
      <c r="L12">
        <v>16.034972186521902</v>
      </c>
      <c r="M12" t="s">
        <v>28</v>
      </c>
      <c r="N12" t="s">
        <v>28</v>
      </c>
      <c r="O12" t="s">
        <v>46</v>
      </c>
      <c r="P12">
        <f>-8.3486063605311 - 9.70152883541662</f>
        <v>-18.050135195947718</v>
      </c>
      <c r="Q12" t="s">
        <v>47</v>
      </c>
      <c r="R12" t="s">
        <v>76</v>
      </c>
      <c r="S12" t="s">
        <v>77</v>
      </c>
      <c r="T12" t="s">
        <v>95</v>
      </c>
      <c r="U12">
        <v>3.4897522373299998</v>
      </c>
      <c r="V12">
        <v>4.60462632549687</v>
      </c>
      <c r="W12" t="s">
        <v>34</v>
      </c>
      <c r="X12" t="s">
        <v>35</v>
      </c>
    </row>
    <row r="13" spans="1:24" x14ac:dyDescent="0.2">
      <c r="A13" t="s">
        <v>24</v>
      </c>
      <c r="B13" t="s">
        <v>40</v>
      </c>
      <c r="C13" t="s">
        <v>26</v>
      </c>
      <c r="D13">
        <v>0.16175787004585801</v>
      </c>
      <c r="E13">
        <v>1.00913768742552E-2</v>
      </c>
      <c r="F13" t="s">
        <v>74</v>
      </c>
      <c r="G13">
        <v>11.4693532792698</v>
      </c>
      <c r="H13" t="s">
        <v>79</v>
      </c>
      <c r="I13" t="b">
        <v>0</v>
      </c>
      <c r="J13">
        <v>250.60007727035301</v>
      </c>
      <c r="K13">
        <v>250.92440159467699</v>
      </c>
      <c r="L13">
        <v>25.125880743206999</v>
      </c>
      <c r="M13" t="s">
        <v>28</v>
      </c>
      <c r="N13" t="s">
        <v>28</v>
      </c>
      <c r="O13" t="s">
        <v>41</v>
      </c>
      <c r="P13" t="s">
        <v>97</v>
      </c>
      <c r="Q13" t="s">
        <v>43</v>
      </c>
      <c r="R13" t="s">
        <v>80</v>
      </c>
      <c r="S13" t="s">
        <v>81</v>
      </c>
      <c r="T13" t="s">
        <v>98</v>
      </c>
      <c r="U13">
        <v>1.38265846465387</v>
      </c>
      <c r="V13">
        <v>4.2354461482448897</v>
      </c>
      <c r="W13" t="s">
        <v>34</v>
      </c>
      <c r="X13" t="s">
        <v>35</v>
      </c>
    </row>
    <row r="14" spans="1:24" x14ac:dyDescent="0.2">
      <c r="A14" t="s">
        <v>24</v>
      </c>
      <c r="B14" t="s">
        <v>70</v>
      </c>
      <c r="C14" t="s">
        <v>26</v>
      </c>
      <c r="D14">
        <v>0.111154107300903</v>
      </c>
      <c r="E14">
        <v>2.6998039146684898E-2</v>
      </c>
      <c r="F14" t="s">
        <v>74</v>
      </c>
      <c r="G14">
        <v>9.5373246412667108</v>
      </c>
      <c r="H14" t="s">
        <v>85</v>
      </c>
      <c r="I14" t="b">
        <v>0</v>
      </c>
      <c r="J14">
        <v>270.48635227452797</v>
      </c>
      <c r="K14">
        <v>270.77903520135698</v>
      </c>
      <c r="L14">
        <v>17.572924789403899</v>
      </c>
      <c r="M14" t="s">
        <v>28</v>
      </c>
      <c r="N14" t="s">
        <v>28</v>
      </c>
      <c r="O14" t="s">
        <v>71</v>
      </c>
      <c r="P14" t="s">
        <v>99</v>
      </c>
      <c r="Q14" t="s">
        <v>30</v>
      </c>
      <c r="R14" t="s">
        <v>86</v>
      </c>
      <c r="S14" t="s">
        <v>28</v>
      </c>
      <c r="T14" t="s">
        <v>87</v>
      </c>
      <c r="U14">
        <v>1.9354317725858901</v>
      </c>
      <c r="V14">
        <v>4.1615239467097496</v>
      </c>
      <c r="W14" t="s">
        <v>34</v>
      </c>
      <c r="X14" t="s">
        <v>35</v>
      </c>
    </row>
    <row r="15" spans="1:24" x14ac:dyDescent="0.2">
      <c r="A15" t="s">
        <v>24</v>
      </c>
      <c r="B15" t="s">
        <v>64</v>
      </c>
      <c r="C15" t="s">
        <v>26</v>
      </c>
      <c r="D15">
        <v>6.2991977394391996E-2</v>
      </c>
      <c r="E15">
        <v>0.118255726034374</v>
      </c>
      <c r="F15" t="s">
        <v>74</v>
      </c>
      <c r="G15">
        <v>5.4665346524012204</v>
      </c>
      <c r="H15" t="s">
        <v>79</v>
      </c>
      <c r="I15" t="b">
        <v>0</v>
      </c>
      <c r="J15">
        <v>252.100867023647</v>
      </c>
      <c r="K15">
        <v>252.42519134797101</v>
      </c>
      <c r="L15">
        <v>15.801102060132999</v>
      </c>
      <c r="M15" t="s">
        <v>28</v>
      </c>
      <c r="N15" t="s">
        <v>28</v>
      </c>
      <c r="O15" t="s">
        <v>65</v>
      </c>
      <c r="P15">
        <f>-1.23702398121117 - 12.1700932860136</f>
        <v>-13.40711726722477</v>
      </c>
      <c r="Q15" t="s">
        <v>38</v>
      </c>
      <c r="R15" t="s">
        <v>80</v>
      </c>
      <c r="S15" t="s">
        <v>81</v>
      </c>
      <c r="T15" t="s">
        <v>100</v>
      </c>
      <c r="U15">
        <v>2.5881906811899098</v>
      </c>
      <c r="V15">
        <v>3.4201829763328502</v>
      </c>
      <c r="W15" t="s">
        <v>34</v>
      </c>
      <c r="X15" t="s">
        <v>35</v>
      </c>
    </row>
    <row r="16" spans="1:24" x14ac:dyDescent="0.2">
      <c r="A16" t="s">
        <v>24</v>
      </c>
      <c r="B16" t="s">
        <v>40</v>
      </c>
      <c r="C16" t="s">
        <v>26</v>
      </c>
      <c r="D16">
        <v>0.16175787004585801</v>
      </c>
      <c r="E16">
        <v>1.00913768742552E-2</v>
      </c>
      <c r="F16" t="s">
        <v>74</v>
      </c>
      <c r="G16">
        <v>11.4693532792698</v>
      </c>
      <c r="H16" t="s">
        <v>85</v>
      </c>
      <c r="I16" t="b">
        <v>0</v>
      </c>
      <c r="J16">
        <v>250.60007727035301</v>
      </c>
      <c r="K16">
        <v>250.92440159467699</v>
      </c>
      <c r="L16">
        <v>25.125880743206999</v>
      </c>
      <c r="M16" t="s">
        <v>28</v>
      </c>
      <c r="N16" t="s">
        <v>28</v>
      </c>
      <c r="O16" t="s">
        <v>41</v>
      </c>
      <c r="P16" t="s">
        <v>97</v>
      </c>
      <c r="Q16" t="s">
        <v>43</v>
      </c>
      <c r="R16" t="s">
        <v>86</v>
      </c>
      <c r="S16" t="s">
        <v>28</v>
      </c>
      <c r="T16" t="s">
        <v>87</v>
      </c>
      <c r="U16">
        <v>1.38265846465387</v>
      </c>
      <c r="V16">
        <v>4.2354461482448897</v>
      </c>
      <c r="W16" t="s">
        <v>34</v>
      </c>
      <c r="X16" t="s">
        <v>35</v>
      </c>
    </row>
    <row r="17" spans="1:24" x14ac:dyDescent="0.2">
      <c r="A17" t="s">
        <v>24</v>
      </c>
      <c r="B17" t="s">
        <v>70</v>
      </c>
      <c r="C17" t="s">
        <v>26</v>
      </c>
      <c r="D17">
        <v>0.111154107300903</v>
      </c>
      <c r="E17">
        <v>2.6998039146684898E-2</v>
      </c>
      <c r="F17" t="s">
        <v>74</v>
      </c>
      <c r="G17">
        <v>9.5373246412667108</v>
      </c>
      <c r="H17" t="s">
        <v>79</v>
      </c>
      <c r="I17" t="b">
        <v>0</v>
      </c>
      <c r="J17">
        <v>270.48635227452797</v>
      </c>
      <c r="K17">
        <v>270.77903520135698</v>
      </c>
      <c r="L17">
        <v>17.572924789403899</v>
      </c>
      <c r="M17" t="s">
        <v>28</v>
      </c>
      <c r="N17" t="s">
        <v>28</v>
      </c>
      <c r="O17" t="s">
        <v>71</v>
      </c>
      <c r="P17" t="s">
        <v>99</v>
      </c>
      <c r="Q17" t="s">
        <v>30</v>
      </c>
      <c r="R17" t="s">
        <v>80</v>
      </c>
      <c r="S17" t="s">
        <v>81</v>
      </c>
      <c r="T17" t="s">
        <v>105</v>
      </c>
      <c r="U17">
        <v>1.9354317725858901</v>
      </c>
      <c r="V17">
        <v>4.1615239467097496</v>
      </c>
      <c r="W17" t="s">
        <v>34</v>
      </c>
      <c r="X17" t="s">
        <v>35</v>
      </c>
    </row>
    <row r="18" spans="1:24" x14ac:dyDescent="0.2">
      <c r="A18" t="s">
        <v>24</v>
      </c>
      <c r="B18" t="s">
        <v>40</v>
      </c>
      <c r="C18" t="s">
        <v>26</v>
      </c>
      <c r="D18">
        <v>0.245406586123283</v>
      </c>
      <c r="E18">
        <v>1.1535229060397E-3</v>
      </c>
      <c r="F18" t="s">
        <v>74</v>
      </c>
      <c r="G18">
        <v>15.9811354189891</v>
      </c>
      <c r="H18" t="s">
        <v>75</v>
      </c>
      <c r="I18" t="b">
        <v>0</v>
      </c>
      <c r="J18">
        <v>244.240271857034</v>
      </c>
      <c r="K18">
        <v>244.56459618135801</v>
      </c>
      <c r="L18">
        <v>18.766075329888</v>
      </c>
      <c r="M18" t="s">
        <v>28</v>
      </c>
      <c r="N18" t="s">
        <v>28</v>
      </c>
      <c r="O18" t="s">
        <v>41</v>
      </c>
      <c r="P18" t="s">
        <v>108</v>
      </c>
      <c r="Q18" t="s">
        <v>43</v>
      </c>
      <c r="R18" t="s">
        <v>76</v>
      </c>
      <c r="S18" t="s">
        <v>77</v>
      </c>
      <c r="T18" t="s">
        <v>109</v>
      </c>
      <c r="U18">
        <v>6.4108242887099404E-2</v>
      </c>
      <c r="V18">
        <v>4.5459979073332999</v>
      </c>
      <c r="W18" t="s">
        <v>34</v>
      </c>
      <c r="X18" t="s">
        <v>35</v>
      </c>
    </row>
    <row r="19" spans="1:24" x14ac:dyDescent="0.2">
      <c r="A19" t="s">
        <v>24</v>
      </c>
      <c r="B19" t="s">
        <v>45</v>
      </c>
      <c r="C19" t="s">
        <v>26</v>
      </c>
      <c r="D19" s="1">
        <v>7.2065057923917706E-5</v>
      </c>
      <c r="E19">
        <v>0.95744797976223694</v>
      </c>
      <c r="F19" t="s">
        <v>74</v>
      </c>
      <c r="G19">
        <v>0.22210947170758499</v>
      </c>
      <c r="H19" t="s">
        <v>79</v>
      </c>
      <c r="I19" t="b">
        <v>0</v>
      </c>
      <c r="J19">
        <v>265.92795727235199</v>
      </c>
      <c r="K19">
        <v>266.23564958004499</v>
      </c>
      <c r="L19">
        <v>17.666250302840901</v>
      </c>
      <c r="M19" t="s">
        <v>28</v>
      </c>
      <c r="N19" t="s">
        <v>28</v>
      </c>
      <c r="O19" t="s">
        <v>46</v>
      </c>
      <c r="P19">
        <f>-7.88591658133457 - 8.33013552474974</f>
        <v>-16.216052106084312</v>
      </c>
      <c r="Q19" t="s">
        <v>47</v>
      </c>
      <c r="R19" t="s">
        <v>80</v>
      </c>
      <c r="S19" t="s">
        <v>81</v>
      </c>
      <c r="T19" t="s">
        <v>111</v>
      </c>
      <c r="U19">
        <v>3.5958107468808098</v>
      </c>
      <c r="V19">
        <v>4.1367479862460002</v>
      </c>
      <c r="W19" t="s">
        <v>34</v>
      </c>
      <c r="X19" t="s">
        <v>35</v>
      </c>
    </row>
  </sheetData>
  <mergeCells count="2">
    <mergeCell ref="A1:K1"/>
    <mergeCell ref="A2:K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5225F-D3DA-C245-BFD4-0902077852FF}">
  <dimension ref="A1:X51"/>
  <sheetViews>
    <sheetView tabSelected="1" workbookViewId="0">
      <selection activeCell="A2" sqref="A2:K2"/>
    </sheetView>
  </sheetViews>
  <sheetFormatPr baseColWidth="10" defaultColWidth="11.1640625" defaultRowHeight="16" x14ac:dyDescent="0.2"/>
  <cols>
    <col min="3" max="3" width="10.83203125" customWidth="1"/>
  </cols>
  <sheetData>
    <row r="1" spans="1:24" ht="21" x14ac:dyDescent="0.2">
      <c r="A1" s="3" t="s">
        <v>113</v>
      </c>
      <c r="B1" s="4"/>
      <c r="C1" s="4"/>
      <c r="D1" s="4"/>
      <c r="E1" s="4"/>
      <c r="F1" s="4"/>
      <c r="G1" s="4"/>
      <c r="H1" s="4"/>
      <c r="I1" s="4"/>
      <c r="J1" s="4"/>
      <c r="K1" s="4"/>
    </row>
    <row r="2" spans="1:24" ht="103" customHeight="1" x14ac:dyDescent="0.2">
      <c r="A2" s="5" t="s">
        <v>115</v>
      </c>
      <c r="B2" s="6"/>
      <c r="C2" s="6"/>
      <c r="D2" s="6"/>
      <c r="E2" s="6"/>
      <c r="F2" s="6"/>
      <c r="G2" s="6"/>
      <c r="H2" s="6"/>
      <c r="I2" s="6"/>
      <c r="J2" s="6"/>
      <c r="K2" s="6"/>
    </row>
    <row r="3" spans="1:24" s="2" customFormat="1" x14ac:dyDescent="0.2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2" t="s">
        <v>16</v>
      </c>
      <c r="R3" s="2" t="s">
        <v>17</v>
      </c>
      <c r="S3" s="2" t="s">
        <v>18</v>
      </c>
      <c r="T3" s="2" t="s">
        <v>19</v>
      </c>
      <c r="U3" s="2" t="s">
        <v>20</v>
      </c>
      <c r="V3" s="2" t="s">
        <v>21</v>
      </c>
      <c r="W3" s="2" t="s">
        <v>22</v>
      </c>
      <c r="X3" s="2" t="s">
        <v>23</v>
      </c>
    </row>
    <row r="4" spans="1:24" x14ac:dyDescent="0.2">
      <c r="A4" t="s">
        <v>24</v>
      </c>
      <c r="B4" t="s">
        <v>25</v>
      </c>
      <c r="C4" t="s">
        <v>26</v>
      </c>
      <c r="D4">
        <v>4.2656789388809003E-3</v>
      </c>
      <c r="E4">
        <v>0.67360166540775102</v>
      </c>
      <c r="F4">
        <v>0.86695517017851398</v>
      </c>
      <c r="G4">
        <v>-3.7032284261291999E-3</v>
      </c>
      <c r="H4" t="s">
        <v>27</v>
      </c>
      <c r="I4" t="b">
        <v>1</v>
      </c>
      <c r="J4">
        <v>258.269820574064</v>
      </c>
      <c r="K4">
        <v>258.562503500893</v>
      </c>
      <c r="L4">
        <v>0</v>
      </c>
      <c r="M4" t="s">
        <v>28</v>
      </c>
      <c r="N4" t="s">
        <v>28</v>
      </c>
      <c r="O4" t="s">
        <v>29</v>
      </c>
      <c r="P4">
        <f>-0.0208147876059056 - 0.0134083307536471</f>
        <v>-3.4223118359552704E-2</v>
      </c>
      <c r="Q4" t="s">
        <v>30</v>
      </c>
      <c r="R4" t="s">
        <v>31</v>
      </c>
      <c r="S4" t="s">
        <v>32</v>
      </c>
      <c r="T4" t="s">
        <v>33</v>
      </c>
      <c r="U4">
        <v>3.6047418189550799</v>
      </c>
      <c r="V4">
        <v>8.7303873366204997E-3</v>
      </c>
      <c r="W4" t="s">
        <v>34</v>
      </c>
      <c r="X4" t="s">
        <v>35</v>
      </c>
    </row>
    <row r="5" spans="1:24" x14ac:dyDescent="0.2">
      <c r="A5" t="s">
        <v>24</v>
      </c>
      <c r="B5" t="s">
        <v>36</v>
      </c>
      <c r="C5" t="s">
        <v>26</v>
      </c>
      <c r="D5">
        <v>6.7249306875739503E-2</v>
      </c>
      <c r="E5">
        <v>0.106119238083092</v>
      </c>
      <c r="F5">
        <v>0.42447695233236798</v>
      </c>
      <c r="G5">
        <v>12.5833338964772</v>
      </c>
      <c r="H5" t="s">
        <v>27</v>
      </c>
      <c r="I5" t="b">
        <v>1</v>
      </c>
      <c r="J5">
        <v>234.88822481965499</v>
      </c>
      <c r="K5">
        <v>235.212549143979</v>
      </c>
      <c r="L5">
        <v>0</v>
      </c>
      <c r="M5" t="s">
        <v>28</v>
      </c>
      <c r="N5" t="s">
        <v>28</v>
      </c>
      <c r="O5" t="s">
        <v>37</v>
      </c>
      <c r="P5">
        <f>-2.31709871540465 - 27.4837665083591</f>
        <v>-29.800865223763751</v>
      </c>
      <c r="Q5" t="s">
        <v>38</v>
      </c>
      <c r="R5" t="s">
        <v>31</v>
      </c>
      <c r="S5" t="s">
        <v>32</v>
      </c>
      <c r="T5" t="s">
        <v>39</v>
      </c>
      <c r="U5">
        <v>-7.9522946060836297</v>
      </c>
      <c r="V5">
        <v>7.6022615366744102</v>
      </c>
      <c r="W5" t="s">
        <v>34</v>
      </c>
      <c r="X5" t="s">
        <v>35</v>
      </c>
    </row>
    <row r="6" spans="1:24" x14ac:dyDescent="0.2">
      <c r="A6" t="s">
        <v>24</v>
      </c>
      <c r="B6" t="s">
        <v>40</v>
      </c>
      <c r="C6" t="s">
        <v>26</v>
      </c>
      <c r="D6">
        <v>0.26790555874456201</v>
      </c>
      <c r="E6">
        <v>6.2523601240680002E-4</v>
      </c>
      <c r="F6">
        <v>7.5028321488815998E-3</v>
      </c>
      <c r="G6">
        <v>16.661495160162499</v>
      </c>
      <c r="H6" t="s">
        <v>27</v>
      </c>
      <c r="I6" t="b">
        <v>1</v>
      </c>
      <c r="J6">
        <v>225.47419652714501</v>
      </c>
      <c r="K6">
        <v>225.79852085146999</v>
      </c>
      <c r="L6">
        <v>0</v>
      </c>
      <c r="M6" t="s">
        <v>28</v>
      </c>
      <c r="N6" t="s">
        <v>28</v>
      </c>
      <c r="O6" t="s">
        <v>41</v>
      </c>
      <c r="P6" t="s">
        <v>42</v>
      </c>
      <c r="Q6" t="s">
        <v>43</v>
      </c>
      <c r="R6" t="s">
        <v>31</v>
      </c>
      <c r="S6" t="s">
        <v>32</v>
      </c>
      <c r="T6" t="s">
        <v>44</v>
      </c>
      <c r="U6">
        <v>0.30960428800014</v>
      </c>
      <c r="V6">
        <v>4.4680174975827303</v>
      </c>
      <c r="W6" t="s">
        <v>34</v>
      </c>
      <c r="X6" t="s">
        <v>35</v>
      </c>
    </row>
    <row r="7" spans="1:24" x14ac:dyDescent="0.2">
      <c r="A7" t="s">
        <v>24</v>
      </c>
      <c r="B7" t="s">
        <v>45</v>
      </c>
      <c r="C7" t="s">
        <v>26</v>
      </c>
      <c r="D7">
        <v>1.7124283087749999E-3</v>
      </c>
      <c r="E7">
        <v>0.79470890599697197</v>
      </c>
      <c r="F7">
        <v>0.86695517017851398</v>
      </c>
      <c r="G7">
        <v>1.3733636127147499</v>
      </c>
      <c r="H7" t="s">
        <v>27</v>
      </c>
      <c r="I7" t="b">
        <v>1</v>
      </c>
      <c r="J7">
        <v>248.26170696951201</v>
      </c>
      <c r="K7">
        <v>248.56939927720401</v>
      </c>
      <c r="L7">
        <v>0</v>
      </c>
      <c r="M7" t="s">
        <v>28</v>
      </c>
      <c r="N7" t="s">
        <v>28</v>
      </c>
      <c r="O7" t="s">
        <v>46</v>
      </c>
      <c r="P7">
        <f>-8.90285287902029 - 11.6495801044498</f>
        <v>-20.552432983470091</v>
      </c>
      <c r="Q7" t="s">
        <v>47</v>
      </c>
      <c r="R7" t="s">
        <v>31</v>
      </c>
      <c r="S7" t="s">
        <v>32</v>
      </c>
      <c r="T7" t="s">
        <v>48</v>
      </c>
      <c r="U7">
        <v>2.9347382523795398</v>
      </c>
      <c r="V7">
        <v>5.2429675978240002</v>
      </c>
      <c r="W7" t="s">
        <v>34</v>
      </c>
      <c r="X7" t="s">
        <v>35</v>
      </c>
    </row>
    <row r="8" spans="1:24" x14ac:dyDescent="0.2">
      <c r="A8" t="s">
        <v>24</v>
      </c>
      <c r="B8" t="s">
        <v>49</v>
      </c>
      <c r="C8" t="s">
        <v>26</v>
      </c>
      <c r="D8">
        <v>3.0578095224328E-3</v>
      </c>
      <c r="E8">
        <v>0.73468404585486602</v>
      </c>
      <c r="F8">
        <v>0.86695517017851398</v>
      </c>
      <c r="G8">
        <v>2.5792390336561999E-3</v>
      </c>
      <c r="H8" t="s">
        <v>27</v>
      </c>
      <c r="I8" t="b">
        <v>1</v>
      </c>
      <c r="J8">
        <v>237.82552696955199</v>
      </c>
      <c r="K8">
        <v>238.149851293876</v>
      </c>
      <c r="L8">
        <v>0</v>
      </c>
      <c r="M8" t="s">
        <v>28</v>
      </c>
      <c r="N8" t="s">
        <v>28</v>
      </c>
      <c r="O8" t="s">
        <v>50</v>
      </c>
      <c r="P8">
        <f>-0.0122283938672776 - 0.0173868719345901</f>
        <v>-2.9615265801867699E-2</v>
      </c>
      <c r="Q8" t="s">
        <v>43</v>
      </c>
      <c r="R8" t="s">
        <v>31</v>
      </c>
      <c r="S8" t="s">
        <v>32</v>
      </c>
      <c r="T8" t="s">
        <v>51</v>
      </c>
      <c r="U8">
        <v>2.8374125996665902</v>
      </c>
      <c r="V8">
        <v>7.5549147453743996E-3</v>
      </c>
      <c r="W8" t="s">
        <v>34</v>
      </c>
      <c r="X8" t="s">
        <v>35</v>
      </c>
    </row>
    <row r="9" spans="1:24" x14ac:dyDescent="0.2">
      <c r="A9" t="s">
        <v>24</v>
      </c>
      <c r="B9" t="s">
        <v>52</v>
      </c>
      <c r="C9" t="s">
        <v>26</v>
      </c>
      <c r="D9">
        <v>6.8878167334729997E-4</v>
      </c>
      <c r="E9">
        <v>0.872290392179639</v>
      </c>
      <c r="F9">
        <v>0.872290392179639</v>
      </c>
      <c r="G9">
        <v>1.17341996146786</v>
      </c>
      <c r="H9" t="s">
        <v>27</v>
      </c>
      <c r="I9" t="b">
        <v>1</v>
      </c>
      <c r="J9">
        <v>237.920465976825</v>
      </c>
      <c r="K9">
        <v>238.24479030115</v>
      </c>
      <c r="L9">
        <v>0</v>
      </c>
      <c r="M9" t="s">
        <v>28</v>
      </c>
      <c r="N9" t="s">
        <v>28</v>
      </c>
      <c r="O9" t="s">
        <v>53</v>
      </c>
      <c r="P9">
        <f>-13.0376682352235 - 15.3845081581592</f>
        <v>-28.422176393382699</v>
      </c>
      <c r="Q9" t="s">
        <v>43</v>
      </c>
      <c r="R9" t="s">
        <v>31</v>
      </c>
      <c r="S9" t="s">
        <v>32</v>
      </c>
      <c r="T9" t="s">
        <v>54</v>
      </c>
      <c r="U9">
        <v>2.20791078718878</v>
      </c>
      <c r="V9">
        <v>7.2505552023935396</v>
      </c>
      <c r="W9" t="s">
        <v>34</v>
      </c>
      <c r="X9" t="s">
        <v>35</v>
      </c>
    </row>
    <row r="10" spans="1:24" x14ac:dyDescent="0.2">
      <c r="A10" t="s">
        <v>24</v>
      </c>
      <c r="B10" t="s">
        <v>55</v>
      </c>
      <c r="C10" t="s">
        <v>26</v>
      </c>
      <c r="D10">
        <v>2.6406052909523699E-2</v>
      </c>
      <c r="E10">
        <v>0.31642776995488398</v>
      </c>
      <c r="F10">
        <v>0.54244760563694305</v>
      </c>
      <c r="G10">
        <v>-1.35666241133784E-2</v>
      </c>
      <c r="H10" t="s">
        <v>27</v>
      </c>
      <c r="I10" t="b">
        <v>1</v>
      </c>
      <c r="J10">
        <v>236.602479596298</v>
      </c>
      <c r="K10">
        <v>236.92680392062201</v>
      </c>
      <c r="L10">
        <v>0</v>
      </c>
      <c r="M10" t="s">
        <v>28</v>
      </c>
      <c r="N10" t="s">
        <v>28</v>
      </c>
      <c r="O10" t="s">
        <v>56</v>
      </c>
      <c r="P10">
        <f>-0.0397589010128199 - 0.012625652786063</f>
        <v>-5.2384553798882898E-2</v>
      </c>
      <c r="Q10" t="s">
        <v>38</v>
      </c>
      <c r="R10" t="s">
        <v>31</v>
      </c>
      <c r="S10" t="s">
        <v>32</v>
      </c>
      <c r="T10" t="s">
        <v>57</v>
      </c>
      <c r="U10">
        <v>4.4335646929097798</v>
      </c>
      <c r="V10">
        <v>1.33634065813477E-2</v>
      </c>
      <c r="W10" t="s">
        <v>34</v>
      </c>
      <c r="X10" t="s">
        <v>35</v>
      </c>
    </row>
    <row r="11" spans="1:24" x14ac:dyDescent="0.2">
      <c r="A11" t="s">
        <v>24</v>
      </c>
      <c r="B11" t="s">
        <v>58</v>
      </c>
      <c r="C11" t="s">
        <v>26</v>
      </c>
      <c r="D11">
        <v>4.6732025531614997E-3</v>
      </c>
      <c r="E11">
        <v>0.66707733562413196</v>
      </c>
      <c r="F11">
        <v>0.86695517017851398</v>
      </c>
      <c r="G11">
        <v>-3.4099346245796002E-3</v>
      </c>
      <c r="H11" t="s">
        <v>27</v>
      </c>
      <c r="I11" t="b">
        <v>1</v>
      </c>
      <c r="J11">
        <v>248.13695605317301</v>
      </c>
      <c r="K11">
        <v>248.44464836086499</v>
      </c>
      <c r="L11">
        <v>0</v>
      </c>
      <c r="M11" t="s">
        <v>28</v>
      </c>
      <c r="N11" t="s">
        <v>28</v>
      </c>
      <c r="O11" t="s">
        <v>59</v>
      </c>
      <c r="P11">
        <f>-0.0188321823277538 - 0.0120123130785946</f>
        <v>-3.0844495406348399E-2</v>
      </c>
      <c r="Q11" t="s">
        <v>47</v>
      </c>
      <c r="R11" t="s">
        <v>31</v>
      </c>
      <c r="S11" t="s">
        <v>32</v>
      </c>
      <c r="T11" t="s">
        <v>60</v>
      </c>
      <c r="U11">
        <v>3.7019908077188899</v>
      </c>
      <c r="V11">
        <v>7.8684937261091995E-3</v>
      </c>
      <c r="W11" t="s">
        <v>34</v>
      </c>
      <c r="X11" t="s">
        <v>35</v>
      </c>
    </row>
    <row r="12" spans="1:24" x14ac:dyDescent="0.2">
      <c r="A12" t="s">
        <v>24</v>
      </c>
      <c r="B12" t="s">
        <v>61</v>
      </c>
      <c r="C12" t="s">
        <v>26</v>
      </c>
      <c r="D12">
        <v>3.50848824473056E-2</v>
      </c>
      <c r="E12">
        <v>0.22340890821573001</v>
      </c>
      <c r="F12">
        <v>0.51302049408165995</v>
      </c>
      <c r="G12">
        <v>9.0311124489340404</v>
      </c>
      <c r="H12" t="s">
        <v>27</v>
      </c>
      <c r="I12" t="b">
        <v>1</v>
      </c>
      <c r="J12">
        <v>256.88644562752302</v>
      </c>
      <c r="K12">
        <v>257.17912855435202</v>
      </c>
      <c r="L12">
        <v>0</v>
      </c>
      <c r="M12" t="s">
        <v>28</v>
      </c>
      <c r="N12" t="s">
        <v>28</v>
      </c>
      <c r="O12" t="s">
        <v>62</v>
      </c>
      <c r="P12">
        <f>-5.29265358035327 - 23.3548784782213</f>
        <v>-28.647532058574569</v>
      </c>
      <c r="Q12" t="s">
        <v>30</v>
      </c>
      <c r="R12" t="s">
        <v>31</v>
      </c>
      <c r="S12" t="s">
        <v>32</v>
      </c>
      <c r="T12" t="s">
        <v>63</v>
      </c>
      <c r="U12">
        <v>-5.3484243571427896</v>
      </c>
      <c r="V12">
        <v>7.3080438924935303</v>
      </c>
      <c r="W12" t="s">
        <v>34</v>
      </c>
      <c r="X12" t="s">
        <v>35</v>
      </c>
    </row>
    <row r="13" spans="1:24" x14ac:dyDescent="0.2">
      <c r="A13" t="s">
        <v>24</v>
      </c>
      <c r="B13" t="s">
        <v>64</v>
      </c>
      <c r="C13" t="s">
        <v>26</v>
      </c>
      <c r="D13">
        <v>3.3746271337067597E-2</v>
      </c>
      <c r="E13">
        <v>0.25651024704082998</v>
      </c>
      <c r="F13">
        <v>0.51302049408165995</v>
      </c>
      <c r="G13">
        <v>5.7865389746346603</v>
      </c>
      <c r="H13" t="s">
        <v>27</v>
      </c>
      <c r="I13" t="b">
        <v>1</v>
      </c>
      <c r="J13">
        <v>236.29976496351301</v>
      </c>
      <c r="K13">
        <v>236.62408928783799</v>
      </c>
      <c r="L13">
        <v>0</v>
      </c>
      <c r="M13" t="s">
        <v>28</v>
      </c>
      <c r="N13" t="s">
        <v>28</v>
      </c>
      <c r="O13" t="s">
        <v>65</v>
      </c>
      <c r="P13">
        <f>-4.05846396167726 - 15.6315419109466</f>
        <v>-19.69000587262386</v>
      </c>
      <c r="Q13" t="s">
        <v>38</v>
      </c>
      <c r="R13" t="s">
        <v>31</v>
      </c>
      <c r="S13" t="s">
        <v>32</v>
      </c>
      <c r="T13" t="s">
        <v>66</v>
      </c>
      <c r="U13">
        <v>2.0452215019831601</v>
      </c>
      <c r="V13">
        <v>5.0229606817918002</v>
      </c>
      <c r="W13" t="s">
        <v>34</v>
      </c>
      <c r="X13" t="s">
        <v>35</v>
      </c>
    </row>
    <row r="14" spans="1:24" x14ac:dyDescent="0.2">
      <c r="A14" t="s">
        <v>24</v>
      </c>
      <c r="B14" t="s">
        <v>67</v>
      </c>
      <c r="C14" t="s">
        <v>26</v>
      </c>
      <c r="D14">
        <v>3.2275703248874202E-2</v>
      </c>
      <c r="E14">
        <v>0.25493295967107499</v>
      </c>
      <c r="F14">
        <v>0.51302049408165995</v>
      </c>
      <c r="G14">
        <v>7.4663083512837698</v>
      </c>
      <c r="H14" t="s">
        <v>27</v>
      </c>
      <c r="I14" t="b">
        <v>1</v>
      </c>
      <c r="J14">
        <v>246.95575252295399</v>
      </c>
      <c r="K14">
        <v>247.26344483064599</v>
      </c>
      <c r="L14">
        <v>0</v>
      </c>
      <c r="M14" t="s">
        <v>28</v>
      </c>
      <c r="N14" t="s">
        <v>28</v>
      </c>
      <c r="O14" t="s">
        <v>68</v>
      </c>
      <c r="P14">
        <f>-5.20349759638305 - 20.1361142989506</f>
        <v>-25.339611895333647</v>
      </c>
      <c r="Q14" t="s">
        <v>47</v>
      </c>
      <c r="R14" t="s">
        <v>31</v>
      </c>
      <c r="S14" t="s">
        <v>32</v>
      </c>
      <c r="T14" t="s">
        <v>69</v>
      </c>
      <c r="U14">
        <v>-3.44283705964637</v>
      </c>
      <c r="V14">
        <v>6.4641867079932798</v>
      </c>
      <c r="W14" t="s">
        <v>34</v>
      </c>
      <c r="X14" t="s">
        <v>35</v>
      </c>
    </row>
    <row r="15" spans="1:24" x14ac:dyDescent="0.2">
      <c r="A15" t="s">
        <v>24</v>
      </c>
      <c r="B15" t="s">
        <v>70</v>
      </c>
      <c r="C15" t="s">
        <v>26</v>
      </c>
      <c r="D15">
        <v>0.11839485927533</v>
      </c>
      <c r="E15">
        <v>2.2194182557969899E-2</v>
      </c>
      <c r="F15">
        <v>0.13316509534781901</v>
      </c>
      <c r="G15">
        <v>14.081909848158499</v>
      </c>
      <c r="H15" t="s">
        <v>27</v>
      </c>
      <c r="I15" t="b">
        <v>1</v>
      </c>
      <c r="J15">
        <v>252.91342748512301</v>
      </c>
      <c r="K15">
        <v>253.20611041195301</v>
      </c>
      <c r="L15">
        <v>0</v>
      </c>
      <c r="M15" t="s">
        <v>28</v>
      </c>
      <c r="N15" t="s">
        <v>28</v>
      </c>
      <c r="O15" t="s">
        <v>71</v>
      </c>
      <c r="P15" t="s">
        <v>72</v>
      </c>
      <c r="Q15" t="s">
        <v>30</v>
      </c>
      <c r="R15" t="s">
        <v>31</v>
      </c>
      <c r="S15" t="s">
        <v>32</v>
      </c>
      <c r="T15" t="s">
        <v>73</v>
      </c>
      <c r="U15">
        <v>0.76527668160120399</v>
      </c>
      <c r="V15">
        <v>5.9293563046701001</v>
      </c>
      <c r="W15" t="s">
        <v>34</v>
      </c>
      <c r="X15" t="s">
        <v>35</v>
      </c>
    </row>
    <row r="16" spans="1:24" x14ac:dyDescent="0.2">
      <c r="A16" t="s">
        <v>24</v>
      </c>
      <c r="B16" t="s">
        <v>25</v>
      </c>
      <c r="C16" t="s">
        <v>26</v>
      </c>
      <c r="D16">
        <v>3.1498602894097002E-3</v>
      </c>
      <c r="E16">
        <v>0.71746412522459302</v>
      </c>
      <c r="F16" t="s">
        <v>74</v>
      </c>
      <c r="G16">
        <v>3.6029974990121E-3</v>
      </c>
      <c r="H16" t="s">
        <v>75</v>
      </c>
      <c r="I16" t="b">
        <v>0</v>
      </c>
      <c r="J16">
        <v>274.08989193206702</v>
      </c>
      <c r="K16">
        <v>274.38257485889699</v>
      </c>
      <c r="L16">
        <v>15.820071358003901</v>
      </c>
      <c r="M16" t="s">
        <v>28</v>
      </c>
      <c r="N16" t="s">
        <v>28</v>
      </c>
      <c r="O16" t="s">
        <v>29</v>
      </c>
      <c r="P16">
        <f>-0.0157819521907903 - 0.0229879471888146</f>
        <v>-3.87698993796049E-2</v>
      </c>
      <c r="Q16" t="s">
        <v>30</v>
      </c>
      <c r="R16" t="s">
        <v>76</v>
      </c>
      <c r="S16" t="s">
        <v>77</v>
      </c>
      <c r="T16" t="s">
        <v>78</v>
      </c>
      <c r="U16">
        <v>3.0068881987873599</v>
      </c>
      <c r="V16">
        <v>9.8902804539808004E-3</v>
      </c>
      <c r="W16" t="s">
        <v>34</v>
      </c>
      <c r="X16" t="s">
        <v>35</v>
      </c>
    </row>
    <row r="17" spans="1:24" x14ac:dyDescent="0.2">
      <c r="A17" t="s">
        <v>24</v>
      </c>
      <c r="B17" t="s">
        <v>49</v>
      </c>
      <c r="C17" t="s">
        <v>26</v>
      </c>
      <c r="D17">
        <v>4.1149816206371703E-2</v>
      </c>
      <c r="E17">
        <v>0.20934069876257599</v>
      </c>
      <c r="F17" t="s">
        <v>74</v>
      </c>
      <c r="G17">
        <v>1.00931169044265E-2</v>
      </c>
      <c r="H17" t="s">
        <v>79</v>
      </c>
      <c r="I17" t="b">
        <v>0</v>
      </c>
      <c r="J17">
        <v>255.97719106077199</v>
      </c>
      <c r="K17">
        <v>256.30151538509602</v>
      </c>
      <c r="L17">
        <v>18.151664091219999</v>
      </c>
      <c r="M17" t="s">
        <v>28</v>
      </c>
      <c r="N17" t="s">
        <v>28</v>
      </c>
      <c r="O17" t="s">
        <v>50</v>
      </c>
      <c r="P17">
        <f>-0.00539793840670985 - 0.0255841722155628</f>
        <v>-3.098211062227265E-2</v>
      </c>
      <c r="Q17" t="s">
        <v>43</v>
      </c>
      <c r="R17" t="s">
        <v>80</v>
      </c>
      <c r="S17" t="s">
        <v>81</v>
      </c>
      <c r="T17" t="s">
        <v>82</v>
      </c>
      <c r="U17">
        <v>1.95065640615284</v>
      </c>
      <c r="V17">
        <v>7.9035996485389004E-3</v>
      </c>
      <c r="W17" t="s">
        <v>34</v>
      </c>
      <c r="X17" t="s">
        <v>35</v>
      </c>
    </row>
    <row r="18" spans="1:24" x14ac:dyDescent="0.2">
      <c r="A18" t="s">
        <v>24</v>
      </c>
      <c r="B18" t="s">
        <v>61</v>
      </c>
      <c r="C18" t="s">
        <v>26</v>
      </c>
      <c r="D18">
        <v>2.2893070716524001E-3</v>
      </c>
      <c r="E18">
        <v>0.75776352702863603</v>
      </c>
      <c r="F18" t="s">
        <v>74</v>
      </c>
      <c r="G18">
        <v>2.1761000018079302</v>
      </c>
      <c r="H18" t="s">
        <v>75</v>
      </c>
      <c r="I18" t="b">
        <v>0</v>
      </c>
      <c r="J18">
        <v>274.12156087423602</v>
      </c>
      <c r="K18">
        <v>274.41424380106503</v>
      </c>
      <c r="L18">
        <v>17.235115246713001</v>
      </c>
      <c r="M18" t="s">
        <v>28</v>
      </c>
      <c r="N18" t="s">
        <v>28</v>
      </c>
      <c r="O18" t="s">
        <v>62</v>
      </c>
      <c r="P18">
        <f>-11.5630721082837 - 15.9152721118995</f>
        <v>-27.4783442201832</v>
      </c>
      <c r="Q18" t="s">
        <v>30</v>
      </c>
      <c r="R18" t="s">
        <v>76</v>
      </c>
      <c r="S18" t="s">
        <v>77</v>
      </c>
      <c r="T18" t="s">
        <v>83</v>
      </c>
      <c r="U18">
        <v>1.47542924812198</v>
      </c>
      <c r="V18">
        <v>7.0097816888222502</v>
      </c>
      <c r="W18" t="s">
        <v>34</v>
      </c>
      <c r="X18" t="s">
        <v>35</v>
      </c>
    </row>
    <row r="19" spans="1:24" x14ac:dyDescent="0.2">
      <c r="A19" t="s">
        <v>24</v>
      </c>
      <c r="B19" t="s">
        <v>64</v>
      </c>
      <c r="C19" t="s">
        <v>26</v>
      </c>
      <c r="D19">
        <v>7.3241030332721196E-2</v>
      </c>
      <c r="E19">
        <v>9.1214362906509E-2</v>
      </c>
      <c r="F19" t="s">
        <v>74</v>
      </c>
      <c r="G19">
        <v>7.4117234836717598</v>
      </c>
      <c r="H19" t="s">
        <v>75</v>
      </c>
      <c r="I19" t="b">
        <v>0</v>
      </c>
      <c r="J19">
        <v>249.81034411511101</v>
      </c>
      <c r="K19">
        <v>250.13466843943499</v>
      </c>
      <c r="L19">
        <v>13.510579151597</v>
      </c>
      <c r="M19" t="s">
        <v>28</v>
      </c>
      <c r="N19" t="s">
        <v>28</v>
      </c>
      <c r="O19" t="s">
        <v>65</v>
      </c>
      <c r="P19">
        <f>-0.971087191596876 - 15.7945341589404</f>
        <v>-16.765621350537273</v>
      </c>
      <c r="Q19" t="s">
        <v>38</v>
      </c>
      <c r="R19" t="s">
        <v>76</v>
      </c>
      <c r="S19" t="s">
        <v>77</v>
      </c>
      <c r="T19" t="s">
        <v>84</v>
      </c>
      <c r="U19">
        <v>2.1066705318546499</v>
      </c>
      <c r="V19">
        <v>4.27694422207583</v>
      </c>
      <c r="W19" t="s">
        <v>34</v>
      </c>
      <c r="X19" t="s">
        <v>35</v>
      </c>
    </row>
    <row r="20" spans="1:24" x14ac:dyDescent="0.2">
      <c r="A20" t="s">
        <v>24</v>
      </c>
      <c r="B20" t="s">
        <v>52</v>
      </c>
      <c r="C20" t="s">
        <v>26</v>
      </c>
      <c r="D20">
        <v>4.0431067328648004E-3</v>
      </c>
      <c r="E20">
        <v>0.696690159410427</v>
      </c>
      <c r="F20" t="s">
        <v>74</v>
      </c>
      <c r="G20">
        <v>-1.4696165794774501</v>
      </c>
      <c r="H20" t="s">
        <v>85</v>
      </c>
      <c r="I20" t="b">
        <v>0</v>
      </c>
      <c r="J20">
        <v>257.49595647656798</v>
      </c>
      <c r="K20">
        <v>257.82028080089202</v>
      </c>
      <c r="L20">
        <v>19.575490499741999</v>
      </c>
      <c r="M20" t="s">
        <v>28</v>
      </c>
      <c r="N20" t="s">
        <v>28</v>
      </c>
      <c r="O20" t="s">
        <v>53</v>
      </c>
      <c r="P20">
        <f>-8.80344902694051 - 5.8642158679856</f>
        <v>-14.66766489492611</v>
      </c>
      <c r="Q20" t="s">
        <v>43</v>
      </c>
      <c r="R20" t="s">
        <v>86</v>
      </c>
      <c r="S20" t="s">
        <v>28</v>
      </c>
      <c r="T20" t="s">
        <v>87</v>
      </c>
      <c r="U20">
        <v>4.9592385209270597</v>
      </c>
      <c r="V20">
        <v>3.7417512487056399</v>
      </c>
      <c r="W20" t="s">
        <v>34</v>
      </c>
      <c r="X20" t="s">
        <v>35</v>
      </c>
    </row>
    <row r="21" spans="1:24" x14ac:dyDescent="0.2">
      <c r="A21" t="s">
        <v>24</v>
      </c>
      <c r="B21" t="s">
        <v>25</v>
      </c>
      <c r="C21" t="s">
        <v>26</v>
      </c>
      <c r="D21">
        <v>1.05053729888E-4</v>
      </c>
      <c r="E21">
        <v>0.94735204377302495</v>
      </c>
      <c r="F21" t="s">
        <v>74</v>
      </c>
      <c r="G21">
        <v>6.0976000006089995E-4</v>
      </c>
      <c r="H21" t="s">
        <v>85</v>
      </c>
      <c r="I21" t="b">
        <v>0</v>
      </c>
      <c r="J21">
        <v>275.666311599349</v>
      </c>
      <c r="K21">
        <v>275.958994526178</v>
      </c>
      <c r="L21">
        <v>17.396491025284998</v>
      </c>
      <c r="M21" t="s">
        <v>28</v>
      </c>
      <c r="N21" t="s">
        <v>28</v>
      </c>
      <c r="O21" t="s">
        <v>29</v>
      </c>
      <c r="P21">
        <f>-0.0173815093739712 - 0.0186010293740932</f>
        <v>-3.5982538748064397E-2</v>
      </c>
      <c r="Q21" t="s">
        <v>30</v>
      </c>
      <c r="R21" t="s">
        <v>86</v>
      </c>
      <c r="S21" t="s">
        <v>28</v>
      </c>
      <c r="T21" t="s">
        <v>87</v>
      </c>
      <c r="U21">
        <v>3.5005061116226499</v>
      </c>
      <c r="V21">
        <v>9.1792190683837004E-3</v>
      </c>
      <c r="W21" t="s">
        <v>34</v>
      </c>
      <c r="X21" t="s">
        <v>35</v>
      </c>
    </row>
    <row r="22" spans="1:24" x14ac:dyDescent="0.2">
      <c r="A22" t="s">
        <v>24</v>
      </c>
      <c r="B22" t="s">
        <v>61</v>
      </c>
      <c r="C22" t="s">
        <v>26</v>
      </c>
      <c r="D22">
        <v>2.4225778123442001E-3</v>
      </c>
      <c r="E22">
        <v>0.75103126450912505</v>
      </c>
      <c r="F22" t="s">
        <v>74</v>
      </c>
      <c r="G22">
        <v>2.0438934608179702</v>
      </c>
      <c r="H22" t="s">
        <v>79</v>
      </c>
      <c r="I22" t="b">
        <v>0</v>
      </c>
      <c r="J22">
        <v>275.56421145819598</v>
      </c>
      <c r="K22">
        <v>275.85689438502601</v>
      </c>
      <c r="L22">
        <v>18.677765830673899</v>
      </c>
      <c r="M22" t="s">
        <v>28</v>
      </c>
      <c r="N22" t="s">
        <v>28</v>
      </c>
      <c r="O22" t="s">
        <v>62</v>
      </c>
      <c r="P22">
        <f>-10.4997620493634 - 14.5875489709993</f>
        <v>-25.087311020362698</v>
      </c>
      <c r="Q22" t="s">
        <v>30</v>
      </c>
      <c r="R22" t="s">
        <v>80</v>
      </c>
      <c r="S22" t="s">
        <v>81</v>
      </c>
      <c r="T22" t="s">
        <v>88</v>
      </c>
      <c r="U22">
        <v>1.64833027609867</v>
      </c>
      <c r="V22">
        <v>6.3998242398884404</v>
      </c>
      <c r="W22" t="s">
        <v>34</v>
      </c>
      <c r="X22" t="s">
        <v>35</v>
      </c>
    </row>
    <row r="23" spans="1:24" x14ac:dyDescent="0.2">
      <c r="A23" t="s">
        <v>24</v>
      </c>
      <c r="B23" t="s">
        <v>67</v>
      </c>
      <c r="C23" t="s">
        <v>26</v>
      </c>
      <c r="D23">
        <v>1.2347018992561001E-3</v>
      </c>
      <c r="E23">
        <v>0.825156162511125</v>
      </c>
      <c r="F23" t="s">
        <v>74</v>
      </c>
      <c r="G23">
        <v>1.28550333134598</v>
      </c>
      <c r="H23" t="s">
        <v>79</v>
      </c>
      <c r="I23" t="b">
        <v>0</v>
      </c>
      <c r="J23">
        <v>265.87909459344201</v>
      </c>
      <c r="K23">
        <v>266.18678690113398</v>
      </c>
      <c r="L23">
        <v>18.923342070487902</v>
      </c>
      <c r="M23" t="s">
        <v>28</v>
      </c>
      <c r="N23" t="s">
        <v>28</v>
      </c>
      <c r="O23" t="s">
        <v>68</v>
      </c>
      <c r="P23">
        <f>-10.0450193963633 - 12.6160260590553</f>
        <v>-22.661045455418602</v>
      </c>
      <c r="Q23" t="s">
        <v>47</v>
      </c>
      <c r="R23" t="s">
        <v>80</v>
      </c>
      <c r="S23" t="s">
        <v>81</v>
      </c>
      <c r="T23" t="s">
        <v>89</v>
      </c>
      <c r="U23">
        <v>2.4883229514782599</v>
      </c>
      <c r="V23">
        <v>5.7808789427088296</v>
      </c>
      <c r="W23" t="s">
        <v>34</v>
      </c>
      <c r="X23" t="s">
        <v>35</v>
      </c>
    </row>
    <row r="24" spans="1:24" x14ac:dyDescent="0.2">
      <c r="A24" t="s">
        <v>24</v>
      </c>
      <c r="B24" t="s">
        <v>64</v>
      </c>
      <c r="C24" t="s">
        <v>26</v>
      </c>
      <c r="D24">
        <v>6.2991977394391996E-2</v>
      </c>
      <c r="E24">
        <v>0.118255726034374</v>
      </c>
      <c r="F24" t="s">
        <v>74</v>
      </c>
      <c r="G24">
        <v>5.4665346524012204</v>
      </c>
      <c r="H24" t="s">
        <v>85</v>
      </c>
      <c r="I24" t="b">
        <v>0</v>
      </c>
      <c r="J24">
        <v>252.100867023647</v>
      </c>
      <c r="K24">
        <v>252.42519134797101</v>
      </c>
      <c r="L24">
        <v>15.801102060132999</v>
      </c>
      <c r="M24" t="s">
        <v>28</v>
      </c>
      <c r="N24" t="s">
        <v>28</v>
      </c>
      <c r="O24" t="s">
        <v>65</v>
      </c>
      <c r="P24">
        <f>-1.23702398121117 - 12.1700932860136</f>
        <v>-13.40711726722477</v>
      </c>
      <c r="Q24" t="s">
        <v>38</v>
      </c>
      <c r="R24" t="s">
        <v>86</v>
      </c>
      <c r="S24" t="s">
        <v>28</v>
      </c>
      <c r="T24" t="s">
        <v>87</v>
      </c>
      <c r="U24">
        <v>2.5881906811899098</v>
      </c>
      <c r="V24">
        <v>3.4201829763328502</v>
      </c>
      <c r="W24" t="s">
        <v>34</v>
      </c>
      <c r="X24" t="s">
        <v>35</v>
      </c>
    </row>
    <row r="25" spans="1:24" x14ac:dyDescent="0.2">
      <c r="A25" t="s">
        <v>24</v>
      </c>
      <c r="B25" t="s">
        <v>70</v>
      </c>
      <c r="C25" t="s">
        <v>26</v>
      </c>
      <c r="D25">
        <v>0.12706364550221999</v>
      </c>
      <c r="E25">
        <v>1.75479760889234E-2</v>
      </c>
      <c r="F25" t="s">
        <v>74</v>
      </c>
      <c r="G25">
        <v>12.3084508712464</v>
      </c>
      <c r="H25" t="s">
        <v>75</v>
      </c>
      <c r="I25" t="b">
        <v>0</v>
      </c>
      <c r="J25">
        <v>268.33581531375501</v>
      </c>
      <c r="K25">
        <v>268.62849824058497</v>
      </c>
      <c r="L25">
        <v>15.4223878286319</v>
      </c>
      <c r="M25" t="s">
        <v>28</v>
      </c>
      <c r="N25" t="s">
        <v>28</v>
      </c>
      <c r="O25" t="s">
        <v>71</v>
      </c>
      <c r="P25" t="s">
        <v>90</v>
      </c>
      <c r="Q25" t="s">
        <v>30</v>
      </c>
      <c r="R25" t="s">
        <v>76</v>
      </c>
      <c r="S25" t="s">
        <v>77</v>
      </c>
      <c r="T25" t="s">
        <v>91</v>
      </c>
      <c r="U25">
        <v>1.27015708368947</v>
      </c>
      <c r="V25">
        <v>4.9780515085340999</v>
      </c>
      <c r="W25" t="s">
        <v>34</v>
      </c>
      <c r="X25" t="s">
        <v>35</v>
      </c>
    </row>
    <row r="26" spans="1:24" x14ac:dyDescent="0.2">
      <c r="A26" t="s">
        <v>24</v>
      </c>
      <c r="B26" t="s">
        <v>58</v>
      </c>
      <c r="C26" t="s">
        <v>26</v>
      </c>
      <c r="D26">
        <v>6.0308116904905004E-3</v>
      </c>
      <c r="E26">
        <v>0.624959033339619</v>
      </c>
      <c r="F26" t="s">
        <v>74</v>
      </c>
      <c r="G26">
        <v>3.6315003757266999E-3</v>
      </c>
      <c r="H26" t="s">
        <v>85</v>
      </c>
      <c r="I26" t="b">
        <v>0</v>
      </c>
      <c r="J26">
        <v>265.67692315358403</v>
      </c>
      <c r="K26">
        <v>265.98461546127601</v>
      </c>
      <c r="L26">
        <v>17.539967100411001</v>
      </c>
      <c r="M26" t="s">
        <v>28</v>
      </c>
      <c r="N26" t="s">
        <v>28</v>
      </c>
      <c r="O26" t="s">
        <v>59</v>
      </c>
      <c r="P26">
        <f>-0.0108165998662236 - 0.0180796006176771</f>
        <v>-2.8896200483900701E-2</v>
      </c>
      <c r="Q26" t="s">
        <v>47</v>
      </c>
      <c r="R26" t="s">
        <v>86</v>
      </c>
      <c r="S26" t="s">
        <v>28</v>
      </c>
      <c r="T26" t="s">
        <v>87</v>
      </c>
      <c r="U26">
        <v>3.0283914777632899</v>
      </c>
      <c r="V26">
        <v>7.3714797152807003E-3</v>
      </c>
      <c r="W26" t="s">
        <v>34</v>
      </c>
      <c r="X26" t="s">
        <v>35</v>
      </c>
    </row>
    <row r="27" spans="1:24" x14ac:dyDescent="0.2">
      <c r="A27" t="s">
        <v>24</v>
      </c>
      <c r="B27" t="s">
        <v>52</v>
      </c>
      <c r="C27" t="s">
        <v>26</v>
      </c>
      <c r="D27">
        <v>7.4379590980440998E-3</v>
      </c>
      <c r="E27">
        <v>0.59670570850867</v>
      </c>
      <c r="F27" t="s">
        <v>74</v>
      </c>
      <c r="G27">
        <v>-3.1961223968414498</v>
      </c>
      <c r="H27" t="s">
        <v>75</v>
      </c>
      <c r="I27" t="b">
        <v>0</v>
      </c>
      <c r="J27">
        <v>254.85673479296099</v>
      </c>
      <c r="K27">
        <v>255.181059117285</v>
      </c>
      <c r="L27">
        <v>16.936268816134898</v>
      </c>
      <c r="M27" t="s">
        <v>28</v>
      </c>
      <c r="N27" t="s">
        <v>28</v>
      </c>
      <c r="O27" t="s">
        <v>53</v>
      </c>
      <c r="P27">
        <f>-14.9353524539895 - 8.54310766030664</f>
        <v>-23.478460114296141</v>
      </c>
      <c r="Q27" t="s">
        <v>43</v>
      </c>
      <c r="R27" t="s">
        <v>76</v>
      </c>
      <c r="S27" t="s">
        <v>77</v>
      </c>
      <c r="T27" t="s">
        <v>92</v>
      </c>
      <c r="U27">
        <v>6.4777299519871798</v>
      </c>
      <c r="V27">
        <v>5.9894030903816802</v>
      </c>
      <c r="W27" t="s">
        <v>34</v>
      </c>
      <c r="X27" t="s">
        <v>35</v>
      </c>
    </row>
    <row r="28" spans="1:24" x14ac:dyDescent="0.2">
      <c r="A28" t="s">
        <v>24</v>
      </c>
      <c r="B28" t="s">
        <v>55</v>
      </c>
      <c r="C28" t="s">
        <v>26</v>
      </c>
      <c r="D28">
        <v>1.8193086651695001E-2</v>
      </c>
      <c r="E28">
        <v>0.40664155542005997</v>
      </c>
      <c r="F28" t="s">
        <v>74</v>
      </c>
      <c r="G28">
        <v>-8.5755167562987008E-3</v>
      </c>
      <c r="H28" t="s">
        <v>79</v>
      </c>
      <c r="I28" t="b">
        <v>0</v>
      </c>
      <c r="J28">
        <v>253.968979779194</v>
      </c>
      <c r="K28">
        <v>254.29330410351801</v>
      </c>
      <c r="L28">
        <v>17.366500182896001</v>
      </c>
      <c r="M28" t="s">
        <v>28</v>
      </c>
      <c r="N28" t="s">
        <v>28</v>
      </c>
      <c r="O28" t="s">
        <v>56</v>
      </c>
      <c r="P28">
        <f>-0.0286056769129275 - 0.0114546434003301</f>
        <v>-4.0060320313257597E-2</v>
      </c>
      <c r="Q28" t="s">
        <v>38</v>
      </c>
      <c r="R28" t="s">
        <v>80</v>
      </c>
      <c r="S28" t="s">
        <v>81</v>
      </c>
      <c r="T28" t="s">
        <v>93</v>
      </c>
      <c r="U28">
        <v>4.5693338558160796</v>
      </c>
      <c r="V28">
        <v>1.02194694676678E-2</v>
      </c>
      <c r="W28" t="s">
        <v>34</v>
      </c>
      <c r="X28" t="s">
        <v>35</v>
      </c>
    </row>
    <row r="29" spans="1:24" x14ac:dyDescent="0.2">
      <c r="A29" t="s">
        <v>24</v>
      </c>
      <c r="B29" t="s">
        <v>36</v>
      </c>
      <c r="C29" t="s">
        <v>26</v>
      </c>
      <c r="D29">
        <v>3.1693589572139698E-2</v>
      </c>
      <c r="E29">
        <v>0.27174805454954598</v>
      </c>
      <c r="F29" t="s">
        <v>74</v>
      </c>
      <c r="G29">
        <v>8.2677186773174505</v>
      </c>
      <c r="H29" t="s">
        <v>79</v>
      </c>
      <c r="I29" t="b">
        <v>0</v>
      </c>
      <c r="J29">
        <v>253.415136330547</v>
      </c>
      <c r="K29">
        <v>253.73946065487101</v>
      </c>
      <c r="L29">
        <v>18.526911510891999</v>
      </c>
      <c r="M29" t="s">
        <v>28</v>
      </c>
      <c r="N29" t="s">
        <v>28</v>
      </c>
      <c r="O29" t="s">
        <v>37</v>
      </c>
      <c r="P29">
        <f>-6.26244988084349 - 22.7978872354784</f>
        <v>-29.06033711632189</v>
      </c>
      <c r="Q29" t="s">
        <v>38</v>
      </c>
      <c r="R29" t="s">
        <v>80</v>
      </c>
      <c r="S29" t="s">
        <v>81</v>
      </c>
      <c r="T29" t="s">
        <v>94</v>
      </c>
      <c r="U29">
        <v>-3.8014245858037499</v>
      </c>
      <c r="V29">
        <v>7.4133513051841504</v>
      </c>
      <c r="W29" t="s">
        <v>34</v>
      </c>
      <c r="X29" t="s">
        <v>35</v>
      </c>
    </row>
    <row r="30" spans="1:24" x14ac:dyDescent="0.2">
      <c r="A30" t="s">
        <v>24</v>
      </c>
      <c r="B30" t="s">
        <v>45</v>
      </c>
      <c r="C30" t="s">
        <v>26</v>
      </c>
      <c r="D30" s="1">
        <v>7.2065057923917706E-5</v>
      </c>
      <c r="E30">
        <v>0.95744797976223694</v>
      </c>
      <c r="F30" t="s">
        <v>74</v>
      </c>
      <c r="G30">
        <v>0.22210947170758499</v>
      </c>
      <c r="H30" t="s">
        <v>85</v>
      </c>
      <c r="I30" t="b">
        <v>0</v>
      </c>
      <c r="J30">
        <v>265.92795727235199</v>
      </c>
      <c r="K30">
        <v>266.23564958004499</v>
      </c>
      <c r="L30">
        <v>17.666250302840901</v>
      </c>
      <c r="M30" t="s">
        <v>28</v>
      </c>
      <c r="N30" t="s">
        <v>28</v>
      </c>
      <c r="O30" t="s">
        <v>46</v>
      </c>
      <c r="P30">
        <f>-7.88591658133457 - 8.33013552474974</f>
        <v>-16.216052106084312</v>
      </c>
      <c r="Q30" t="s">
        <v>47</v>
      </c>
      <c r="R30" t="s">
        <v>86</v>
      </c>
      <c r="S30" t="s">
        <v>28</v>
      </c>
      <c r="T30" t="s">
        <v>87</v>
      </c>
      <c r="U30">
        <v>3.5958107468808098</v>
      </c>
      <c r="V30">
        <v>4.1367479862460002</v>
      </c>
      <c r="W30" t="s">
        <v>34</v>
      </c>
      <c r="X30" t="s">
        <v>35</v>
      </c>
    </row>
    <row r="31" spans="1:24" x14ac:dyDescent="0.2">
      <c r="A31" t="s">
        <v>24</v>
      </c>
      <c r="B31" t="s">
        <v>45</v>
      </c>
      <c r="C31" t="s">
        <v>26</v>
      </c>
      <c r="D31">
        <v>5.3926569347520004E-4</v>
      </c>
      <c r="E31">
        <v>0.88394177770929805</v>
      </c>
      <c r="F31" t="s">
        <v>74</v>
      </c>
      <c r="G31">
        <v>0.67646123744275799</v>
      </c>
      <c r="H31" t="s">
        <v>75</v>
      </c>
      <c r="I31" t="b">
        <v>0</v>
      </c>
      <c r="J31">
        <v>264.29667915603301</v>
      </c>
      <c r="K31">
        <v>264.60437146372601</v>
      </c>
      <c r="L31">
        <v>16.034972186521902</v>
      </c>
      <c r="M31" t="s">
        <v>28</v>
      </c>
      <c r="N31" t="s">
        <v>28</v>
      </c>
      <c r="O31" t="s">
        <v>46</v>
      </c>
      <c r="P31">
        <f>-8.3486063605311 - 9.70152883541662</f>
        <v>-18.050135195947718</v>
      </c>
      <c r="Q31" t="s">
        <v>47</v>
      </c>
      <c r="R31" t="s">
        <v>76</v>
      </c>
      <c r="S31" t="s">
        <v>77</v>
      </c>
      <c r="T31" t="s">
        <v>95</v>
      </c>
      <c r="U31">
        <v>3.4897522373299998</v>
      </c>
      <c r="V31">
        <v>4.60462632549687</v>
      </c>
      <c r="W31" t="s">
        <v>34</v>
      </c>
      <c r="X31" t="s">
        <v>35</v>
      </c>
    </row>
    <row r="32" spans="1:24" x14ac:dyDescent="0.2">
      <c r="A32" t="s">
        <v>24</v>
      </c>
      <c r="B32" t="s">
        <v>61</v>
      </c>
      <c r="C32" t="s">
        <v>26</v>
      </c>
      <c r="D32">
        <v>2.4225778123442001E-3</v>
      </c>
      <c r="E32">
        <v>0.75103126450912505</v>
      </c>
      <c r="F32" t="s">
        <v>74</v>
      </c>
      <c r="G32">
        <v>2.0438934608179702</v>
      </c>
      <c r="H32" t="s">
        <v>85</v>
      </c>
      <c r="I32" t="b">
        <v>0</v>
      </c>
      <c r="J32">
        <v>275.56421145819598</v>
      </c>
      <c r="K32">
        <v>275.85689438502601</v>
      </c>
      <c r="L32">
        <v>18.677765830673899</v>
      </c>
      <c r="M32" t="s">
        <v>28</v>
      </c>
      <c r="N32" t="s">
        <v>28</v>
      </c>
      <c r="O32" t="s">
        <v>62</v>
      </c>
      <c r="P32">
        <f>-10.4997620493634 - 14.5875489709993</f>
        <v>-25.087311020362698</v>
      </c>
      <c r="Q32" t="s">
        <v>30</v>
      </c>
      <c r="R32" t="s">
        <v>86</v>
      </c>
      <c r="S32" t="s">
        <v>28</v>
      </c>
      <c r="T32" t="s">
        <v>87</v>
      </c>
      <c r="U32">
        <v>1.64833027609867</v>
      </c>
      <c r="V32">
        <v>6.3998242398884404</v>
      </c>
      <c r="W32" t="s">
        <v>34</v>
      </c>
      <c r="X32" t="s">
        <v>35</v>
      </c>
    </row>
    <row r="33" spans="1:24" x14ac:dyDescent="0.2">
      <c r="A33" t="s">
        <v>24</v>
      </c>
      <c r="B33" t="s">
        <v>67</v>
      </c>
      <c r="C33" t="s">
        <v>26</v>
      </c>
      <c r="D33">
        <v>2.409314020446E-3</v>
      </c>
      <c r="E33">
        <v>0.75755600814922797</v>
      </c>
      <c r="F33" t="s">
        <v>74</v>
      </c>
      <c r="G33">
        <v>1.95891924470465</v>
      </c>
      <c r="H33" t="s">
        <v>75</v>
      </c>
      <c r="I33" t="b">
        <v>0</v>
      </c>
      <c r="J33">
        <v>264.21844139921501</v>
      </c>
      <c r="K33">
        <v>264.52613370690801</v>
      </c>
      <c r="L33">
        <v>17.262688876262001</v>
      </c>
      <c r="M33" t="s">
        <v>28</v>
      </c>
      <c r="N33" t="s">
        <v>28</v>
      </c>
      <c r="O33" t="s">
        <v>68</v>
      </c>
      <c r="P33">
        <f>-10.3940709704168 - 14.3119094598261</f>
        <v>-24.705980430242903</v>
      </c>
      <c r="Q33" t="s">
        <v>47</v>
      </c>
      <c r="R33" t="s">
        <v>76</v>
      </c>
      <c r="S33" t="s">
        <v>77</v>
      </c>
      <c r="T33" t="s">
        <v>96</v>
      </c>
      <c r="U33">
        <v>1.8498886901849001</v>
      </c>
      <c r="V33">
        <v>6.30254602812317</v>
      </c>
      <c r="W33" t="s">
        <v>34</v>
      </c>
      <c r="X33" t="s">
        <v>35</v>
      </c>
    </row>
    <row r="34" spans="1:24" x14ac:dyDescent="0.2">
      <c r="A34" t="s">
        <v>24</v>
      </c>
      <c r="B34" t="s">
        <v>40</v>
      </c>
      <c r="C34" t="s">
        <v>26</v>
      </c>
      <c r="D34">
        <v>0.16175787004585801</v>
      </c>
      <c r="E34">
        <v>1.00913768742552E-2</v>
      </c>
      <c r="F34" t="s">
        <v>74</v>
      </c>
      <c r="G34">
        <v>11.4693532792698</v>
      </c>
      <c r="H34" t="s">
        <v>79</v>
      </c>
      <c r="I34" t="b">
        <v>0</v>
      </c>
      <c r="J34">
        <v>250.60007727035301</v>
      </c>
      <c r="K34">
        <v>250.92440159467699</v>
      </c>
      <c r="L34">
        <v>25.125880743206999</v>
      </c>
      <c r="M34" t="s">
        <v>28</v>
      </c>
      <c r="N34" t="s">
        <v>28</v>
      </c>
      <c r="O34" t="s">
        <v>41</v>
      </c>
      <c r="P34" t="s">
        <v>97</v>
      </c>
      <c r="Q34" t="s">
        <v>43</v>
      </c>
      <c r="R34" t="s">
        <v>80</v>
      </c>
      <c r="S34" t="s">
        <v>81</v>
      </c>
      <c r="T34" t="s">
        <v>98</v>
      </c>
      <c r="U34">
        <v>1.38265846465387</v>
      </c>
      <c r="V34">
        <v>4.2354461482448897</v>
      </c>
      <c r="W34" t="s">
        <v>34</v>
      </c>
      <c r="X34" t="s">
        <v>35</v>
      </c>
    </row>
    <row r="35" spans="1:24" x14ac:dyDescent="0.2">
      <c r="A35" t="s">
        <v>24</v>
      </c>
      <c r="B35" t="s">
        <v>70</v>
      </c>
      <c r="C35" t="s">
        <v>26</v>
      </c>
      <c r="D35">
        <v>0.111154107300903</v>
      </c>
      <c r="E35">
        <v>2.6998039146684898E-2</v>
      </c>
      <c r="F35" t="s">
        <v>74</v>
      </c>
      <c r="G35">
        <v>9.5373246412667108</v>
      </c>
      <c r="H35" t="s">
        <v>85</v>
      </c>
      <c r="I35" t="b">
        <v>0</v>
      </c>
      <c r="J35">
        <v>270.48635227452797</v>
      </c>
      <c r="K35">
        <v>270.77903520135698</v>
      </c>
      <c r="L35">
        <v>17.572924789403899</v>
      </c>
      <c r="M35" t="s">
        <v>28</v>
      </c>
      <c r="N35" t="s">
        <v>28</v>
      </c>
      <c r="O35" t="s">
        <v>71</v>
      </c>
      <c r="P35" t="s">
        <v>99</v>
      </c>
      <c r="Q35" t="s">
        <v>30</v>
      </c>
      <c r="R35" t="s">
        <v>86</v>
      </c>
      <c r="S35" t="s">
        <v>28</v>
      </c>
      <c r="T35" t="s">
        <v>87</v>
      </c>
      <c r="U35">
        <v>1.9354317725858901</v>
      </c>
      <c r="V35">
        <v>4.1615239467097496</v>
      </c>
      <c r="W35" t="s">
        <v>34</v>
      </c>
      <c r="X35" t="s">
        <v>35</v>
      </c>
    </row>
    <row r="36" spans="1:24" x14ac:dyDescent="0.2">
      <c r="A36" t="s">
        <v>24</v>
      </c>
      <c r="B36" t="s">
        <v>64</v>
      </c>
      <c r="C36" t="s">
        <v>26</v>
      </c>
      <c r="D36">
        <v>6.2991977394391996E-2</v>
      </c>
      <c r="E36">
        <v>0.118255726034374</v>
      </c>
      <c r="F36" t="s">
        <v>74</v>
      </c>
      <c r="G36">
        <v>5.4665346524012204</v>
      </c>
      <c r="H36" t="s">
        <v>79</v>
      </c>
      <c r="I36" t="b">
        <v>0</v>
      </c>
      <c r="J36">
        <v>252.100867023647</v>
      </c>
      <c r="K36">
        <v>252.42519134797101</v>
      </c>
      <c r="L36">
        <v>15.801102060132999</v>
      </c>
      <c r="M36" t="s">
        <v>28</v>
      </c>
      <c r="N36" t="s">
        <v>28</v>
      </c>
      <c r="O36" t="s">
        <v>65</v>
      </c>
      <c r="P36">
        <f>-1.23702398121117 - 12.1700932860136</f>
        <v>-13.40711726722477</v>
      </c>
      <c r="Q36" t="s">
        <v>38</v>
      </c>
      <c r="R36" t="s">
        <v>80</v>
      </c>
      <c r="S36" t="s">
        <v>81</v>
      </c>
      <c r="T36" t="s">
        <v>100</v>
      </c>
      <c r="U36">
        <v>2.5881906811899098</v>
      </c>
      <c r="V36">
        <v>3.4201829763328502</v>
      </c>
      <c r="W36" t="s">
        <v>34</v>
      </c>
      <c r="X36" t="s">
        <v>35</v>
      </c>
    </row>
    <row r="37" spans="1:24" x14ac:dyDescent="0.2">
      <c r="A37" t="s">
        <v>24</v>
      </c>
      <c r="B37" t="s">
        <v>55</v>
      </c>
      <c r="C37" t="s">
        <v>26</v>
      </c>
      <c r="D37">
        <v>1.8844415882751198E-2</v>
      </c>
      <c r="E37">
        <v>0.39828855184286099</v>
      </c>
      <c r="F37" t="s">
        <v>74</v>
      </c>
      <c r="G37">
        <v>-1.18085579651869E-2</v>
      </c>
      <c r="H37" t="s">
        <v>75</v>
      </c>
      <c r="I37" t="b">
        <v>0</v>
      </c>
      <c r="J37">
        <v>252.060604707127</v>
      </c>
      <c r="K37">
        <v>252.38492903145101</v>
      </c>
      <c r="L37">
        <v>15.458125110829</v>
      </c>
      <c r="M37" t="s">
        <v>28</v>
      </c>
      <c r="N37" t="s">
        <v>28</v>
      </c>
      <c r="O37" t="s">
        <v>56</v>
      </c>
      <c r="P37">
        <f>-0.038900412724415 - 0.0152832967940413</f>
        <v>-5.4183709518456302E-2</v>
      </c>
      <c r="Q37" t="s">
        <v>38</v>
      </c>
      <c r="R37" t="s">
        <v>76</v>
      </c>
      <c r="S37" t="s">
        <v>77</v>
      </c>
      <c r="T37" t="s">
        <v>101</v>
      </c>
      <c r="U37">
        <v>4.88471295217657</v>
      </c>
      <c r="V37">
        <v>1.3822374877157199E-2</v>
      </c>
      <c r="W37" t="s">
        <v>34</v>
      </c>
      <c r="X37" t="s">
        <v>35</v>
      </c>
    </row>
    <row r="38" spans="1:24" x14ac:dyDescent="0.2">
      <c r="A38" t="s">
        <v>24</v>
      </c>
      <c r="B38" t="s">
        <v>52</v>
      </c>
      <c r="C38" t="s">
        <v>26</v>
      </c>
      <c r="D38">
        <v>4.0431067328648004E-3</v>
      </c>
      <c r="E38">
        <v>0.696690159410427</v>
      </c>
      <c r="F38" t="s">
        <v>74</v>
      </c>
      <c r="G38">
        <v>-1.4696165794774501</v>
      </c>
      <c r="H38" t="s">
        <v>79</v>
      </c>
      <c r="I38" t="b">
        <v>0</v>
      </c>
      <c r="J38">
        <v>257.49595647656798</v>
      </c>
      <c r="K38">
        <v>257.82028080089202</v>
      </c>
      <c r="L38">
        <v>19.575490499741999</v>
      </c>
      <c r="M38" t="s">
        <v>28</v>
      </c>
      <c r="N38" t="s">
        <v>28</v>
      </c>
      <c r="O38" t="s">
        <v>53</v>
      </c>
      <c r="P38">
        <f>-8.80344902694051 - 5.8642158679856</f>
        <v>-14.66766489492611</v>
      </c>
      <c r="Q38" t="s">
        <v>43</v>
      </c>
      <c r="R38" t="s">
        <v>80</v>
      </c>
      <c r="S38" t="s">
        <v>81</v>
      </c>
      <c r="T38" t="s">
        <v>102</v>
      </c>
      <c r="U38">
        <v>4.9592385209270597</v>
      </c>
      <c r="V38">
        <v>3.7417512487056399</v>
      </c>
      <c r="W38" t="s">
        <v>34</v>
      </c>
      <c r="X38" t="s">
        <v>35</v>
      </c>
    </row>
    <row r="39" spans="1:24" x14ac:dyDescent="0.2">
      <c r="A39" t="s">
        <v>24</v>
      </c>
      <c r="B39" t="s">
        <v>55</v>
      </c>
      <c r="C39" t="s">
        <v>26</v>
      </c>
      <c r="D39">
        <v>1.8193086651695001E-2</v>
      </c>
      <c r="E39">
        <v>0.40664155542005997</v>
      </c>
      <c r="F39" t="s">
        <v>74</v>
      </c>
      <c r="G39">
        <v>-8.5755167562987008E-3</v>
      </c>
      <c r="H39" t="s">
        <v>85</v>
      </c>
      <c r="I39" t="b">
        <v>0</v>
      </c>
      <c r="J39">
        <v>253.968979779194</v>
      </c>
      <c r="K39">
        <v>254.29330410351801</v>
      </c>
      <c r="L39">
        <v>17.366500182896001</v>
      </c>
      <c r="M39" t="s">
        <v>28</v>
      </c>
      <c r="N39" t="s">
        <v>28</v>
      </c>
      <c r="O39" t="s">
        <v>56</v>
      </c>
      <c r="P39">
        <f>-0.0286056769129275 - 0.0114546434003301</f>
        <v>-4.0060320313257597E-2</v>
      </c>
      <c r="Q39" t="s">
        <v>38</v>
      </c>
      <c r="R39" t="s">
        <v>86</v>
      </c>
      <c r="S39" t="s">
        <v>28</v>
      </c>
      <c r="T39" t="s">
        <v>87</v>
      </c>
      <c r="U39">
        <v>4.5693338558160796</v>
      </c>
      <c r="V39">
        <v>1.02194694676678E-2</v>
      </c>
      <c r="W39" t="s">
        <v>34</v>
      </c>
      <c r="X39" t="s">
        <v>35</v>
      </c>
    </row>
    <row r="40" spans="1:24" x14ac:dyDescent="0.2">
      <c r="A40" t="s">
        <v>24</v>
      </c>
      <c r="B40" t="s">
        <v>49</v>
      </c>
      <c r="C40" t="s">
        <v>26</v>
      </c>
      <c r="D40">
        <v>5.3287067486724203E-2</v>
      </c>
      <c r="E40">
        <v>0.151828470266478</v>
      </c>
      <c r="F40" t="s">
        <v>74</v>
      </c>
      <c r="G40">
        <v>1.24512283811842E-2</v>
      </c>
      <c r="H40" t="s">
        <v>75</v>
      </c>
      <c r="I40" t="b">
        <v>0</v>
      </c>
      <c r="J40">
        <v>252.97524103065999</v>
      </c>
      <c r="K40">
        <v>253.29956535498499</v>
      </c>
      <c r="L40">
        <v>15.149714061108901</v>
      </c>
      <c r="M40" t="s">
        <v>28</v>
      </c>
      <c r="N40" t="s">
        <v>28</v>
      </c>
      <c r="O40" t="s">
        <v>50</v>
      </c>
      <c r="P40">
        <f>-0.00423563524514721 - 0.0291380920075156</f>
        <v>-3.3373727252662813E-2</v>
      </c>
      <c r="Q40" t="s">
        <v>43</v>
      </c>
      <c r="R40" t="s">
        <v>76</v>
      </c>
      <c r="S40" t="s">
        <v>77</v>
      </c>
      <c r="T40" t="s">
        <v>103</v>
      </c>
      <c r="U40">
        <v>1.60195182223946</v>
      </c>
      <c r="V40">
        <v>8.5137059318016999E-3</v>
      </c>
      <c r="W40" t="s">
        <v>34</v>
      </c>
      <c r="X40" t="s">
        <v>35</v>
      </c>
    </row>
    <row r="41" spans="1:24" x14ac:dyDescent="0.2">
      <c r="A41" t="s">
        <v>24</v>
      </c>
      <c r="B41" t="s">
        <v>40</v>
      </c>
      <c r="C41" t="s">
        <v>26</v>
      </c>
      <c r="D41">
        <v>0.16175787004585801</v>
      </c>
      <c r="E41">
        <v>1.00913768742552E-2</v>
      </c>
      <c r="F41" t="s">
        <v>74</v>
      </c>
      <c r="G41">
        <v>11.4693532792698</v>
      </c>
      <c r="H41" t="s">
        <v>85</v>
      </c>
      <c r="I41" t="b">
        <v>0</v>
      </c>
      <c r="J41">
        <v>250.60007727035301</v>
      </c>
      <c r="K41">
        <v>250.92440159467699</v>
      </c>
      <c r="L41">
        <v>25.125880743206999</v>
      </c>
      <c r="M41" t="s">
        <v>28</v>
      </c>
      <c r="N41" t="s">
        <v>28</v>
      </c>
      <c r="O41" t="s">
        <v>41</v>
      </c>
      <c r="P41" t="s">
        <v>97</v>
      </c>
      <c r="Q41" t="s">
        <v>43</v>
      </c>
      <c r="R41" t="s">
        <v>86</v>
      </c>
      <c r="S41" t="s">
        <v>28</v>
      </c>
      <c r="T41" t="s">
        <v>87</v>
      </c>
      <c r="U41">
        <v>1.38265846465387</v>
      </c>
      <c r="V41">
        <v>4.2354461482448897</v>
      </c>
      <c r="W41" t="s">
        <v>34</v>
      </c>
      <c r="X41" t="s">
        <v>35</v>
      </c>
    </row>
    <row r="42" spans="1:24" x14ac:dyDescent="0.2">
      <c r="A42" t="s">
        <v>24</v>
      </c>
      <c r="B42" t="s">
        <v>58</v>
      </c>
      <c r="C42" t="s">
        <v>26</v>
      </c>
      <c r="D42">
        <v>6.0308116904905004E-3</v>
      </c>
      <c r="E42">
        <v>0.624959033339619</v>
      </c>
      <c r="F42" t="s">
        <v>74</v>
      </c>
      <c r="G42">
        <v>3.6315003757266999E-3</v>
      </c>
      <c r="H42" t="s">
        <v>79</v>
      </c>
      <c r="I42" t="b">
        <v>0</v>
      </c>
      <c r="J42">
        <v>265.67692315358403</v>
      </c>
      <c r="K42">
        <v>265.98461546127601</v>
      </c>
      <c r="L42">
        <v>17.539967100411001</v>
      </c>
      <c r="M42" t="s">
        <v>28</v>
      </c>
      <c r="N42" t="s">
        <v>28</v>
      </c>
      <c r="O42" t="s">
        <v>59</v>
      </c>
      <c r="P42">
        <f>-0.0108165998662236 - 0.0180796006176771</f>
        <v>-2.8896200483900701E-2</v>
      </c>
      <c r="Q42" t="s">
        <v>47</v>
      </c>
      <c r="R42" t="s">
        <v>80</v>
      </c>
      <c r="S42" t="s">
        <v>81</v>
      </c>
      <c r="T42" t="s">
        <v>104</v>
      </c>
      <c r="U42">
        <v>3.0283914777632899</v>
      </c>
      <c r="V42">
        <v>7.3714797152807003E-3</v>
      </c>
      <c r="W42" t="s">
        <v>34</v>
      </c>
      <c r="X42" t="s">
        <v>35</v>
      </c>
    </row>
    <row r="43" spans="1:24" x14ac:dyDescent="0.2">
      <c r="A43" t="s">
        <v>24</v>
      </c>
      <c r="B43" t="s">
        <v>70</v>
      </c>
      <c r="C43" t="s">
        <v>26</v>
      </c>
      <c r="D43">
        <v>0.111154107300903</v>
      </c>
      <c r="E43">
        <v>2.6998039146684898E-2</v>
      </c>
      <c r="F43" t="s">
        <v>74</v>
      </c>
      <c r="G43">
        <v>9.5373246412667108</v>
      </c>
      <c r="H43" t="s">
        <v>79</v>
      </c>
      <c r="I43" t="b">
        <v>0</v>
      </c>
      <c r="J43">
        <v>270.48635227452797</v>
      </c>
      <c r="K43">
        <v>270.77903520135698</v>
      </c>
      <c r="L43">
        <v>17.572924789403899</v>
      </c>
      <c r="M43" t="s">
        <v>28</v>
      </c>
      <c r="N43" t="s">
        <v>28</v>
      </c>
      <c r="O43" t="s">
        <v>71</v>
      </c>
      <c r="P43" t="s">
        <v>99</v>
      </c>
      <c r="Q43" t="s">
        <v>30</v>
      </c>
      <c r="R43" t="s">
        <v>80</v>
      </c>
      <c r="S43" t="s">
        <v>81</v>
      </c>
      <c r="T43" t="s">
        <v>105</v>
      </c>
      <c r="U43">
        <v>1.9354317725858901</v>
      </c>
      <c r="V43">
        <v>4.1615239467097496</v>
      </c>
      <c r="W43" t="s">
        <v>34</v>
      </c>
      <c r="X43" t="s">
        <v>35</v>
      </c>
    </row>
    <row r="44" spans="1:24" x14ac:dyDescent="0.2">
      <c r="A44" t="s">
        <v>24</v>
      </c>
      <c r="B44" t="s">
        <v>36</v>
      </c>
      <c r="C44" t="s">
        <v>26</v>
      </c>
      <c r="D44">
        <v>3.2425665071494102E-2</v>
      </c>
      <c r="E44">
        <v>0.26619141297937099</v>
      </c>
      <c r="F44" t="s">
        <v>74</v>
      </c>
      <c r="G44">
        <v>9.5114182792121191</v>
      </c>
      <c r="H44" t="s">
        <v>75</v>
      </c>
      <c r="I44" t="b">
        <v>0</v>
      </c>
      <c r="J44">
        <v>251.50372142452201</v>
      </c>
      <c r="K44">
        <v>251.82804574884599</v>
      </c>
      <c r="L44">
        <v>16.615496604866902</v>
      </c>
      <c r="M44" t="s">
        <v>28</v>
      </c>
      <c r="N44" t="s">
        <v>28</v>
      </c>
      <c r="O44" t="s">
        <v>37</v>
      </c>
      <c r="P44">
        <f>-7.00847653359239 - 26.0313130920166</f>
        <v>-33.039789625608989</v>
      </c>
      <c r="Q44" t="s">
        <v>38</v>
      </c>
      <c r="R44" t="s">
        <v>76</v>
      </c>
      <c r="S44" t="s">
        <v>77</v>
      </c>
      <c r="T44" t="s">
        <v>106</v>
      </c>
      <c r="U44">
        <v>-5.0090793255124604</v>
      </c>
      <c r="V44">
        <v>8.42851776163495</v>
      </c>
      <c r="W44" t="s">
        <v>34</v>
      </c>
      <c r="X44" t="s">
        <v>35</v>
      </c>
    </row>
    <row r="45" spans="1:24" x14ac:dyDescent="0.2">
      <c r="A45" t="s">
        <v>24</v>
      </c>
      <c r="B45" t="s">
        <v>36</v>
      </c>
      <c r="C45" t="s">
        <v>26</v>
      </c>
      <c r="D45">
        <v>3.1693589572139698E-2</v>
      </c>
      <c r="E45">
        <v>0.27174805454954598</v>
      </c>
      <c r="F45" t="s">
        <v>74</v>
      </c>
      <c r="G45">
        <v>8.2677186773174505</v>
      </c>
      <c r="H45" t="s">
        <v>85</v>
      </c>
      <c r="I45" t="b">
        <v>0</v>
      </c>
      <c r="J45">
        <v>253.415136330547</v>
      </c>
      <c r="K45">
        <v>253.73946065487101</v>
      </c>
      <c r="L45">
        <v>18.526911510891999</v>
      </c>
      <c r="M45" t="s">
        <v>28</v>
      </c>
      <c r="N45" t="s">
        <v>28</v>
      </c>
      <c r="O45" t="s">
        <v>37</v>
      </c>
      <c r="P45">
        <f>-6.26244988084349 - 22.7978872354784</f>
        <v>-29.06033711632189</v>
      </c>
      <c r="Q45" t="s">
        <v>38</v>
      </c>
      <c r="R45" t="s">
        <v>86</v>
      </c>
      <c r="S45" t="s">
        <v>28</v>
      </c>
      <c r="T45" t="s">
        <v>87</v>
      </c>
      <c r="U45">
        <v>-3.8014245858037499</v>
      </c>
      <c r="V45">
        <v>7.4133513051841504</v>
      </c>
      <c r="W45" t="s">
        <v>34</v>
      </c>
      <c r="X45" t="s">
        <v>35</v>
      </c>
    </row>
    <row r="46" spans="1:24" x14ac:dyDescent="0.2">
      <c r="A46" t="s">
        <v>24</v>
      </c>
      <c r="B46" t="s">
        <v>49</v>
      </c>
      <c r="C46" t="s">
        <v>26</v>
      </c>
      <c r="D46">
        <v>4.1149816206371703E-2</v>
      </c>
      <c r="E46">
        <v>0.20934069876257599</v>
      </c>
      <c r="F46" t="s">
        <v>74</v>
      </c>
      <c r="G46">
        <v>1.00931169044265E-2</v>
      </c>
      <c r="H46" t="s">
        <v>85</v>
      </c>
      <c r="I46" t="b">
        <v>0</v>
      </c>
      <c r="J46">
        <v>255.97719106077199</v>
      </c>
      <c r="K46">
        <v>256.30151538509602</v>
      </c>
      <c r="L46">
        <v>18.151664091219999</v>
      </c>
      <c r="M46" t="s">
        <v>28</v>
      </c>
      <c r="N46" t="s">
        <v>28</v>
      </c>
      <c r="O46" t="s">
        <v>50</v>
      </c>
      <c r="P46">
        <f>-0.00539793840670985 - 0.0255841722155628</f>
        <v>-3.098211062227265E-2</v>
      </c>
      <c r="Q46" t="s">
        <v>43</v>
      </c>
      <c r="R46" t="s">
        <v>86</v>
      </c>
      <c r="S46" t="s">
        <v>28</v>
      </c>
      <c r="T46" t="s">
        <v>87</v>
      </c>
      <c r="U46">
        <v>1.95065640615284</v>
      </c>
      <c r="V46">
        <v>7.9035996485389004E-3</v>
      </c>
      <c r="W46" t="s">
        <v>34</v>
      </c>
      <c r="X46" t="s">
        <v>35</v>
      </c>
    </row>
    <row r="47" spans="1:24" x14ac:dyDescent="0.2">
      <c r="A47" t="s">
        <v>24</v>
      </c>
      <c r="B47" t="s">
        <v>25</v>
      </c>
      <c r="C47" t="s">
        <v>26</v>
      </c>
      <c r="D47">
        <v>1.05053729888E-4</v>
      </c>
      <c r="E47">
        <v>0.94735204377302495</v>
      </c>
      <c r="F47" t="s">
        <v>74</v>
      </c>
      <c r="G47">
        <v>6.0976000006089995E-4</v>
      </c>
      <c r="H47" t="s">
        <v>79</v>
      </c>
      <c r="I47" t="b">
        <v>0</v>
      </c>
      <c r="J47">
        <v>275.666311599349</v>
      </c>
      <c r="K47">
        <v>275.958994526178</v>
      </c>
      <c r="L47">
        <v>17.396491025284998</v>
      </c>
      <c r="M47" t="s">
        <v>28</v>
      </c>
      <c r="N47" t="s">
        <v>28</v>
      </c>
      <c r="O47" t="s">
        <v>29</v>
      </c>
      <c r="P47">
        <f>-0.0173815093739712 - 0.0186010293740932</f>
        <v>-3.5982538748064397E-2</v>
      </c>
      <c r="Q47" t="s">
        <v>30</v>
      </c>
      <c r="R47" t="s">
        <v>80</v>
      </c>
      <c r="S47" t="s">
        <v>81</v>
      </c>
      <c r="T47" t="s">
        <v>107</v>
      </c>
      <c r="U47">
        <v>3.5005061116226499</v>
      </c>
      <c r="V47">
        <v>9.1792190683837004E-3</v>
      </c>
      <c r="W47" t="s">
        <v>34</v>
      </c>
      <c r="X47" t="s">
        <v>35</v>
      </c>
    </row>
    <row r="48" spans="1:24" x14ac:dyDescent="0.2">
      <c r="A48" t="s">
        <v>24</v>
      </c>
      <c r="B48" t="s">
        <v>67</v>
      </c>
      <c r="C48" t="s">
        <v>26</v>
      </c>
      <c r="D48">
        <v>1.2347018992561001E-3</v>
      </c>
      <c r="E48">
        <v>0.825156162511125</v>
      </c>
      <c r="F48" t="s">
        <v>74</v>
      </c>
      <c r="G48">
        <v>1.28550333134598</v>
      </c>
      <c r="H48" t="s">
        <v>85</v>
      </c>
      <c r="I48" t="b">
        <v>0</v>
      </c>
      <c r="J48">
        <v>265.87909459344201</v>
      </c>
      <c r="K48">
        <v>266.18678690113398</v>
      </c>
      <c r="L48">
        <v>18.923342070487902</v>
      </c>
      <c r="M48" t="s">
        <v>28</v>
      </c>
      <c r="N48" t="s">
        <v>28</v>
      </c>
      <c r="O48" t="s">
        <v>68</v>
      </c>
      <c r="P48">
        <f>-10.0450193963633 - 12.6160260590553</f>
        <v>-22.661045455418602</v>
      </c>
      <c r="Q48" t="s">
        <v>47</v>
      </c>
      <c r="R48" t="s">
        <v>86</v>
      </c>
      <c r="S48" t="s">
        <v>28</v>
      </c>
      <c r="T48" t="s">
        <v>87</v>
      </c>
      <c r="U48">
        <v>2.4883229514782599</v>
      </c>
      <c r="V48">
        <v>5.7808789427088296</v>
      </c>
      <c r="W48" t="s">
        <v>34</v>
      </c>
      <c r="X48" t="s">
        <v>35</v>
      </c>
    </row>
    <row r="49" spans="1:24" x14ac:dyDescent="0.2">
      <c r="A49" t="s">
        <v>24</v>
      </c>
      <c r="B49" t="s">
        <v>40</v>
      </c>
      <c r="C49" t="s">
        <v>26</v>
      </c>
      <c r="D49">
        <v>0.245406586123283</v>
      </c>
      <c r="E49">
        <v>1.1535229060397E-3</v>
      </c>
      <c r="F49" t="s">
        <v>74</v>
      </c>
      <c r="G49">
        <v>15.9811354189891</v>
      </c>
      <c r="H49" t="s">
        <v>75</v>
      </c>
      <c r="I49" t="b">
        <v>0</v>
      </c>
      <c r="J49">
        <v>244.240271857034</v>
      </c>
      <c r="K49">
        <v>244.56459618135801</v>
      </c>
      <c r="L49">
        <v>18.766075329888</v>
      </c>
      <c r="M49" t="s">
        <v>28</v>
      </c>
      <c r="N49" t="s">
        <v>28</v>
      </c>
      <c r="O49" t="s">
        <v>41</v>
      </c>
      <c r="P49" t="s">
        <v>108</v>
      </c>
      <c r="Q49" t="s">
        <v>43</v>
      </c>
      <c r="R49" t="s">
        <v>76</v>
      </c>
      <c r="S49" t="s">
        <v>77</v>
      </c>
      <c r="T49" t="s">
        <v>109</v>
      </c>
      <c r="U49">
        <v>6.4108242887099404E-2</v>
      </c>
      <c r="V49">
        <v>4.5459979073332999</v>
      </c>
      <c r="W49" t="s">
        <v>34</v>
      </c>
      <c r="X49" t="s">
        <v>35</v>
      </c>
    </row>
    <row r="50" spans="1:24" x14ac:dyDescent="0.2">
      <c r="A50" t="s">
        <v>24</v>
      </c>
      <c r="B50" t="s">
        <v>58</v>
      </c>
      <c r="C50" t="s">
        <v>26</v>
      </c>
      <c r="D50">
        <v>1.06521491778608E-2</v>
      </c>
      <c r="E50">
        <v>0.51541628932481398</v>
      </c>
      <c r="F50" t="s">
        <v>74</v>
      </c>
      <c r="G50">
        <v>5.4524059737059002E-3</v>
      </c>
      <c r="H50" t="s">
        <v>75</v>
      </c>
      <c r="I50" t="b">
        <v>0</v>
      </c>
      <c r="J50">
        <v>263.87300258718898</v>
      </c>
      <c r="K50">
        <v>264.18069489488198</v>
      </c>
      <c r="L50">
        <v>15.7360465340169</v>
      </c>
      <c r="M50" t="s">
        <v>28</v>
      </c>
      <c r="N50" t="s">
        <v>28</v>
      </c>
      <c r="O50" t="s">
        <v>59</v>
      </c>
      <c r="P50">
        <f>-0.0108319335245818 - 0.0217367454719938</f>
        <v>-3.2568678996575604E-2</v>
      </c>
      <c r="Q50" t="s">
        <v>47</v>
      </c>
      <c r="R50" t="s">
        <v>76</v>
      </c>
      <c r="S50" t="s">
        <v>77</v>
      </c>
      <c r="T50" t="s">
        <v>110</v>
      </c>
      <c r="U50">
        <v>2.7028511884403299</v>
      </c>
      <c r="V50">
        <v>8.3083364787182E-3</v>
      </c>
      <c r="W50" t="s">
        <v>34</v>
      </c>
      <c r="X50" t="s">
        <v>35</v>
      </c>
    </row>
    <row r="51" spans="1:24" x14ac:dyDescent="0.2">
      <c r="A51" t="s">
        <v>24</v>
      </c>
      <c r="B51" t="s">
        <v>45</v>
      </c>
      <c r="C51" t="s">
        <v>26</v>
      </c>
      <c r="D51" s="1">
        <v>7.2065057923917706E-5</v>
      </c>
      <c r="E51">
        <v>0.95744797976223694</v>
      </c>
      <c r="F51" t="s">
        <v>74</v>
      </c>
      <c r="G51">
        <v>0.22210947170758499</v>
      </c>
      <c r="H51" t="s">
        <v>79</v>
      </c>
      <c r="I51" t="b">
        <v>0</v>
      </c>
      <c r="J51">
        <v>265.92795727235199</v>
      </c>
      <c r="K51">
        <v>266.23564958004499</v>
      </c>
      <c r="L51">
        <v>17.666250302840901</v>
      </c>
      <c r="M51" t="s">
        <v>28</v>
      </c>
      <c r="N51" t="s">
        <v>28</v>
      </c>
      <c r="O51" t="s">
        <v>46</v>
      </c>
      <c r="P51">
        <f>-7.88591658133457 - 8.33013552474974</f>
        <v>-16.216052106084312</v>
      </c>
      <c r="Q51" t="s">
        <v>47</v>
      </c>
      <c r="R51" t="s">
        <v>80</v>
      </c>
      <c r="S51" t="s">
        <v>81</v>
      </c>
      <c r="T51" t="s">
        <v>111</v>
      </c>
      <c r="U51">
        <v>3.5958107468808098</v>
      </c>
      <c r="V51">
        <v>4.1367479862460002</v>
      </c>
      <c r="W51" t="s">
        <v>34</v>
      </c>
      <c r="X51" t="s">
        <v>35</v>
      </c>
    </row>
  </sheetData>
  <mergeCells count="2">
    <mergeCell ref="A1:K1"/>
    <mergeCell ref="A2:K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 6a</vt:lpstr>
      <vt:lpstr>Table 6b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2023-02-27T21:28:17Z</dcterms:created>
  <dcterms:modified xsi:type="dcterms:W3CDTF">2023-03-06T22:45:01Z</dcterms:modified>
</cp:coreProperties>
</file>