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45" yWindow="660" windowWidth="16665" windowHeight="9585" tabRatio="821" firstSheet="21" activeTab="21"/>
  </bookViews>
  <sheets>
    <sheet name="Секция 1" sheetId="4" state="hidden" r:id="rId1"/>
    <sheet name="Секция 2" sheetId="5" state="hidden" r:id="rId2"/>
    <sheet name="Секция 3" sheetId="6" state="hidden" r:id="rId3"/>
    <sheet name="Секция 4" sheetId="7" state="hidden" r:id="rId4"/>
    <sheet name="Секция 5" sheetId="8" state="hidden" r:id="rId5"/>
    <sheet name="Секция 6" sheetId="9" state="hidden" r:id="rId6"/>
    <sheet name="Секция 7" sheetId="10" state="hidden" r:id="rId7"/>
    <sheet name="Секция 8" sheetId="11" state="hidden" r:id="rId8"/>
    <sheet name="Секция 9" sheetId="12" state="hidden" r:id="rId9"/>
    <sheet name="Секция 10" sheetId="13" state="hidden" r:id="rId10"/>
    <sheet name="Секция 11" sheetId="14" state="hidden" r:id="rId11"/>
    <sheet name="Секция 12" sheetId="15" state="hidden" r:id="rId12"/>
    <sheet name="Секция 13" sheetId="16" state="hidden" r:id="rId13"/>
    <sheet name="Секция 14 ворота" sheetId="25" state="hidden" r:id="rId14"/>
    <sheet name="Секция 17" sheetId="17" state="hidden" r:id="rId15"/>
    <sheet name="Здание 2" sheetId="18" state="hidden" r:id="rId16"/>
    <sheet name="Секция 14" sheetId="21" state="hidden" r:id="rId17"/>
    <sheet name="Секция 15" sheetId="20" state="hidden" r:id="rId18"/>
    <sheet name="Секция 16" sheetId="19" state="hidden" r:id="rId19"/>
    <sheet name="ТП-1+КПП" sheetId="22" state="hidden" r:id="rId20"/>
    <sheet name="Таблица по секциям" sheetId="23" state="hidden" r:id="rId21"/>
    <sheet name="метал" sheetId="32" r:id="rId22"/>
    <sheet name="дерево" sheetId="33" r:id="rId23"/>
  </sheets>
  <externalReferences>
    <externalReference r:id="rId24"/>
  </externalReferences>
  <definedNames>
    <definedName name="Доводчик">'[1]Варианты заполнения'!$E$2:$E$4</definedName>
    <definedName name="Наименования_изделий">'[1]Варианты заполнения'!$A$2:$A$32</definedName>
    <definedName name="Наличник">'[1]Варианты заполнения'!$D$2:$D$4</definedName>
    <definedName name="_xlnm.Print_Area" localSheetId="0">'Секция 1'!$A$1:$J$50</definedName>
    <definedName name="_xlnm.Print_Area" localSheetId="16">'Секция 14'!$A$1:$J$33</definedName>
    <definedName name="_xlnm.Print_Area" localSheetId="13">'Секция 14 ворота'!$A$1:$J$21</definedName>
    <definedName name="_xlnm.Print_Area" localSheetId="17">'Секция 15'!$A$1:$K$59</definedName>
    <definedName name="_xlnm.Print_Area" localSheetId="1">'Секция 2'!$A$1:$J$43</definedName>
    <definedName name="_xlnm.Print_Area" localSheetId="2">'Секция 3'!$A$1:$J$46</definedName>
    <definedName name="_xlnm.Print_Area" localSheetId="3">'Секция 4'!$A$1:$J$48</definedName>
    <definedName name="_xlnm.Print_Area" localSheetId="4">'Секция 5'!$A$1:$J$73</definedName>
    <definedName name="_xlnm.Print_Area" localSheetId="5">'Секция 6'!$A$1:$J$76</definedName>
    <definedName name="_xlnm.Print_Area" localSheetId="6">'Секция 7'!$A$1:$J$58</definedName>
    <definedName name="_xlnm.Print_Area" localSheetId="7">'Секция 8'!$A$1:$J$52</definedName>
    <definedName name="_xlnm.Print_Area" localSheetId="8">'Секция 9'!$A$1:$J$49</definedName>
    <definedName name="Способы_открывания">'[1]Варианты заполнения'!$B$2:$B$4</definedName>
    <definedName name="Фрамуга">'[1]Варианты заполнения'!$F$2:$F$3</definedName>
    <definedName name="Цвета_окраса">'[1]Варианты заполнения'!$C$2:$C$212</definedName>
  </definedNames>
  <calcPr calcId="144525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2" l="1"/>
  <c r="D29" i="33"/>
  <c r="I14" i="25"/>
  <c r="H14" i="25"/>
  <c r="H15" i="25"/>
  <c r="G14" i="25"/>
  <c r="J14" i="25"/>
  <c r="I16" i="25"/>
  <c r="J17" i="25"/>
  <c r="G32" i="18"/>
  <c r="H32" i="18"/>
  <c r="I32" i="18"/>
  <c r="J32" i="18"/>
  <c r="C40" i="19"/>
  <c r="G34" i="18"/>
  <c r="H34" i="18"/>
  <c r="I34" i="18"/>
  <c r="G58" i="8"/>
  <c r="I58" i="8"/>
  <c r="H58" i="8"/>
  <c r="H52" i="8"/>
  <c r="I52" i="8"/>
  <c r="J52" i="8"/>
  <c r="I51" i="8"/>
  <c r="H51" i="8"/>
  <c r="G52" i="8"/>
  <c r="H46" i="8"/>
  <c r="I46" i="8"/>
  <c r="J46" i="8"/>
  <c r="G46" i="8"/>
  <c r="D55" i="8"/>
  <c r="J34" i="18"/>
  <c r="J58" i="8"/>
  <c r="J51" i="8"/>
  <c r="G14" i="20"/>
  <c r="H14" i="20"/>
  <c r="I14" i="20"/>
  <c r="G15" i="20"/>
  <c r="H15" i="20"/>
  <c r="I15" i="20"/>
  <c r="D16" i="20"/>
  <c r="I16" i="20"/>
  <c r="G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D32" i="20"/>
  <c r="H32" i="20"/>
  <c r="G32" i="20"/>
  <c r="D33" i="20"/>
  <c r="I33" i="20"/>
  <c r="G33" i="20"/>
  <c r="D34" i="20"/>
  <c r="I34" i="20"/>
  <c r="G34" i="20"/>
  <c r="G35" i="20"/>
  <c r="H35" i="20"/>
  <c r="I35" i="20"/>
  <c r="G36" i="20"/>
  <c r="H36" i="20"/>
  <c r="I36" i="20"/>
  <c r="D37" i="20"/>
  <c r="I37" i="20"/>
  <c r="G37" i="20"/>
  <c r="G38" i="20"/>
  <c r="H38" i="20"/>
  <c r="I38" i="20"/>
  <c r="G39" i="20"/>
  <c r="H39" i="20"/>
  <c r="I39" i="20"/>
  <c r="G40" i="20"/>
  <c r="H40" i="20"/>
  <c r="I40" i="20"/>
  <c r="G42" i="20"/>
  <c r="H42" i="20"/>
  <c r="I42" i="20"/>
  <c r="G43" i="20"/>
  <c r="H43" i="20"/>
  <c r="I43" i="20"/>
  <c r="G44" i="20"/>
  <c r="H44" i="20"/>
  <c r="I44" i="20"/>
  <c r="G45" i="20"/>
  <c r="H45" i="20"/>
  <c r="I45" i="20"/>
  <c r="G46" i="20"/>
  <c r="H46" i="20"/>
  <c r="I46" i="20"/>
  <c r="G47" i="20"/>
  <c r="H47" i="20"/>
  <c r="I47" i="20"/>
  <c r="G48" i="20"/>
  <c r="H48" i="20"/>
  <c r="I48" i="20"/>
  <c r="G49" i="20"/>
  <c r="H49" i="20"/>
  <c r="I49" i="20"/>
  <c r="G50" i="20"/>
  <c r="H50" i="20"/>
  <c r="I50" i="20"/>
  <c r="G51" i="20"/>
  <c r="H51" i="20"/>
  <c r="I51" i="20"/>
  <c r="C53" i="20"/>
  <c r="A61" i="9"/>
  <c r="A48" i="9"/>
  <c r="A32" i="9"/>
  <c r="A33" i="11"/>
  <c r="A15" i="12"/>
  <c r="A15" i="14"/>
  <c r="G59" i="8"/>
  <c r="I59" i="8"/>
  <c r="H59" i="8"/>
  <c r="J49" i="8"/>
  <c r="J50" i="8"/>
  <c r="G51" i="8"/>
  <c r="G50" i="8"/>
  <c r="G49" i="8"/>
  <c r="G27" i="8"/>
  <c r="I27" i="8"/>
  <c r="H27" i="8"/>
  <c r="J53" i="9"/>
  <c r="J52" i="9"/>
  <c r="G53" i="9"/>
  <c r="G52" i="9"/>
  <c r="J32" i="9"/>
  <c r="J34" i="9"/>
  <c r="G34" i="9"/>
  <c r="G32" i="9"/>
  <c r="J36" i="11"/>
  <c r="G36" i="11"/>
  <c r="G33" i="11"/>
  <c r="H33" i="11"/>
  <c r="I33" i="11"/>
  <c r="G29" i="12"/>
  <c r="I29" i="12"/>
  <c r="H29" i="12"/>
  <c r="J18" i="12"/>
  <c r="G18" i="12"/>
  <c r="J15" i="12"/>
  <c r="G15" i="12"/>
  <c r="J14" i="14"/>
  <c r="G14" i="14"/>
  <c r="H15" i="16"/>
  <c r="I15" i="16"/>
  <c r="I14" i="16"/>
  <c r="H14" i="16"/>
  <c r="G15" i="16"/>
  <c r="G14" i="16"/>
  <c r="G30" i="17"/>
  <c r="I30" i="17"/>
  <c r="H30" i="17"/>
  <c r="J20" i="20"/>
  <c r="J29" i="20"/>
  <c r="J25" i="20"/>
  <c r="J38" i="20"/>
  <c r="J44" i="20"/>
  <c r="J49" i="20"/>
  <c r="J40" i="20"/>
  <c r="J14" i="16"/>
  <c r="J30" i="20"/>
  <c r="J39" i="20"/>
  <c r="J26" i="20"/>
  <c r="J22" i="20"/>
  <c r="J17" i="20"/>
  <c r="J14" i="20"/>
  <c r="J48" i="20"/>
  <c r="J15" i="16"/>
  <c r="J45" i="20"/>
  <c r="J27" i="20"/>
  <c r="J23" i="20"/>
  <c r="J18" i="20"/>
  <c r="J50" i="20"/>
  <c r="J46" i="20"/>
  <c r="J42" i="20"/>
  <c r="J28" i="20"/>
  <c r="J24" i="20"/>
  <c r="J19" i="20"/>
  <c r="J15" i="20"/>
  <c r="J51" i="20"/>
  <c r="J47" i="20"/>
  <c r="J43" i="20"/>
  <c r="J35" i="20"/>
  <c r="J31" i="20"/>
  <c r="J21" i="20"/>
  <c r="H34" i="20"/>
  <c r="J34" i="20"/>
  <c r="H33" i="20"/>
  <c r="J33" i="20"/>
  <c r="I32" i="20"/>
  <c r="I53" i="20"/>
  <c r="J36" i="20"/>
  <c r="J29" i="12"/>
  <c r="H37" i="20"/>
  <c r="J37" i="20"/>
  <c r="H16" i="20"/>
  <c r="J16" i="20"/>
  <c r="C52" i="20"/>
  <c r="C54" i="20"/>
  <c r="J33" i="11"/>
  <c r="J27" i="8"/>
  <c r="J59" i="8"/>
  <c r="J30" i="17"/>
  <c r="J32" i="20"/>
  <c r="J54" i="20"/>
  <c r="H52" i="20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G33" i="16"/>
  <c r="H33" i="16"/>
  <c r="I33" i="16"/>
  <c r="G34" i="16"/>
  <c r="H34" i="16"/>
  <c r="I34" i="16"/>
  <c r="G35" i="16"/>
  <c r="H35" i="16"/>
  <c r="I35" i="16"/>
  <c r="G36" i="16"/>
  <c r="H36" i="16"/>
  <c r="I36" i="16"/>
  <c r="G37" i="16"/>
  <c r="H37" i="16"/>
  <c r="I37" i="16"/>
  <c r="G38" i="16"/>
  <c r="H38" i="16"/>
  <c r="I38" i="16"/>
  <c r="G39" i="16"/>
  <c r="H39" i="16"/>
  <c r="I39" i="16"/>
  <c r="G40" i="16"/>
  <c r="H40" i="16"/>
  <c r="I40" i="16"/>
  <c r="G41" i="16"/>
  <c r="H41" i="16"/>
  <c r="I41" i="16"/>
  <c r="G42" i="16"/>
  <c r="H42" i="16"/>
  <c r="I42" i="16"/>
  <c r="G43" i="16"/>
  <c r="H43" i="16"/>
  <c r="I43" i="16"/>
  <c r="G44" i="16"/>
  <c r="H44" i="16"/>
  <c r="I44" i="16"/>
  <c r="G45" i="16"/>
  <c r="H45" i="16"/>
  <c r="I45" i="16"/>
  <c r="G47" i="16"/>
  <c r="G48" i="16"/>
  <c r="G49" i="16"/>
  <c r="H49" i="16"/>
  <c r="I49" i="16"/>
  <c r="G50" i="16"/>
  <c r="H50" i="16"/>
  <c r="I50" i="16"/>
  <c r="G51" i="16"/>
  <c r="G52" i="16"/>
  <c r="G53" i="16"/>
  <c r="G54" i="16"/>
  <c r="G55" i="16"/>
  <c r="G56" i="16"/>
  <c r="H56" i="16"/>
  <c r="I56" i="16"/>
  <c r="G57" i="16"/>
  <c r="H57" i="16"/>
  <c r="I57" i="16"/>
  <c r="J44" i="16"/>
  <c r="J40" i="16"/>
  <c r="J32" i="16"/>
  <c r="J16" i="16"/>
  <c r="J56" i="16"/>
  <c r="J50" i="16"/>
  <c r="J45" i="16"/>
  <c r="J41" i="16"/>
  <c r="J33" i="16"/>
  <c r="J29" i="16"/>
  <c r="J49" i="16"/>
  <c r="J28" i="16"/>
  <c r="J23" i="16"/>
  <c r="J19" i="16"/>
  <c r="J35" i="16"/>
  <c r="J27" i="16"/>
  <c r="J22" i="16"/>
  <c r="J18" i="16"/>
  <c r="J24" i="16"/>
  <c r="J43" i="16"/>
  <c r="J39" i="16"/>
  <c r="J31" i="16"/>
  <c r="J57" i="16"/>
  <c r="J42" i="16"/>
  <c r="J38" i="16"/>
  <c r="J34" i="16"/>
  <c r="J36" i="16"/>
  <c r="J17" i="16"/>
  <c r="J37" i="16"/>
  <c r="J30" i="16"/>
  <c r="J25" i="16"/>
  <c r="J21" i="16"/>
  <c r="J20" i="16"/>
  <c r="K20" i="7"/>
  <c r="G16" i="22"/>
  <c r="H16" i="22"/>
  <c r="I16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I15" i="22"/>
  <c r="H15" i="22"/>
  <c r="G15" i="22"/>
  <c r="G15" i="19"/>
  <c r="H15" i="19"/>
  <c r="I15" i="19"/>
  <c r="G16" i="19"/>
  <c r="H16" i="19"/>
  <c r="I16" i="19"/>
  <c r="G17" i="19"/>
  <c r="G18" i="19"/>
  <c r="H18" i="19"/>
  <c r="I18" i="19"/>
  <c r="G19" i="19"/>
  <c r="G20" i="19"/>
  <c r="G21" i="19"/>
  <c r="G22" i="19"/>
  <c r="H22" i="19"/>
  <c r="I22" i="19"/>
  <c r="G23" i="19"/>
  <c r="G24" i="19"/>
  <c r="G25" i="19"/>
  <c r="H25" i="19"/>
  <c r="I25" i="19"/>
  <c r="I26" i="19"/>
  <c r="G27" i="19"/>
  <c r="H27" i="19"/>
  <c r="I27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G33" i="19"/>
  <c r="H33" i="19"/>
  <c r="I33" i="19"/>
  <c r="G34" i="19"/>
  <c r="H34" i="19"/>
  <c r="I34" i="19"/>
  <c r="G35" i="19"/>
  <c r="H35" i="19"/>
  <c r="I35" i="19"/>
  <c r="G36" i="19"/>
  <c r="H36" i="19"/>
  <c r="I36" i="19"/>
  <c r="G37" i="19"/>
  <c r="H37" i="19"/>
  <c r="I37" i="19"/>
  <c r="G38" i="19"/>
  <c r="H38" i="19"/>
  <c r="I38" i="19"/>
  <c r="I14" i="19"/>
  <c r="H14" i="19"/>
  <c r="G14" i="19"/>
  <c r="G26" i="19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I14" i="21"/>
  <c r="H14" i="21"/>
  <c r="G14" i="21"/>
  <c r="G15" i="18"/>
  <c r="H15" i="18"/>
  <c r="I15" i="18"/>
  <c r="G16" i="18"/>
  <c r="I16" i="18"/>
  <c r="G18" i="18"/>
  <c r="H18" i="18"/>
  <c r="I18" i="18"/>
  <c r="G19" i="18"/>
  <c r="H19" i="18"/>
  <c r="I19" i="18"/>
  <c r="G20" i="18"/>
  <c r="I20" i="18"/>
  <c r="H21" i="18"/>
  <c r="I21" i="18"/>
  <c r="G22" i="18"/>
  <c r="H22" i="18"/>
  <c r="I22" i="18"/>
  <c r="G23" i="18"/>
  <c r="H23" i="18"/>
  <c r="I23" i="18"/>
  <c r="G24" i="18"/>
  <c r="I24" i="18"/>
  <c r="G25" i="18"/>
  <c r="G26" i="18"/>
  <c r="G27" i="18"/>
  <c r="I27" i="18"/>
  <c r="H28" i="18"/>
  <c r="I28" i="18"/>
  <c r="G30" i="18"/>
  <c r="H30" i="18"/>
  <c r="I30" i="18"/>
  <c r="G31" i="18"/>
  <c r="I31" i="18"/>
  <c r="H33" i="18"/>
  <c r="I33" i="18"/>
  <c r="G35" i="18"/>
  <c r="H35" i="18"/>
  <c r="I35" i="18"/>
  <c r="G36" i="18"/>
  <c r="H36" i="18"/>
  <c r="I36" i="18"/>
  <c r="G37" i="18"/>
  <c r="I37" i="18"/>
  <c r="H38" i="18"/>
  <c r="I38" i="18"/>
  <c r="G39" i="18"/>
  <c r="H39" i="18"/>
  <c r="I39" i="18"/>
  <c r="G40" i="18"/>
  <c r="H40" i="18"/>
  <c r="I40" i="18"/>
  <c r="G41" i="18"/>
  <c r="I41" i="18"/>
  <c r="I14" i="18"/>
  <c r="H14" i="18"/>
  <c r="G14" i="18"/>
  <c r="G15" i="17"/>
  <c r="G16" i="17"/>
  <c r="I16" i="17"/>
  <c r="H17" i="17"/>
  <c r="I17" i="17"/>
  <c r="G18" i="17"/>
  <c r="H18" i="17"/>
  <c r="I18" i="17"/>
  <c r="G19" i="17"/>
  <c r="G20" i="17"/>
  <c r="I20" i="17"/>
  <c r="H21" i="17"/>
  <c r="I21" i="17"/>
  <c r="G22" i="17"/>
  <c r="H22" i="17"/>
  <c r="I22" i="17"/>
  <c r="G23" i="17"/>
  <c r="G24" i="17"/>
  <c r="G26" i="17"/>
  <c r="H26" i="17"/>
  <c r="I26" i="17"/>
  <c r="G27" i="17"/>
  <c r="H27" i="17"/>
  <c r="I27" i="17"/>
  <c r="H29" i="17"/>
  <c r="I29" i="17"/>
  <c r="G31" i="17"/>
  <c r="H31" i="17"/>
  <c r="I31" i="17"/>
  <c r="G32" i="17"/>
  <c r="H32" i="17"/>
  <c r="I32" i="17"/>
  <c r="G33" i="17"/>
  <c r="I33" i="17"/>
  <c r="H34" i="17"/>
  <c r="I34" i="17"/>
  <c r="G35" i="17"/>
  <c r="H35" i="17"/>
  <c r="I35" i="17"/>
  <c r="G14" i="17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G33" i="15"/>
  <c r="H33" i="15"/>
  <c r="I33" i="15"/>
  <c r="G34" i="15"/>
  <c r="H34" i="15"/>
  <c r="I34" i="15"/>
  <c r="G36" i="15"/>
  <c r="H36" i="15"/>
  <c r="I36" i="15"/>
  <c r="G37" i="15"/>
  <c r="H37" i="15"/>
  <c r="I37" i="15"/>
  <c r="G38" i="15"/>
  <c r="H38" i="15"/>
  <c r="I38" i="15"/>
  <c r="G39" i="15"/>
  <c r="H39" i="15"/>
  <c r="I39" i="15"/>
  <c r="G40" i="15"/>
  <c r="H40" i="15"/>
  <c r="I40" i="15"/>
  <c r="G41" i="15"/>
  <c r="H41" i="15"/>
  <c r="I41" i="15"/>
  <c r="G42" i="15"/>
  <c r="H42" i="15"/>
  <c r="I42" i="15"/>
  <c r="G43" i="15"/>
  <c r="H43" i="15"/>
  <c r="I43" i="15"/>
  <c r="G44" i="15"/>
  <c r="H44" i="15"/>
  <c r="I44" i="15"/>
  <c r="I14" i="15"/>
  <c r="H14" i="15"/>
  <c r="G14" i="15"/>
  <c r="I25" i="22"/>
  <c r="I28" i="21"/>
  <c r="H45" i="15"/>
  <c r="H24" i="22"/>
  <c r="H27" i="21"/>
  <c r="I46" i="15"/>
  <c r="J16" i="22"/>
  <c r="J30" i="15"/>
  <c r="J19" i="21"/>
  <c r="J15" i="21"/>
  <c r="J29" i="15"/>
  <c r="J24" i="15"/>
  <c r="J16" i="15"/>
  <c r="J22" i="22"/>
  <c r="J35" i="19"/>
  <c r="J25" i="21"/>
  <c r="J21" i="21"/>
  <c r="J17" i="21"/>
  <c r="J14" i="21"/>
  <c r="J21" i="17"/>
  <c r="J22" i="15"/>
  <c r="J41" i="15"/>
  <c r="J37" i="15"/>
  <c r="J32" i="15"/>
  <c r="J20" i="15"/>
  <c r="J26" i="15"/>
  <c r="J21" i="15"/>
  <c r="J17" i="15"/>
  <c r="J18" i="22"/>
  <c r="J15" i="22"/>
  <c r="J25" i="19"/>
  <c r="J18" i="19"/>
  <c r="J15" i="19"/>
  <c r="J14" i="19"/>
  <c r="J22" i="19"/>
  <c r="J29" i="17"/>
  <c r="J27" i="17"/>
  <c r="J19" i="22"/>
  <c r="J38" i="19"/>
  <c r="J34" i="19"/>
  <c r="J30" i="19"/>
  <c r="J16" i="19"/>
  <c r="J29" i="19"/>
  <c r="J36" i="19"/>
  <c r="J27" i="19"/>
  <c r="J24" i="21"/>
  <c r="J20" i="21"/>
  <c r="J16" i="21"/>
  <c r="J23" i="21"/>
  <c r="J26" i="21"/>
  <c r="J22" i="21"/>
  <c r="J18" i="21"/>
  <c r="J28" i="18"/>
  <c r="J19" i="18"/>
  <c r="J33" i="18"/>
  <c r="J30" i="18"/>
  <c r="J44" i="15"/>
  <c r="J40" i="15"/>
  <c r="J36" i="15"/>
  <c r="J31" i="15"/>
  <c r="J23" i="15"/>
  <c r="J19" i="15"/>
  <c r="J15" i="15"/>
  <c r="J43" i="15"/>
  <c r="J34" i="15"/>
  <c r="J14" i="15"/>
  <c r="J42" i="15"/>
  <c r="J38" i="15"/>
  <c r="J33" i="15"/>
  <c r="J37" i="19"/>
  <c r="H26" i="19"/>
  <c r="J26" i="19"/>
  <c r="J18" i="15"/>
  <c r="J39" i="15"/>
  <c r="J23" i="22"/>
  <c r="J20" i="22"/>
  <c r="J21" i="22"/>
  <c r="J33" i="19"/>
  <c r="J32" i="19"/>
  <c r="J31" i="19"/>
  <c r="J35" i="18"/>
  <c r="J38" i="18"/>
  <c r="J32" i="17"/>
  <c r="J31" i="17"/>
  <c r="J28" i="15"/>
  <c r="J27" i="15"/>
  <c r="J40" i="18"/>
  <c r="J39" i="18"/>
  <c r="J36" i="18"/>
  <c r="J23" i="18"/>
  <c r="J22" i="18"/>
  <c r="J21" i="18"/>
  <c r="J18" i="18"/>
  <c r="J15" i="18"/>
  <c r="J14" i="18"/>
  <c r="H41" i="18"/>
  <c r="J41" i="18"/>
  <c r="G38" i="18"/>
  <c r="H37" i="18"/>
  <c r="J37" i="18"/>
  <c r="G33" i="18"/>
  <c r="H31" i="18"/>
  <c r="J31" i="18"/>
  <c r="G28" i="18"/>
  <c r="H27" i="18"/>
  <c r="J27" i="18"/>
  <c r="H24" i="18"/>
  <c r="J24" i="18"/>
  <c r="G21" i="18"/>
  <c r="H20" i="18"/>
  <c r="J20" i="18"/>
  <c r="G17" i="18"/>
  <c r="H16" i="18"/>
  <c r="J16" i="18"/>
  <c r="J35" i="17"/>
  <c r="J34" i="17"/>
  <c r="J26" i="17"/>
  <c r="J22" i="17"/>
  <c r="J18" i="17"/>
  <c r="J17" i="17"/>
  <c r="G34" i="17"/>
  <c r="H33" i="17"/>
  <c r="J33" i="17"/>
  <c r="G29" i="17"/>
  <c r="G25" i="17"/>
  <c r="G21" i="17"/>
  <c r="H20" i="17"/>
  <c r="G17" i="17"/>
  <c r="H16" i="17"/>
  <c r="J16" i="17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G33" i="14"/>
  <c r="H33" i="14"/>
  <c r="I33" i="14"/>
  <c r="G34" i="14"/>
  <c r="H34" i="14"/>
  <c r="I34" i="14"/>
  <c r="G36" i="14"/>
  <c r="G37" i="14"/>
  <c r="H37" i="14"/>
  <c r="I37" i="14"/>
  <c r="G38" i="14"/>
  <c r="G39" i="14"/>
  <c r="G40" i="14"/>
  <c r="H40" i="14"/>
  <c r="I40" i="14"/>
  <c r="G41" i="14"/>
  <c r="G42" i="14"/>
  <c r="G43" i="14"/>
  <c r="G44" i="14"/>
  <c r="H44" i="14"/>
  <c r="I44" i="14"/>
  <c r="G45" i="14"/>
  <c r="H45" i="14"/>
  <c r="I45" i="14"/>
  <c r="G46" i="14"/>
  <c r="H46" i="14"/>
  <c r="I46" i="14"/>
  <c r="I15" i="14"/>
  <c r="H15" i="14"/>
  <c r="G15" i="14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3" i="13"/>
  <c r="G34" i="13"/>
  <c r="G35" i="13"/>
  <c r="G36" i="13"/>
  <c r="G37" i="13"/>
  <c r="H37" i="13"/>
  <c r="I37" i="13"/>
  <c r="G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I14" i="13"/>
  <c r="H14" i="13"/>
  <c r="G14" i="13"/>
  <c r="G16" i="12"/>
  <c r="G17" i="12"/>
  <c r="H17" i="12"/>
  <c r="I17" i="12"/>
  <c r="G19" i="12"/>
  <c r="H19" i="12"/>
  <c r="I19" i="12"/>
  <c r="G20" i="12"/>
  <c r="H20" i="12"/>
  <c r="I20" i="12"/>
  <c r="G21" i="12"/>
  <c r="H21" i="12"/>
  <c r="I21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6" i="12"/>
  <c r="G37" i="12"/>
  <c r="G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I14" i="12"/>
  <c r="H14" i="12"/>
  <c r="G14" i="12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G34" i="11"/>
  <c r="H34" i="11"/>
  <c r="I34" i="11"/>
  <c r="G35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14" i="11"/>
  <c r="G15" i="10"/>
  <c r="H15" i="10"/>
  <c r="I15" i="10"/>
  <c r="G16" i="10"/>
  <c r="G17" i="10"/>
  <c r="G18" i="10"/>
  <c r="H18" i="10"/>
  <c r="I18" i="10"/>
  <c r="G19" i="10"/>
  <c r="H19" i="10"/>
  <c r="I19" i="10"/>
  <c r="G20" i="10"/>
  <c r="G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2" i="10"/>
  <c r="H42" i="10"/>
  <c r="I42" i="10"/>
  <c r="G43" i="10"/>
  <c r="H43" i="10"/>
  <c r="I43" i="10"/>
  <c r="G44" i="10"/>
  <c r="G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I14" i="10"/>
  <c r="H14" i="10"/>
  <c r="G14" i="10"/>
  <c r="G18" i="9"/>
  <c r="G22" i="9"/>
  <c r="G26" i="9"/>
  <c r="G30" i="9"/>
  <c r="G36" i="9"/>
  <c r="G40" i="9"/>
  <c r="G44" i="9"/>
  <c r="G48" i="9"/>
  <c r="G54" i="9"/>
  <c r="G58" i="9"/>
  <c r="G62" i="9"/>
  <c r="G66" i="9"/>
  <c r="G15" i="9"/>
  <c r="G16" i="9"/>
  <c r="H16" i="9"/>
  <c r="I16" i="9"/>
  <c r="G17" i="9"/>
  <c r="H17" i="9"/>
  <c r="I17" i="9"/>
  <c r="I18" i="9"/>
  <c r="G19" i="9"/>
  <c r="H19" i="9"/>
  <c r="I19" i="9"/>
  <c r="G20" i="9"/>
  <c r="H20" i="9"/>
  <c r="I20" i="9"/>
  <c r="G21" i="9"/>
  <c r="H21" i="9"/>
  <c r="I21" i="9"/>
  <c r="I22" i="9"/>
  <c r="G23" i="9"/>
  <c r="G24" i="9"/>
  <c r="H24" i="9"/>
  <c r="I24" i="9"/>
  <c r="G25" i="9"/>
  <c r="H25" i="9"/>
  <c r="I25" i="9"/>
  <c r="I26" i="9"/>
  <c r="G27" i="9"/>
  <c r="H27" i="9"/>
  <c r="I27" i="9"/>
  <c r="G28" i="9"/>
  <c r="G29" i="9"/>
  <c r="I30" i="9"/>
  <c r="G31" i="9"/>
  <c r="G33" i="9"/>
  <c r="G35" i="9"/>
  <c r="H35" i="9"/>
  <c r="I35" i="9"/>
  <c r="I36" i="9"/>
  <c r="G37" i="9"/>
  <c r="H37" i="9"/>
  <c r="I37" i="9"/>
  <c r="G38" i="9"/>
  <c r="H38" i="9"/>
  <c r="I38" i="9"/>
  <c r="G39" i="9"/>
  <c r="H39" i="9"/>
  <c r="I39" i="9"/>
  <c r="I40" i="9"/>
  <c r="G41" i="9"/>
  <c r="H41" i="9"/>
  <c r="I41" i="9"/>
  <c r="G42" i="9"/>
  <c r="H42" i="9"/>
  <c r="I42" i="9"/>
  <c r="G43" i="9"/>
  <c r="H43" i="9"/>
  <c r="I43" i="9"/>
  <c r="I44" i="9"/>
  <c r="G45" i="9"/>
  <c r="G46" i="9"/>
  <c r="G47" i="9"/>
  <c r="I48" i="9"/>
  <c r="G49" i="9"/>
  <c r="H49" i="9"/>
  <c r="I49" i="9"/>
  <c r="G50" i="9"/>
  <c r="H50" i="9"/>
  <c r="I50" i="9"/>
  <c r="G51" i="9"/>
  <c r="H51" i="9"/>
  <c r="I51" i="9"/>
  <c r="I54" i="9"/>
  <c r="G55" i="9"/>
  <c r="H55" i="9"/>
  <c r="I55" i="9"/>
  <c r="G57" i="9"/>
  <c r="H57" i="9"/>
  <c r="I57" i="9"/>
  <c r="I58" i="9"/>
  <c r="G59" i="9"/>
  <c r="H59" i="9"/>
  <c r="I59" i="9"/>
  <c r="G60" i="9"/>
  <c r="H60" i="9"/>
  <c r="I60" i="9"/>
  <c r="G61" i="9"/>
  <c r="H61" i="9"/>
  <c r="I61" i="9"/>
  <c r="I62" i="9"/>
  <c r="G63" i="9"/>
  <c r="H63" i="9"/>
  <c r="I63" i="9"/>
  <c r="G64" i="9"/>
  <c r="H64" i="9"/>
  <c r="I64" i="9"/>
  <c r="G65" i="9"/>
  <c r="H65" i="9"/>
  <c r="I65" i="9"/>
  <c r="I66" i="9"/>
  <c r="G67" i="9"/>
  <c r="H67" i="9"/>
  <c r="I67" i="9"/>
  <c r="G68" i="9"/>
  <c r="H68" i="9"/>
  <c r="I68" i="9"/>
  <c r="G69" i="9"/>
  <c r="H69" i="9"/>
  <c r="I69" i="9"/>
  <c r="G14" i="9"/>
  <c r="G15" i="8"/>
  <c r="G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4" i="8"/>
  <c r="G45" i="8"/>
  <c r="G47" i="8"/>
  <c r="G48" i="8"/>
  <c r="G53" i="8"/>
  <c r="G54" i="8"/>
  <c r="G55" i="8"/>
  <c r="G56" i="8"/>
  <c r="G57" i="8"/>
  <c r="H57" i="8"/>
  <c r="I57" i="8"/>
  <c r="G60" i="8"/>
  <c r="G61" i="8"/>
  <c r="H61" i="8"/>
  <c r="I61" i="8"/>
  <c r="G62" i="8"/>
  <c r="G63" i="8"/>
  <c r="H63" i="8"/>
  <c r="I63" i="8"/>
  <c r="G64" i="8"/>
  <c r="H64" i="8"/>
  <c r="I64" i="8"/>
  <c r="I14" i="8"/>
  <c r="H14" i="8"/>
  <c r="G14" i="8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1" i="7"/>
  <c r="H31" i="7"/>
  <c r="I31" i="7"/>
  <c r="G32" i="7"/>
  <c r="H32" i="7"/>
  <c r="I32" i="7"/>
  <c r="G33" i="7"/>
  <c r="H33" i="7"/>
  <c r="I33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I13" i="7"/>
  <c r="H13" i="7"/>
  <c r="G13" i="7"/>
  <c r="I36" i="6"/>
  <c r="H36" i="6"/>
  <c r="G14" i="6"/>
  <c r="H14" i="6"/>
  <c r="I14" i="6"/>
  <c r="G15" i="6"/>
  <c r="H15" i="6"/>
  <c r="I15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3" i="6"/>
  <c r="H33" i="6"/>
  <c r="I33" i="6"/>
  <c r="G34" i="6"/>
  <c r="H34" i="6"/>
  <c r="I34" i="6"/>
  <c r="G35" i="6"/>
  <c r="H35" i="6"/>
  <c r="I35" i="6"/>
  <c r="G36" i="6"/>
  <c r="G37" i="6"/>
  <c r="H37" i="6"/>
  <c r="I37" i="6"/>
  <c r="G38" i="6"/>
  <c r="H38" i="6"/>
  <c r="I38" i="6"/>
  <c r="G39" i="6"/>
  <c r="H39" i="6"/>
  <c r="I39" i="6"/>
  <c r="I13" i="6"/>
  <c r="H13" i="6"/>
  <c r="G13" i="6"/>
  <c r="G16" i="5"/>
  <c r="G34" i="5"/>
  <c r="H34" i="5"/>
  <c r="I34" i="5"/>
  <c r="G14" i="5"/>
  <c r="H14" i="5"/>
  <c r="I14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5" i="5"/>
  <c r="H25" i="5"/>
  <c r="I25" i="5"/>
  <c r="G26" i="5"/>
  <c r="H26" i="5"/>
  <c r="I26" i="5"/>
  <c r="G27" i="5"/>
  <c r="H27" i="5"/>
  <c r="I27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5" i="5"/>
  <c r="H35" i="5"/>
  <c r="I35" i="5"/>
  <c r="G36" i="5"/>
  <c r="H36" i="5"/>
  <c r="I36" i="5"/>
  <c r="I13" i="5"/>
  <c r="H13" i="5"/>
  <c r="G13" i="5"/>
  <c r="I39" i="4"/>
  <c r="H39" i="4"/>
  <c r="H14" i="4"/>
  <c r="I14" i="4"/>
  <c r="H15" i="4"/>
  <c r="I15" i="4"/>
  <c r="H16" i="4"/>
  <c r="I16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G15" i="4"/>
  <c r="G16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2" i="4"/>
  <c r="G33" i="4"/>
  <c r="G34" i="4"/>
  <c r="G35" i="4"/>
  <c r="G36" i="4"/>
  <c r="G37" i="4"/>
  <c r="G38" i="4"/>
  <c r="G39" i="4"/>
  <c r="G14" i="4"/>
  <c r="G13" i="4"/>
  <c r="I13" i="4"/>
  <c r="H13" i="4"/>
  <c r="J45" i="11"/>
  <c r="J41" i="11"/>
  <c r="J37" i="11"/>
  <c r="J34" i="11"/>
  <c r="J29" i="11"/>
  <c r="J25" i="11"/>
  <c r="J21" i="11"/>
  <c r="J26" i="22"/>
  <c r="V9" i="23"/>
  <c r="J29" i="21"/>
  <c r="Q9" i="23"/>
  <c r="J47" i="15"/>
  <c r="O9" i="23"/>
  <c r="J28" i="13"/>
  <c r="J24" i="13"/>
  <c r="J19" i="13"/>
  <c r="H42" i="7"/>
  <c r="H40" i="6"/>
  <c r="H37" i="5"/>
  <c r="H40" i="4"/>
  <c r="I41" i="4"/>
  <c r="I43" i="7"/>
  <c r="I41" i="6"/>
  <c r="I38" i="5"/>
  <c r="J15" i="13"/>
  <c r="J20" i="17"/>
  <c r="J34" i="6"/>
  <c r="J29" i="6"/>
  <c r="J63" i="8"/>
  <c r="J61" i="8"/>
  <c r="J57" i="8"/>
  <c r="J39" i="8"/>
  <c r="J35" i="8"/>
  <c r="J31" i="8"/>
  <c r="J23" i="8"/>
  <c r="J20" i="7"/>
  <c r="J64" i="9"/>
  <c r="J55" i="9"/>
  <c r="J51" i="9"/>
  <c r="J17" i="9"/>
  <c r="J36" i="5"/>
  <c r="J29" i="5"/>
  <c r="J37" i="4"/>
  <c r="J31" i="4"/>
  <c r="J28" i="4"/>
  <c r="J26" i="4"/>
  <c r="J22" i="4"/>
  <c r="J20" i="4"/>
  <c r="J18" i="5"/>
  <c r="J14" i="5"/>
  <c r="J39" i="7"/>
  <c r="J35" i="7"/>
  <c r="J29" i="7"/>
  <c r="J25" i="7"/>
  <c r="J15" i="7"/>
  <c r="J44" i="14"/>
  <c r="J31" i="14"/>
  <c r="J26" i="14"/>
  <c r="J22" i="14"/>
  <c r="J19" i="5"/>
  <c r="J35" i="4"/>
  <c r="J24" i="4"/>
  <c r="J15" i="4"/>
  <c r="J30" i="5"/>
  <c r="J25" i="5"/>
  <c r="J33" i="6"/>
  <c r="J28" i="6"/>
  <c r="J23" i="6"/>
  <c r="J19" i="6"/>
  <c r="J23" i="7"/>
  <c r="J14" i="7"/>
  <c r="J38" i="10"/>
  <c r="J34" i="10"/>
  <c r="J30" i="10"/>
  <c r="J25" i="10"/>
  <c r="J15" i="14"/>
  <c r="J32" i="12"/>
  <c r="J27" i="12"/>
  <c r="J23" i="12"/>
  <c r="J19" i="12"/>
  <c r="J41" i="12"/>
  <c r="J40" i="12"/>
  <c r="J33" i="12"/>
  <c r="J28" i="12"/>
  <c r="J42" i="11"/>
  <c r="J38" i="11"/>
  <c r="J30" i="11"/>
  <c r="J26" i="11"/>
  <c r="J22" i="11"/>
  <c r="J19" i="11"/>
  <c r="J15" i="11"/>
  <c r="J28" i="10"/>
  <c r="J48" i="10"/>
  <c r="J40" i="10"/>
  <c r="J36" i="10"/>
  <c r="J32" i="10"/>
  <c r="J27" i="10"/>
  <c r="J23" i="10"/>
  <c r="J19" i="10"/>
  <c r="J42" i="10"/>
  <c r="J37" i="10"/>
  <c r="J33" i="10"/>
  <c r="J24" i="10"/>
  <c r="J14" i="8"/>
  <c r="J41" i="8"/>
  <c r="J33" i="8"/>
  <c r="J29" i="8"/>
  <c r="J25" i="8"/>
  <c r="J21" i="5"/>
  <c r="J33" i="5"/>
  <c r="J20" i="5"/>
  <c r="J20" i="6"/>
  <c r="J14" i="6"/>
  <c r="J13" i="6"/>
  <c r="J35" i="5"/>
  <c r="J38" i="4"/>
  <c r="J36" i="4"/>
  <c r="J29" i="4"/>
  <c r="J27" i="4"/>
  <c r="J25" i="4"/>
  <c r="J21" i="4"/>
  <c r="J16" i="4"/>
  <c r="J42" i="13"/>
  <c r="J14" i="13"/>
  <c r="J39" i="13"/>
  <c r="J27" i="13"/>
  <c r="J18" i="13"/>
  <c r="J23" i="13"/>
  <c r="J14" i="12"/>
  <c r="J42" i="12"/>
  <c r="J31" i="12"/>
  <c r="J26" i="12"/>
  <c r="J17" i="12"/>
  <c r="J43" i="11"/>
  <c r="J31" i="11"/>
  <c r="J27" i="11"/>
  <c r="J23" i="11"/>
  <c r="J20" i="11"/>
  <c r="J16" i="11"/>
  <c r="J18" i="11"/>
  <c r="J44" i="11"/>
  <c r="J40" i="11"/>
  <c r="J32" i="11"/>
  <c r="J28" i="11"/>
  <c r="J24" i="11"/>
  <c r="J17" i="11"/>
  <c r="J39" i="11"/>
  <c r="J14" i="10"/>
  <c r="J39" i="10"/>
  <c r="J35" i="10"/>
  <c r="J31" i="10"/>
  <c r="J26" i="10"/>
  <c r="J22" i="10"/>
  <c r="J18" i="10"/>
  <c r="J51" i="10"/>
  <c r="J50" i="10"/>
  <c r="J46" i="10"/>
  <c r="J47" i="10"/>
  <c r="J49" i="10"/>
  <c r="J43" i="10"/>
  <c r="J15" i="10"/>
  <c r="J43" i="9"/>
  <c r="J35" i="9"/>
  <c r="J27" i="9"/>
  <c r="J25" i="9"/>
  <c r="J38" i="8"/>
  <c r="J34" i="8"/>
  <c r="J30" i="8"/>
  <c r="J26" i="8"/>
  <c r="J22" i="8"/>
  <c r="J18" i="8"/>
  <c r="J19" i="8"/>
  <c r="J17" i="7"/>
  <c r="J22" i="7"/>
  <c r="J15" i="6"/>
  <c r="J37" i="6"/>
  <c r="J36" i="6"/>
  <c r="J13" i="5"/>
  <c r="J23" i="5"/>
  <c r="J27" i="5"/>
  <c r="J26" i="5"/>
  <c r="J32" i="5"/>
  <c r="J16" i="5"/>
  <c r="J31" i="5"/>
  <c r="J34" i="5"/>
  <c r="J39" i="4"/>
  <c r="J13" i="4"/>
  <c r="J18" i="4"/>
  <c r="J23" i="4"/>
  <c r="J14" i="4"/>
  <c r="J30" i="13"/>
  <c r="J26" i="13"/>
  <c r="J21" i="13"/>
  <c r="J17" i="13"/>
  <c r="J41" i="13"/>
  <c r="J37" i="13"/>
  <c r="J29" i="13"/>
  <c r="J25" i="13"/>
  <c r="J20" i="13"/>
  <c r="J16" i="13"/>
  <c r="J40" i="13"/>
  <c r="J31" i="13"/>
  <c r="J39" i="12"/>
  <c r="J34" i="12"/>
  <c r="J30" i="12"/>
  <c r="J25" i="12"/>
  <c r="J20" i="12"/>
  <c r="J21" i="12"/>
  <c r="J67" i="9"/>
  <c r="J20" i="9"/>
  <c r="J21" i="8"/>
  <c r="J38" i="7"/>
  <c r="J33" i="7"/>
  <c r="J28" i="7"/>
  <c r="J24" i="7"/>
  <c r="J41" i="7"/>
  <c r="J37" i="7"/>
  <c r="J32" i="7"/>
  <c r="J18" i="7"/>
  <c r="J40" i="7"/>
  <c r="J36" i="7"/>
  <c r="J31" i="7"/>
  <c r="J26" i="7"/>
  <c r="J21" i="7"/>
  <c r="J16" i="7"/>
  <c r="J27" i="7"/>
  <c r="J38" i="6"/>
  <c r="J35" i="6"/>
  <c r="J30" i="6"/>
  <c r="J25" i="6"/>
  <c r="J21" i="6"/>
  <c r="J17" i="6"/>
  <c r="J39" i="6"/>
  <c r="J31" i="6"/>
  <c r="J27" i="6"/>
  <c r="J22" i="6"/>
  <c r="J22" i="5"/>
  <c r="J17" i="5"/>
  <c r="J34" i="4"/>
  <c r="J32" i="4"/>
  <c r="J19" i="4"/>
  <c r="J33" i="4"/>
  <c r="J17" i="8"/>
  <c r="J64" i="8"/>
  <c r="J40" i="8"/>
  <c r="J24" i="8"/>
  <c r="J20" i="8"/>
  <c r="J24" i="12"/>
  <c r="J33" i="14"/>
  <c r="J29" i="14"/>
  <c r="J24" i="14"/>
  <c r="J16" i="14"/>
  <c r="J34" i="14"/>
  <c r="J30" i="14"/>
  <c r="J25" i="14"/>
  <c r="J21" i="14"/>
  <c r="J17" i="14"/>
  <c r="J40" i="14"/>
  <c r="J18" i="14"/>
  <c r="J45" i="14"/>
  <c r="J37" i="14"/>
  <c r="J32" i="14"/>
  <c r="J28" i="14"/>
  <c r="J23" i="14"/>
  <c r="J19" i="14"/>
  <c r="J46" i="14"/>
  <c r="J20" i="14"/>
  <c r="J42" i="8"/>
  <c r="J37" i="8"/>
  <c r="J36" i="8"/>
  <c r="J32" i="8"/>
  <c r="J24" i="6"/>
  <c r="J18" i="6"/>
  <c r="J69" i="9"/>
  <c r="J68" i="9"/>
  <c r="J65" i="9"/>
  <c r="J63" i="9"/>
  <c r="J61" i="9"/>
  <c r="J60" i="9"/>
  <c r="J59" i="9"/>
  <c r="J57" i="9"/>
  <c r="J50" i="9"/>
  <c r="J49" i="9"/>
  <c r="J42" i="9"/>
  <c r="J41" i="9"/>
  <c r="J39" i="9"/>
  <c r="J38" i="9"/>
  <c r="J37" i="9"/>
  <c r="J24" i="9"/>
  <c r="J21" i="9"/>
  <c r="J19" i="9"/>
  <c r="J16" i="9"/>
  <c r="H66" i="9"/>
  <c r="J66" i="9"/>
  <c r="H62" i="9"/>
  <c r="J62" i="9"/>
  <c r="H58" i="9"/>
  <c r="J58" i="9"/>
  <c r="H54" i="9"/>
  <c r="J54" i="9"/>
  <c r="H48" i="9"/>
  <c r="J48" i="9"/>
  <c r="H44" i="9"/>
  <c r="J44" i="9"/>
  <c r="H40" i="9"/>
  <c r="J40" i="9"/>
  <c r="H36" i="9"/>
  <c r="J36" i="9"/>
  <c r="H30" i="9"/>
  <c r="J30" i="9"/>
  <c r="H26" i="9"/>
  <c r="J26" i="9"/>
  <c r="H22" i="9"/>
  <c r="J22" i="9"/>
  <c r="H18" i="9"/>
  <c r="J18" i="9"/>
  <c r="J13" i="7"/>
  <c r="C25" i="22"/>
  <c r="C24" i="22"/>
  <c r="C43" i="18"/>
  <c r="J44" i="7"/>
  <c r="G9" i="23"/>
  <c r="J42" i="6"/>
  <c r="F9" i="23"/>
  <c r="J39" i="5"/>
  <c r="E9" i="23"/>
  <c r="J42" i="4"/>
  <c r="D9" i="23"/>
  <c r="C27" i="21"/>
  <c r="D24" i="19"/>
  <c r="D23" i="19"/>
  <c r="D21" i="19"/>
  <c r="D20" i="19"/>
  <c r="D19" i="19"/>
  <c r="C39" i="19"/>
  <c r="C41" i="19"/>
  <c r="I23" i="19"/>
  <c r="H23" i="19"/>
  <c r="H21" i="19"/>
  <c r="I21" i="19"/>
  <c r="H17" i="19"/>
  <c r="I17" i="19"/>
  <c r="H20" i="19"/>
  <c r="I20" i="19"/>
  <c r="I19" i="19"/>
  <c r="H19" i="19"/>
  <c r="H24" i="19"/>
  <c r="I24" i="19"/>
  <c r="D26" i="18"/>
  <c r="D25" i="18"/>
  <c r="D24" i="17"/>
  <c r="D25" i="17"/>
  <c r="D23" i="17"/>
  <c r="D19" i="17"/>
  <c r="D15" i="17"/>
  <c r="D14" i="17"/>
  <c r="H39" i="19"/>
  <c r="I40" i="19"/>
  <c r="J24" i="19"/>
  <c r="J23" i="19"/>
  <c r="J17" i="19"/>
  <c r="J19" i="19"/>
  <c r="J21" i="19"/>
  <c r="J20" i="19"/>
  <c r="I26" i="18"/>
  <c r="H26" i="18"/>
  <c r="I25" i="18"/>
  <c r="H25" i="18"/>
  <c r="C42" i="18"/>
  <c r="C44" i="18"/>
  <c r="I17" i="18"/>
  <c r="H17" i="18"/>
  <c r="I24" i="17"/>
  <c r="H24" i="17"/>
  <c r="H25" i="17"/>
  <c r="I25" i="17"/>
  <c r="I19" i="17"/>
  <c r="H19" i="17"/>
  <c r="H15" i="17"/>
  <c r="I15" i="17"/>
  <c r="H14" i="17"/>
  <c r="I14" i="17"/>
  <c r="H23" i="17"/>
  <c r="I23" i="17"/>
  <c r="C59" i="16"/>
  <c r="D55" i="16"/>
  <c r="D54" i="16"/>
  <c r="D53" i="16"/>
  <c r="D52" i="16"/>
  <c r="D51" i="16"/>
  <c r="D48" i="16"/>
  <c r="D47" i="16"/>
  <c r="H42" i="18"/>
  <c r="R9" i="23"/>
  <c r="J25" i="18"/>
  <c r="I43" i="18"/>
  <c r="H36" i="17"/>
  <c r="I37" i="17"/>
  <c r="I55" i="16"/>
  <c r="H55" i="16"/>
  <c r="I48" i="16"/>
  <c r="H48" i="16"/>
  <c r="I54" i="16"/>
  <c r="H54" i="16"/>
  <c r="I47" i="16"/>
  <c r="H47" i="16"/>
  <c r="I53" i="16"/>
  <c r="H53" i="16"/>
  <c r="I51" i="16"/>
  <c r="H51" i="16"/>
  <c r="I52" i="16"/>
  <c r="H52" i="16"/>
  <c r="C58" i="16"/>
  <c r="C60" i="16"/>
  <c r="J41" i="19"/>
  <c r="J23" i="17"/>
  <c r="J15" i="17"/>
  <c r="J25" i="17"/>
  <c r="J26" i="18"/>
  <c r="J17" i="18"/>
  <c r="J14" i="17"/>
  <c r="J19" i="17"/>
  <c r="J24" i="17"/>
  <c r="C47" i="11"/>
  <c r="J44" i="18"/>
  <c r="U9" i="23"/>
  <c r="J38" i="17"/>
  <c r="T9" i="23"/>
  <c r="J52" i="16"/>
  <c r="J53" i="16"/>
  <c r="J55" i="16"/>
  <c r="I59" i="16"/>
  <c r="J47" i="16"/>
  <c r="H58" i="16"/>
  <c r="J54" i="16"/>
  <c r="J51" i="16"/>
  <c r="J48" i="16"/>
  <c r="S9" i="23"/>
  <c r="I35" i="11"/>
  <c r="H35" i="11"/>
  <c r="D14" i="11"/>
  <c r="C46" i="15"/>
  <c r="C45" i="15"/>
  <c r="C47" i="15"/>
  <c r="C48" i="14"/>
  <c r="D43" i="14"/>
  <c r="D42" i="14"/>
  <c r="D41" i="14"/>
  <c r="D39" i="14"/>
  <c r="D38" i="14"/>
  <c r="C44" i="13"/>
  <c r="D38" i="13"/>
  <c r="D36" i="13"/>
  <c r="D35" i="13"/>
  <c r="D34" i="13"/>
  <c r="D33" i="13"/>
  <c r="C44" i="12"/>
  <c r="D38" i="12"/>
  <c r="D36" i="12"/>
  <c r="D37" i="12"/>
  <c r="D16" i="12"/>
  <c r="J60" i="16"/>
  <c r="P9" i="23"/>
  <c r="I38" i="13"/>
  <c r="H38" i="13"/>
  <c r="I34" i="13"/>
  <c r="H34" i="13"/>
  <c r="I33" i="13"/>
  <c r="H33" i="13"/>
  <c r="H36" i="13"/>
  <c r="I36" i="13"/>
  <c r="H35" i="13"/>
  <c r="I35" i="13"/>
  <c r="H16" i="12"/>
  <c r="I16" i="12"/>
  <c r="H36" i="12"/>
  <c r="I36" i="12"/>
  <c r="I37" i="12"/>
  <c r="H37" i="12"/>
  <c r="I38" i="12"/>
  <c r="H38" i="12"/>
  <c r="C46" i="11"/>
  <c r="C48" i="11"/>
  <c r="H14" i="11"/>
  <c r="H46" i="11"/>
  <c r="I14" i="11"/>
  <c r="I47" i="11"/>
  <c r="J35" i="11"/>
  <c r="H43" i="14"/>
  <c r="I43" i="14"/>
  <c r="H41" i="14"/>
  <c r="I41" i="14"/>
  <c r="H38" i="14"/>
  <c r="I38" i="14"/>
  <c r="H39" i="14"/>
  <c r="I39" i="14"/>
  <c r="I36" i="14"/>
  <c r="H36" i="14"/>
  <c r="H42" i="14"/>
  <c r="I42" i="14"/>
  <c r="C43" i="13"/>
  <c r="C45" i="13"/>
  <c r="C43" i="12"/>
  <c r="C45" i="12"/>
  <c r="C49" i="14"/>
  <c r="D45" i="10"/>
  <c r="D44" i="10"/>
  <c r="D17" i="10"/>
  <c r="D21" i="10"/>
  <c r="D20" i="10"/>
  <c r="D16" i="10"/>
  <c r="C71" i="9"/>
  <c r="D47" i="9"/>
  <c r="D46" i="9"/>
  <c r="D45" i="9"/>
  <c r="D23" i="9"/>
  <c r="D15" i="9"/>
  <c r="D14" i="9"/>
  <c r="I44" i="12"/>
  <c r="H47" i="14"/>
  <c r="I48" i="14"/>
  <c r="H43" i="13"/>
  <c r="H43" i="12"/>
  <c r="I44" i="13"/>
  <c r="J37" i="12"/>
  <c r="J36" i="12"/>
  <c r="J38" i="13"/>
  <c r="J36" i="13"/>
  <c r="J36" i="14"/>
  <c r="J35" i="13"/>
  <c r="J34" i="13"/>
  <c r="J33" i="13"/>
  <c r="J16" i="12"/>
  <c r="J38" i="12"/>
  <c r="J14" i="11"/>
  <c r="J48" i="11"/>
  <c r="K9" i="23"/>
  <c r="I20" i="10"/>
  <c r="H20" i="10"/>
  <c r="I16" i="10"/>
  <c r="H16" i="10"/>
  <c r="I17" i="10"/>
  <c r="H17" i="10"/>
  <c r="I21" i="10"/>
  <c r="H21" i="10"/>
  <c r="I45" i="10"/>
  <c r="H45" i="10"/>
  <c r="I44" i="10"/>
  <c r="H44" i="10"/>
  <c r="H15" i="9"/>
  <c r="I15" i="9"/>
  <c r="H47" i="9"/>
  <c r="I47" i="9"/>
  <c r="H46" i="9"/>
  <c r="I46" i="9"/>
  <c r="I45" i="9"/>
  <c r="H45" i="9"/>
  <c r="H23" i="9"/>
  <c r="I23" i="9"/>
  <c r="H14" i="9"/>
  <c r="I14" i="9"/>
  <c r="J41" i="14"/>
  <c r="J42" i="14"/>
  <c r="J39" i="14"/>
  <c r="J38" i="14"/>
  <c r="J43" i="14"/>
  <c r="D29" i="9"/>
  <c r="D28" i="9"/>
  <c r="J49" i="14"/>
  <c r="N9" i="23"/>
  <c r="I53" i="10"/>
  <c r="H52" i="10"/>
  <c r="J45" i="13"/>
  <c r="M9" i="23"/>
  <c r="J45" i="12"/>
  <c r="L9" i="23"/>
  <c r="J23" i="9"/>
  <c r="J15" i="9"/>
  <c r="J44" i="10"/>
  <c r="J45" i="9"/>
  <c r="J47" i="9"/>
  <c r="J16" i="10"/>
  <c r="J45" i="10"/>
  <c r="J20" i="10"/>
  <c r="J21" i="10"/>
  <c r="J17" i="10"/>
  <c r="I33" i="9"/>
  <c r="H33" i="9"/>
  <c r="J14" i="9"/>
  <c r="H29" i="9"/>
  <c r="I29" i="9"/>
  <c r="H31" i="9"/>
  <c r="I31" i="9"/>
  <c r="C70" i="9"/>
  <c r="C72" i="9"/>
  <c r="H28" i="9"/>
  <c r="I28" i="9"/>
  <c r="J46" i="9"/>
  <c r="D62" i="8"/>
  <c r="D60" i="8"/>
  <c r="H70" i="9"/>
  <c r="I71" i="9"/>
  <c r="J54" i="10"/>
  <c r="J9" i="23"/>
  <c r="J28" i="9"/>
  <c r="J31" i="9"/>
  <c r="J29" i="9"/>
  <c r="J33" i="9"/>
  <c r="H60" i="8"/>
  <c r="I60" i="8"/>
  <c r="I62" i="8"/>
  <c r="H62" i="8"/>
  <c r="D56" i="8"/>
  <c r="D54" i="8"/>
  <c r="D53" i="8"/>
  <c r="J60" i="8"/>
  <c r="J72" i="9"/>
  <c r="I9" i="23"/>
  <c r="J62" i="8"/>
  <c r="I47" i="8"/>
  <c r="H47" i="8"/>
  <c r="I48" i="8"/>
  <c r="H48" i="8"/>
  <c r="I55" i="8"/>
  <c r="H55" i="8"/>
  <c r="H45" i="8"/>
  <c r="I45" i="8"/>
  <c r="H54" i="8"/>
  <c r="I54" i="8"/>
  <c r="I56" i="8"/>
  <c r="H56" i="8"/>
  <c r="I44" i="8"/>
  <c r="H44" i="8"/>
  <c r="I53" i="8"/>
  <c r="H53" i="8"/>
  <c r="J54" i="8"/>
  <c r="J53" i="8"/>
  <c r="J56" i="8"/>
  <c r="J48" i="8"/>
  <c r="H16" i="8"/>
  <c r="I16" i="8"/>
  <c r="I15" i="8"/>
  <c r="I66" i="8"/>
  <c r="H15" i="8"/>
  <c r="J47" i="8"/>
  <c r="J45" i="8"/>
  <c r="J44" i="8"/>
  <c r="J55" i="8"/>
  <c r="C42" i="7"/>
  <c r="C44" i="7"/>
  <c r="H65" i="8"/>
  <c r="J16" i="8"/>
  <c r="J15" i="8"/>
  <c r="M14" i="7"/>
  <c r="J67" i="8"/>
  <c r="H9" i="23"/>
  <c r="W9" i="23"/>
  <c r="C40" i="6"/>
  <c r="C42" i="6"/>
  <c r="M14" i="6"/>
  <c r="C37" i="5"/>
  <c r="C39" i="5"/>
  <c r="D28" i="22"/>
</calcChain>
</file>

<file path=xl/sharedStrings.xml><?xml version="1.0" encoding="utf-8"?>
<sst xmlns="http://schemas.openxmlformats.org/spreadsheetml/2006/main" count="2030" uniqueCount="992">
  <si>
    <r>
      <t xml:space="preserve">ДВ-5(П)   проем 1300х2100(h);                          </t>
    </r>
    <r>
      <rPr>
        <sz val="12"/>
        <rFont val="Times New Roman"/>
        <family val="1"/>
        <charset val="204"/>
      </rPr>
      <t>металлический, двупольный, глухой, ручка нажимная,  замок с ключом с одной стороны,   RAL 8014, без доводчика;</t>
    </r>
  </si>
  <si>
    <t xml:space="preserve">вестибюль/лестничная клетка из/в подвал </t>
  </si>
  <si>
    <t xml:space="preserve">мусоросборочная камера </t>
  </si>
  <si>
    <t>лестничная клетка/техэтаж</t>
  </si>
  <si>
    <t xml:space="preserve">техэтаж </t>
  </si>
  <si>
    <r>
      <t xml:space="preserve">ЛМ 8/8 люк-лаз   проем 800х800(h);                                                                                                                              </t>
    </r>
    <r>
      <rPr>
        <sz val="12"/>
        <rFont val="Times New Roman"/>
        <family val="1"/>
        <charset val="204"/>
      </rPr>
      <t>металлический, однопольный, RAL 8014, глухой, ручка нажимная, замок с ключом с одной стороны, с уплотнением в притворах, утепленный, ПРАВАЯ</t>
    </r>
  </si>
  <si>
    <r>
      <rPr>
        <b/>
        <sz val="12"/>
        <rFont val="Times New Roman"/>
        <family val="1"/>
        <charset val="204"/>
      </rPr>
      <t xml:space="preserve">ДВ-10  проем 1400х2100(h);          </t>
    </r>
    <r>
      <rPr>
        <sz val="12"/>
        <rFont val="Times New Roman"/>
        <family val="1"/>
        <charset val="204"/>
      </rPr>
      <t xml:space="preserve">                         металлический, двупольный, глухой, ручка нажимная,  замок с ключом с одной стороны,   RAL 8014, без доводчика, без нормируемой степени огнестойкости</t>
    </r>
  </si>
  <si>
    <t xml:space="preserve">щитовая </t>
  </si>
  <si>
    <t>Изготовление, поставка и монтаж дверных блоков  СЕКЦИЯ №1</t>
  </si>
  <si>
    <t>1</t>
  </si>
  <si>
    <t>2</t>
  </si>
  <si>
    <t>3</t>
  </si>
  <si>
    <t>мусосборочная камера</t>
  </si>
  <si>
    <t>5</t>
  </si>
  <si>
    <t xml:space="preserve">тамбур/вестибюль </t>
  </si>
  <si>
    <t>6</t>
  </si>
  <si>
    <t>помещение консьержа, ПУИ</t>
  </si>
  <si>
    <t>7</t>
  </si>
  <si>
    <t>8</t>
  </si>
  <si>
    <t>технологическая ниша (отопление)</t>
  </si>
  <si>
    <t xml:space="preserve">вестибюль/лестничная клетка </t>
  </si>
  <si>
    <r>
      <rPr>
        <b/>
        <sz val="12"/>
        <rFont val="Times New Roman"/>
        <family val="1"/>
        <charset val="204"/>
      </rPr>
      <t xml:space="preserve">ДВ-5(П)  проем 900х2100(h)     </t>
    </r>
    <r>
      <rPr>
        <sz val="12"/>
        <rFont val="Times New Roman"/>
        <family val="1"/>
        <charset val="204"/>
      </rPr>
      <t xml:space="preserve">                                                                          металлический, двупольный, глухой, ручка нажимная,  замок с ключом с одной стороны,   RAL 8014, без доводчика, без нормируемой степени огнестойкости;</t>
    </r>
  </si>
  <si>
    <r>
      <rPr>
        <b/>
        <sz val="12"/>
        <rFont val="Times New Roman"/>
        <family val="1"/>
        <charset val="204"/>
      </rPr>
      <t xml:space="preserve">ДНО 13/21л проем 1300х2100(h);                          </t>
    </r>
    <r>
      <rPr>
        <sz val="12"/>
        <rFont val="Times New Roman"/>
        <family val="1"/>
        <charset val="204"/>
      </rPr>
      <t xml:space="preserve">                                      Дверной блок стальной, наружный, полуторный, глухой,  индивидуальный дверной блок, металлический, полуторный, глухой, </t>
    </r>
    <r>
      <rPr>
        <b/>
        <sz val="12"/>
        <rFont val="Times New Roman"/>
        <family val="1"/>
        <charset val="204"/>
      </rPr>
      <t>степень огнестойкости EI 60,</t>
    </r>
    <r>
      <rPr>
        <sz val="12"/>
        <rFont val="Times New Roman"/>
        <family val="1"/>
        <charset val="204"/>
      </rPr>
      <t xml:space="preserve"> с остеклением Pyrabel согласно эскиза АР4.1, с уплотнением, ручка нажимная, доводчик, замок «ключ-ключ», с отделкой МДФ,  RAL 8023, петли, доводчик, ПРАВАЯ</t>
    </r>
  </si>
  <si>
    <r>
      <rPr>
        <b/>
        <sz val="12"/>
        <rFont val="Times New Roman"/>
        <family val="1"/>
        <charset val="204"/>
      </rPr>
      <t xml:space="preserve">ДВ-21  проем 1100х2100(h);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 Индивидуальный дверной блок металлический, однопольный, глухой, цвет по RAL 9016, </t>
    </r>
    <r>
      <rPr>
        <b/>
        <sz val="12"/>
        <rFont val="Times New Roman"/>
        <family val="1"/>
        <charset val="204"/>
      </rPr>
      <t>степень огнестойкости EI30,</t>
    </r>
    <r>
      <rPr>
        <sz val="12"/>
        <rFont val="Times New Roman"/>
        <family val="1"/>
        <charset val="204"/>
      </rPr>
      <t xml:space="preserve"> с уплотнением в притворах, ручка нажимная, замок с ключом с одной стороны, доводчик;  ПРАВАЯ</t>
    </r>
  </si>
  <si>
    <t>9</t>
  </si>
  <si>
    <t>10</t>
  </si>
  <si>
    <t>11</t>
  </si>
  <si>
    <t>12</t>
  </si>
  <si>
    <t>Дизайн проект этажа входных групп</t>
  </si>
  <si>
    <t xml:space="preserve">коридор зоны кладовых помещений </t>
  </si>
  <si>
    <t>тамбуры лестницы технических помещений</t>
  </si>
  <si>
    <t>13</t>
  </si>
  <si>
    <r>
      <rPr>
        <b/>
        <sz val="12"/>
        <rFont val="Times New Roman"/>
        <family val="1"/>
        <charset val="204"/>
      </rPr>
      <t xml:space="preserve">ДВ-2л проем 900х2100(h);  </t>
    </r>
    <r>
      <rPr>
        <sz val="12"/>
        <rFont val="Times New Roman"/>
        <family val="1"/>
        <charset val="204"/>
      </rPr>
      <t xml:space="preserve">       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EI-30,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</si>
  <si>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ДВ-2 проем 900х2100(h);        </t>
    </r>
    <r>
      <rPr>
        <sz val="12"/>
        <rFont val="Times New Roman"/>
        <family val="1"/>
        <charset val="204"/>
      </rPr>
      <t xml:space="preserve">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ПРАВАЯ</t>
    </r>
  </si>
  <si>
    <t>помещения для хранения спортинвентаря</t>
  </si>
  <si>
    <t>Первый этаж - чердак</t>
  </si>
  <si>
    <t xml:space="preserve"> лестничная клетка/межквартирный коридор</t>
  </si>
  <si>
    <t>лифтовой холл/межквартирный коридор</t>
  </si>
  <si>
    <t>дверь в квартиры</t>
  </si>
  <si>
    <t>14</t>
  </si>
  <si>
    <t>15</t>
  </si>
  <si>
    <t>16</t>
  </si>
  <si>
    <t>17</t>
  </si>
  <si>
    <t>18</t>
  </si>
  <si>
    <t>19</t>
  </si>
  <si>
    <r>
      <rPr>
        <b/>
        <sz val="12"/>
        <rFont val="Times New Roman"/>
        <family val="1"/>
        <charset val="204"/>
      </rPr>
      <t xml:space="preserve">ДВ-10  проем 1400х2100(h);          </t>
    </r>
    <r>
      <rPr>
        <sz val="12"/>
        <rFont val="Times New Roman"/>
        <family val="1"/>
        <charset val="204"/>
      </rPr>
      <t xml:space="preserve">                         металлический, двупольный, глухой, ручка нажимная,  замок с ключом с одной стороны,   RAL 8014, без доводчика;</t>
    </r>
  </si>
  <si>
    <r>
      <rPr>
        <b/>
        <sz val="12"/>
        <rFont val="Times New Roman"/>
        <family val="1"/>
        <charset val="204"/>
      </rPr>
      <t xml:space="preserve">ДВ-2л  проем 900х2100(h);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металлический однопольный, глухой,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покраска RAL 8014, замок с ключом с одной стороны, доводчик, ЛЕВЫЙ</t>
    </r>
  </si>
  <si>
    <t>помещение мусоропровода (поэтажное)</t>
  </si>
  <si>
    <t xml:space="preserve">люк на чердаке </t>
  </si>
  <si>
    <t>Прочие двери раздел "АР"</t>
  </si>
  <si>
    <r>
      <rPr>
        <b/>
        <sz val="12"/>
        <rFont val="Times New Roman"/>
        <family val="1"/>
        <charset val="204"/>
      </rPr>
      <t xml:space="preserve">ДЛ 16/9 проем 1600х900(h);  </t>
    </r>
    <r>
      <rPr>
        <sz val="12"/>
        <rFont val="Times New Roman"/>
        <family val="1"/>
        <charset val="204"/>
      </rPr>
      <t xml:space="preserve">                                                    люк металлический, однопольный глухой,  замок, </t>
    </r>
    <r>
      <rPr>
        <b/>
        <sz val="12"/>
        <rFont val="Times New Roman"/>
        <family val="1"/>
        <charset val="204"/>
      </rPr>
      <t xml:space="preserve">огнестойкость EI30, </t>
    </r>
    <r>
      <rPr>
        <sz val="12"/>
        <rFont val="Times New Roman"/>
        <family val="1"/>
        <charset val="204"/>
      </rPr>
      <t>ПРАВАЯ</t>
    </r>
  </si>
  <si>
    <t>Сроки производства работ (календарных дней): _________________</t>
  </si>
  <si>
    <t>бухгалтерский баланс (форма 1,2,5)</t>
  </si>
  <si>
    <t>должность руководителя организации</t>
  </si>
  <si>
    <t>стоимость работ
на ед.измерения
 в руб. с НДС</t>
  </si>
  <si>
    <t>твердая договорная цена
на полный объем
в руб. с НДС</t>
  </si>
  <si>
    <t>материалы</t>
  </si>
  <si>
    <t>работа</t>
  </si>
  <si>
    <t>всего</t>
  </si>
  <si>
    <t>Кол-во</t>
  </si>
  <si>
    <t>20</t>
  </si>
  <si>
    <t>21</t>
  </si>
  <si>
    <t>22</t>
  </si>
  <si>
    <t>23</t>
  </si>
  <si>
    <t>24</t>
  </si>
  <si>
    <t>Итого металлических</t>
  </si>
  <si>
    <t xml:space="preserve">Итого деревянных </t>
  </si>
  <si>
    <t>Итого</t>
  </si>
  <si>
    <t>Изготовление, поставка и монтаж дверных блоков  СЕКЦИЯ №2</t>
  </si>
  <si>
    <t>МО, Ленинский район п. Развилка, корпус 1</t>
  </si>
  <si>
    <t>тамбур/ вестибюль</t>
  </si>
  <si>
    <t xml:space="preserve">помещение консьержа, ПУИ  </t>
  </si>
  <si>
    <t xml:space="preserve">санузел </t>
  </si>
  <si>
    <r>
      <t xml:space="preserve">ДВ-4(П) проем 1200х2100(h);                                </t>
    </r>
    <r>
      <rPr>
        <sz val="12"/>
        <rFont val="Times New Roman"/>
        <family val="1"/>
        <charset val="204"/>
      </rPr>
      <t xml:space="preserve">металлический, двупольный, глухой, с уплотнением в притворах,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, покраска RAL 8014, замок с ключом с одной стороны, доводчик;</t>
    </r>
  </si>
  <si>
    <t xml:space="preserve">технологическая ниша (отопление) </t>
  </si>
  <si>
    <t>вход в подвал</t>
  </si>
  <si>
    <t>чердак</t>
  </si>
  <si>
    <t>колясочная</t>
  </si>
  <si>
    <t>пуи</t>
  </si>
  <si>
    <t>кладовки</t>
  </si>
  <si>
    <t>тамбур/лифтовой холл</t>
  </si>
  <si>
    <t>выход на кровлю</t>
  </si>
  <si>
    <t>Коммерческое предложение</t>
  </si>
  <si>
    <t>Объект:</t>
  </si>
  <si>
    <t>Адрес:</t>
  </si>
  <si>
    <t>Вид работ:</t>
  </si>
  <si>
    <t>-</t>
  </si>
  <si>
    <t>подпись</t>
  </si>
  <si>
    <t>ФИО</t>
  </si>
  <si>
    <t xml:space="preserve"> </t>
  </si>
  <si>
    <t>№№
п/п</t>
  </si>
  <si>
    <t>Наименование дверей по спецификации элементов заполнения проемов</t>
  </si>
  <si>
    <t>Наименование помещений</t>
  </si>
  <si>
    <t xml:space="preserve">Комплексная жилая застройка </t>
  </si>
  <si>
    <t>эл. щитовая, помещение СС</t>
  </si>
  <si>
    <t>подсобное помещение</t>
  </si>
  <si>
    <t>тамбур/вестибюль</t>
  </si>
  <si>
    <t>щитовая</t>
  </si>
  <si>
    <t>санузел</t>
  </si>
  <si>
    <t>выход с чердака на кровлю</t>
  </si>
  <si>
    <t>Изготовление, поставка и монтаж дверных блоков  СЕКЦИЯ №3</t>
  </si>
  <si>
    <t>помещения для хранения спортинвентаря, коридор, помещение кабельного ввода, помещение СС</t>
  </si>
  <si>
    <t xml:space="preserve">вход в подвал </t>
  </si>
  <si>
    <t xml:space="preserve">технологическая ниша (отопление), щитовая </t>
  </si>
  <si>
    <t xml:space="preserve">вестибюль/лестничная клетка подвал </t>
  </si>
  <si>
    <r>
      <t xml:space="preserve">ДПМ EIS 60 19-9л     проем 900х1900(h);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ручка нажимная, без доводчика, замок «ключ-ключ», с окраской RAL 8014,</t>
    </r>
    <r>
      <rPr>
        <b/>
        <sz val="12"/>
        <rFont val="Times New Roman"/>
        <family val="1"/>
        <charset val="204"/>
      </rPr>
      <t xml:space="preserve"> дымогазонепроницаемый, огнестойкость EIS-60;</t>
    </r>
  </si>
  <si>
    <t>техэтаж на отм.+6.900</t>
  </si>
  <si>
    <t>Третий  этаж - чердак</t>
  </si>
  <si>
    <r>
      <t xml:space="preserve">Двери в венткамеры   проем 1000х1800(h);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с порогом, ручка нажимная, без доводчика, замок «ключ-ключ», с окраской RAL 9016,</t>
    </r>
    <r>
      <rPr>
        <b/>
        <sz val="12"/>
        <rFont val="Times New Roman"/>
        <family val="1"/>
        <charset val="204"/>
      </rPr>
      <t xml:space="preserve"> огнестойкость EI-30; </t>
    </r>
    <r>
      <rPr>
        <sz val="12"/>
        <rFont val="Times New Roman"/>
        <family val="1"/>
        <charset val="204"/>
      </rPr>
      <t>ПРАВАЯ</t>
    </r>
  </si>
  <si>
    <r>
      <t xml:space="preserve">Двери в венткамеры   проем 1000х1800(h);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с порогом, ручка нажимная, без доводчика, замок «ключ-ключ», с окраской RAL 9016,</t>
    </r>
    <r>
      <rPr>
        <b/>
        <sz val="12"/>
        <rFont val="Times New Roman"/>
        <family val="1"/>
        <charset val="204"/>
      </rPr>
      <t xml:space="preserve"> огнестойкость EI-30;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</si>
  <si>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ДВ-10  проем 1400х2100(h);          </t>
    </r>
    <r>
      <rPr>
        <sz val="12"/>
        <rFont val="Times New Roman"/>
        <family val="1"/>
        <charset val="204"/>
      </rPr>
      <t xml:space="preserve">                         металлический, двупольный, глухой, ручка нажимная, замок с ключом с одной стороны,   RAL 8014, без доводчика,</t>
    </r>
    <r>
      <rPr>
        <b/>
        <sz val="12"/>
        <rFont val="Times New Roman"/>
        <family val="1"/>
        <charset val="204"/>
      </rPr>
      <t xml:space="preserve"> степень огнестойкости EI-30</t>
    </r>
  </si>
  <si>
    <t xml:space="preserve">дверь на техэтаж  (чердак) </t>
  </si>
  <si>
    <r>
      <rPr>
        <b/>
        <sz val="12"/>
        <rFont val="Times New Roman"/>
        <family val="1"/>
        <charset val="204"/>
      </rPr>
      <t xml:space="preserve">ДВ-25л   проем 900х1900(h);               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 металлический, однопольный, глухой, с окраской RAL 8014, ручка нажимная, замок «ключ-ключ»,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EIS-30, </t>
    </r>
    <r>
      <rPr>
        <sz val="12"/>
        <rFont val="Times New Roman"/>
        <family val="1"/>
        <charset val="204"/>
      </rPr>
      <t>ЛЕВЫЙ</t>
    </r>
  </si>
  <si>
    <t>Изготовление, поставка и монтаж дверных блоков  СЕКЦИЯ №4</t>
  </si>
  <si>
    <t xml:space="preserve">помещение кабельного ввода, Коридор </t>
  </si>
  <si>
    <t>Помещение СС, Электрощитовая</t>
  </si>
  <si>
    <r>
      <rPr>
        <b/>
        <sz val="12"/>
        <rFont val="Times New Roman"/>
        <family val="1"/>
        <charset val="204"/>
      </rPr>
      <t xml:space="preserve">ДВ -9л   проем 1000х2100(h);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9016, </t>
    </r>
    <r>
      <rPr>
        <b/>
        <sz val="12"/>
        <rFont val="Times New Roman"/>
        <family val="1"/>
        <charset val="204"/>
      </rPr>
      <t xml:space="preserve">степень огнестойкости EI30, </t>
    </r>
    <r>
      <rPr>
        <sz val="12"/>
        <rFont val="Times New Roman"/>
        <family val="1"/>
        <charset val="204"/>
      </rPr>
      <t>ручка нажимная, замок с ключом с одной стороны, доводчик, ЛЕВАЯ</t>
    </r>
  </si>
  <si>
    <r>
      <rPr>
        <b/>
        <sz val="12"/>
        <rFont val="Times New Roman"/>
        <family val="1"/>
        <charset val="204"/>
      </rPr>
      <t xml:space="preserve">ДВ -9   проем 1000х2100(h);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9016, </t>
    </r>
    <r>
      <rPr>
        <b/>
        <sz val="12"/>
        <rFont val="Times New Roman"/>
        <family val="1"/>
        <charset val="204"/>
      </rPr>
      <t>степень огнестойкости EI30,</t>
    </r>
    <r>
      <rPr>
        <sz val="12"/>
        <rFont val="Times New Roman"/>
        <family val="1"/>
        <charset val="204"/>
      </rPr>
      <t xml:space="preserve"> ручка нажимная, замок с ключом с одной стороны, доводчик;ПРАВАЯ</t>
    </r>
  </si>
  <si>
    <r>
      <t xml:space="preserve">ДВ-4(П) проем 1300х2100(h);                                </t>
    </r>
    <r>
      <rPr>
        <sz val="12"/>
        <rFont val="Times New Roman"/>
        <family val="1"/>
        <charset val="204"/>
      </rPr>
      <t xml:space="preserve">металлический, двупольный, глухой, ручка нажимная,  замок с ключом с одной стороны, 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</si>
  <si>
    <t xml:space="preserve">технологическая ниша (отопление)  </t>
  </si>
  <si>
    <r>
      <t xml:space="preserve">ДВ-5(П)   проем 1400х2100(h);                          </t>
    </r>
    <r>
      <rPr>
        <sz val="12"/>
        <rFont val="Times New Roman"/>
        <family val="1"/>
        <charset val="204"/>
      </rPr>
      <t>металлический, двупольный, глухой, ручка нажимная, замок с ключом с одной стороны, RAL 8014, без доводчика, без нормированной огнестойкости;</t>
    </r>
  </si>
  <si>
    <r>
      <t xml:space="preserve">ДВ-6(Л)   проем 700х2100(h);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ЛЕВАЯ</t>
    </r>
  </si>
  <si>
    <r>
      <t xml:space="preserve">ДВ-6(П) проем 700х2100(h);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</si>
  <si>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t>вестибюль/подвал</t>
  </si>
  <si>
    <t>люк под кровлю</t>
  </si>
  <si>
    <t>Итого металлических:</t>
  </si>
  <si>
    <t xml:space="preserve">Итого деревянных: </t>
  </si>
  <si>
    <t>Итого:</t>
  </si>
  <si>
    <t>Изготовление, поставка и монтаж дверных блоков  СЕКЦИЯ №5</t>
  </si>
  <si>
    <t>помещения для хранения спортинвентаря, коридор</t>
  </si>
  <si>
    <r>
      <rPr>
        <b/>
        <sz val="12"/>
        <rFont val="Times New Roman"/>
        <family val="1"/>
        <charset val="204"/>
      </rPr>
      <t xml:space="preserve">ДВ-3л проем 800х2050(h);  </t>
    </r>
    <r>
      <rPr>
        <sz val="12"/>
        <rFont val="Times New Roman"/>
        <family val="1"/>
        <charset val="204"/>
      </rPr>
      <t xml:space="preserve">       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EI-30,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</si>
  <si>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ДВ-3 проем 800х2050(h);        </t>
    </r>
    <r>
      <rPr>
        <sz val="12"/>
        <rFont val="Times New Roman"/>
        <family val="1"/>
        <charset val="204"/>
      </rPr>
      <t xml:space="preserve">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ПРАВАЯ</t>
    </r>
  </si>
  <si>
    <t>коридор 2 этаж, технический этаж</t>
  </si>
  <si>
    <r>
      <rPr>
        <b/>
        <sz val="12"/>
        <rFont val="Times New Roman"/>
        <family val="1"/>
        <charset val="204"/>
      </rPr>
      <t xml:space="preserve">ДВ -2   проем 900х2100(h);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9016, </t>
    </r>
    <r>
      <rPr>
        <b/>
        <sz val="12"/>
        <rFont val="Times New Roman"/>
        <family val="1"/>
        <charset val="204"/>
      </rPr>
      <t xml:space="preserve">степень огнестойкости EI30, </t>
    </r>
    <r>
      <rPr>
        <sz val="12"/>
        <rFont val="Times New Roman"/>
        <family val="1"/>
        <charset val="204"/>
      </rPr>
      <t>ручка нажимная, замок с ключом с одной стороны, доводчик, ЛЕВАЯ</t>
    </r>
  </si>
  <si>
    <r>
      <rPr>
        <b/>
        <sz val="12"/>
        <rFont val="Times New Roman"/>
        <family val="1"/>
        <charset val="204"/>
      </rPr>
      <t xml:space="preserve">ДВ -2л   проем 900х2100(h);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9016, </t>
    </r>
    <r>
      <rPr>
        <b/>
        <sz val="12"/>
        <rFont val="Times New Roman"/>
        <family val="1"/>
        <charset val="204"/>
      </rPr>
      <t xml:space="preserve">степень огнестойкости EI30, </t>
    </r>
    <r>
      <rPr>
        <sz val="12"/>
        <rFont val="Times New Roman"/>
        <family val="1"/>
        <charset val="204"/>
      </rPr>
      <t>ручка нажимная, замок с ключом с одной стороны, доводчик, ЛЕВАЯ</t>
    </r>
  </si>
  <si>
    <t xml:space="preserve">холл помещений СС и электрощитовой, коридоры  зоны помещений хранения спортинвентаря </t>
  </si>
  <si>
    <t>холл помещений СС и электрощитовой, коридоры  зоны помещений хранения спортинвентаря</t>
  </si>
  <si>
    <t xml:space="preserve">помещение консьержа </t>
  </si>
  <si>
    <t>ПУИ</t>
  </si>
  <si>
    <t>Вестибюль   /лестница</t>
  </si>
  <si>
    <t>колясочная, коридор перед колясочной</t>
  </si>
  <si>
    <t>4</t>
  </si>
  <si>
    <t>лифтовая шахта</t>
  </si>
  <si>
    <t>25</t>
  </si>
  <si>
    <t>26</t>
  </si>
  <si>
    <r>
      <rPr>
        <b/>
        <sz val="12"/>
        <rFont val="Times New Roman"/>
        <family val="1"/>
        <charset val="204"/>
      </rPr>
      <t xml:space="preserve">ДВ-3 проем 800х1800(h);  </t>
    </r>
    <r>
      <rPr>
        <sz val="12"/>
        <rFont val="Times New Roman"/>
        <family val="1"/>
        <charset val="204"/>
      </rPr>
      <t xml:space="preserve">       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дымогазнепроницаемая, степень огнестойкости EIS-30,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</si>
  <si>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ДВ-3л проем 800х1800(h);  </t>
    </r>
    <r>
      <rPr>
        <sz val="12"/>
        <rFont val="Times New Roman"/>
        <family val="1"/>
        <charset val="204"/>
      </rPr>
      <t xml:space="preserve">                                          металлический, однопольный, RAL 9016,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дымогазнепроницаемая,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степень огнестойкости EIS-30, </t>
    </r>
    <r>
      <rPr>
        <sz val="12"/>
        <rFont val="Times New Roman"/>
        <family val="1"/>
        <charset val="204"/>
      </rPr>
      <t>ЛЕВАЯ</t>
    </r>
  </si>
  <si>
    <t>техническое помещение на антресольном этаже</t>
  </si>
  <si>
    <t>ниша ВК (ПК)</t>
  </si>
  <si>
    <r>
      <t xml:space="preserve">ДВ-7  проем 900х2100 (h)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двупольный, глухой, ручка нажимная,                  замок ключом с  одной стороны, RAL 8014, без доводчика, без нормируемой огнестойкости, </t>
    </r>
    <r>
      <rPr>
        <b/>
        <sz val="12"/>
        <rFont val="Times New Roman"/>
        <family val="1"/>
        <charset val="204"/>
      </rPr>
      <t>с ячейкой для ключа, приспособленной для экстренного доступа к ключу</t>
    </r>
  </si>
  <si>
    <r>
      <rPr>
        <b/>
        <sz val="12"/>
        <rFont val="Times New Roman"/>
        <family val="1"/>
        <charset val="204"/>
      </rPr>
      <t xml:space="preserve">ДВ-8  проем 700х2100(h);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 xml:space="preserve">ПРАВЫЙ
</t>
    </r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</si>
  <si>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</si>
  <si>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</si>
  <si>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</si>
  <si>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</si>
  <si>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</si>
  <si>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</si>
  <si>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</si>
  <si>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</si>
  <si>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</si>
  <si>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</si>
  <si>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</si>
  <si>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</si>
  <si>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</si>
  <si>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</si>
  <si>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     проем 800х2100 (h)              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 ручка нажимная, без замка, с уплотнителем, RAL 8014, без нормируемой степени огнестойкости, ЛЕВАЯ</t>
    </r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</si>
  <si>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проем 800х2100 (h)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ручка нажимная, без замка, с уплотнителем, RAL 8014, без нормируемой степени огнестойкости, ЛЕВАЯ</t>
    </r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</si>
  <si>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                   проем 800х2100 (h)       ДВ-6л       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ручка нажимная, без замка,  с уплотнителем, RAL 8014, без нормируемой степени огнестойкости, ЛЕВАЯ</t>
    </r>
  </si>
  <si>
    <r>
      <rPr>
        <b/>
        <sz val="12"/>
        <rFont val="Times New Roman"/>
        <family val="1"/>
        <charset val="204"/>
      </rPr>
      <t xml:space="preserve">ДВ-6    проем 800х2100 (h)                                                                  </t>
    </r>
    <r>
      <rPr>
        <sz val="12"/>
        <rFont val="Times New Roman"/>
        <family val="1"/>
        <charset val="204"/>
      </rPr>
      <t xml:space="preserve">стальной, однопольный, глухой, ручка нажимная, замок с ключом с одной стороны,  с уплотнителем, RAL 8014,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, ПРАВАЯ</t>
    </r>
  </si>
  <si>
    <r>
      <rPr>
        <b/>
        <sz val="12"/>
        <rFont val="Times New Roman"/>
        <family val="1"/>
        <charset val="204"/>
      </rPr>
      <t xml:space="preserve">ДВ-6л  проем 800х2100 (h)                                                               </t>
    </r>
    <r>
      <rPr>
        <sz val="12"/>
        <rFont val="Times New Roman"/>
        <family val="1"/>
        <charset val="204"/>
      </rPr>
      <t xml:space="preserve">стальной, однопольный, глухой,  ручка нажимная, замок с ключом с одной стороны,  с уплотнителем, RAL 8014,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;, ЛЕВАЯ</t>
    </r>
  </si>
  <si>
    <t>Изготовление, поставка и монтаж дверных блоков  СЕКЦИЯ №6</t>
  </si>
  <si>
    <t>вход в квартиры</t>
  </si>
  <si>
    <t>техническое помещение на -6.75</t>
  </si>
  <si>
    <t>с/у и подсобное помещение блока поемещний эксплуатирующей организации</t>
  </si>
  <si>
    <t>кабинет техника, кабинет управляющего, подсобное помещение</t>
  </si>
  <si>
    <t>венткамера ПД</t>
  </si>
  <si>
    <t xml:space="preserve">тамбур/лифтовой холл отм. - 6,750; коридор УК, </t>
  </si>
  <si>
    <t>техпомещение/лестничный холл отм.-3,45;  тамбур УК</t>
  </si>
  <si>
    <r>
      <rPr>
        <b/>
        <sz val="12"/>
        <rFont val="Times New Roman"/>
        <family val="1"/>
        <charset val="204"/>
      </rPr>
      <t xml:space="preserve">ДВ -4/1л 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>Индивидуальный дверной блок   
         металлический, однопольный, глухой,  RAL 8014, ручка  нажимная, замок с возможностью запирания изнутри (вертушок), ЛЕВАЯ</t>
    </r>
  </si>
  <si>
    <t>бухгалтерия, помещения паспортистов</t>
  </si>
  <si>
    <t>с/у и подсобное помещение блока помещений эксплуатирующей организации</t>
  </si>
  <si>
    <t>Коридор помещений хранения спортинвентаря, лестничная клетка</t>
  </si>
  <si>
    <r>
      <rPr>
        <b/>
        <sz val="12"/>
        <rFont val="Times New Roman"/>
        <family val="1"/>
        <charset val="204"/>
      </rPr>
      <t xml:space="preserve">ДВ -2   проем 900х2100(h);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RAL 9016 глухой, без доводчика, ручка нажимная,  замок «ключ-ключ», степень огнестойкости EI-30;  ПРАВАЯ</t>
    </r>
  </si>
  <si>
    <r>
      <rPr>
        <b/>
        <sz val="12"/>
        <rFont val="Times New Roman"/>
        <family val="1"/>
        <charset val="204"/>
      </rPr>
      <t xml:space="preserve">ДВ -2л   проем 900х2100(h);    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RAL 9016 глухой, без доводчика, ручка нажимная,  замок «ключ-ключ», степень огнестойкости EI-30; ЛЕВАЯ</t>
    </r>
  </si>
  <si>
    <r>
      <rPr>
        <b/>
        <sz val="12"/>
        <rFont val="Times New Roman"/>
        <family val="1"/>
        <charset val="204"/>
      </rPr>
      <t xml:space="preserve">ДВ -9л   проем 1000х2100(h);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RAL 9016, доводчик, ручка нажимная, замок «ключ-ключ»,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ЛЕВАЯ 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</si>
  <si>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 -14   проем 1150х2100(h);          </t>
    </r>
    <r>
      <rPr>
        <sz val="12"/>
        <rFont val="Times New Roman"/>
        <family val="1"/>
        <charset val="204"/>
      </rPr>
      <t xml:space="preserve">                                  металлический, двупольный, RAL 8014, без доводчика, ручка нажимная,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</si>
  <si>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 -15   проем 1100х2100(h);          </t>
    </r>
    <r>
      <rPr>
        <sz val="12"/>
        <rFont val="Times New Roman"/>
        <family val="1"/>
        <charset val="204"/>
      </rPr>
      <t xml:space="preserve">                                  металлический, двупольный, RAL 8014, без доводчика, ручка нажимная,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                                                                             </t>
    </r>
  </si>
  <si>
    <t>щитовая (отм. -1,050)</t>
  </si>
  <si>
    <r>
      <rPr>
        <b/>
        <sz val="12"/>
        <rFont val="Times New Roman"/>
        <family val="1"/>
        <charset val="204"/>
      </rPr>
      <t xml:space="preserve">ДВ -16   проем 600х2100(h);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RAL 8014, без доводчика, ручка нажимная,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ПРАВАЯ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</si>
  <si>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 -18л   проем 530х2100(h);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RAL 8014, без доводчика, ручка нажимная,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ЛЕВАЯ                                                                             </t>
    </r>
  </si>
  <si>
    <t>холл/лестница, коридор/вестибюль 1</t>
  </si>
  <si>
    <t>коридор/вестибюль 2</t>
  </si>
  <si>
    <t>помещение консьержа 1</t>
  </si>
  <si>
    <t>помещение консьержа 2</t>
  </si>
  <si>
    <t>коридор/лестница</t>
  </si>
  <si>
    <t>Коридор помещений хранения спортинвентаря (отм.-6,75)</t>
  </si>
  <si>
    <t>холл/коридор блока помещений управляющей компании</t>
  </si>
  <si>
    <t>Коридор помещений хранения спортинвентаря/лифтовой/холл</t>
  </si>
  <si>
    <r>
      <rPr>
        <b/>
        <sz val="12"/>
        <rFont val="Times New Roman"/>
        <family val="1"/>
        <charset val="204"/>
      </rPr>
      <t xml:space="preserve">ДВ -17   проем 570х2100(h);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RAL 8014, без доводчика, ручка нажимная,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ПРАВАЯ                                                                             </t>
    </r>
  </si>
  <si>
    <t>межкваартирный коридор с лифтовым холлом/ лестничная клетка (1ЭТАЖ)</t>
  </si>
  <si>
    <t>Коридор помещений хранения спортинвентаря, кладовые помещения, на отм.       -1,050; -6,75</t>
  </si>
  <si>
    <t xml:space="preserve"> кладовые помещения на отм.            -1,050; </t>
  </si>
  <si>
    <r>
      <rPr>
        <b/>
        <sz val="12"/>
        <rFont val="Times New Roman"/>
        <family val="1"/>
        <charset val="204"/>
      </rPr>
      <t xml:space="preserve">ДВ-3 проем 800х2100(h);        </t>
    </r>
    <r>
      <rPr>
        <sz val="12"/>
        <rFont val="Times New Roman"/>
        <family val="1"/>
        <charset val="204"/>
      </rPr>
      <t xml:space="preserve">                                   металлический, однопольный, RAL 9016, глухой, без доводчика, ручка нажимная,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
ПРАВАЯ</t>
    </r>
  </si>
  <si>
    <t xml:space="preserve">межквартирный коридор/ межквартирный коридор с лифтовым холлом - </t>
  </si>
  <si>
    <t>помещение мусоропровода поэтажное</t>
  </si>
  <si>
    <r>
      <t xml:space="preserve"> </t>
    </r>
    <r>
      <rPr>
        <b/>
        <sz val="12"/>
        <rFont val="Times New Roman"/>
        <family val="1"/>
        <charset val="204"/>
      </rPr>
      <t xml:space="preserve">ДСМ-1   проем 1100х2100(h);   </t>
    </r>
    <r>
      <rPr>
        <sz val="12"/>
        <rFont val="Times New Roman"/>
        <family val="1"/>
        <charset val="204"/>
      </rPr>
      <t xml:space="preserve">                                      металлический, двупольный, глухой, цвет по RAL 8014, ручка нажимная, замок с ключом с одной стороны, без доводчика,  </t>
    </r>
    <r>
      <rPr>
        <b/>
        <sz val="12"/>
        <rFont val="Times New Roman"/>
        <family val="1"/>
        <charset val="204"/>
      </rPr>
      <t>степень огнестойкости EI30;</t>
    </r>
  </si>
  <si>
    <t>ниша отопления</t>
  </si>
  <si>
    <r>
      <t xml:space="preserve"> </t>
    </r>
    <r>
      <rPr>
        <b/>
        <sz val="12"/>
        <rFont val="Times New Roman"/>
        <family val="1"/>
        <charset val="204"/>
      </rPr>
      <t xml:space="preserve">ДСМ-2   проем 1100х2100(h);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8014, ручка нажимная, замок с ключом с одной стороны, без доводчика,  </t>
    </r>
    <r>
      <rPr>
        <b/>
        <sz val="12"/>
        <rFont val="Times New Roman"/>
        <family val="1"/>
        <charset val="204"/>
      </rPr>
      <t xml:space="preserve">степень огнестойкости EI30; </t>
    </r>
    <r>
      <rPr>
        <sz val="12"/>
        <rFont val="Times New Roman"/>
        <family val="1"/>
        <charset val="204"/>
      </rPr>
      <t>ПРАВАЯ</t>
    </r>
  </si>
  <si>
    <r>
      <t xml:space="preserve"> </t>
    </r>
    <r>
      <rPr>
        <b/>
        <sz val="12"/>
        <rFont val="Times New Roman"/>
        <family val="1"/>
        <charset val="204"/>
      </rPr>
      <t xml:space="preserve">ДСМ-2   проем 1100х2100(h);   </t>
    </r>
    <r>
      <rPr>
        <sz val="12"/>
        <rFont val="Times New Roman"/>
        <family val="1"/>
        <charset val="204"/>
      </rPr>
      <t xml:space="preserve">                                      металлический, однопольный, глухой, цвет по RAL 8014, ручка нажимная, замок с ключом с одной стороны, без доводчика,  </t>
    </r>
    <r>
      <rPr>
        <b/>
        <sz val="12"/>
        <rFont val="Times New Roman"/>
        <family val="1"/>
        <charset val="204"/>
      </rPr>
      <t xml:space="preserve">без нормируемой огнестойкости;  </t>
    </r>
    <r>
      <rPr>
        <sz val="12"/>
        <rFont val="Times New Roman"/>
        <family val="1"/>
        <charset val="204"/>
      </rPr>
      <t>ПРАВАЯ</t>
    </r>
  </si>
  <si>
    <t>техническое/ помщение лестница шамбора (технический этаж +39,00)</t>
  </si>
  <si>
    <r>
      <rPr>
        <b/>
        <sz val="12"/>
        <rFont val="Times New Roman"/>
        <family val="1"/>
        <charset val="204"/>
      </rPr>
      <t xml:space="preserve">ДВ-3л проем 800х2100(h);        </t>
    </r>
    <r>
      <rPr>
        <sz val="12"/>
        <rFont val="Times New Roman"/>
        <family val="1"/>
        <charset val="204"/>
      </rPr>
      <t xml:space="preserve">                                   металлический, однопольный, RAL 9016, глухой, без доводчика, ручка нажимная,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
ЛЕВАЯ</t>
    </r>
  </si>
  <si>
    <t>вход в блок кладовых помещений с улицы, электрощитовая, венткамера подпора</t>
  </si>
  <si>
    <t>вход в помещение СС с улицы</t>
  </si>
  <si>
    <t>мусоросборочная камера</t>
  </si>
  <si>
    <t>техпомещение, тамбур, вход в тамбур с улицы</t>
  </si>
  <si>
    <t>Изготовление, поставка и монтаж дверных блоков  СЕКЦИЯ №7</t>
  </si>
  <si>
    <t xml:space="preserve">вход в техэтаж с лестницы - </t>
  </si>
  <si>
    <t xml:space="preserve">коридор помещений хранения спортинвентаря/лифтовой холл </t>
  </si>
  <si>
    <r>
      <rPr>
        <b/>
        <sz val="12"/>
        <rFont val="Times New Roman"/>
        <family val="1"/>
        <charset val="204"/>
      </rPr>
      <t xml:space="preserve">ДВ -2л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степень огнестойкости EI-30; ЛЕВАЯ</t>
    </r>
  </si>
  <si>
    <t>санузел (пожарный пост)</t>
  </si>
  <si>
    <t xml:space="preserve">тамбур/лифтовой холл </t>
  </si>
  <si>
    <r>
      <rPr>
        <b/>
        <sz val="12"/>
        <rFont val="Times New Roman"/>
        <family val="1"/>
        <charset val="204"/>
      </rPr>
      <t xml:space="preserve">ДВ -9 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цвет по RAL 9016, степень огнестойкости EI30, ручка нажимная, замок с ключом с одной стороны, доводчик; ПРАВАЯ</t>
    </r>
  </si>
  <si>
    <t>лестничная клетка</t>
  </si>
  <si>
    <r>
      <rPr>
        <b/>
        <sz val="12"/>
        <rFont val="Times New Roman"/>
        <family val="1"/>
        <charset val="204"/>
      </rPr>
      <t xml:space="preserve">ДВ -2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 ПРАВАЯ</t>
    </r>
  </si>
  <si>
    <t>электрощитовая, помещение ОТ гребенки</t>
  </si>
  <si>
    <t>техпомещение ВК</t>
  </si>
  <si>
    <t>коридор с технической лестницей</t>
  </si>
  <si>
    <t>помещение СС</t>
  </si>
  <si>
    <t>вход в пожарный пост</t>
  </si>
  <si>
    <t>вход на "0" этаж</t>
  </si>
  <si>
    <r>
      <rPr>
        <b/>
        <sz val="12"/>
        <rFont val="Times New Roman"/>
        <family val="1"/>
        <charset val="204"/>
      </rPr>
      <t xml:space="preserve">ДВ -9л 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цвет по RAL 9016, </t>
    </r>
    <r>
      <rPr>
        <b/>
        <sz val="12"/>
        <rFont val="Times New Roman"/>
        <family val="1"/>
        <charset val="204"/>
      </rPr>
      <t>дымогазонепроницаемая,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EIS30,</t>
    </r>
    <r>
      <rPr>
        <sz val="12"/>
        <rFont val="Times New Roman"/>
        <family val="1"/>
        <charset val="204"/>
      </rPr>
      <t xml:space="preserve"> с уплотнителем, ручка нажимная, без замка, доводчик; ЛЕВАЯ</t>
    </r>
  </si>
  <si>
    <t>Входв квартиру с улицы</t>
  </si>
  <si>
    <t>вестибюль/тамбур</t>
  </si>
  <si>
    <t>помещение консьержа</t>
  </si>
  <si>
    <t xml:space="preserve">коридор помещений хранения спортинвентаря/вестибюль </t>
  </si>
  <si>
    <t>помещение мусоропровода</t>
  </si>
  <si>
    <r>
      <rPr>
        <b/>
        <sz val="12"/>
        <rFont val="Times New Roman"/>
        <family val="1"/>
        <charset val="204"/>
      </rPr>
      <t xml:space="preserve">ДВ-6(П) проем 900х2100(h);                                               </t>
    </r>
    <r>
      <rPr>
        <sz val="12"/>
        <rFont val="Times New Roman"/>
        <family val="1"/>
        <charset val="204"/>
      </rPr>
      <t xml:space="preserve">стальной, однопольный, глухой,  ручка нажимная, без замка,  с уплотнителем, RAL 8014, без нормируемой степени огнестойкости;  ПРАВАЯ    </t>
    </r>
    <r>
      <rPr>
        <b/>
        <sz val="12"/>
        <rFont val="Times New Roman"/>
        <family val="1"/>
        <charset val="204"/>
      </rPr>
      <t xml:space="preserve">     </t>
    </r>
  </si>
  <si>
    <t>вестибюль/лестничная клетка</t>
  </si>
  <si>
    <r>
      <rPr>
        <b/>
        <sz val="12"/>
        <rFont val="Times New Roman"/>
        <family val="1"/>
        <charset val="204"/>
      </rPr>
      <t xml:space="preserve">ДВ-8(П) проем 1300х2100(h)    </t>
    </r>
    <r>
      <rPr>
        <sz val="12"/>
        <rFont val="Times New Roman"/>
        <family val="1"/>
        <charset val="204"/>
      </rPr>
      <t xml:space="preserve">                                   металлический, полуторный, RAL 8014, глухой,  с уплотнением, нажимная ручка, замок «ключ-вертушка», доводчик, степень </t>
    </r>
    <r>
      <rPr>
        <b/>
        <sz val="12"/>
        <rFont val="Times New Roman"/>
        <family val="1"/>
        <charset val="204"/>
      </rPr>
      <t xml:space="preserve">огнестойкости EI-30; </t>
    </r>
    <r>
      <rPr>
        <sz val="12"/>
        <rFont val="Times New Roman"/>
        <family val="1"/>
        <charset val="204"/>
      </rPr>
      <t xml:space="preserve"> </t>
    </r>
  </si>
  <si>
    <t>Первый  этаж - чердак</t>
  </si>
  <si>
    <t>лифтовой холл/коридор</t>
  </si>
  <si>
    <t>квартирная дверь</t>
  </si>
  <si>
    <t>лифтовой холл/лестничная клетка</t>
  </si>
  <si>
    <r>
      <t xml:space="preserve">Дв-4   проем 700х2100(h);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 ПРАВАЯ</t>
    </r>
  </si>
  <si>
    <t>ниша СПЗ</t>
  </si>
  <si>
    <r>
      <t xml:space="preserve">Дв-5   проем 900х2100(h);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металлический, однопольный глухой, RAL 8014, доводчик, замок "ключ-ключ", ручка нажимная, </t>
    </r>
    <r>
      <rPr>
        <b/>
        <sz val="12"/>
        <rFont val="Times New Roman"/>
        <family val="1"/>
        <charset val="204"/>
      </rPr>
      <t xml:space="preserve"> степень огнестойкости  EI-30;  ПРАВАЯ</t>
    </r>
  </si>
  <si>
    <r>
      <t xml:space="preserve">Дв-5   проем 900х2100(h);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металлический, однопольный глухой, RAL 8014, доводчик, замок "ключ-ключ", ручка нажимная, </t>
    </r>
    <r>
      <rPr>
        <b/>
        <sz val="12"/>
        <rFont val="Times New Roman"/>
        <family val="1"/>
        <charset val="204"/>
      </rPr>
      <t xml:space="preserve"> степень огнестойкости  EI-30; ЛЕВАЯ</t>
    </r>
  </si>
  <si>
    <t>комуникационная зона</t>
  </si>
  <si>
    <t>коммуникационная зона</t>
  </si>
  <si>
    <t>Изготовление, поставка и монтаж дверных блоков  СЕКЦИЯ №8</t>
  </si>
  <si>
    <t>Изготовление, поставка и монтаж дверных блоков  СЕКЦИЯ №9</t>
  </si>
  <si>
    <t>тамбур/лифтовой холл/лестница</t>
  </si>
  <si>
    <t>вход в ЦТП, корпус на уровне подвала, мусоросборочную камеру, помещение СС с улицы</t>
  </si>
  <si>
    <t>эелктрощитовая, техническое помещение</t>
  </si>
  <si>
    <t>вход в корпус</t>
  </si>
  <si>
    <r>
      <rPr>
        <b/>
        <sz val="12"/>
        <rFont val="Times New Roman"/>
        <family val="1"/>
        <charset val="204"/>
      </rPr>
      <t xml:space="preserve">ДВ - 3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</si>
  <si>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 - 3л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ЛЕВАЯ</t>
    </r>
  </si>
  <si>
    <t>коридор помещений хранения спортинвентаря, техническое помещение</t>
  </si>
  <si>
    <r>
      <rPr>
        <b/>
        <sz val="12"/>
        <rFont val="Times New Roman"/>
        <family val="1"/>
        <charset val="204"/>
      </rPr>
      <t xml:space="preserve">ДВ - 7(Л)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ключа, ЛЕВАЯ</t>
    </r>
  </si>
  <si>
    <t>вестибюль/лифтовой холл</t>
  </si>
  <si>
    <t>вестибюль/лестница</t>
  </si>
  <si>
    <r>
      <rPr>
        <b/>
        <sz val="12"/>
        <rFont val="Times New Roman"/>
        <family val="1"/>
        <charset val="204"/>
      </rPr>
      <t xml:space="preserve">ДВ - 10(Л)  проем 800х2100(h);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8014, глухой, без доводчика, ручка нажимная,  без замка,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</si>
  <si>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 xml:space="preserve">ДВп - 1  проем 1300х2100(h);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полуторный, глухой, ручка нажимная, замок с ключом с одной стороны, RAL 8014, без доводчика, степень огнестойкости EI-30;
ПРАВАЯ</t>
    </r>
  </si>
  <si>
    <r>
      <rPr>
        <b/>
        <sz val="12"/>
        <rFont val="Times New Roman"/>
        <family val="1"/>
        <charset val="204"/>
      </rPr>
      <t xml:space="preserve">ДВп - 1  проем 1300х2100(h);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полуторный, глухой, ручка нажимная, замок с ключом с одной стороны, RAL 8014, без доводчика, без нормируемой степени огнестойкости
ПРАВАЯ</t>
    </r>
  </si>
  <si>
    <r>
      <rPr>
        <b/>
        <sz val="12"/>
        <rFont val="Times New Roman"/>
        <family val="1"/>
        <charset val="204"/>
      </rPr>
      <t xml:space="preserve">ДВ - 4(Л)  проем 800х2100(h);  </t>
    </r>
    <r>
      <rPr>
        <sz val="12"/>
        <rFont val="Times New Roman"/>
        <family val="1"/>
        <charset val="204"/>
      </rPr>
      <t xml:space="preserve">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ЛЕВАЯ</t>
    </r>
  </si>
  <si>
    <t xml:space="preserve">лестница/технический чердак </t>
  </si>
  <si>
    <r>
      <rPr>
        <b/>
        <sz val="12"/>
        <rFont val="Times New Roman"/>
        <family val="1"/>
        <charset val="204"/>
      </rPr>
      <t xml:space="preserve">ДВп-3      проем 900х2100(h);   </t>
    </r>
    <r>
      <rPr>
        <sz val="12"/>
        <rFont val="Times New Roman"/>
        <family val="1"/>
        <charset val="204"/>
      </rPr>
      <t xml:space="preserve">                                                                            металлический, однопольный, глухой, ручка          
          нажимная, замок «ключ-ключ», с уплотнением, RAL 8014, без доводчика, степень огнестойкости EI-30; ЛЕВАЯ</t>
    </r>
  </si>
  <si>
    <t>Изготовление, поставка и монтаж дверных блоков  СЕКЦИЯ №10</t>
  </si>
  <si>
    <t>лифтовой холл/лестница</t>
  </si>
  <si>
    <t xml:space="preserve"> вход в корпус</t>
  </si>
  <si>
    <t>Мусоросборочная камера, техническое помещение</t>
  </si>
  <si>
    <t>электрощитовая</t>
  </si>
  <si>
    <r>
      <rPr>
        <b/>
        <sz val="12"/>
        <rFont val="Times New Roman"/>
        <family val="1"/>
        <charset val="204"/>
      </rPr>
      <t xml:space="preserve">ДВ - 2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</si>
  <si>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 - 2л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ЛЕВАЯ</t>
    </r>
  </si>
  <si>
    <t>венткамера подпора в лифт</t>
  </si>
  <si>
    <r>
      <rPr>
        <b/>
        <sz val="12"/>
        <rFont val="Times New Roman"/>
        <family val="1"/>
        <charset val="204"/>
      </rPr>
      <t xml:space="preserve">ДВ - 7*  проем 1100х2100(h);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ЛЕВАЯ</t>
    </r>
  </si>
  <si>
    <t>вестибюль/коридор, коридор лифтовой холл</t>
  </si>
  <si>
    <t>Санузел, помещение консьержа</t>
  </si>
  <si>
    <t>коридор помещений хранения спортинвентаря</t>
  </si>
  <si>
    <t>коридор/техническое помещение</t>
  </si>
  <si>
    <t xml:space="preserve">помещение мусоропровода </t>
  </si>
  <si>
    <r>
      <rPr>
        <b/>
        <sz val="12"/>
        <rFont val="Times New Roman"/>
        <family val="1"/>
        <charset val="204"/>
      </rPr>
      <t>ДВ-6(Л) проем 1100х2100(h)</t>
    </r>
    <r>
      <rPr>
        <sz val="12"/>
        <rFont val="Times New Roman"/>
        <family val="1"/>
        <charset val="204"/>
      </rPr>
      <t xml:space="preserve">;                                             металлический, однопольный, глухой, ручка 
         нажимная, замок «ключ-ключ»,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</si>
  <si>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 - 8  проем 800х2100(h);  </t>
    </r>
    <r>
      <rPr>
        <sz val="12"/>
        <rFont val="Times New Roman"/>
        <family val="1"/>
        <charset val="204"/>
      </rPr>
      <t xml:space="preserve">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ПРАВАЯ</t>
    </r>
  </si>
  <si>
    <r>
      <rPr>
        <b/>
        <sz val="12"/>
        <rFont val="Times New Roman"/>
        <family val="1"/>
        <charset val="204"/>
      </rPr>
      <t xml:space="preserve">ДСМ -4  проем 700х2100(h);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цвет по RAL 8014, ручка нажимная, замок с ключом с одной стороны, без доводчика, без нормируемой огнестойкости, ЛЕВАЯ</t>
    </r>
  </si>
  <si>
    <r>
      <rPr>
        <b/>
        <sz val="12"/>
        <rFont val="Times New Roman"/>
        <family val="1"/>
        <charset val="204"/>
      </rPr>
      <t xml:space="preserve">ДСМ -3  проем 1160х2100(h);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
           EI30; </t>
    </r>
  </si>
  <si>
    <r>
      <rPr>
        <b/>
        <sz val="12"/>
        <rFont val="Times New Roman"/>
        <family val="1"/>
        <charset val="204"/>
      </rPr>
      <t xml:space="preserve">ДСМ -5  проем  1300х2100(h);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
           EI30; </t>
    </r>
  </si>
  <si>
    <r>
      <rPr>
        <b/>
        <sz val="12"/>
        <rFont val="Times New Roman"/>
        <family val="1"/>
        <charset val="204"/>
      </rPr>
      <t xml:space="preserve">ДСМ -6  проем  900х2100(h);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
           EI30; </t>
    </r>
  </si>
  <si>
    <t>Изготовление, поставка и монтаж дверных блоков  СЕКЦИЯ №11</t>
  </si>
  <si>
    <t>техническое помещение</t>
  </si>
  <si>
    <t>Помещения диспетчерских служб</t>
  </si>
  <si>
    <t xml:space="preserve">венткамера подпора в лифт </t>
  </si>
  <si>
    <t>коридор/тамбур</t>
  </si>
  <si>
    <t xml:space="preserve">лифтовой холл/лестница, </t>
  </si>
  <si>
    <t xml:space="preserve">коридор помещений хранения спортинвентаря </t>
  </si>
  <si>
    <r>
      <rPr>
        <b/>
        <sz val="12"/>
        <rFont val="Times New Roman"/>
        <family val="1"/>
        <charset val="204"/>
      </rPr>
      <t>ДВ-7(Л) проем 900х2100(h)</t>
    </r>
    <r>
      <rPr>
        <sz val="12"/>
        <rFont val="Times New Roman"/>
        <family val="1"/>
        <charset val="204"/>
      </rPr>
      <t>;                                             металлический, однопольный, глухой, ручка 
         нажимная, без замка, RAL 8014, без доводчика,без нормируемой степени огнестойкости, ПРАВАЯ</t>
    </r>
  </si>
  <si>
    <t>помещение консьержа, санузел, пуи</t>
  </si>
  <si>
    <t>лестница/лифтовой холл/коридор</t>
  </si>
  <si>
    <t>технический чердак/лестница</t>
  </si>
  <si>
    <t>двери в венткамеру +27.000</t>
  </si>
  <si>
    <t>7 этаж</t>
  </si>
  <si>
    <t>Изготовление, поставка и монтаж дверных блоков  СЕКЦИЯ №12</t>
  </si>
  <si>
    <t>вход в помещения СС и электрощитовой</t>
  </si>
  <si>
    <t>Мусоросборочная камера</t>
  </si>
  <si>
    <t>тамбур перед техническими помещениями</t>
  </si>
  <si>
    <r>
      <rPr>
        <b/>
        <sz val="12"/>
        <rFont val="Times New Roman"/>
        <family val="1"/>
        <charset val="204"/>
      </rPr>
      <t>ДВ-6(Л) проем 1000х2100(h)</t>
    </r>
    <r>
      <rPr>
        <sz val="12"/>
        <rFont val="Times New Roman"/>
        <family val="1"/>
        <charset val="204"/>
      </rPr>
      <t xml:space="preserve">;                                             стальной, однопольный, глухой,  ручка нажимная, без замка,  с уплотнителем, RAL 8014, без нормируемой степени огнестойкости;  ЛЕВАЯ         </t>
    </r>
  </si>
  <si>
    <r>
      <rPr>
        <b/>
        <sz val="12"/>
        <rFont val="Times New Roman"/>
        <family val="1"/>
        <charset val="204"/>
      </rPr>
      <t xml:space="preserve">ДВ - 8(П)  проем 650х2100(h);                 </t>
    </r>
    <r>
      <rPr>
        <sz val="12"/>
        <rFont val="Times New Roman"/>
        <family val="1"/>
        <charset val="204"/>
      </rPr>
      <t xml:space="preserve">                                             металлический, однопольный, RAL 8014 глухой, без доводчика, ручка нажимная,  замок с ключом с одной стороны,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</si>
  <si>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 - 7(П)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8014 глухой, без доводчика, ручка нажимная, 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 ПРАВАЯ</t>
    </r>
  </si>
  <si>
    <r>
      <rPr>
        <b/>
        <sz val="12"/>
        <rFont val="Times New Roman"/>
        <family val="1"/>
        <charset val="204"/>
      </rPr>
      <t xml:space="preserve">ДВ - 7  проем 1100х2100(h);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двупольный, RAL 8014 глухой, без доводчика, ручка нажимная, 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EI-30;</t>
    </r>
  </si>
  <si>
    <t>лестница/коридор</t>
  </si>
  <si>
    <r>
      <rPr>
        <b/>
        <sz val="12"/>
        <rFont val="Times New Roman"/>
        <family val="1"/>
        <charset val="204"/>
      </rPr>
      <t xml:space="preserve">ДВ - 8  проем 800х2100(h);  </t>
    </r>
    <r>
      <rPr>
        <sz val="12"/>
        <rFont val="Times New Roman"/>
        <family val="1"/>
        <charset val="204"/>
      </rPr>
      <t xml:space="preserve">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ЛЕВАЯ</t>
    </r>
  </si>
  <si>
    <r>
      <rPr>
        <b/>
        <sz val="12"/>
        <rFont val="Times New Roman"/>
        <family val="1"/>
        <charset val="204"/>
      </rPr>
      <t xml:space="preserve">ДВ-10 проем 1100х2100(h);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</si>
  <si>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ДВ-16 проем 650х2100(h);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</si>
  <si>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 -3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 ПРАВАЯ</t>
    </r>
  </si>
  <si>
    <r>
      <rPr>
        <b/>
        <sz val="12"/>
        <rFont val="Times New Roman"/>
        <family val="1"/>
        <charset val="204"/>
      </rPr>
      <t xml:space="preserve">ДВ-2(П) проем 700х2100(h);                 </t>
    </r>
    <r>
      <rPr>
        <sz val="12"/>
        <rFont val="Times New Roman"/>
        <family val="1"/>
        <charset val="204"/>
      </rPr>
      <t xml:space="preserve">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</si>
  <si>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ДВ-2(П) проем 700х2100(h);                 </t>
    </r>
    <r>
      <rPr>
        <sz val="12"/>
        <rFont val="Times New Roman"/>
        <family val="1"/>
        <charset val="204"/>
      </rPr>
      <t xml:space="preserve">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</si>
  <si>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 -3л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 ЛЕВАЯ</t>
    </r>
  </si>
  <si>
    <t>кладовки, техничесоке помещение</t>
  </si>
  <si>
    <t>вход с улицы в техническое помещение на "0" этаже</t>
  </si>
  <si>
    <t>Вход в корпус на этаже входных групп</t>
  </si>
  <si>
    <t>технический этаж/лестница</t>
  </si>
  <si>
    <r>
      <rPr>
        <b/>
        <sz val="12"/>
        <rFont val="Times New Roman"/>
        <family val="1"/>
        <charset val="204"/>
      </rPr>
      <t xml:space="preserve">ДВ -3л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8014, глухой, доводчик,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 ЛЕВАЯ</t>
    </r>
  </si>
  <si>
    <t>тамбур/вестибюль/</t>
  </si>
  <si>
    <r>
      <rPr>
        <b/>
        <sz val="12"/>
        <rFont val="Times New Roman"/>
        <family val="1"/>
        <charset val="204"/>
      </rPr>
      <t xml:space="preserve">ДВ-6(Л) проем 700х2100(h);    </t>
    </r>
    <r>
      <rPr>
        <sz val="12"/>
        <rFont val="Times New Roman"/>
        <family val="1"/>
        <charset val="204"/>
      </rPr>
      <t xml:space="preserve"> 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 ЛЕВАЯ</t>
    </r>
  </si>
  <si>
    <r>
      <rPr>
        <b/>
        <sz val="12"/>
        <rFont val="Times New Roman"/>
        <family val="1"/>
        <charset val="204"/>
      </rPr>
      <t xml:space="preserve">ДВ-6(П) проем 700х2100(h);    </t>
    </r>
    <r>
      <rPr>
        <sz val="12"/>
        <rFont val="Times New Roman"/>
        <family val="1"/>
        <charset val="204"/>
      </rPr>
      <t xml:space="preserve"> 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</si>
  <si>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ДВ-8(П) проем 900х2100(h); </t>
    </r>
    <r>
      <rPr>
        <sz val="12"/>
        <rFont val="Times New Roman"/>
        <family val="1"/>
        <charset val="204"/>
      </rPr>
      <t xml:space="preserve">                                         металлический, однопольный, RAL 8014, глухой,  с уплотнением, нажимная ручка, замок «ключ-ключ», доводчик, степень огнестойкости EI-30; ПРАВАЯ  </t>
    </r>
  </si>
  <si>
    <t>тамбур/вестибюль/лифтовой холл/лестница; коридор/лифтовой холл</t>
  </si>
  <si>
    <t>коридор/лифтовой холл/лестница</t>
  </si>
  <si>
    <r>
      <t xml:space="preserve">Дв-24   проем 700х2100(h);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 ЛЕВАЯ</t>
    </r>
  </si>
  <si>
    <r>
      <rPr>
        <b/>
        <sz val="12"/>
        <rFont val="Times New Roman"/>
        <family val="1"/>
        <charset val="204"/>
      </rPr>
      <t xml:space="preserve">Д-6  проем 600х2100(h);        </t>
    </r>
    <r>
      <rPr>
        <sz val="12"/>
        <rFont val="Times New Roman"/>
        <family val="1"/>
        <charset val="204"/>
      </rPr>
      <t xml:space="preserve">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 ЛЕВАЯ</t>
    </r>
  </si>
  <si>
    <r>
      <rPr>
        <b/>
        <sz val="12"/>
        <rFont val="Times New Roman"/>
        <family val="1"/>
        <charset val="204"/>
      </rPr>
      <t xml:space="preserve">Д-7  проем 600х2100(h);        </t>
    </r>
    <r>
      <rPr>
        <sz val="12"/>
        <rFont val="Times New Roman"/>
        <family val="1"/>
        <charset val="204"/>
      </rPr>
      <t xml:space="preserve">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 ЛЕВАЯ</t>
    </r>
    <r>
      <rPr>
        <sz val="12"/>
        <rFont val="Times New Roman"/>
        <family val="1"/>
        <charset val="204"/>
      </rPr>
      <t xml:space="preserve">
</t>
    </r>
  </si>
  <si>
    <r>
      <t xml:space="preserve">Д-8   проем 600х2100(h);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ПРАВАЯ</t>
    </r>
  </si>
  <si>
    <r>
      <t xml:space="preserve">Д-9   проем 600х2100(h);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 EI-30; </t>
    </r>
    <r>
      <rPr>
        <sz val="12"/>
        <rFont val="Times New Roman"/>
        <family val="1"/>
        <charset val="204"/>
      </rPr>
      <t>ПРАВАЯ</t>
    </r>
  </si>
  <si>
    <r>
      <t xml:space="preserve">Дв-18*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"КЛЮЧ-КЛЮЧ"</t>
    </r>
    <r>
      <rPr>
        <b/>
        <sz val="12"/>
        <rFont val="Times New Roman"/>
        <family val="1"/>
        <charset val="204"/>
      </rPr>
      <t xml:space="preserve"> степень огнестойкости EI-30,</t>
    </r>
    <r>
      <rPr>
        <sz val="12"/>
        <rFont val="Times New Roman"/>
        <family val="1"/>
        <charset val="204"/>
      </rPr>
      <t xml:space="preserve"> ЛЕВАЯ</t>
    </r>
  </si>
  <si>
    <t>лестница/технический чердак</t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</si>
  <si>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RAL  8014, глухая, доводчик, ручка нажимная, не должна иметь запоров, препятствующих свободному открыванию изнутри без ключа, степень огнестойкости - EIS-30; ПРАВАЯ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</si>
  <si>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RAL  8014, глухая, доводчик, ручка нажимная, не должна иметь запоров, препятствующих свободному открыванию изнутри без ключа, степень огнестойкости - EIS-30; ЛЕВАЯ</t>
    </r>
  </si>
  <si>
    <r>
      <t xml:space="preserve">ДВ-7(Л)   проем 1000х2100(h);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полуторный, RAL 8014, глухой,  с уплотнением, нажимная ручка, замок «ключ-ключ», доводчик,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 xml:space="preserve">ЛЕВАЯ  </t>
    </r>
  </si>
  <si>
    <t>венткамеры на отм. +6.900</t>
  </si>
  <si>
    <r>
      <rPr>
        <b/>
        <sz val="12"/>
        <rFont val="Times New Roman"/>
        <family val="1"/>
        <charset val="204"/>
      </rPr>
      <t xml:space="preserve">ДВ -2*   проем 1000х1800(h);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RAL 9016, доводчик, ручка нажимная, замок «ключ-ключ», </t>
    </r>
    <r>
      <rPr>
        <b/>
        <sz val="12"/>
        <rFont val="Times New Roman"/>
        <family val="1"/>
        <charset val="204"/>
      </rPr>
      <t>степень огнестойкости - EI 30;</t>
    </r>
    <r>
      <rPr>
        <sz val="12"/>
        <rFont val="Times New Roman"/>
        <family val="1"/>
        <charset val="204"/>
      </rPr>
      <t xml:space="preserve">  ПРАВАЯ                                                                           </t>
    </r>
  </si>
  <si>
    <r>
      <t xml:space="preserve">ДВ-7л  проем 1100х2100(h);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глухой, ручка нажимная, 
      без замка, RAL 8014, с уплотнителем, доводчик, степень </t>
    </r>
    <r>
      <rPr>
        <b/>
        <sz val="11"/>
        <rFont val="Times New Roman"/>
        <family val="1"/>
        <charset val="204"/>
      </rPr>
      <t>огнестойкости EI-30;</t>
    </r>
    <r>
      <rPr>
        <sz val="11"/>
        <rFont val="Times New Roman"/>
        <family val="1"/>
        <charset val="204"/>
      </rPr>
      <t xml:space="preserve"> ЛЕВАЯ</t>
    </r>
  </si>
  <si>
    <t>Изготовление, поставка и монтаж дверных блоков  СЕКЦИЯ №13</t>
  </si>
  <si>
    <r>
      <rPr>
        <b/>
        <sz val="12"/>
        <rFont val="Times New Roman"/>
        <family val="1"/>
        <charset val="204"/>
      </rPr>
      <t xml:space="preserve">ДВ - 2 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глухой, RAL 9016, без доводчика,  замок "ключ-ключ", ручка нажимная, </t>
    </r>
    <r>
      <rPr>
        <b/>
        <sz val="12"/>
        <rFont val="Times New Roman"/>
        <family val="1"/>
        <charset val="204"/>
      </rPr>
      <t>степень огнестойкости EI 30</t>
    </r>
    <r>
      <rPr>
        <sz val="12"/>
        <rFont val="Times New Roman"/>
        <family val="1"/>
        <charset val="204"/>
      </rPr>
      <t xml:space="preserve">;   ПРАВАЯ                </t>
    </r>
  </si>
  <si>
    <r>
      <rPr>
        <b/>
        <sz val="12"/>
        <rFont val="Times New Roman"/>
        <family val="1"/>
        <charset val="204"/>
      </rPr>
      <t xml:space="preserve">ДВ - 2л 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глухой, RAL 9016, без доводчика, замок "ключ-ключ", ручка нажимная, </t>
    </r>
    <r>
      <rPr>
        <b/>
        <sz val="12"/>
        <rFont val="Times New Roman"/>
        <family val="1"/>
        <charset val="204"/>
      </rPr>
      <t>степень огнестойкости EI 30</t>
    </r>
    <r>
      <rPr>
        <sz val="12"/>
        <rFont val="Times New Roman"/>
        <family val="1"/>
        <charset val="204"/>
      </rPr>
      <t xml:space="preserve">;   ЛЕВАЯ                </t>
    </r>
  </si>
  <si>
    <t>Вестибюль/лестница</t>
  </si>
  <si>
    <t>тамбур/вестибюль блока кладовых помещений</t>
  </si>
  <si>
    <t>Техническое помещение</t>
  </si>
  <si>
    <t>коридор/коридор блока кладовых помещений</t>
  </si>
  <si>
    <r>
      <rPr>
        <b/>
        <sz val="12"/>
        <rFont val="Times New Roman"/>
        <family val="1"/>
        <charset val="204"/>
      </rPr>
      <t xml:space="preserve">ДВ - 11 проем 1200х2100(h);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двупольный, RAL 8014 глухой, без доводчика, ручка нажимная, 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EI-30;</t>
    </r>
  </si>
  <si>
    <r>
      <rPr>
        <b/>
        <sz val="12"/>
        <rFont val="Times New Roman"/>
        <family val="1"/>
        <charset val="204"/>
      </rPr>
      <t>ДВ-12(Л) проем 700х2100(h)</t>
    </r>
    <r>
      <rPr>
        <sz val="12"/>
        <rFont val="Times New Roman"/>
        <family val="1"/>
        <charset val="204"/>
      </rPr>
      <t xml:space="preserve">;                                             стальной, однопольный, глухой,  ручка нажимная, без замка,  с уплотнителем, RAL 8014, без нормируемой степени огнестойкости;  ЛЕВАЯ         </t>
    </r>
  </si>
  <si>
    <r>
      <rPr>
        <b/>
        <sz val="12"/>
        <rFont val="Times New Roman"/>
        <family val="1"/>
        <charset val="204"/>
      </rPr>
      <t>ДВ-12(П) проем 700х2100(h)</t>
    </r>
    <r>
      <rPr>
        <sz val="12"/>
        <rFont val="Times New Roman"/>
        <family val="1"/>
        <charset val="204"/>
      </rPr>
      <t xml:space="preserve">;                                             стальной, однопольный, глухой,  ручка нажимная, без замка,  с уплотнителем, RAL 8014, без нормируемой степени огнестойкости;  ПРАВАЯ        </t>
    </r>
  </si>
  <si>
    <r>
      <rPr>
        <b/>
        <sz val="12"/>
        <rFont val="Times New Roman"/>
        <family val="1"/>
        <charset val="204"/>
      </rPr>
      <t xml:space="preserve">ДВ - 4  проем 700х2100(h);  </t>
    </r>
    <r>
      <rPr>
        <sz val="12"/>
        <rFont val="Times New Roman"/>
        <family val="1"/>
        <charset val="204"/>
      </rPr>
      <t xml:space="preserve">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ЛЕВАЯ</t>
    </r>
  </si>
  <si>
    <r>
      <rPr>
        <b/>
        <sz val="12"/>
        <rFont val="Times New Roman"/>
        <family val="1"/>
        <charset val="204"/>
      </rPr>
      <t xml:space="preserve">ДВ - 4л  проем 700х2100(h);  </t>
    </r>
    <r>
      <rPr>
        <sz val="12"/>
        <rFont val="Times New Roman"/>
        <family val="1"/>
        <charset val="204"/>
      </rPr>
      <t xml:space="preserve">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ЛЕВАЯ</t>
    </r>
  </si>
  <si>
    <r>
      <rPr>
        <b/>
        <sz val="12"/>
        <rFont val="Times New Roman"/>
        <family val="1"/>
        <charset val="204"/>
      </rPr>
      <t xml:space="preserve">ДВ-7 проем 900х2100(h);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</si>
  <si>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ДВ-8 проем 700х2100(h);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EI30, ПРАВАЯ</t>
    </r>
  </si>
  <si>
    <t>Технологическая ниша (отопление)</t>
  </si>
  <si>
    <r>
      <rPr>
        <b/>
        <sz val="12"/>
        <rFont val="Times New Roman"/>
        <family val="1"/>
        <charset val="204"/>
      </rPr>
      <t xml:space="preserve">ДВ-10 проем 1200х2100(h);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</si>
  <si>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ДВ-10 проем 1200х2100(h);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без нормируемой степени огнестойкости</t>
    </r>
  </si>
  <si>
    <t>технический чердак</t>
  </si>
  <si>
    <t>Изготовление, поставка и монтаж дверных блоков  СЕКЦИЯ №17</t>
  </si>
  <si>
    <t>Коридор помещений хранения спортинвентаря, коридор перед помещением СС</t>
  </si>
  <si>
    <r>
      <rPr>
        <b/>
        <sz val="12"/>
        <rFont val="Times New Roman"/>
        <family val="1"/>
        <charset val="204"/>
      </rPr>
      <t xml:space="preserve">ДВМ-1(П) проем 1000х2100(h);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однопольный , глухой, RAL 8014,  без доводчика,  ручка нажимная,  замок "ключ-ключ" с уплотнением в притворе,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</si>
  <si>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ДВМ-1(Л) проем 1000х2100(h);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однопольный , глухой, RAL 8014,  без доводчика,  ручка нажимная,  замок "ключ-ключ" с уплотнением в притворе,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ЛЕВАЯ</t>
    </r>
  </si>
  <si>
    <t xml:space="preserve">кладовки </t>
  </si>
  <si>
    <r>
      <rPr>
        <b/>
        <sz val="12"/>
        <rFont val="Times New Roman"/>
        <family val="1"/>
        <charset val="204"/>
      </rPr>
      <t xml:space="preserve">ДВМ-2(П) проем 800х2100(h);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RAL 9016, без доводчика,  замок "ключ-ключ", ручка нажимная,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  ПРАВАЯ</t>
    </r>
  </si>
  <si>
    <r>
      <rPr>
        <b/>
        <sz val="12"/>
        <rFont val="Times New Roman"/>
        <family val="1"/>
        <charset val="204"/>
      </rPr>
      <t xml:space="preserve">ДВМ-2(Л) проем 800х2100(h);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RAL 9016, без доводчика,  замок "ключ-ключ", ручка нажимная, </t>
    </r>
    <r>
      <rPr>
        <b/>
        <sz val="12"/>
        <rFont val="Times New Roman"/>
        <family val="1"/>
        <charset val="204"/>
      </rPr>
      <t xml:space="preserve">степень огнестойкости EI 30; </t>
    </r>
    <r>
      <rPr>
        <sz val="12"/>
        <rFont val="Times New Roman"/>
        <family val="1"/>
        <charset val="204"/>
      </rPr>
      <t xml:space="preserve">              ЛЕВАЯ</t>
    </r>
  </si>
  <si>
    <r>
      <t xml:space="preserve">ДВМ-3  проем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 скоба,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без нормируемой степени огнестойкости,  </t>
    </r>
    <r>
      <rPr>
        <sz val="11"/>
        <rFont val="Times New Roman"/>
        <family val="1"/>
        <charset val="204"/>
      </rPr>
      <t>ЛЕВАЯ</t>
    </r>
  </si>
  <si>
    <t>лифтовой холл/ лестница</t>
  </si>
  <si>
    <t>помещение консьержа, ПУИ, санузел</t>
  </si>
  <si>
    <r>
      <rPr>
        <b/>
        <sz val="12"/>
        <rFont val="Times New Roman"/>
        <family val="1"/>
        <charset val="204"/>
      </rPr>
      <t xml:space="preserve">ДВ-5(Л)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 глухой, RAL 8014,  доводчик, ручка скоба, без нормируемой степени огнестойкости,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1200мм, </t>
    </r>
    <r>
      <rPr>
        <sz val="12"/>
        <rFont val="Times New Roman"/>
        <family val="1"/>
        <charset val="204"/>
      </rPr>
      <t>ПРАВАЯ</t>
    </r>
  </si>
  <si>
    <t>венткамера</t>
  </si>
  <si>
    <r>
      <rPr>
        <b/>
        <sz val="12"/>
        <rFont val="Times New Roman"/>
        <family val="1"/>
        <charset val="204"/>
      </rPr>
      <t xml:space="preserve">ДВМ-8*л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"ключ-ключ", степень </t>
    </r>
    <r>
      <rPr>
        <b/>
        <sz val="12"/>
        <rFont val="Times New Roman"/>
        <family val="1"/>
        <charset val="204"/>
      </rPr>
      <t xml:space="preserve">огнестойкости EI30  </t>
    </r>
    <r>
      <rPr>
        <sz val="12"/>
        <rFont val="Times New Roman"/>
        <family val="1"/>
        <charset val="204"/>
      </rPr>
      <t>ЛЕВАЯ</t>
    </r>
  </si>
  <si>
    <t>Изготовление, поставка и монтаж дверных блоков  Здание 2</t>
  </si>
  <si>
    <t>электрощитовая, помещение отопительной гребенки</t>
  </si>
  <si>
    <t>тамбур блока помещений СС и эелктрощитовой (этаж входных групп)</t>
  </si>
  <si>
    <r>
      <rPr>
        <b/>
        <sz val="12"/>
        <rFont val="Times New Roman"/>
        <family val="1"/>
        <charset val="204"/>
      </rPr>
      <t xml:space="preserve">ДВМ-2(Л) проем 800х2100(h);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RAL 9016, без доводчика,  замок "ключ-ключ", ручка нажимная,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  ЛЕВАЯ</t>
    </r>
  </si>
  <si>
    <t>коридор</t>
  </si>
  <si>
    <r>
      <t xml:space="preserve">ДВМ-5  проем 1050х2100(h);                                                  </t>
    </r>
    <r>
      <rPr>
        <sz val="11"/>
        <rFont val="Times New Roman"/>
        <family val="1"/>
        <charset val="204"/>
      </rPr>
      <t>металлический, двупольный, глухой, ручка  
          нажимная, замок с ключом с одной стороны, RAL 8014, без доводчика, без нормируемой степени огнестойкости</t>
    </r>
  </si>
  <si>
    <t>лестница/тамбур</t>
  </si>
  <si>
    <r>
      <t xml:space="preserve">ДВ-7л  проем 650х2100(h);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глухой, ручка  
          нажимная, замок с ключом с одной стороны, RAL 8014, без доводчика, </t>
    </r>
    <r>
      <rPr>
        <b/>
        <sz val="11"/>
        <rFont val="Times New Roman"/>
        <family val="1"/>
        <charset val="204"/>
      </rPr>
      <t>степень огнестойкости EI30,  ЛЕВАЯ</t>
    </r>
  </si>
  <si>
    <r>
      <rPr>
        <b/>
        <sz val="12"/>
        <rFont val="Times New Roman"/>
        <family val="1"/>
        <charset val="204"/>
      </rPr>
      <t xml:space="preserve">ДВ-8  проем 1050х2100(h);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</si>
  <si>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ДВМ-7(Л) проем 650х2100(h);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RAL 9016, без доводчика,  замок "ключ-ключ", ручка нажимная,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  ЛЕВАЯ</t>
    </r>
  </si>
  <si>
    <t>Изготовление, поставка и монтаж дверных блоков  СЕКЦИЯ №15</t>
  </si>
  <si>
    <t>лифтовой холл/лестница/тамбур</t>
  </si>
  <si>
    <r>
      <t xml:space="preserve">ДВ-2л  проем 1100х2100(h);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глухой, RAL 8014, без доводчика, ручка нажимная, замок с возможностью запирания изнутри, </t>
    </r>
    <r>
      <rPr>
        <b/>
        <sz val="11"/>
        <rFont val="Times New Roman"/>
        <family val="1"/>
        <charset val="204"/>
      </rPr>
      <t>степень огнестойкости EI-30</t>
    </r>
    <r>
      <rPr>
        <sz val="11"/>
        <rFont val="Times New Roman"/>
        <family val="1"/>
        <charset val="204"/>
      </rPr>
      <t xml:space="preserve">  ЛЕВАЯ</t>
    </r>
  </si>
  <si>
    <t>Вход в корпус на "0" этаже</t>
  </si>
  <si>
    <r>
      <rPr>
        <b/>
        <sz val="12"/>
        <rFont val="Times New Roman"/>
        <family val="1"/>
        <charset val="204"/>
      </rPr>
      <t xml:space="preserve">ДВ - 3л   проем 900х2100(h);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</si>
  <si>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ДСМ - 2  проем 500х2100(h);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
           EI30; ПРАВАЯ</t>
    </r>
  </si>
  <si>
    <r>
      <rPr>
        <b/>
        <sz val="12"/>
        <rFont val="Times New Roman"/>
        <family val="1"/>
        <charset val="204"/>
      </rPr>
      <t xml:space="preserve">ДСМ -3  проем 1000х2100(h);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
           EI30; </t>
    </r>
  </si>
  <si>
    <r>
      <rPr>
        <b/>
        <sz val="12"/>
        <rFont val="Times New Roman"/>
        <family val="1"/>
        <charset val="204"/>
      </rPr>
      <t xml:space="preserve">ДСМ - 2  проем 500х2100(h);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
           EI30; ЛЕВАЯ</t>
    </r>
  </si>
  <si>
    <r>
      <rPr>
        <b/>
        <sz val="12"/>
        <rFont val="Times New Roman"/>
        <family val="1"/>
        <charset val="204"/>
      </rPr>
      <t xml:space="preserve">ДСМ - 4  проем 700х2100(h);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
           EI30;  ПРАВАЯ</t>
    </r>
  </si>
  <si>
    <r>
      <rPr>
        <b/>
        <sz val="12"/>
        <rFont val="Times New Roman"/>
        <family val="1"/>
        <charset val="204"/>
      </rPr>
      <t xml:space="preserve">ДВ - 7  проем 1000х1800(h);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9016, без доводчика, </t>
    </r>
    <r>
      <rPr>
        <b/>
        <sz val="12"/>
        <rFont val="Times New Roman"/>
        <family val="1"/>
        <charset val="204"/>
      </rPr>
      <t>степень огнестойкости 
           EI-30; ПРАВАЯ</t>
    </r>
  </si>
  <si>
    <t>вход с улицы в техническое помещение</t>
  </si>
  <si>
    <t>Лестница/лифтовой холл</t>
  </si>
  <si>
    <r>
      <rPr>
        <b/>
        <sz val="12"/>
        <rFont val="Times New Roman"/>
        <family val="1"/>
        <charset val="204"/>
      </rPr>
      <t>ДВ-8(Л) проем 800х2100(h)</t>
    </r>
    <r>
      <rPr>
        <sz val="12"/>
        <rFont val="Times New Roman"/>
        <family val="1"/>
        <charset val="204"/>
      </rPr>
      <t xml:space="preserve">;                                             стальной, однопольный, глухой,  ручка нажимная, без замка,  с уплотнителем, RAL 8014, без нормируемой степени огнестойкости;  ЛЕВАЯ         </t>
    </r>
  </si>
  <si>
    <r>
      <rPr>
        <b/>
        <sz val="12"/>
        <rFont val="Times New Roman"/>
        <family val="1"/>
        <charset val="204"/>
      </rPr>
      <t xml:space="preserve">ДВ-9(П) проем 710х2100(h);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</si>
  <si>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t>лестница/лифтовой холл</t>
  </si>
  <si>
    <r>
      <rPr>
        <b/>
        <sz val="12"/>
        <rFont val="Times New Roman"/>
        <family val="1"/>
        <charset val="204"/>
      </rPr>
      <t>ДВ-8(П) проем 800х2100(h)</t>
    </r>
    <r>
      <rPr>
        <sz val="12"/>
        <rFont val="Times New Roman"/>
        <family val="1"/>
        <charset val="204"/>
      </rPr>
      <t xml:space="preserve">;                                             стальной, однопольный, глухой,  ручка нажимная, без замка,  с уплотнителем, RAL 8014, без нормируемой степени огнестойкости;  ПРАВАЯ    </t>
    </r>
  </si>
  <si>
    <r>
      <rPr>
        <b/>
        <sz val="12"/>
        <rFont val="Times New Roman"/>
        <family val="1"/>
        <charset val="204"/>
      </rPr>
      <t xml:space="preserve">ДСМ -2  проем 500х2100(h);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</t>
    </r>
    <r>
      <rPr>
        <sz val="12"/>
        <rFont val="Times New Roman"/>
        <family val="1"/>
        <charset val="204"/>
      </rPr>
      <t>, ПРАВАЯ</t>
    </r>
  </si>
  <si>
    <r>
      <rPr>
        <b/>
        <sz val="12"/>
        <rFont val="Times New Roman"/>
        <family val="1"/>
        <charset val="204"/>
      </rPr>
      <t xml:space="preserve">ДСМ -2л  проем 500х2100(h);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</t>
    </r>
    <r>
      <rPr>
        <sz val="12"/>
        <rFont val="Times New Roman"/>
        <family val="1"/>
        <charset val="204"/>
      </rPr>
      <t>, ЛЕВАЯ</t>
    </r>
  </si>
  <si>
    <r>
      <rPr>
        <b/>
        <sz val="12"/>
        <rFont val="Times New Roman"/>
        <family val="1"/>
        <charset val="204"/>
      </rPr>
      <t xml:space="preserve">ДСМ -3  проем 1000х2100(h);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</si>
  <si>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ДСМ -4  проем 700х2100(h);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степень огнестойкости EI30 ПРАВАЯ</t>
    </r>
  </si>
  <si>
    <r>
      <rPr>
        <b/>
        <sz val="12"/>
        <rFont val="Times New Roman"/>
        <family val="1"/>
        <charset val="204"/>
      </rPr>
      <t xml:space="preserve">ДСМ -5  проем 1300х2100(h);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двупольный, глухой, цвет по RAL 8014, ручка нажимная, замок с ключом с одной стороны, без доводчика, </t>
    </r>
    <r>
      <rPr>
        <b/>
        <sz val="12"/>
        <rFont val="Times New Roman"/>
        <family val="1"/>
        <charset val="204"/>
      </rPr>
      <t>без нормируемой степени огнестойкости</t>
    </r>
  </si>
  <si>
    <r>
      <rPr>
        <b/>
        <sz val="12"/>
        <rFont val="Times New Roman"/>
        <family val="1"/>
        <charset val="204"/>
      </rPr>
      <t xml:space="preserve">ДС -10  проем 900х1300(h);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наружный, с уплотнением, утепленный, однопольный, глухой, цвет по RAL 9016 (уточнить перед производством), ручка нажимная, замок "ключ-ключ", доводчик, </t>
    </r>
    <r>
      <rPr>
        <b/>
        <sz val="12"/>
        <rFont val="Times New Roman"/>
        <family val="1"/>
        <charset val="204"/>
      </rPr>
      <t xml:space="preserve">степень огнестойкости EI30 ПРАВАЯ   </t>
    </r>
  </si>
  <si>
    <r>
      <rPr>
        <b/>
        <sz val="12"/>
        <rFont val="Times New Roman"/>
        <family val="1"/>
        <charset val="204"/>
      </rPr>
      <t xml:space="preserve">ДСН 9/19  проем 900х1900(h);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наружный, с уплотнением, утепленный, однопольный, глухой, цвет по RAL 9016 (уточнить перед производством), ручка нажимная, замок "ключ-ключ",  доводчик, </t>
    </r>
    <r>
      <rPr>
        <b/>
        <sz val="12"/>
        <rFont val="Times New Roman"/>
        <family val="1"/>
        <charset val="204"/>
      </rPr>
      <t xml:space="preserve">степень огнестойкости EI30 ПРАВАЯ   </t>
    </r>
  </si>
  <si>
    <r>
      <rPr>
        <b/>
        <sz val="12"/>
        <rFont val="Times New Roman"/>
        <family val="1"/>
        <charset val="204"/>
      </rPr>
      <t xml:space="preserve">ЛМ-1  проем 700х1000(h);           </t>
    </r>
    <r>
      <rPr>
        <sz val="12"/>
        <rFont val="Times New Roman"/>
        <family val="1"/>
        <charset val="204"/>
      </rPr>
      <t xml:space="preserve">                                                          люк металлический, с уплотнением, однопольный, глухой, цвет по RAL 9016 (уточнить перед производством), ручка нажимная, замок "ключ-ключ",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EI30 ПРАВАЯ   </t>
    </r>
  </si>
  <si>
    <t>выход на чердак</t>
  </si>
  <si>
    <t>Изготовление, поставка и монтаж дверных блоков  СЕКЦИЯ №16</t>
  </si>
  <si>
    <r>
      <rPr>
        <b/>
        <sz val="12"/>
        <rFont val="Times New Roman"/>
        <family val="1"/>
        <charset val="204"/>
      </rPr>
      <t xml:space="preserve">ДВМ - 1  проем 1000х2100(h);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
           EI30;  ПРАВАЯ</t>
    </r>
  </si>
  <si>
    <t xml:space="preserve">электрощитовая/коридор/лифтовой холл </t>
  </si>
  <si>
    <t>Помещение консьержки</t>
  </si>
  <si>
    <t>Санузел</t>
  </si>
  <si>
    <r>
      <rPr>
        <b/>
        <sz val="12"/>
        <rFont val="Times New Roman"/>
        <family val="1"/>
        <charset val="204"/>
      </rPr>
      <t xml:space="preserve">ДВМ-6 проем 1250х2100(h);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двупольный,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</t>
    </r>
  </si>
  <si>
    <r>
      <rPr>
        <b/>
        <sz val="12"/>
        <rFont val="Times New Roman"/>
        <family val="1"/>
        <charset val="204"/>
      </rPr>
      <t xml:space="preserve">ДВМ-7 проем 650х2100(h);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ручка  
         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EI30                           ПРАВОЕ</t>
    </r>
  </si>
  <si>
    <r>
      <rPr>
        <b/>
        <sz val="12"/>
        <rFont val="Times New Roman"/>
        <family val="1"/>
        <charset val="204"/>
      </rPr>
      <t xml:space="preserve">ДВМ-9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"ключ-ключ", ПРАВАЯ</t>
    </r>
  </si>
  <si>
    <r>
      <rPr>
        <b/>
        <sz val="12"/>
        <rFont val="Times New Roman"/>
        <family val="1"/>
        <charset val="204"/>
      </rPr>
      <t xml:space="preserve">ДВМ - 2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</si>
  <si>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ДВМ - 2л 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ЛЕВАЯ</t>
    </r>
  </si>
  <si>
    <t>Изготовление, поставка и монтаж дверных блоков  СЕКЦИЯ №14</t>
  </si>
  <si>
    <t>вход в секцию с "0"-го уровня</t>
  </si>
  <si>
    <t>вестибюль/лестница отм. - 6.500</t>
  </si>
  <si>
    <t>дверь в техпомещение БКТ под лестницей</t>
  </si>
  <si>
    <r>
      <t xml:space="preserve">ДВМ-1л  проем 1000х2100(h);                                                     </t>
    </r>
    <r>
      <rPr>
        <sz val="11"/>
        <rFont val="Times New Roman"/>
        <family val="1"/>
        <charset val="204"/>
      </rPr>
      <t>металлический, однопольный 
       RAL 8014, глухой, доводчик, ручка нажимная, замок "ключ-ключ"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ЛЕВАЯ</t>
    </r>
  </si>
  <si>
    <r>
      <t xml:space="preserve">ДВМ-1  проем 1000х2100(h);                                                     </t>
    </r>
    <r>
      <rPr>
        <sz val="11"/>
        <rFont val="Times New Roman"/>
        <family val="1"/>
        <charset val="204"/>
      </rPr>
      <t>металлический, однопольный 
       RAL 8014, глухой, доводчик, ручка нажимная, замок "ключ-ключ"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ПРАВАЯ</t>
    </r>
  </si>
  <si>
    <t>тамбур/БКТ</t>
  </si>
  <si>
    <t>вестибюль/БКТ</t>
  </si>
  <si>
    <t>БКТ/склад БКТ</t>
  </si>
  <si>
    <t>Склад БКТ/дебаркадер</t>
  </si>
  <si>
    <r>
      <t xml:space="preserve">ДВМ-2  проем 1600х2100(h);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
       RAL 8014, глухой, доводчик, ручка нажимная, замок "ключ-ключ" с уплотнением, </t>
    </r>
    <r>
      <rPr>
        <b/>
        <sz val="11"/>
        <rFont val="Times New Roman"/>
        <family val="1"/>
        <charset val="204"/>
      </rPr>
      <t xml:space="preserve">степень огнестойкости EI-30, </t>
    </r>
    <r>
      <rPr>
        <b/>
        <sz val="11"/>
        <rFont val="Times New Roman"/>
        <family val="1"/>
        <charset val="204"/>
      </rPr>
      <t xml:space="preserve"> ПРАВАЯ</t>
    </r>
  </si>
  <si>
    <r>
      <t xml:space="preserve">ДВМ-2л  проем 1600х2100(h);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</t>
    </r>
    <r>
      <rPr>
        <b/>
        <sz val="11"/>
        <rFont val="Times New Roman"/>
        <family val="1"/>
        <charset val="204"/>
      </rPr>
      <t xml:space="preserve">утепленный,  </t>
    </r>
    <r>
      <rPr>
        <sz val="11"/>
        <rFont val="Times New Roman"/>
        <family val="1"/>
        <charset val="204"/>
      </rPr>
      <t xml:space="preserve">
       RAL 8014, глухой, доводчик, ручка нажимная, замок "ключ-ключ" с уплотнением, </t>
    </r>
    <r>
      <rPr>
        <b/>
        <sz val="11"/>
        <rFont val="Times New Roman"/>
        <family val="1"/>
        <charset val="204"/>
      </rPr>
      <t>степень огнестойкости EI-30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 xml:space="preserve">  ЛЕВАЯ</t>
    </r>
  </si>
  <si>
    <r>
      <t xml:space="preserve">ДВМ-3л  проем 1000х1600(h);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</t>
    </r>
    <r>
      <rPr>
        <b/>
        <sz val="11"/>
        <rFont val="Times New Roman"/>
        <family val="1"/>
        <charset val="204"/>
      </rPr>
      <t xml:space="preserve">  </t>
    </r>
    <r>
      <rPr>
        <sz val="11"/>
        <rFont val="Times New Roman"/>
        <family val="1"/>
        <charset val="204"/>
      </rPr>
      <t xml:space="preserve">
       RAL 8014, глухой, доводчик, ручка нажимная, замок "ключ-ключ" с уплотнением, </t>
    </r>
    <r>
      <rPr>
        <b/>
        <sz val="11"/>
        <rFont val="Times New Roman"/>
        <family val="1"/>
        <charset val="204"/>
      </rPr>
      <t>степень огнестойкости EI-30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 xml:space="preserve">  ЛЕВАЯ</t>
    </r>
  </si>
  <si>
    <t>техпомещение</t>
  </si>
  <si>
    <t>лестница/вестибюль отм -3.650; -1.120</t>
  </si>
  <si>
    <t>вход в секцию</t>
  </si>
  <si>
    <t>Уточнить утепление и огнестойкость</t>
  </si>
  <si>
    <t>Ворота:</t>
  </si>
  <si>
    <t>вход на отм. -1.140 (антресоль)</t>
  </si>
  <si>
    <t>вход в КПП</t>
  </si>
  <si>
    <t>РУ-0,4кВ;  РУ-10кВ</t>
  </si>
  <si>
    <r>
      <t xml:space="preserve">ВОРОТА ВР-1  проем 2000х2300(h)                                     </t>
    </r>
    <r>
      <rPr>
        <sz val="11"/>
        <rFont val="Times New Roman"/>
        <family val="1"/>
        <charset val="204"/>
      </rPr>
      <t xml:space="preserve">Индивидуальные, распашные, двустворчатые, металлические ворота из металлической рамы и огнеупорных полотен с уплотнителем и терморасширяющейся лентой, RAL 9002, </t>
    </r>
    <r>
      <rPr>
        <b/>
        <sz val="11"/>
        <rFont val="Times New Roman"/>
        <family val="1"/>
        <charset val="204"/>
      </rPr>
      <t xml:space="preserve">Степень огнестойкости EI-30                    </t>
    </r>
  </si>
  <si>
    <t>Изготовление, поставка и монтаж дверных блоков  ТП-1  и КПП</t>
  </si>
  <si>
    <t>трансформаторные камеры</t>
  </si>
  <si>
    <t>Трансформаторная подстанция (ТП-1)</t>
  </si>
  <si>
    <t>КПП</t>
  </si>
  <si>
    <t>диспетчерская, комната отдыха</t>
  </si>
  <si>
    <t>санузел (умывальник)</t>
  </si>
  <si>
    <r>
      <rPr>
        <b/>
        <sz val="12"/>
        <rFont val="Times New Roman"/>
        <family val="1"/>
        <charset val="204"/>
      </rPr>
      <t xml:space="preserve">ДВ - 8(П)  проем 800х2100(h);                 </t>
    </r>
    <r>
      <rPr>
        <sz val="12"/>
        <rFont val="Times New Roman"/>
        <family val="1"/>
        <charset val="204"/>
      </rPr>
      <t xml:space="preserve">                                             металлический, однопольный, RAL 8014 глухой, без доводчика, ручка нажимная, замок "ключ-ключ, </t>
    </r>
    <r>
      <rPr>
        <b/>
        <sz val="12"/>
        <rFont val="Times New Roman"/>
        <family val="1"/>
        <charset val="204"/>
      </rPr>
      <t>степень огнестойкости EI-30; ПРАВАЯ</t>
    </r>
  </si>
  <si>
    <r>
      <rPr>
        <b/>
        <sz val="12"/>
        <rFont val="Times New Roman"/>
        <family val="1"/>
        <charset val="204"/>
      </rPr>
      <t xml:space="preserve">ДВ - 8(Л)  проем 800х2100(h);                 </t>
    </r>
    <r>
      <rPr>
        <sz val="12"/>
        <rFont val="Times New Roman"/>
        <family val="1"/>
        <charset val="204"/>
      </rPr>
      <t xml:space="preserve">                                             металлический, однопольный, RAL 8014 глухой, без доводчика, ручка нажимная, замок "ключ-ключ,  </t>
    </r>
    <r>
      <rPr>
        <b/>
        <sz val="12"/>
        <rFont val="Times New Roman"/>
        <family val="1"/>
        <charset val="204"/>
      </rPr>
      <t>степень огнестойкости EI-30; ЛЕВАЯ</t>
    </r>
  </si>
  <si>
    <t>техническое помещение на -6,650; кладовки на отм.                                       -1,050</t>
  </si>
  <si>
    <t>кладовки, техническое помещение</t>
  </si>
  <si>
    <r>
      <rPr>
        <b/>
        <sz val="12"/>
        <rFont val="Times New Roman"/>
        <family val="1"/>
        <charset val="204"/>
      </rPr>
      <t xml:space="preserve">ДВ - 4л 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глухой, RAL 8014, доводчик, замок с ключом с одной стороны, ручка нажимная,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 xml:space="preserve">;   ЛЕВАЯ                </t>
    </r>
  </si>
  <si>
    <r>
      <rPr>
        <b/>
        <sz val="12"/>
        <rFont val="Times New Roman"/>
        <family val="1"/>
        <charset val="204"/>
      </rPr>
      <t xml:space="preserve">ДВ - 4   проем 800х2100(h);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глухой, RAL 8014, доводчик, замок с ключом с одной стороны, ручка нажимная,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 xml:space="preserve">  ПРАВАЯ                </t>
    </r>
  </si>
  <si>
    <r>
      <rPr>
        <b/>
        <sz val="12"/>
        <rFont val="Times New Roman"/>
        <family val="1"/>
        <charset val="204"/>
      </rPr>
      <t xml:space="preserve">ДВ - 25л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глухой, ручка нажимная,  замок с ключом с одной стороны,   RAL 8014, без доводчика, </t>
    </r>
    <r>
      <rPr>
        <b/>
        <sz val="12"/>
        <rFont val="Times New Roman"/>
        <family val="1"/>
        <charset val="204"/>
      </rPr>
      <t>степень огнестойкости EI-30; ЛЕВАЯ</t>
    </r>
  </si>
  <si>
    <r>
      <rPr>
        <b/>
        <sz val="12"/>
        <rFont val="Times New Roman"/>
        <family val="1"/>
        <charset val="204"/>
      </rPr>
      <t xml:space="preserve">ДВ-9л проем 1000х2100(h);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Индивидуальный дверной блок металлический, однопольный, глухой. Цвет по RAL 9016. Дверное полотно 900х2050, </t>
    </r>
    <r>
      <rPr>
        <b/>
        <sz val="12"/>
        <rFont val="Times New Roman"/>
        <family val="1"/>
        <charset val="204"/>
      </rPr>
      <t>степень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огнестойкости EI 30,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ручка нажимная, замок с ключом с одной стороны, доводчик, ЛЕВАЯ</t>
    </r>
  </si>
  <si>
    <r>
      <t xml:space="preserve">     </t>
    </r>
    <r>
      <rPr>
        <b/>
        <sz val="12"/>
        <rFont val="Times New Roman"/>
        <family val="1"/>
        <charset val="204"/>
      </rPr>
      <t xml:space="preserve">ДВ-3(Л)   проем 900х2100(h);      </t>
    </r>
    <r>
      <rPr>
        <sz val="12"/>
        <rFont val="Times New Roman"/>
        <family val="1"/>
        <charset val="204"/>
      </rPr>
      <t xml:space="preserve">                                                                            металлический однопольный, глухой, степень огнестойкости EI-30, покраска RAL 8014, замок с ключом с одной стороны, доводчик, ЛЕВАЯ                 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</si>
  <si>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ДН -10/13л  проем 1000х1300(h); </t>
    </r>
    <r>
      <rPr>
        <sz val="12"/>
        <rFont val="Times New Roman"/>
        <family val="1"/>
        <charset val="204"/>
      </rPr>
      <t xml:space="preserve">                                   металлический однопольный, с уплотнением в притворах, утепленный, с теплым контуром, глухой,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покраска RAL 9023, ручка нажимная, замок «ключ-ключ», доводчик, ЛЕВАЯ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</si>
  <si>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ДНО 17/24л проем 1700х2100(h);                          </t>
    </r>
    <r>
      <rPr>
        <sz val="12"/>
        <rFont val="Times New Roman"/>
        <family val="1"/>
        <charset val="204"/>
      </rPr>
      <t xml:space="preserve">                                      Дверной блок стальной, наружный, полуторный, глухой,  индивидуальный дверной блок, металлический, полуторный, глухой, </t>
    </r>
    <r>
      <rPr>
        <b/>
        <sz val="12"/>
        <rFont val="Times New Roman"/>
        <family val="1"/>
        <charset val="204"/>
      </rPr>
      <t>степень огнестойкости EI 60,</t>
    </r>
    <r>
      <rPr>
        <sz val="12"/>
        <rFont val="Times New Roman"/>
        <family val="1"/>
        <charset val="204"/>
      </rPr>
      <t xml:space="preserve"> с уплотнением, ручка нажимная, доводчик, замок «ключ-ключ», с отделкой МДФ, RAL 8023, петли, доводчик, ЛЕВАЯ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</si>
  <si>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ДВ-9/21  проем 900х2100(h);           </t>
    </r>
    <r>
      <rPr>
        <sz val="12"/>
        <rFont val="Times New Roman"/>
        <family val="1"/>
        <charset val="204"/>
      </rPr>
      <t xml:space="preserve">                                                     Дверной блок стальной, наружный (утепленный), с уплотнителем, однопольный, глухой, ручка нажимная  с двух сторон, замок с "ключ-ключ", доводчик,  RAL 9023,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 xml:space="preserve">,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</si>
  <si>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ДВн-3      проем 900х1200(h);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наружный индивидуальный дверной блок, 
        металлический,  однопольный, глухой, с уплотнением, утепленный, ручка нажимная, доводчик, 
        замок «ключ-ключ», RAL 7004, степень огнестойкости EI30.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</si>
  <si>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ЛМ-1  проем  1200х1200(h);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глухой, ручка  
          нажимная, замок с ключом с одной стороны, RAL 8014, без доводчика, с уплотнением, утепленный, </t>
    </r>
    <r>
      <rPr>
        <b/>
        <sz val="12"/>
        <rFont val="Times New Roman"/>
        <family val="1"/>
        <charset val="204"/>
      </rPr>
      <t xml:space="preserve">степень огнестойкости EI30;   
           </t>
    </r>
    <r>
      <rPr>
        <sz val="12"/>
        <rFont val="Times New Roman"/>
        <family val="1"/>
        <charset val="204"/>
      </rPr>
      <t xml:space="preserve">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</si>
  <si>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ДН 19/9л  проем  900х1900(h);           </t>
    </r>
    <r>
      <rPr>
        <sz val="12"/>
        <rFont val="Times New Roman"/>
        <family val="1"/>
        <charset val="204"/>
      </rPr>
      <t xml:space="preserve">                                                          наружный индивидуальный дверной блок, 
        металлический,  однопольный, глухой, с уплотнением, утепленный, ручка нажимная, доводчик, 
        замок «ключ-ключ», окраска RAL 7042, </t>
    </r>
    <r>
      <rPr>
        <b/>
        <sz val="12"/>
        <rFont val="Times New Roman"/>
        <family val="1"/>
        <charset val="204"/>
      </rPr>
      <t xml:space="preserve">степень огнестойкости EI30; ЛЕВЫЙ,   </t>
    </r>
    <r>
      <rPr>
        <sz val="12"/>
        <rFont val="Times New Roman"/>
        <family val="1"/>
        <charset val="204"/>
      </rPr>
      <t xml:space="preserve">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</si>
  <si>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Люк 800х1200(h);           </t>
    </r>
    <r>
      <rPr>
        <sz val="12"/>
        <rFont val="Times New Roman"/>
        <family val="1"/>
        <charset val="204"/>
      </rPr>
      <t xml:space="preserve">                                                          
        металлический,  однопольный, глухой, с уплотнением, ручка нажимная, без доводчика, 
        замок с ключом с одной стороны, окраска RAL 8014, </t>
    </r>
    <r>
      <rPr>
        <b/>
        <sz val="12"/>
        <rFont val="Times New Roman"/>
        <family val="1"/>
        <charset val="204"/>
      </rPr>
      <t xml:space="preserve">степень огнестойкости EI30;  </t>
    </r>
    <r>
      <rPr>
        <sz val="12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</si>
  <si>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        ДВМ-5  проем 1050х2100(h);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двупольный, глухой, ручка  
          нажимная, замок с ключом с одной стороны, RAL 8014, без доводчика, </t>
    </r>
    <r>
      <rPr>
        <b/>
        <sz val="11"/>
        <rFont val="Times New Roman"/>
        <family val="1"/>
        <charset val="204"/>
      </rPr>
      <t>степень огнестойкости EI30</t>
    </r>
  </si>
  <si>
    <r>
      <t xml:space="preserve">ДВМ-7  проем 650х2100(h);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глухой, ручка  
          нажимная, замок с ключом с одной стороны, RAL 8014, без доводчика, </t>
    </r>
    <r>
      <rPr>
        <b/>
        <sz val="11"/>
        <rFont val="Times New Roman"/>
        <family val="1"/>
        <charset val="204"/>
      </rPr>
      <t xml:space="preserve">степень огнестойкости EI30,  </t>
    </r>
    <r>
      <rPr>
        <sz val="11"/>
        <rFont val="Times New Roman"/>
        <family val="1"/>
        <charset val="204"/>
      </rPr>
      <t>ПРАВАЯ</t>
    </r>
  </si>
  <si>
    <r>
      <t xml:space="preserve">ДВМ-5  проем 1050х2100(h);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двупольный, глухой, ручка  
          нажимная, замок с ключом с одной стороны, RAL 8014, без доводчика, </t>
    </r>
    <r>
      <rPr>
        <b/>
        <sz val="11"/>
        <rFont val="Times New Roman"/>
        <family val="1"/>
        <charset val="204"/>
      </rPr>
      <t>степень огнестойкости EI30</t>
    </r>
  </si>
  <si>
    <r>
      <t xml:space="preserve">ДВМ-3  проем 1300х2100(h);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 скоба,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без нормируемой степени огнестойкости,  </t>
    </r>
    <r>
      <rPr>
        <sz val="11"/>
        <rFont val="Times New Roman"/>
        <family val="1"/>
        <charset val="204"/>
      </rPr>
      <t>ЛЕВАЯ</t>
    </r>
  </si>
  <si>
    <r>
      <t xml:space="preserve">ДН-2  проем 1100х2120(h);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однопольный, </t>
    </r>
    <r>
      <rPr>
        <b/>
        <sz val="11"/>
        <rFont val="Times New Roman"/>
        <family val="1"/>
        <charset val="204"/>
      </rPr>
      <t xml:space="preserve">  </t>
    </r>
    <r>
      <rPr>
        <sz val="11"/>
        <rFont val="Times New Roman"/>
        <family val="1"/>
        <charset val="204"/>
      </rPr>
      <t xml:space="preserve">
       RAL 8014, глухой, доводчик, ручка нажимная, замок "ключ-ключ" с уплотнением, </t>
    </r>
    <r>
      <rPr>
        <b/>
        <sz val="11"/>
        <rFont val="Times New Roman"/>
        <family val="1"/>
        <charset val="204"/>
      </rPr>
      <t>степень огнестойкости EI-30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 xml:space="preserve">  ПРАВАЯ  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</si>
  <si>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ВОРОТА ВР-1  проем 3560х3500                                     </t>
    </r>
    <r>
      <rPr>
        <sz val="11"/>
        <rFont val="Times New Roman"/>
        <family val="1"/>
        <charset val="204"/>
      </rPr>
      <t xml:space="preserve">Индивидуальные, металлические ворота, распашные с калиткой RAL 8023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    </t>
    </r>
    <r>
      <rPr>
        <b/>
        <sz val="11"/>
        <rFont val="Times New Roman"/>
        <family val="1"/>
        <charset val="204"/>
      </rPr>
      <t xml:space="preserve">                  </t>
    </r>
  </si>
  <si>
    <r>
      <t xml:space="preserve">ЛМ-1 проем неравнобокий 1000х1280х860                            </t>
    </r>
    <r>
      <rPr>
        <sz val="12"/>
        <rFont val="Times New Roman"/>
        <family val="1"/>
        <charset val="204"/>
      </rPr>
      <t xml:space="preserve">Люк металлический, однопольный, глухой,  RAL 7031, ручка нажимная, замок "ключ-ключ", без доводчика, </t>
    </r>
    <r>
      <rPr>
        <b/>
        <sz val="12"/>
        <rFont val="Times New Roman"/>
        <family val="1"/>
        <charset val="204"/>
      </rPr>
      <t>степень огнестойкости EI30;</t>
    </r>
    <r>
      <rPr>
        <sz val="12"/>
        <rFont val="Times New Roman"/>
        <family val="1"/>
        <charset val="204"/>
      </rPr>
      <t xml:space="preserve">    ЛЕВАЯ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</si>
  <si>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ЛМ-2 проем  1000х1300(h)                                                               </t>
    </r>
    <r>
      <rPr>
        <sz val="12"/>
        <rFont val="Times New Roman"/>
        <family val="1"/>
        <charset val="204"/>
      </rPr>
      <t xml:space="preserve">Люк металлический, однопольный, глухой,  RAL 7031, ручка нажимная, замок "ключ-ключ", без доводчика, </t>
    </r>
    <r>
      <rPr>
        <b/>
        <sz val="12"/>
        <rFont val="Times New Roman"/>
        <family val="1"/>
        <charset val="204"/>
      </rPr>
      <t>степень огнестойкости EI30;</t>
    </r>
    <r>
      <rPr>
        <sz val="12"/>
        <rFont val="Times New Roman"/>
        <family val="1"/>
        <charset val="204"/>
      </rPr>
      <t xml:space="preserve">    ПРАВАЯ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</si>
  <si>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ДН-2  проем 1050х2120(h);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с уплотнением, утепленный,  глухой, ручка нажимная, замок «ключ-ключ» RAL 8023, доводчик, </t>
    </r>
    <r>
      <rPr>
        <b/>
        <sz val="11"/>
        <rFont val="Times New Roman"/>
        <family val="1"/>
        <charset val="204"/>
      </rPr>
      <t xml:space="preserve">степень  огнестойкости EI-30; ПРАВАЯ  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</si>
  <si>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                        проем 800х2100 (h)                    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ручка нажимная, без замка, с уплотнителем, RAL 8014, без нормируемой степени огнестойкости, ПРАВАЯ</t>
    </r>
  </si>
  <si>
    <r>
      <rPr>
        <b/>
        <sz val="12"/>
        <rFont val="Times New Roman"/>
        <family val="1"/>
        <charset val="204"/>
      </rPr>
      <t xml:space="preserve">ДЛ 16/9 проем 1600х900(h);  </t>
    </r>
    <r>
      <rPr>
        <sz val="12"/>
        <rFont val="Times New Roman"/>
        <family val="1"/>
        <charset val="204"/>
      </rPr>
      <t xml:space="preserve">                                                    люк металлический, однопольный глухой, с уплотнением в притворах, утепленный, с теплым контуром,  замок, </t>
    </r>
    <r>
      <rPr>
        <b/>
        <sz val="12"/>
        <rFont val="Times New Roman"/>
        <family val="1"/>
        <charset val="204"/>
      </rPr>
      <t xml:space="preserve">огнестойкость EI30, </t>
    </r>
    <r>
      <rPr>
        <sz val="12"/>
        <rFont val="Times New Roman"/>
        <family val="1"/>
        <charset val="204"/>
      </rPr>
      <t xml:space="preserve">ПРАВАЯ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</si>
  <si>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ДВ-5(Л)   проем 1300х2100(h);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 замок с ключом с одной стороны,  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ЛЕВАЯ</t>
    </r>
  </si>
  <si>
    <r>
      <t xml:space="preserve">ДВ-5(П)   проем 1300х2100(h);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 замок с ключом с одной стороны,   RAL 8014, без доводчика,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>; ПРАВАЯ</t>
    </r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</si>
  <si>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                 проем 800х2100 (h)                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ручка нажимная, без замка,  с уплотнителем, RAL 8014, без нормируемой степени огнестойкости;</t>
    </r>
  </si>
  <si>
    <r>
      <rPr>
        <b/>
        <sz val="12"/>
        <rFont val="Times New Roman"/>
        <family val="1"/>
        <charset val="204"/>
      </rPr>
      <t xml:space="preserve">ДВ-16/9   проем 1600х900(h);                                                                       </t>
    </r>
    <r>
      <rPr>
        <sz val="12"/>
        <rFont val="Times New Roman"/>
        <family val="1"/>
        <charset val="204"/>
      </rPr>
      <t>блок люка, металлический, однопольный, 
        глухой, с окраской RAL 8014, ручка нажимная, замок «ключ-ключ»,</t>
    </r>
    <r>
      <rPr>
        <b/>
        <sz val="12"/>
        <rFont val="Times New Roman"/>
        <family val="1"/>
        <charset val="204"/>
      </rPr>
      <t xml:space="preserve"> дымогазонепроницаемый, степень огнестойкости EIS-30 </t>
    </r>
    <r>
      <rPr>
        <sz val="12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</si>
  <si>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ДВ-8  проем 700х2100(h);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>ЛЕВЫЙ</t>
    </r>
  </si>
  <si>
    <r>
      <rPr>
        <b/>
        <sz val="12"/>
        <rFont val="Times New Roman"/>
        <family val="1"/>
        <charset val="204"/>
      </rPr>
      <t xml:space="preserve">ДСМ-1  проем 1100х2100(h);        </t>
    </r>
    <r>
      <rPr>
        <sz val="12"/>
        <rFont val="Times New Roman"/>
        <family val="1"/>
        <charset val="204"/>
      </rPr>
      <t xml:space="preserve">                                       металлический, двупольный,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</si>
  <si>
    <r>
      <rPr>
        <b/>
        <sz val="12"/>
        <rFont val="Times New Roman"/>
        <family val="1"/>
        <charset val="204"/>
      </rPr>
      <t xml:space="preserve">ДСМ-2л  проем 650х2100(h);        </t>
    </r>
    <r>
      <rPr>
        <sz val="12"/>
        <rFont val="Times New Roman"/>
        <family val="1"/>
        <charset val="204"/>
      </rPr>
      <t xml:space="preserve">                                       металлический, однопольны,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</t>
    </r>
  </si>
  <si>
    <r>
      <rPr>
        <b/>
        <sz val="12"/>
        <rFont val="Times New Roman"/>
        <family val="1"/>
        <charset val="204"/>
      </rPr>
      <t xml:space="preserve">ДВ-8(П) проем 500х2100(h);    </t>
    </r>
    <r>
      <rPr>
        <sz val="12"/>
        <rFont val="Times New Roman"/>
        <family val="1"/>
        <charset val="204"/>
      </rPr>
      <t xml:space="preserve">             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</si>
  <si>
    <r>
      <rPr>
        <b/>
        <sz val="12"/>
        <rFont val="Times New Roman"/>
        <family val="1"/>
        <charset val="204"/>
      </rPr>
      <t xml:space="preserve">ДВ-8(П) проем 500х2100(h);                 </t>
    </r>
    <r>
      <rPr>
        <sz val="12"/>
        <rFont val="Times New Roman"/>
        <family val="1"/>
        <charset val="204"/>
      </rPr>
      <t xml:space="preserve">                           металлический, однопольный,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</t>
    </r>
  </si>
  <si>
    <r>
      <rPr>
        <b/>
        <sz val="12"/>
        <rFont val="Times New Roman"/>
        <family val="1"/>
        <charset val="204"/>
      </rPr>
      <t xml:space="preserve">ДВ-9(П) проем 500х2100(h);        </t>
    </r>
    <r>
      <rPr>
        <sz val="12"/>
        <rFont val="Times New Roman"/>
        <family val="1"/>
        <charset val="204"/>
      </rPr>
      <t xml:space="preserve">                                       металлический, двупольный, глухой, ручка нажимная, замок с ключом с одной стороны, RAL 8014, без доводчика, </t>
    </r>
    <r>
      <rPr>
        <b/>
        <sz val="12"/>
        <rFont val="Times New Roman"/>
        <family val="1"/>
        <charset val="204"/>
      </rPr>
      <t>степень огнестойкости EI-30;</t>
    </r>
  </si>
  <si>
    <r>
      <rPr>
        <b/>
        <sz val="12"/>
        <rFont val="Times New Roman"/>
        <family val="1"/>
        <charset val="204"/>
      </rPr>
      <t xml:space="preserve">ДВ-5(Л) проем 1000х2100(h);    </t>
    </r>
    <r>
      <rPr>
        <sz val="12"/>
        <rFont val="Times New Roman"/>
        <family val="1"/>
        <charset val="204"/>
      </rPr>
      <t xml:space="preserve">                                металлический,  глухой, однопольный,  глухой, RAL 8014,  доводчик, не должна иметь запоров, препятствующих свободному открыванию изнутри без ключа, ручка нажимная, </t>
    </r>
    <r>
      <rPr>
        <b/>
        <sz val="12"/>
        <rFont val="Times New Roman"/>
        <family val="1"/>
        <charset val="204"/>
      </rPr>
      <t xml:space="preserve">степень огнестойкости EI-30;     </t>
    </r>
    <r>
      <rPr>
        <sz val="12"/>
        <rFont val="Times New Roman"/>
        <family val="1"/>
        <charset val="204"/>
      </rPr>
      <t>ЛЕВАЯ</t>
    </r>
  </si>
  <si>
    <r>
      <rPr>
        <b/>
        <sz val="12"/>
        <color rgb="FF00B050"/>
        <rFont val="Times New Roman"/>
        <family val="1"/>
        <charset val="204"/>
      </rPr>
      <t xml:space="preserve">ДВ-6 проем 800х2100(h);        </t>
    </r>
    <r>
      <rPr>
        <sz val="12"/>
        <color rgb="FF00B050"/>
        <rFont val="Times New Roman"/>
        <family val="1"/>
        <charset val="204"/>
      </rPr>
      <t xml:space="preserve">                                   деревянный, однопольный, глухой, с замком с возможностью запирания с одной стороны без ключа, ручка нажимная, доводчик, ПРАВАЯ</t>
    </r>
  </si>
  <si>
    <r>
      <rPr>
        <b/>
        <sz val="12"/>
        <color rgb="FF00B050"/>
        <rFont val="Times New Roman"/>
        <family val="1"/>
        <charset val="204"/>
      </rPr>
      <t xml:space="preserve">ДВ-6л проем 800х2100(h);        </t>
    </r>
    <r>
      <rPr>
        <sz val="12"/>
        <color rgb="FF00B050"/>
        <rFont val="Times New Roman"/>
        <family val="1"/>
        <charset val="204"/>
      </rPr>
      <t xml:space="preserve">                                   деревянный, однопольный, глухой, с замком с возможностью запирания с одной стороны без ключа, ручка нажимная, доводчик, ПРАВАЯ</t>
    </r>
  </si>
  <si>
    <r>
      <rPr>
        <b/>
        <sz val="12"/>
        <color rgb="FF00B050"/>
        <rFont val="Times New Roman"/>
        <family val="1"/>
        <charset val="204"/>
      </rPr>
      <t>ДВ -4*   проем 1000х2100(h);                                                                                        Д</t>
    </r>
    <r>
      <rPr>
        <sz val="12"/>
        <color rgb="FF00B050"/>
        <rFont val="Times New Roman"/>
        <family val="1"/>
        <charset val="204"/>
      </rPr>
      <t>верной блок деревянный   
   однопольный, глухой,  RAL 8014, ручка  нажимная, замок с возможностью запирания изнутри (вертушок), доводчик, ПРАВАЯ</t>
    </r>
  </si>
  <si>
    <r>
      <rPr>
        <b/>
        <sz val="12"/>
        <color rgb="FF00B050"/>
        <rFont val="Times New Roman"/>
        <family val="1"/>
        <charset val="204"/>
      </rPr>
      <t xml:space="preserve">ДВ-3 проем 1000х2100(h);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Фабрика BRAVO Стиль Ф-11(орех) с замком с ключом с одной стороны с возможностью закрывания изнутри без ключа, без доводчика.
          Со стороны вестибюля: наличник Тип-3 2100х70х10, добор, розетка, цоколь.  
          Со стороны помещения санузла - стандартная комплектация двери, ручка нажимная;
ЛЕВАЯ</t>
    </r>
  </si>
  <si>
    <r>
      <rPr>
        <b/>
        <sz val="12"/>
        <color rgb="FF00B050"/>
        <rFont val="Times New Roman"/>
        <family val="1"/>
        <charset val="204"/>
      </rPr>
      <t xml:space="preserve">ДВ-3(Л)  проем 800х2100(h);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Фабрика Bravo/ Миланский орех, нажимная ручка, замок с ключом с одной стороны, с возможностью закрытия изнутри без ключа, наличник с одной стороны.
ЛЕВАЯ</t>
    </r>
  </si>
  <si>
    <r>
      <rPr>
        <b/>
        <sz val="12"/>
        <color rgb="FF00B050"/>
        <rFont val="Times New Roman"/>
        <family val="1"/>
        <charset val="204"/>
      </rPr>
      <t xml:space="preserve">ДВ-2(П) проем 1300х2100(h);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завод деревоизделий Флэт, Тип1, цвет Орех горизонтальный. Комплектация: со стороны вестибюля устанавливается наличник Тип-3 2100х70х10, добор, розетка, цоколь, карниз 60. Со стороны колясочной - стандартная комплектация, без наличника, Ручка нажимная, замок с ключом с одной стороны, без доводчика; </t>
    </r>
  </si>
  <si>
    <r>
      <rPr>
        <b/>
        <sz val="12"/>
        <color rgb="FF00B050"/>
        <rFont val="Times New Roman"/>
        <family val="1"/>
        <charset val="204"/>
      </rPr>
      <t xml:space="preserve">ДВ-4(П) проем 800х2100(h);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Фабрика Bravo/ Миланский орех, нажимная ручка, замок с ключом с одной стороны, с возможностью закрытия изнутри без ключа, наличник, с одной стороны.ПРАВАЯ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</si>
  <si>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ДВ-6(П) проем 800х2100(h);                                              </t>
    </r>
    <r>
      <rPr>
        <sz val="12"/>
        <color rgb="FF00B050"/>
        <rFont val="Times New Roman"/>
        <family val="1"/>
        <charset val="204"/>
      </rPr>
      <t xml:space="preserve">Фабрика Bravo/ Миланский орех, нажимная ручка, замок с ключом с одной стороны, с возможностью закрытия изнутри без ключа, наличник, с одной стороны.  ПРАВАЯ </t>
    </r>
    <r>
      <rPr>
        <sz val="12"/>
        <rFont val="Times New Roman"/>
        <family val="1"/>
        <charset val="204"/>
      </rPr>
      <t xml:space="preserve">     </t>
    </r>
  </si>
  <si>
    <r>
      <rPr>
        <b/>
        <sz val="12"/>
        <color rgb="FF00B050"/>
        <rFont val="Times New Roman"/>
        <family val="1"/>
        <charset val="204"/>
      </rPr>
      <t xml:space="preserve">ДВ -5/1   проем 700х2100(h);             </t>
    </r>
    <r>
      <rPr>
        <sz val="12"/>
        <color rgb="FF00B050"/>
        <rFont val="Times New Roman"/>
        <family val="1"/>
        <charset val="204"/>
      </rPr>
      <t xml:space="preserve">                                       деревянный, однопольный , глухой, ручка нажимная, замок с возможностью 
      запирания изнутри без ключа, ЛЕВЫЙ</t>
    </r>
    <r>
      <rPr>
        <sz val="12"/>
        <rFont val="Times New Roman"/>
        <family val="1"/>
        <charset val="204"/>
      </rPr>
      <t xml:space="preserve">
</t>
    </r>
  </si>
  <si>
    <r>
      <rPr>
        <b/>
        <sz val="12"/>
        <color rgb="FF00B050"/>
        <rFont val="Times New Roman"/>
        <family val="1"/>
        <charset val="204"/>
      </rPr>
      <t xml:space="preserve">ДВ-3(П) проем 700х2100(h);                                               </t>
    </r>
    <r>
      <rPr>
        <sz val="12"/>
        <color rgb="FF00B050"/>
        <rFont val="Times New Roman"/>
        <family val="1"/>
        <charset val="204"/>
      </rPr>
      <t>Фабрика Bravo/ Миланский орех, нажимная ручка, замок с ключом с одной стороны, с возможностью закрытия изнутри без ключа, наличник, с одной стороны.ПРАВАЯ</t>
    </r>
  </si>
  <si>
    <r>
      <rPr>
        <b/>
        <sz val="12"/>
        <color rgb="FF00B050"/>
        <rFont val="Times New Roman"/>
        <family val="1"/>
        <charset val="204"/>
      </rPr>
      <t xml:space="preserve">ДВ-3(Л) проем 700х2100(h);                                               </t>
    </r>
    <r>
      <rPr>
        <sz val="12"/>
        <color rgb="FF00B050"/>
        <rFont val="Times New Roman"/>
        <family val="1"/>
        <charset val="204"/>
      </rPr>
      <t>Фабрика Bravo/ Миланский орех, нажимная ручка, замок с ключом с одной стороны, с возможностью закрытия изнутри без ключа, наличник, с одной стороны. ЛЕВАЯ</t>
    </r>
  </si>
  <si>
    <r>
      <rPr>
        <b/>
        <sz val="12"/>
        <color rgb="FF00B050"/>
        <rFont val="Times New Roman"/>
        <family val="1"/>
        <charset val="204"/>
      </rPr>
      <t xml:space="preserve">ДВ-4(П) проем 1300х2100(h);                                                             </t>
    </r>
    <r>
      <rPr>
        <sz val="12"/>
        <color rgb="FF00B050"/>
        <rFont val="Times New Roman"/>
        <family val="1"/>
        <charset val="204"/>
      </rPr>
      <t>завод деревоизделий Флэт, Тип1, цвет Орех горизонтальный. Комплектация: со стороны вестибюля устанавливается наличник Тип-3 2100х70х10, добор, розетка, цоколь, карниз 60. Со стороны колясочной - стандартная комплектация, без наличника. Ручка нажимная, замок с ключом с одной стороны, без доводчика; 
ПРАВАЯ</t>
    </r>
  </si>
  <si>
    <r>
      <t xml:space="preserve">ДВ-1  проем  900х2100(h);                                                     </t>
    </r>
    <r>
      <rPr>
        <sz val="11"/>
        <color rgb="FF00B050"/>
        <rFont val="Times New Roman"/>
        <family val="1"/>
        <charset val="204"/>
      </rPr>
      <t xml:space="preserve">дверной блок из МДФ RAL 9010, однопольный, глухой, доводчик, ручка нажимная, замок с возможностью запирания изнутри без ключа, </t>
    </r>
    <r>
      <rPr>
        <b/>
        <sz val="11"/>
        <color rgb="FF00B050"/>
        <rFont val="Times New Roman"/>
        <family val="1"/>
        <charset val="204"/>
      </rPr>
      <t>без нормируемой огнестойкости,  ПРАВАЯ</t>
    </r>
  </si>
  <si>
    <r>
      <t xml:space="preserve">ДВ-2  проем  800х2100(h);                                                     </t>
    </r>
    <r>
      <rPr>
        <sz val="11"/>
        <color rgb="FF00B050"/>
        <rFont val="Times New Roman"/>
        <family val="1"/>
        <charset val="204"/>
      </rPr>
      <t xml:space="preserve">дверной блок из МДФ RAL 9010, однопольный, глухой, ручка нажимная, замок с ключом с одной стороны, </t>
    </r>
    <r>
      <rPr>
        <b/>
        <sz val="11"/>
        <color rgb="FF00B050"/>
        <rFont val="Times New Roman"/>
        <family val="1"/>
        <charset val="204"/>
      </rPr>
      <t>без нормируемой огнестойкости,  ПРАВАЯ</t>
    </r>
  </si>
  <si>
    <r>
      <t xml:space="preserve">ДВ-3  проем  700х2100(h);                                                     </t>
    </r>
    <r>
      <rPr>
        <sz val="11"/>
        <color rgb="FF00B050"/>
        <rFont val="Times New Roman"/>
        <family val="1"/>
        <charset val="204"/>
      </rPr>
      <t xml:space="preserve">дверной блок из МДФ RAL 9010, однопольный, глухой,  доводчик, ручка нажимная, замок с ключом с одной стороны </t>
    </r>
    <r>
      <rPr>
        <b/>
        <sz val="11"/>
        <color rgb="FF00B050"/>
        <rFont val="Times New Roman"/>
        <family val="1"/>
        <charset val="204"/>
      </rPr>
      <t>без нормируемой огнестойкости,  ПРАВАЯ</t>
    </r>
  </si>
  <si>
    <r>
      <t xml:space="preserve">ДВ-3  проем  700х2100(h);                                                     </t>
    </r>
    <r>
      <rPr>
        <sz val="11"/>
        <color rgb="FF00B050"/>
        <rFont val="Times New Roman"/>
        <family val="1"/>
        <charset val="204"/>
      </rPr>
      <t xml:space="preserve">дверной блок из МДФ RAL 9010, однопольный, глухой, </t>
    </r>
    <r>
      <rPr>
        <b/>
        <sz val="11"/>
        <color rgb="FF00B050"/>
        <rFont val="Times New Roman"/>
        <family val="1"/>
        <charset val="204"/>
      </rPr>
      <t xml:space="preserve"> доводчик, </t>
    </r>
    <r>
      <rPr>
        <sz val="11"/>
        <color rgb="FF00B050"/>
        <rFont val="Times New Roman"/>
        <family val="1"/>
        <charset val="204"/>
      </rPr>
      <t xml:space="preserve">ручка нажимная, замок с возможностью запирания изнутри без ключа, </t>
    </r>
    <r>
      <rPr>
        <b/>
        <sz val="11"/>
        <color rgb="FF00B050"/>
        <rFont val="Times New Roman"/>
        <family val="1"/>
        <charset val="204"/>
      </rPr>
      <t>без нормируемой огнестойкости,  ПРАВАЯ</t>
    </r>
  </si>
  <si>
    <r>
      <t xml:space="preserve">ДВ-3л  проем  700х2100(h);                                                     </t>
    </r>
    <r>
      <rPr>
        <sz val="11"/>
        <color rgb="FF00B050"/>
        <rFont val="Times New Roman"/>
        <family val="1"/>
        <charset val="204"/>
      </rPr>
      <t xml:space="preserve">дверной блок из МДФ RAL 9010, однопольный, глухой,  доводчик, ручка нажимная, замок с возможностью запирания изнутри без ключа, </t>
    </r>
    <r>
      <rPr>
        <b/>
        <sz val="11"/>
        <color rgb="FF00B050"/>
        <rFont val="Times New Roman"/>
        <family val="1"/>
        <charset val="204"/>
      </rPr>
      <t>без нормируемой огнестойкости,  ЛЕВАЯ</t>
    </r>
  </si>
  <si>
    <r>
      <t xml:space="preserve">Дв-2   проем 1000х2100(h);     </t>
    </r>
    <r>
      <rPr>
        <sz val="12"/>
        <color rgb="FFFF0000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ПРАВАЯ</t>
    </r>
  </si>
  <si>
    <r>
      <t xml:space="preserve">Дв-2л   проем 1000х2100(h);     </t>
    </r>
    <r>
      <rPr>
        <sz val="12"/>
        <color rgb="FFFF0000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ЛЕВАЯ</t>
    </r>
  </si>
  <si>
    <t>ДВ - 2   проем 900х2100(h);                                                              металлический, однопольный, RAL 9016 глухой, без доводчика, ручка нажимная,  замок «ключ-ключ», степень огнестойкости EI-30; ПРАВАЯ</t>
  </si>
  <si>
    <t>ДВ - 2л  проем 900х2100(h);                                                              металлический, однопольный, RAL 9016 глухой, без доводчика, ручка нажимная,  замок «ключ-ключ», степень огнестойкости EI-30; ЛЕВАЯ</t>
  </si>
  <si>
    <t>ДВ - 2л  проем 900х2100(h);                                                              металлический, однопольный, RAL 9016 глухой, без доводчика, ручка нажимная,  замок с возможностью запирания изнутри без ключа, доводчик, степень огнестойкости EI-30; ЛЕВАЯ</t>
  </si>
  <si>
    <t>ДВ-7*   проем 1100х2100(h);                                                              металлический, однопольный, глухой, ручка 
         нажимная, замок «ключ-ключ», окраска RAL 9016, без доводчика, степень огнестойкости EI-30; ПРАВАЯ</t>
  </si>
  <si>
    <t>ДВ-15  проем 1100х2100 (h)                                                                    металлический, двупольный, глухой, ручка нажимная, замок с ключом с одной стороны, RAL 8014, без доводчика, степень огнестойкости EI-30;</t>
  </si>
  <si>
    <t>ДВ-7  проем 1100х2100(h);                                                              металлический, однопольный, глухой, ручка 
         нажимная, не должна иметь запоров, препятствующих свободному открыванию изнутри без ключа; окраска RAL 9016, доводчик, степень огнестойкости EI-30; ПРАВАЯ</t>
  </si>
  <si>
    <t xml:space="preserve">ДВ-5(П) проем 900х2100(h);                                             стальной, однопольный, глухой,  ручка нажимная, без замка,  с уплотнителем, RAL 8014, без нормируемой степени огнестойкости;  ПРАВАЯ         </t>
  </si>
  <si>
    <t>Дв-9л   проем 1000х1800(h);                                                                                        Индивидуальный дверной блок   
         металлический, однопольный, глухой,  RAL 9016, ручка нажимная, замок "ключ-ключ", без доводчика, степень огнестойкости EI-30,  ПРАВАЯ</t>
  </si>
  <si>
    <t>ДВ - 8  проем 800х2100(h);            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ПРАВАЯ</t>
  </si>
  <si>
    <t>ДСМ -4  проем 700х2100(h);                                                                     металлический, однопольный, глухой, цвет по RAL 8014, ручка нажимная, замок с ключом с одной стороны, без доводчика, степень огнестойкости EI30, ЛЕВАЯ</t>
  </si>
  <si>
    <t>ДСМ -3  проем 1160х2100(h);                                                                     металлический, двупольный, глухой, ручка  
          нажимная, замок с ключом с одной стороны, RAL 8014, без доводчика, степень огнестойкости EI30</t>
  </si>
  <si>
    <t>ДСМ -5  проем  1300х2100(h);                                                                     металлический, двупольный, глухой, ручка  
          нажимная, замок с ключом с одной стороны, RAL 8014, без доводчика, без нормируемой огестойкости</t>
  </si>
  <si>
    <t xml:space="preserve">ДСМ -6  проем  900х2100(h);                                                                     металлический, двупольный, глухой, ручка  
          нажимная, замок с ключом с одной стороны, RAL 8014, без доводчика, степень огнестойкости 
           EI30; </t>
  </si>
  <si>
    <t>ООО "ИнкомПро" готово выполнить полный комплекс работ на нижеследующих условиях:</t>
  </si>
  <si>
    <r>
      <rPr>
        <b/>
        <sz val="12"/>
        <rFont val="Times New Roman"/>
        <family val="1"/>
        <charset val="204"/>
      </rP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>глазок,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</si>
  <si>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глазок,</t>
    </r>
    <r>
      <rPr>
        <sz val="12"/>
        <rFont val="Times New Roman"/>
        <family val="1"/>
        <charset val="204"/>
      </rPr>
      <t>ЛЕВАЯ</t>
    </r>
  </si>
  <si>
    <r>
      <t xml:space="preserve">ДН -14/34  проем 1300х3400(h);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блок, наружный, металлический, полуторный, </t>
    </r>
    <r>
      <rPr>
        <sz val="12"/>
        <color rgb="FFFF0000"/>
        <rFont val="Times New Roman"/>
        <family val="1"/>
        <charset val="204"/>
      </rPr>
      <t>утепленный,</t>
    </r>
    <r>
      <rPr>
        <sz val="12"/>
        <rFont val="Times New Roman"/>
        <family val="1"/>
        <charset val="204"/>
      </rPr>
      <t xml:space="preserve"> глухой, фрамуга теплый стемалит, с уплотнением, ручка нажимная, доводчик, замок «ключ-ключ», с отделкой МДФ</t>
    </r>
    <r>
      <rPr>
        <sz val="12"/>
        <color rgb="FFFF0000"/>
        <rFont val="Times New Roman"/>
        <family val="1"/>
        <charset val="204"/>
      </rPr>
      <t xml:space="preserve"> с одной стороны</t>
    </r>
    <r>
      <rPr>
        <sz val="12"/>
        <rFont val="Times New Roman"/>
        <family val="1"/>
        <charset val="204"/>
      </rPr>
      <t xml:space="preserve">, RAL 8023, </t>
    </r>
    <r>
      <rPr>
        <b/>
        <sz val="12"/>
        <rFont val="Times New Roman"/>
        <family val="1"/>
        <charset val="204"/>
      </rPr>
      <t>степень огнестойкости EI30,</t>
    </r>
    <r>
      <rPr>
        <sz val="12"/>
        <rFont val="Times New Roman"/>
        <family val="1"/>
        <charset val="204"/>
      </rPr>
      <t xml:space="preserve">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</si>
  <si>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глазок. </t>
    </r>
    <r>
      <rPr>
        <sz val="12"/>
        <rFont val="Times New Roman"/>
        <family val="1"/>
        <charset val="204"/>
      </rPr>
      <t>ПРАВАЯ</t>
    </r>
  </si>
  <si>
    <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Индивидуальный дверной блок металлический, однопольный, глухой,   RAL 8014, ручка 
         нажимная, замок с возможностью запирания изнутри (вертушок)</t>
    </r>
    <r>
      <rPr>
        <sz val="12"/>
        <color rgb="FFFF0000"/>
        <rFont val="Times New Roman"/>
        <family val="1"/>
        <charset val="204"/>
      </rPr>
      <t xml:space="preserve"> глазок</t>
    </r>
    <r>
      <rPr>
        <sz val="12"/>
        <rFont val="Times New Roman"/>
        <family val="1"/>
        <charset val="204"/>
      </rPr>
      <t>, ЛЕВАЯ</t>
    </r>
  </si>
  <si>
    <r>
      <rPr>
        <b/>
        <sz val="12"/>
        <rFont val="Times New Roman"/>
        <family val="1"/>
        <charset val="204"/>
      </rPr>
      <t xml:space="preserve">ДВ-23    </t>
    </r>
    <r>
      <rPr>
        <b/>
        <sz val="12"/>
        <color rgb="FFFF0000"/>
        <rFont val="Times New Roman"/>
        <family val="1"/>
        <charset val="204"/>
      </rPr>
      <t>проем 1100х2100</t>
    </r>
    <r>
      <rPr>
        <b/>
        <sz val="12"/>
        <rFont val="Times New Roman"/>
        <family val="1"/>
        <charset val="204"/>
      </rPr>
      <t xml:space="preserve">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двупольный, глухой, 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покраска RAL 8014, замок с ключом с одной стороны, доводчик;</t>
    </r>
  </si>
  <si>
    <r>
      <t xml:space="preserve">ДН -12/21  проем 1200х2100(h);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блок, </t>
    </r>
    <r>
      <rPr>
        <sz val="12"/>
        <color rgb="FFFF0000"/>
        <rFont val="Times New Roman"/>
        <family val="1"/>
        <charset val="204"/>
      </rPr>
      <t>наружный</t>
    </r>
    <r>
      <rPr>
        <sz val="12"/>
        <rFont val="Times New Roman"/>
        <family val="1"/>
        <charset val="204"/>
      </rPr>
      <t xml:space="preserve"> металлический, однопольный, глухой, с уплотнением,</t>
    </r>
    <r>
      <rPr>
        <sz val="12"/>
        <color rgb="FFFF0000"/>
        <rFont val="Times New Roman"/>
        <family val="1"/>
        <charset val="204"/>
      </rPr>
      <t xml:space="preserve"> утепленный,</t>
    </r>
    <r>
      <rPr>
        <sz val="12"/>
        <rFont val="Times New Roman"/>
        <family val="1"/>
        <charset val="204"/>
      </rPr>
      <t xml:space="preserve"> ручка нажимная, доводчик, замок «ключ-ключ»,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RAL 9023, 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ЛЕВАЯ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</si>
  <si>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глазок,</t>
    </r>
    <r>
      <rPr>
        <sz val="12"/>
        <rFont val="Times New Roman"/>
        <family val="1"/>
        <charset val="204"/>
      </rPr>
      <t xml:space="preserve"> ПРАВАЯ</t>
    </r>
  </si>
  <si>
    <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глазок,</t>
    </r>
    <r>
      <rPr>
        <sz val="12"/>
        <rFont val="Times New Roman"/>
        <family val="1"/>
        <charset val="204"/>
      </rPr>
      <t xml:space="preserve"> ЛЕВАЯ</t>
    </r>
  </si>
  <si>
    <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глазок,</t>
    </r>
    <r>
      <rPr>
        <sz val="12"/>
        <rFont val="Times New Roman"/>
        <family val="1"/>
        <charset val="204"/>
      </rPr>
      <t xml:space="preserve"> ПРАВАЯ</t>
    </r>
  </si>
  <si>
    <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глазок,</t>
    </r>
    <r>
      <rPr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</si>
  <si>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 xml:space="preserve">ДВ-10  проем 1400х2100(h);          </t>
    </r>
    <r>
      <rPr>
        <sz val="12"/>
        <rFont val="Times New Roman"/>
        <family val="1"/>
        <charset val="204"/>
      </rPr>
      <t xml:space="preserve">                         металлический, двупольный, глухой, ручка нажимная, замок с ключом с одной стороны,  </t>
    </r>
    <r>
      <rPr>
        <b/>
        <sz val="12"/>
        <color rgb="FFFF0000"/>
        <rFont val="Times New Roman"/>
        <family val="1"/>
        <charset val="204"/>
      </rPr>
      <t>степень огнестойкости - EI-30</t>
    </r>
    <r>
      <rPr>
        <sz val="12"/>
        <rFont val="Times New Roman"/>
        <family val="1"/>
        <charset val="204"/>
      </rPr>
      <t xml:space="preserve">;  RAL 8014, без доводчика. </t>
    </r>
  </si>
  <si>
    <r>
      <rPr>
        <b/>
        <sz val="12"/>
        <rFont val="Times New Roman"/>
        <family val="1"/>
        <charset val="204"/>
      </rPr>
      <t xml:space="preserve">ДВ-3 проем 900х2100(h);        </t>
    </r>
    <r>
      <rPr>
        <sz val="12"/>
        <rFont val="Times New Roman"/>
        <family val="1"/>
        <charset val="204"/>
      </rPr>
      <t xml:space="preserve">                                   металлический, однопольный, утепленный, с уплотнением в притворах, RAL </t>
    </r>
    <r>
      <rPr>
        <sz val="12"/>
        <color rgb="FFFF0000"/>
        <rFont val="Times New Roman"/>
        <family val="1"/>
        <charset val="204"/>
      </rPr>
      <t xml:space="preserve">8023 </t>
    </r>
    <r>
      <rPr>
        <sz val="12"/>
        <rFont val="Times New Roman"/>
        <family val="1"/>
        <charset val="204"/>
      </rPr>
      <t xml:space="preserve">согласовать перед запуском в производство, глухой, доводчик,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</si>
  <si>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i/>
        <sz val="12"/>
        <color rgb="FFFF0000"/>
        <rFont val="Times New Roman"/>
        <family val="1"/>
        <charset val="204"/>
      </rPr>
      <t xml:space="preserve">Второй </t>
    </r>
    <r>
      <rPr>
        <b/>
        <i/>
        <sz val="12"/>
        <color rgb="FF0070C0"/>
        <rFont val="Times New Roman"/>
        <family val="1"/>
        <charset val="204"/>
      </rPr>
      <t xml:space="preserve">Третий  </t>
    </r>
    <r>
      <rPr>
        <b/>
        <i/>
        <sz val="12"/>
        <rFont val="Times New Roman"/>
        <family val="1"/>
        <charset val="204"/>
      </rPr>
      <t>этаж - чердак</t>
    </r>
  </si>
  <si>
    <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
        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глазок, </t>
    </r>
    <r>
      <rPr>
        <sz val="12"/>
        <rFont val="Times New Roman"/>
        <family val="1"/>
        <charset val="204"/>
      </rPr>
      <t>ПРАВАЯ</t>
    </r>
  </si>
  <si>
    <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RAL 8014, ручка 
        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глазлк,</t>
    </r>
    <r>
      <rPr>
        <sz val="12"/>
        <rFont val="Times New Roman"/>
        <family val="1"/>
        <charset val="204"/>
      </rPr>
      <t xml:space="preserve"> ЛЕВАЯ</t>
    </r>
  </si>
  <si>
    <t>1 этаж, техническая ниша</t>
  </si>
  <si>
    <r>
      <rPr>
        <b/>
        <sz val="12"/>
        <rFont val="Times New Roman"/>
        <family val="1"/>
        <charset val="204"/>
      </rPr>
      <t xml:space="preserve">ДВ -2 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   
         металлический, однопольный, глухой,  RAL 8014, ручка 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</si>
  <si>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 -2л 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   
         металлический, однопольный, глухой,  RAL 8014, ручка 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глазок,</t>
    </r>
    <r>
      <rPr>
        <sz val="12"/>
        <rFont val="Times New Roman"/>
        <family val="1"/>
        <charset val="204"/>
      </rPr>
      <t xml:space="preserve"> ЛЕВАЯ</t>
    </r>
  </si>
  <si>
    <t>тамбур УК</t>
  </si>
  <si>
    <t>лестничный холл/техническое помещение на отм.     - 3.45</t>
  </si>
  <si>
    <r>
      <rPr>
        <b/>
        <sz val="12"/>
        <rFont val="Times New Roman"/>
        <family val="1"/>
        <charset val="204"/>
      </rPr>
      <t xml:space="preserve">ДВ -7   проем 1100х2100(h);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глухой, RAL  8014,  доводчик, ручка нажимная, </t>
    </r>
    <r>
      <rPr>
        <sz val="12"/>
        <color rgb="FFFF0000"/>
        <rFont val="Times New Roman"/>
        <family val="1"/>
        <charset val="204"/>
      </rPr>
      <t>без замка,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>степень огнестойкости - EI 30,</t>
    </r>
    <r>
      <rPr>
        <sz val="12"/>
        <rFont val="Times New Roman"/>
        <family val="1"/>
        <charset val="204"/>
      </rPr>
      <t xml:space="preserve"> ПРАВАЯ,  Не должны иметь запоров, препятствующих их свободному открыванию изнутри без ключа.</t>
    </r>
    <r>
      <rPr>
        <b/>
        <i/>
        <sz val="12"/>
        <rFont val="Times New Roman"/>
        <family val="1"/>
        <charset val="204"/>
      </rPr>
      <t xml:space="preserve">     </t>
    </r>
    <r>
      <rPr>
        <sz val="12"/>
        <rFont val="Times New Roman"/>
        <family val="1"/>
        <charset val="204"/>
      </rPr>
      <t xml:space="preserve">                                                                       </t>
    </r>
  </si>
  <si>
    <r>
      <rPr>
        <b/>
        <sz val="12"/>
        <color rgb="FFFF0000"/>
        <rFont val="Times New Roman"/>
        <family val="1"/>
        <charset val="204"/>
      </rPr>
      <t xml:space="preserve">ДН-4л проем 1390х2400(h);   </t>
    </r>
    <r>
      <rPr>
        <sz val="12"/>
        <color rgb="FFFF0000"/>
        <rFont val="Times New Roman"/>
        <family val="1"/>
        <charset val="204"/>
      </rPr>
      <t xml:space="preserve">                                          индивидуальный дверной блок, металлический, полуторный, глухой, с уплотнением в притворах,  фрамуга теплый стемалит (металл)</t>
    </r>
    <r>
      <rPr>
        <b/>
        <sz val="12"/>
        <color rgb="FFFF0000"/>
        <rFont val="Times New Roman"/>
        <family val="1"/>
        <charset val="204"/>
      </rPr>
      <t xml:space="preserve"> огнестойкость EI60,</t>
    </r>
    <r>
      <rPr>
        <sz val="12"/>
        <color rgb="FFFF0000"/>
        <rFont val="Times New Roman"/>
        <family val="1"/>
        <charset val="204"/>
      </rPr>
      <t xml:space="preserve"> ручка нажимная, доводчик, не должна иметь запоров, препятствующих свободному открыванию изнутри без ключа, с отделкой МДФ с двух сторон, RAL 8023, с отделкой МДФ с одной стороны, </t>
    </r>
    <r>
      <rPr>
        <b/>
        <sz val="12"/>
        <color rgb="FFFF0000"/>
        <rFont val="Times New Roman"/>
        <family val="1"/>
        <charset val="204"/>
      </rPr>
      <t>огнестойкость EI60,</t>
    </r>
    <r>
      <rPr>
        <sz val="12"/>
        <color rgb="FFFF0000"/>
        <rFont val="Times New Roman"/>
        <family val="1"/>
        <charset val="204"/>
      </rPr>
      <t xml:space="preserve"> ЛЕВАЯ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</si>
  <si>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color rgb="FFFF0000"/>
        <rFont val="Times New Roman"/>
        <family val="1"/>
        <charset val="204"/>
      </rPr>
      <t xml:space="preserve">ДН-4 проем 1200х2400(h);                     </t>
    </r>
    <r>
      <rPr>
        <sz val="12"/>
        <color rgb="FFFF0000"/>
        <rFont val="Times New Roman"/>
        <family val="1"/>
        <charset val="204"/>
      </rPr>
      <t xml:space="preserve">                        индивидуальный дверной блок, наружный, утепленный металлический, полуторный, глухой, с уплотнением, ручка нажимная, доводчик, замок «ключ-ключ», с отделкой МДФ с одной стороны, RAL 8023, </t>
    </r>
    <r>
      <rPr>
        <b/>
        <sz val="12"/>
        <color rgb="FFFF0000"/>
        <rFont val="Times New Roman"/>
        <family val="1"/>
        <charset val="204"/>
      </rPr>
      <t>огнестойкость EI60,</t>
    </r>
    <r>
      <rPr>
        <sz val="12"/>
        <color rgb="FFFF0000"/>
        <rFont val="Times New Roman"/>
        <family val="1"/>
        <charset val="204"/>
      </rPr>
      <t xml:space="preserve"> ПРАВАЯ,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</si>
  <si>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 -2   проем 900х2400(h);              </t>
    </r>
    <r>
      <rPr>
        <sz val="12"/>
        <rFont val="Times New Roman"/>
        <family val="1"/>
        <charset val="204"/>
      </rPr>
      <t xml:space="preserve">                                       металлический, наружный, утепленный, однопольный,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>, ручка нажимная, замок «ключ-ключ», доводчик, фрамуга –теплый стемалит,</t>
    </r>
    <r>
      <rPr>
        <b/>
        <sz val="12"/>
        <rFont val="Times New Roman"/>
        <family val="1"/>
        <charset val="204"/>
      </rPr>
      <t xml:space="preserve"> степень огнестойкости EI-60 (включая фрамугу) </t>
    </r>
    <r>
      <rPr>
        <sz val="12"/>
        <rFont val="Times New Roman"/>
        <family val="1"/>
        <charset val="204"/>
      </rPr>
      <t>ПРАВАЯ</t>
    </r>
    <r>
      <rPr>
        <b/>
        <sz val="12"/>
        <rFont val="Times New Roman"/>
        <family val="1"/>
        <charset val="204"/>
      </rPr>
      <t xml:space="preserve">  </t>
    </r>
    <r>
      <rPr>
        <sz val="12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    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  </t>
    </r>
  </si>
  <si>
    <t>лестница/лифтовой холл -6,300</t>
  </si>
  <si>
    <r>
      <rPr>
        <b/>
        <sz val="12"/>
        <rFont val="Times New Roman"/>
        <family val="1"/>
        <charset val="204"/>
      </rPr>
      <t xml:space="preserve">ДВ-1л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 глухой, RAL 8014, 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скоба, без нормируемой огнестойкости; 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обеспечить проем в свету 1200мм, ЛЕВАЯ</t>
    </r>
  </si>
  <si>
    <t>тамбур/лифтовой холл -6.300</t>
  </si>
  <si>
    <t xml:space="preserve"> вход в корпус на уровне подвала </t>
  </si>
  <si>
    <r>
      <rPr>
        <b/>
        <sz val="12"/>
        <color rgb="FFFF0000"/>
        <rFont val="Times New Roman"/>
        <family val="1"/>
        <charset val="204"/>
      </rPr>
      <t xml:space="preserve">ДВ - 6(Л)  проем 900х2100(h);  </t>
    </r>
    <r>
      <rPr>
        <sz val="12"/>
        <color rgb="FFFF0000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без замка, </t>
    </r>
    <r>
      <rPr>
        <b/>
        <sz val="12"/>
        <color rgb="FFFF0000"/>
        <rFont val="Times New Roman"/>
        <family val="1"/>
        <charset val="204"/>
      </rPr>
      <t>степень огнестойкости EI-30;</t>
    </r>
    <r>
      <rPr>
        <sz val="12"/>
        <color rgb="FFFF0000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ключа, ЛЕВАЯ</t>
    </r>
  </si>
  <si>
    <r>
      <t xml:space="preserve">Дв-2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ПРАВАЯ</t>
    </r>
  </si>
  <si>
    <r>
      <t xml:space="preserve">Дв-2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</si>
  <si>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Дв-9 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>глазок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</si>
  <si>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Дв-9л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ЛЕВАЯ</t>
    </r>
  </si>
  <si>
    <r>
      <t xml:space="preserve">Дв-9   проем 1000х2100(h);  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b/>
        <sz val="12"/>
        <color rgb="FFFF0000"/>
        <rFont val="Times New Roman"/>
        <family val="1"/>
        <charset val="204"/>
      </rPr>
      <t>глазок</t>
    </r>
    <r>
      <rPr>
        <b/>
        <sz val="12"/>
        <rFont val="Times New Roman"/>
        <family val="1"/>
        <charset val="204"/>
      </rPr>
      <t xml:space="preserve"> ПРАВАЯ</t>
    </r>
  </si>
  <si>
    <r>
      <t xml:space="preserve">Дв-9л   проем 1000х2100(h);  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b/>
        <sz val="12"/>
        <color rgb="FFFF0000"/>
        <rFont val="Times New Roman"/>
        <family val="1"/>
        <charset val="204"/>
      </rPr>
      <t>глазок</t>
    </r>
    <r>
      <rPr>
        <b/>
        <sz val="12"/>
        <rFont val="Times New Roman"/>
        <family val="1"/>
        <charset val="204"/>
      </rPr>
      <t>ЛЕВАЯ</t>
    </r>
  </si>
  <si>
    <r>
      <t xml:space="preserve">ДН-9/22     проем 900х2100(h);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однопольный, глухой, с уплотнителем, с отделкой МДФ</t>
    </r>
    <r>
      <rPr>
        <sz val="11"/>
        <color rgb="FFFF0000"/>
        <rFont val="Times New Roman"/>
        <family val="1"/>
        <charset val="204"/>
      </rPr>
      <t xml:space="preserve"> с одной стороны</t>
    </r>
    <r>
      <rPr>
        <sz val="11"/>
        <rFont val="Times New Roman"/>
        <family val="1"/>
        <charset val="204"/>
      </rPr>
      <t>, ручка замок "ключ-ключ";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>RAL 8023; ПРАВАЯ</t>
    </r>
  </si>
  <si>
    <r>
      <rPr>
        <b/>
        <sz val="12"/>
        <rFont val="Times New Roman"/>
        <family val="1"/>
        <charset val="204"/>
      </rPr>
      <t xml:space="preserve">Дв-22 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глазок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</si>
  <si>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Дв-22л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</t>
    </r>
    <r>
      <rPr>
        <sz val="12"/>
        <rFont val="Times New Roman"/>
        <family val="1"/>
        <charset val="204"/>
      </rPr>
      <t>ЛЕВАЯ</t>
    </r>
  </si>
  <si>
    <t>лестница</t>
  </si>
  <si>
    <r>
      <rPr>
        <b/>
        <sz val="12"/>
        <rFont val="Times New Roman"/>
        <family val="1"/>
        <charset val="204"/>
      </rPr>
      <t xml:space="preserve">Дв-2 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</t>
    </r>
    <r>
      <rPr>
        <sz val="12"/>
        <color rgb="FFFF0000"/>
        <rFont val="Times New Roman"/>
        <family val="1"/>
        <charset val="204"/>
      </rPr>
      <t xml:space="preserve"> глазок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</si>
  <si>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Дв-2л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ЛЕВАЯ</t>
    </r>
  </si>
  <si>
    <t xml:space="preserve">помещение консьержа, </t>
  </si>
  <si>
    <r>
      <rPr>
        <b/>
        <sz val="12"/>
        <rFont val="Times New Roman"/>
        <family val="1"/>
        <charset val="204"/>
      </rPr>
      <t xml:space="preserve">ДВМ-8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глазок,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</si>
  <si>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ДВМ-8л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глазок,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</si>
  <si>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ДВМ-8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 глазок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</si>
  <si>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ДВМ-8л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</t>
    </r>
    <r>
      <rPr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</si>
  <si>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 xml:space="preserve">ДВМ-8*п   проем 1000х2100(h);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Индивидуальный дверной блок   
         металлический, однопольный, глухой,  RAL 8014, ручка нажимная, замок "ключ-ключ", степень </t>
    </r>
    <r>
      <rPr>
        <b/>
        <sz val="12"/>
        <rFont val="Times New Roman"/>
        <family val="1"/>
        <charset val="204"/>
      </rPr>
      <t xml:space="preserve">огнестойкости EI30  </t>
    </r>
    <r>
      <rPr>
        <b/>
        <sz val="12"/>
        <color rgb="FFFF0000"/>
        <rFont val="Times New Roman"/>
        <family val="1"/>
        <charset val="204"/>
      </rPr>
      <t>ПРАВАЯ</t>
    </r>
    <r>
      <rPr>
        <sz val="12"/>
        <color rgb="FF0070C0"/>
        <rFont val="Times New Roman"/>
        <family val="1"/>
        <charset val="204"/>
      </rPr>
      <t>ЛЕВАЯ</t>
    </r>
  </si>
  <si>
    <r>
      <t xml:space="preserve">ДН-4  проем 900х2120(h);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с уплотнением, утепленный, с отделкой фрезерованным МДФ </t>
    </r>
    <r>
      <rPr>
        <sz val="11"/>
        <color rgb="FFFF0000"/>
        <rFont val="Times New Roman"/>
        <family val="1"/>
        <charset val="204"/>
      </rPr>
      <t>с двух сторон</t>
    </r>
    <r>
      <rPr>
        <sz val="11"/>
        <rFont val="Times New Roman"/>
        <family val="1"/>
        <charset val="204"/>
      </rPr>
      <t xml:space="preserve">, однопольный, глухой, ручка нажимная, замок «ключ-ключ» RAL 8023, доводчик, </t>
    </r>
    <r>
      <rPr>
        <b/>
        <sz val="11"/>
        <rFont val="Times New Roman"/>
        <family val="1"/>
        <charset val="204"/>
      </rPr>
      <t xml:space="preserve">степень  огнестойкости EI60; ПРАВАЯ 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</si>
  <si>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ДН-3  проем 1100х2120(h);                                                     </t>
    </r>
    <r>
      <rPr>
        <sz val="11"/>
        <rFont val="Times New Roman"/>
        <family val="1"/>
        <charset val="204"/>
      </rPr>
      <t>металлический, наружный, с уплотнением, утепленный, утепленный, с отделкой фрезерованным МДФ</t>
    </r>
    <r>
      <rPr>
        <sz val="11"/>
        <color rgb="FFFF0000"/>
        <rFont val="Times New Roman"/>
        <family val="1"/>
        <charset val="204"/>
      </rPr>
      <t xml:space="preserve"> с двух сторон</t>
    </r>
    <r>
      <rPr>
        <sz val="11"/>
        <rFont val="Times New Roman"/>
        <family val="1"/>
        <charset val="204"/>
      </rPr>
      <t xml:space="preserve">, глухой, ручка нажимная, замок «ключ-ключ» RAL 8023, доводчик, </t>
    </r>
    <r>
      <rPr>
        <b/>
        <sz val="11"/>
        <rFont val="Times New Roman"/>
        <family val="1"/>
        <charset val="204"/>
      </rPr>
      <t xml:space="preserve">степень  огнестойкости EI60; ПРАВАЯ  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</si>
  <si>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ДВ-1  проем 1300х2100(h);                                                     </t>
    </r>
    <r>
      <rPr>
        <sz val="11"/>
        <color rgb="FFFF0000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b/>
        <sz val="11"/>
        <color rgb="FFFF0000"/>
        <rFont val="Times New Roman"/>
        <family val="1"/>
        <charset val="204"/>
      </rPr>
      <t xml:space="preserve">ручка скоба, </t>
    </r>
    <r>
      <rPr>
        <sz val="11"/>
        <color rgb="FFFF0000"/>
        <rFont val="Times New Roman"/>
        <family val="1"/>
        <charset val="204"/>
      </rPr>
      <t>не должна иметь запоров, препятствующих свободному открыванию изнутри без ключа; с уплотнением, без нормируемой степени огнестойкости</t>
    </r>
    <r>
      <rPr>
        <b/>
        <sz val="11"/>
        <color rgb="FFFF0000"/>
        <rFont val="Times New Roman"/>
        <family val="1"/>
        <charset val="204"/>
      </rPr>
      <t xml:space="preserve">  ПРАВАЯ</t>
    </r>
  </si>
  <si>
    <r>
      <t xml:space="preserve">ДН-11/22     проем 1100х2200(h);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с отделкой МДФ </t>
    </r>
    <r>
      <rPr>
        <sz val="11"/>
        <color rgb="FFFF0000"/>
        <rFont val="Times New Roman"/>
        <family val="1"/>
        <charset val="204"/>
      </rPr>
      <t>с одной стороны</t>
    </r>
    <r>
      <rPr>
        <sz val="11"/>
        <rFont val="Times New Roman"/>
        <family val="1"/>
        <charset val="204"/>
      </rPr>
      <t>, ручка нажимная, замок «ключ-ключ», 
       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 xml:space="preserve">RAL 8023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 </t>
    </r>
  </si>
  <si>
    <r>
      <t xml:space="preserve">ДН-11/22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полуторный, глухой, с уплотнителем, с отделкой МДФ</t>
    </r>
    <r>
      <rPr>
        <sz val="11"/>
        <color rgb="FFFF0000"/>
        <rFont val="Times New Roman"/>
        <family val="1"/>
        <charset val="204"/>
      </rPr>
      <t xml:space="preserve"> с одной стороны</t>
    </r>
    <r>
      <rPr>
        <sz val="11"/>
        <rFont val="Times New Roman"/>
        <family val="1"/>
        <charset val="204"/>
      </rPr>
      <t>, ручка нажимная, замок «ключ-ключ», 
       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 xml:space="preserve">RAL 8023 ЛЕВАЯ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</si>
  <si>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ДН-13/22-1     проем 1390х2200(h);                                                                                                  </t>
    </r>
    <r>
      <rPr>
        <sz val="12"/>
        <color rgb="FFFF0000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с отделкой МДФ с двух сторон, </t>
    </r>
    <r>
      <rPr>
        <b/>
        <sz val="12"/>
        <color rgb="FFFF0000"/>
        <rFont val="Times New Roman"/>
        <family val="1"/>
        <charset val="204"/>
      </rPr>
      <t>ручка НАЖИМНАЯ,</t>
    </r>
    <r>
      <rPr>
        <sz val="12"/>
        <color rgb="FFFF0000"/>
        <rFont val="Times New Roman"/>
        <family val="1"/>
        <charset val="204"/>
      </rPr>
      <t xml:space="preserve"> без замка,
        доводчик,</t>
    </r>
    <r>
      <rPr>
        <b/>
        <sz val="12"/>
        <color rgb="FFFF0000"/>
        <rFont val="Times New Roman"/>
        <family val="1"/>
        <charset val="204"/>
      </rPr>
      <t xml:space="preserve">  степень огнестойкости EI-60, </t>
    </r>
    <r>
      <rPr>
        <sz val="12"/>
        <color rgb="FFFF0000"/>
        <rFont val="Times New Roman"/>
        <family val="1"/>
        <charset val="204"/>
      </rPr>
      <t>RAL 8023 ПРАВАЯ</t>
    </r>
  </si>
  <si>
    <r>
      <t xml:space="preserve">ДН-10/22л     проем 1000х2200(h);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однопольный, глухой, с уплотнителем, с отделкой МДФ</t>
    </r>
    <r>
      <rPr>
        <sz val="11"/>
        <color rgb="FFFF0000"/>
        <rFont val="Times New Roman"/>
        <family val="1"/>
        <charset val="204"/>
      </rPr>
      <t xml:space="preserve"> с одной стороны</t>
    </r>
    <r>
      <rPr>
        <sz val="11"/>
        <rFont val="Times New Roman"/>
        <family val="1"/>
        <charset val="204"/>
      </rPr>
      <t>, ручка нажимная, замок «ключ-ключ», 
       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>RAL 8023 ЛЕВАЯ</t>
    </r>
  </si>
  <si>
    <r>
      <rPr>
        <b/>
        <sz val="12"/>
        <rFont val="Times New Roman"/>
        <family val="1"/>
        <charset val="204"/>
      </rPr>
      <t xml:space="preserve">ДВ-9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</si>
  <si>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ДВ-9  проем 1000х2100(h);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ЛЕВАЯ</t>
    </r>
  </si>
  <si>
    <r>
      <t xml:space="preserve">ДСН-1     проем 1500х2100(h);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двупольный, глухой, с уплотнителем, с отделкой МДФ</t>
    </r>
    <r>
      <rPr>
        <sz val="11"/>
        <color rgb="FFFF0000"/>
        <rFont val="Times New Roman"/>
        <family val="1"/>
        <charset val="204"/>
      </rPr>
      <t xml:space="preserve"> с одной стороны</t>
    </r>
    <r>
      <rPr>
        <sz val="11"/>
        <rFont val="Times New Roman"/>
        <family val="1"/>
        <charset val="204"/>
      </rPr>
      <t>, ручка нажимная, замок «ключ-ключ», 
       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 xml:space="preserve">RAL 8023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</si>
  <si>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ДВМ-8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>глазок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</si>
  <si>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ДВМ-8  проем 1000х2100(h);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</t>
    </r>
    <r>
      <rPr>
        <sz val="12"/>
        <color rgb="FFFF0000"/>
        <rFont val="Times New Roman"/>
        <family val="1"/>
        <charset val="204"/>
      </rPr>
      <t xml:space="preserve">глазок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</si>
  <si>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ДВ-6 проем 1050х2100(h);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двупольный, глухой, RAL 8014, доводчик, замок "ключ-ключ",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скоба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без нормируемой огнестойкости  </t>
    </r>
    <r>
      <rPr>
        <sz val="12"/>
        <rFont val="Times New Roman"/>
        <family val="1"/>
        <charset val="204"/>
      </rPr>
      <t xml:space="preserve">        </t>
    </r>
  </si>
  <si>
    <t>h2480 макс</t>
  </si>
  <si>
    <r>
      <t xml:space="preserve">ДВ-10   проем 1000х2100 (h)                                                                                       </t>
    </r>
    <r>
      <rPr>
        <sz val="12"/>
        <rFont val="Times New Roman"/>
        <family val="1"/>
        <charset val="204"/>
      </rPr>
      <t>металлический,</t>
    </r>
    <r>
      <rPr>
        <sz val="12"/>
        <color rgb="FFC00000"/>
        <rFont val="Times New Roman"/>
        <family val="1"/>
        <charset val="204"/>
      </rPr>
      <t xml:space="preserve"> двупольный</t>
    </r>
    <r>
      <rPr>
        <sz val="12"/>
        <rFont val="Times New Roman"/>
        <family val="1"/>
        <charset val="204"/>
      </rPr>
      <t>, глухой, ручка нажимная, замок с ключом  с одной стороны, RAL 8014, без доводчика, без нормируемой степени огнестойкости</t>
    </r>
  </si>
  <si>
    <r>
      <rPr>
        <b/>
        <sz val="12"/>
        <rFont val="Times New Roman"/>
        <family val="1"/>
        <charset val="204"/>
      </rPr>
      <t xml:space="preserve">ДВ-1л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Индивидуальный дверной блок металлический, полуторный,  RAL 8014, глухая, доводчик,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, без замка, без нормируемой степени огнестойкости, 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</si>
  <si>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Индивидуальный дверной блок металлический, полуторный,  RAL 8014, глухая,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sz val="12"/>
        <color rgb="FFC00000"/>
        <rFont val="Times New Roman"/>
        <family val="1"/>
        <charset val="204"/>
      </rPr>
      <t>без замка</t>
    </r>
    <r>
      <rPr>
        <sz val="12"/>
        <rFont val="Times New Roman"/>
        <family val="1"/>
        <charset val="204"/>
      </rPr>
      <t>, без нормируемой степени огнестойкости, 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</si>
  <si>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Индивидуальный дверной блок   металлический, полуторный, с уплотнителем, RAL 8014, глухой, с уплотнением в притворах,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без замка, без нормируемой степени огнестойкости, ПРАВАЯ</t>
    </r>
  </si>
  <si>
    <r>
      <t xml:space="preserve">ДВ-24   проем 1300х1800(h);                                                       </t>
    </r>
    <r>
      <rPr>
        <sz val="12"/>
        <rFont val="Times New Roman"/>
        <family val="1"/>
        <charset val="204"/>
      </rPr>
      <t>металлический, полуторный  RAL 8014, глухой, доводчик,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с замком «ключ-ключ», д</t>
    </r>
    <r>
      <rPr>
        <b/>
        <sz val="12"/>
        <rFont val="Times New Roman"/>
        <family val="1"/>
        <charset val="204"/>
      </rPr>
      <t>ымогазонепроницаемый, огнестойкость EIS30;</t>
    </r>
  </si>
  <si>
    <r>
      <rPr>
        <b/>
        <sz val="12"/>
        <rFont val="Times New Roman"/>
        <family val="1"/>
        <charset val="204"/>
      </rPr>
      <t xml:space="preserve">ДВ-4 проем 1000х2100(h);        </t>
    </r>
    <r>
      <rPr>
        <sz val="12"/>
        <rFont val="Times New Roman"/>
        <family val="1"/>
        <charset val="204"/>
      </rPr>
      <t xml:space="preserve">                                   металлический,</t>
    </r>
    <r>
      <rPr>
        <b/>
        <sz val="12"/>
        <rFont val="Times New Roman"/>
        <family val="1"/>
        <charset val="204"/>
      </rPr>
      <t xml:space="preserve"> дымогазонепроницаемый,</t>
    </r>
    <r>
      <rPr>
        <sz val="12"/>
        <rFont val="Times New Roman"/>
        <family val="1"/>
        <charset val="204"/>
      </rPr>
      <t xml:space="preserve">  
однопольный,  RAL  8014, глухая,  доводчик,  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206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замок "ключ-ключ"</t>
    </r>
    <r>
      <rPr>
        <sz val="12"/>
        <rFont val="Times New Roman"/>
        <family val="1"/>
        <charset val="204"/>
      </rPr>
      <t xml:space="preserve"> </t>
    </r>
    <r>
      <rPr>
        <sz val="12"/>
        <color rgb="FF002060"/>
        <rFont val="Times New Roman"/>
        <family val="1"/>
        <charset val="204"/>
      </rPr>
      <t>без замка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>степень огнестойкости - EIS 30;</t>
    </r>
    <r>
      <rPr>
        <sz val="12"/>
        <rFont val="Times New Roman"/>
        <family val="1"/>
        <charset val="204"/>
      </rPr>
      <t xml:space="preserve">
ПРАВАЯ</t>
    </r>
  </si>
  <si>
    <r>
      <rPr>
        <b/>
        <sz val="12"/>
        <rFont val="Times New Roman"/>
        <family val="1"/>
        <charset val="204"/>
      </rPr>
      <t xml:space="preserve">ДВ -7л   проем 1100х2100(h);          </t>
    </r>
    <r>
      <rPr>
        <sz val="12"/>
        <rFont val="Times New Roman"/>
        <family val="1"/>
        <charset val="204"/>
      </rPr>
      <t xml:space="preserve">                                  металлический, однопольный, глухой, RAL  8014,  доводчик, ручка нажимная,  </t>
    </r>
    <r>
      <rPr>
        <sz val="12"/>
        <color rgb="FFFF0000"/>
        <rFont val="Times New Roman"/>
        <family val="1"/>
        <charset val="204"/>
      </rPr>
      <t xml:space="preserve"> замок, 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- EI 30,</t>
    </r>
    <r>
      <rPr>
        <sz val="12"/>
        <rFont val="Times New Roman"/>
        <family val="1"/>
        <charset val="204"/>
      </rPr>
      <t xml:space="preserve"> ЛЕВАЯ,  Не должны иметь запоров, препятствующих их свободному открыванию изнутри без ключа.                                                                           </t>
    </r>
  </si>
  <si>
    <r>
      <t>ДВ-1  проем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 xml:space="preserve">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 </t>
    </r>
    <r>
      <rPr>
        <sz val="11"/>
        <color rgb="FFFF0000"/>
        <rFont val="Times New Roman"/>
        <family val="1"/>
        <charset val="204"/>
      </rPr>
      <t xml:space="preserve">НАЖИМНАЯ 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степень огнестойкости 
      - EI 30;  ЛЕВАЯ</t>
    </r>
  </si>
  <si>
    <r>
      <t xml:space="preserve">ДВ-1  проем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rFont val="Times New Roman"/>
        <family val="1"/>
        <charset val="204"/>
      </rPr>
      <t xml:space="preserve"> </t>
    </r>
    <r>
      <rPr>
        <sz val="11"/>
        <color rgb="FF0070C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степень огнестойкости 
      - EI 30;  ПРАВАЯ</t>
    </r>
  </si>
  <si>
    <r>
      <t>ЛМ-1  проем  700х900(h);                                                                     металлический, глухой, ручка  
          нажимная, замок с ключом с одной стороны, RAL</t>
    </r>
    <r>
      <rPr>
        <b/>
        <sz val="12"/>
        <color rgb="FFFF0000"/>
        <rFont val="Times New Roman"/>
        <family val="1"/>
        <charset val="204"/>
      </rPr>
      <t>7031</t>
    </r>
    <r>
      <rPr>
        <b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без доводчика, с уплотнением, утепленный, степень огнестойкости   EI30;  
        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</si>
  <si>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ДВ-1(П)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 с уплотнением в притворе, без нормируемой степени огнестойкости,</t>
    </r>
    <r>
      <rPr>
        <b/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ПРАВАЯ</t>
    </r>
  </si>
  <si>
    <r>
      <t xml:space="preserve">ДВ-1*л  проем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дымогазонепроницаемый, степень огнестойкости EIS 30,  ЛЕВАЯ</t>
    </r>
  </si>
  <si>
    <r>
      <t xml:space="preserve">ДВ-10  проем </t>
    </r>
    <r>
      <rPr>
        <b/>
        <sz val="11"/>
        <color rgb="FFFF0000"/>
        <rFont val="Times New Roman"/>
        <family val="1"/>
        <charset val="204"/>
      </rPr>
      <t>1600</t>
    </r>
    <r>
      <rPr>
        <b/>
        <sz val="11"/>
        <rFont val="Times New Roman"/>
        <family val="1"/>
        <charset val="204"/>
      </rPr>
      <t>х2750(h);</t>
    </r>
    <r>
      <rPr>
        <b/>
        <sz val="11"/>
        <color rgb="FFFF0000"/>
        <rFont val="Times New Roman"/>
        <family val="1"/>
        <charset val="204"/>
      </rPr>
      <t xml:space="preserve">(уточнить по месту)   </t>
    </r>
    <r>
      <rPr>
        <b/>
        <sz val="11"/>
        <rFont val="Times New Roman"/>
        <family val="1"/>
        <charset val="204"/>
      </rPr>
      <t xml:space="preserve">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ручка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дымогазонепроницаемый, степень огнестойкости EIS 30, </t>
    </r>
    <r>
      <rPr>
        <sz val="11"/>
        <rFont val="Times New Roman"/>
        <family val="1"/>
        <charset val="204"/>
      </rPr>
      <t xml:space="preserve"> ПРАВАЯ   (эскиз в разделе АР4.13) </t>
    </r>
    <r>
      <rPr>
        <b/>
        <sz val="11"/>
        <rFont val="Times New Roman"/>
        <family val="1"/>
        <charset val="204"/>
      </rPr>
      <t xml:space="preserve">Обеспечить проем в свету при открытых створках -1200мм, </t>
    </r>
  </si>
  <si>
    <r>
      <rPr>
        <b/>
        <sz val="12"/>
        <rFont val="Times New Roman"/>
        <family val="1"/>
        <charset val="204"/>
      </rPr>
      <t>ДВ-7(П) проем 1300х2100(h)</t>
    </r>
    <r>
      <rPr>
        <sz val="12"/>
        <rFont val="Times New Roman"/>
        <family val="1"/>
        <charset val="204"/>
      </rPr>
      <t xml:space="preserve">;                                             металлический, полуторный, глухой, RAL 8014, с уплотнением в притворах, доводчик, не должна иметь запоров, препятствующих свободному открыванию изнутри без ключа;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дымогазонепроницаемая, степень огнестойкости EIS-30 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</si>
  <si>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>ДВ-7(Л) проем 1300х2100(h)</t>
    </r>
    <r>
      <rPr>
        <sz val="12"/>
        <rFont val="Times New Roman"/>
        <family val="1"/>
        <charset val="204"/>
      </rPr>
      <t>;                                             металлический, полуторный, глухой, RAL 8014, с уплотнением в притворах, доводчик, не должна иметь запоров, препятствующих свободному открыванию изнутри без ключа;  ручка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дымогазонепроницаемая, степень огнестойкости EIS-30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</si>
  <si>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ДВ-7(Л) проем 1100х2100(h);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полуторный, глухой, RAL 8014, доводчик, замок "ключ-ключ", ручка</t>
    </r>
    <r>
      <rPr>
        <sz val="12"/>
        <color rgb="FFFF0000"/>
        <rFont val="Times New Roman"/>
        <family val="1"/>
        <charset val="204"/>
      </rPr>
      <t xml:space="preserve"> нажимная 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</si>
  <si>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r>
      <rPr>
        <b/>
        <sz val="12"/>
        <rFont val="Times New Roman"/>
        <family val="1"/>
        <charset val="204"/>
      </rPr>
      <t xml:space="preserve">ДВ-1(П)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color rgb="FF0070C0"/>
        <rFont val="Times New Roman"/>
        <family val="1"/>
        <charset val="204"/>
      </rPr>
      <t xml:space="preserve">, </t>
    </r>
    <r>
      <rPr>
        <sz val="12"/>
        <rFont val="Times New Roman"/>
        <family val="1"/>
        <charset val="204"/>
      </rPr>
      <t xml:space="preserve"> с уплотнением в притворе, </t>
    </r>
    <r>
      <rPr>
        <b/>
        <sz val="12"/>
        <rFont val="Times New Roman"/>
        <family val="1"/>
        <charset val="204"/>
      </rPr>
      <t xml:space="preserve">дымогазонепроницаемая, степень огнестойкости EIS 30,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</si>
  <si>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 - 10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</t>
    </r>
    <r>
      <rPr>
        <sz val="12"/>
        <color rgb="FF00B050"/>
        <rFont val="Times New Roman"/>
        <family val="1"/>
        <charset val="204"/>
      </rPr>
      <t>двупольный</t>
    </r>
    <r>
      <rPr>
        <sz val="12"/>
        <rFont val="Times New Roman"/>
        <family val="1"/>
        <charset val="204"/>
      </rPr>
      <t xml:space="preserve">, RAL 8014 глухой, без доводчика, ручка нажимная,  замок с ключом с одной стороны, </t>
    </r>
    <r>
      <rPr>
        <b/>
        <sz val="12"/>
        <rFont val="Times New Roman"/>
        <family val="1"/>
        <charset val="204"/>
      </rPr>
      <t>степень огнестойкости EI-30;</t>
    </r>
  </si>
  <si>
    <r>
      <rPr>
        <b/>
        <sz val="12"/>
        <rFont val="Times New Roman"/>
        <family val="1"/>
        <charset val="204"/>
      </rPr>
      <t xml:space="preserve">ДВ-1(Л)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 с уплотнением в притворе, </t>
    </r>
    <r>
      <rPr>
        <b/>
        <sz val="12"/>
        <rFont val="Times New Roman"/>
        <family val="1"/>
        <charset val="204"/>
      </rPr>
      <t xml:space="preserve">дымогазонепроницаемая, степень огнестойкости EIS 30,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ЛЕВАЯ</t>
    </r>
  </si>
  <si>
    <r>
      <t xml:space="preserve">ДН-1  проем 1000х2100(h);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с уплотнением, утепленный, </t>
    </r>
    <r>
      <rPr>
        <sz val="11"/>
        <color rgb="FFFF0000"/>
        <rFont val="Times New Roman"/>
        <family val="1"/>
        <charset val="204"/>
      </rPr>
      <t>с отделкой фрезерованным МДФ</t>
    </r>
    <r>
      <rPr>
        <sz val="11"/>
        <rFont val="Times New Roman"/>
        <family val="1"/>
        <charset val="204"/>
      </rPr>
      <t xml:space="preserve">, однопольный, глухой, ручка нажимная, замок «ключ-ключ» RAL 9002, доводчик, </t>
    </r>
    <r>
      <rPr>
        <b/>
        <sz val="11"/>
        <rFont val="Times New Roman"/>
        <family val="1"/>
        <charset val="204"/>
      </rPr>
      <t xml:space="preserve">степень  огнестойкости EI30; ПРАВАЯ  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</si>
  <si>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ДВМ - 3  проем 1300х2100(h);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полуторный, 
       RAL 8014, глухой, доводчик,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с уплотнением, без нормируемой степени огнестойкости, обеспечить проем в свету 1200мм,  </t>
    </r>
    <r>
      <rPr>
        <b/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</si>
  <si>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ДВМ - 3л  проем 1300х2100(h);           </t>
    </r>
    <r>
      <rPr>
        <sz val="12"/>
        <rFont val="Times New Roman"/>
        <family val="1"/>
        <charset val="204"/>
      </rPr>
      <t xml:space="preserve">                                                          металлический, полуторный, 
       RAL 8014, глухой, доводчик, ручка  </t>
    </r>
    <r>
      <rPr>
        <sz val="12"/>
        <color rgb="FFFF0000"/>
        <rFont val="Times New Roman"/>
        <family val="1"/>
        <charset val="204"/>
      </rPr>
      <t>нажимная,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с уплотнением, без нормируемой степени огнестойкости, обеспечить проем в свету 1200мм,  </t>
    </r>
    <r>
      <rPr>
        <b/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</si>
  <si>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 xml:space="preserve">ДВМ-5 проем 1050х2100(h);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двупольный, глухой, RAL 8014, доводчик, замок "ключ-ключ",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 xml:space="preserve">, </t>
    </r>
    <r>
      <rPr>
        <sz val="12"/>
        <rFont val="Times New Roman"/>
        <family val="1"/>
        <charset val="204"/>
      </rPr>
      <t xml:space="preserve">без нормируемой огнестойкости          </t>
    </r>
  </si>
  <si>
    <r>
      <rPr>
        <b/>
        <sz val="12"/>
        <rFont val="Times New Roman"/>
        <family val="1"/>
        <charset val="204"/>
      </rPr>
      <t xml:space="preserve">ДВ-5(Л)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trike/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EI-30   ЛЕВАЯ</t>
    </r>
    <r>
      <rPr>
        <sz val="12"/>
        <rFont val="Times New Roman"/>
        <family val="1"/>
        <charset val="204"/>
      </rPr>
      <t xml:space="preserve">         </t>
    </r>
  </si>
  <si>
    <r>
      <rPr>
        <b/>
        <sz val="12"/>
        <rFont val="Times New Roman"/>
        <family val="1"/>
        <charset val="204"/>
      </rPr>
      <t xml:space="preserve">ДВ-5(Л)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замок "ключ-ключ", ручка </t>
    </r>
    <r>
      <rPr>
        <sz val="12"/>
        <color rgb="FFFF0000"/>
        <rFont val="Times New Roman"/>
        <family val="1"/>
        <charset val="204"/>
      </rPr>
      <t>нажимная,</t>
    </r>
    <r>
      <rPr>
        <sz val="12"/>
        <color rgb="FF0070C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EI-30   ЛЕВАЯ</t>
    </r>
    <r>
      <rPr>
        <sz val="12"/>
        <rFont val="Times New Roman"/>
        <family val="1"/>
        <charset val="204"/>
      </rPr>
      <t xml:space="preserve">         </t>
    </r>
  </si>
  <si>
    <r>
      <t xml:space="preserve">ДВ-1  проем </t>
    </r>
    <r>
      <rPr>
        <b/>
        <sz val="11"/>
        <color rgb="FFFF0000"/>
        <rFont val="Times New Roman"/>
        <family val="1"/>
        <charset val="204"/>
      </rPr>
      <t xml:space="preserve">1390 </t>
    </r>
    <r>
      <rPr>
        <b/>
        <sz val="11"/>
        <rFont val="Times New Roman"/>
        <family val="1"/>
        <charset val="204"/>
      </rPr>
      <t xml:space="preserve">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>, не должна иметь запоров, препятствующих свободному открыванию изнутри без ключа;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ПРАВАЯ</t>
    </r>
  </si>
  <si>
    <r>
      <t xml:space="preserve">ДВ-1Л  проем 1300х2100(h);                                                     </t>
    </r>
    <r>
      <rPr>
        <sz val="11"/>
        <rFont val="Times New Roman"/>
        <family val="1"/>
        <charset val="204"/>
      </rPr>
      <t>металлический, полуторный, 
       RAL 8014, глухой, доводчик, ручка</t>
    </r>
    <r>
      <rPr>
        <sz val="11"/>
        <color rgb="FFFF0000"/>
        <rFont val="Times New Roman"/>
        <family val="1"/>
        <charset val="204"/>
      </rPr>
      <t xml:space="preserve"> скоба,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ЛЕВАЯ</t>
    </r>
  </si>
  <si>
    <r>
      <rPr>
        <b/>
        <sz val="12"/>
        <rFont val="Times New Roman"/>
        <family val="1"/>
        <charset val="204"/>
      </rPr>
      <t xml:space="preserve">ДВ-1(П) проем 1300х2100(h);          </t>
    </r>
    <r>
      <rPr>
        <sz val="12"/>
        <rFont val="Times New Roman"/>
        <family val="1"/>
        <charset val="204"/>
      </rPr>
      <t xml:space="preserve">                                        металлический, полуторный с отделкой фрезерованным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глухой,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наличник тип-3 2100х70х100, добор, карниз 60, розетка, цоколь;  </t>
    </r>
    <r>
      <rPr>
        <sz val="12"/>
        <rFont val="Times New Roman"/>
        <family val="1"/>
        <charset val="204"/>
      </rPr>
      <t xml:space="preserve">доводчик, 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>, с уплотнителем, без нормируемой степени огнестойкости, не должна иметь запоров, препятствующих свободному открыванию изнутри без ключа;</t>
    </r>
    <r>
      <rPr>
        <b/>
        <sz val="12"/>
        <rFont val="Times New Roman"/>
        <family val="1"/>
        <charset val="204"/>
      </rPr>
      <t xml:space="preserve"> Обеспечить проем в свету при открытых створках -1200мм, </t>
    </r>
    <r>
      <rPr>
        <sz val="12"/>
        <rFont val="Times New Roman"/>
        <family val="1"/>
        <charset val="204"/>
      </rPr>
      <t xml:space="preserve"> ПРАВАЯ </t>
    </r>
  </si>
  <si>
    <r>
      <rPr>
        <b/>
        <sz val="12"/>
        <rFont val="Times New Roman"/>
        <family val="1"/>
        <charset val="204"/>
      </rPr>
      <t xml:space="preserve">ДВ-5(П)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EI-30   ПРАВАЯ</t>
    </r>
    <r>
      <rPr>
        <sz val="12"/>
        <rFont val="Times New Roman"/>
        <family val="1"/>
        <charset val="204"/>
      </rPr>
      <t xml:space="preserve">            </t>
    </r>
  </si>
  <si>
    <r>
      <rPr>
        <b/>
        <sz val="12"/>
        <rFont val="Times New Roman"/>
        <family val="1"/>
        <charset val="204"/>
      </rPr>
      <t xml:space="preserve">ДВ-7(П) проем 1300х2100(h);              </t>
    </r>
    <r>
      <rPr>
        <sz val="12"/>
        <rFont val="Times New Roman"/>
        <family val="1"/>
        <charset val="204"/>
      </rPr>
      <t xml:space="preserve">                                    металлический, полуторный, глухой, RAL 8014,  доводчик, без замка,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без нормируемой степени огнестойкости; ПРАВАЯ </t>
    </r>
  </si>
  <si>
    <r>
      <rPr>
        <b/>
        <sz val="12"/>
        <rFont val="Times New Roman"/>
        <family val="1"/>
        <charset val="204"/>
      </rPr>
      <t xml:space="preserve">ДВ-7(Л) проем 1300х2100(h);       </t>
    </r>
    <r>
      <rPr>
        <sz val="12"/>
        <rFont val="Times New Roman"/>
        <family val="1"/>
        <charset val="204"/>
      </rPr>
      <t xml:space="preserve">                                           металлический, полуторный, глухой, RAL 8014,  доводчик, без замка,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>, без нормируемой степени огнестойкости; ЛЕВАЯ</t>
    </r>
  </si>
  <si>
    <r>
      <t xml:space="preserve">ДВ-2л  проем 1300х2100(h);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 
       RAL 8014, глухой, доводчик, ручка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color rgb="FF0070C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замок "ключ-ключ" с уплотнением, </t>
    </r>
    <r>
      <rPr>
        <b/>
        <sz val="11"/>
        <rFont val="Times New Roman"/>
        <family val="1"/>
        <charset val="204"/>
      </rPr>
      <t>степень огнестойкости EI-30,</t>
    </r>
    <r>
      <rPr>
        <sz val="11"/>
        <rFont val="Times New Roman"/>
        <family val="1"/>
        <charset val="204"/>
      </rPr>
      <t xml:space="preserve">  с уплотнением, </t>
    </r>
    <r>
      <rPr>
        <b/>
        <sz val="11"/>
        <rFont val="Times New Roman"/>
        <family val="1"/>
        <charset val="204"/>
      </rPr>
      <t xml:space="preserve">  ЛЕВАЯ</t>
    </r>
  </si>
  <si>
    <r>
      <rPr>
        <b/>
        <sz val="12"/>
        <rFont val="Times New Roman"/>
        <family val="1"/>
        <charset val="204"/>
      </rPr>
      <t xml:space="preserve">ДВМ-1(Л) проем 1000х2100(h);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однопольный , глухой, RAL 8014,  доводчик,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rFont val="Times New Roman"/>
        <family val="1"/>
        <charset val="204"/>
      </rPr>
      <t xml:space="preserve"> с уплотнением в притворе, </t>
    </r>
    <r>
      <rPr>
        <b/>
        <sz val="12"/>
        <rFont val="Times New Roman"/>
        <family val="1"/>
        <charset val="204"/>
      </rPr>
      <t>степень огнестойкости EI 30;</t>
    </r>
    <r>
      <rPr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</si>
  <si>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 xml:space="preserve">ДСН-1     проем 1500х2100(h);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металлический, наружный, утепленный, 
        двупольный, глухой, с уплотнителем, с отделкой </t>
    </r>
    <r>
      <rPr>
        <sz val="12"/>
        <color rgb="FFFF0000"/>
        <rFont val="Times New Roman"/>
        <family val="1"/>
        <charset val="204"/>
      </rPr>
      <t>МДФ с одной стороны</t>
    </r>
    <r>
      <rPr>
        <sz val="12"/>
        <rFont val="Times New Roman"/>
        <family val="1"/>
        <charset val="204"/>
      </rPr>
      <t xml:space="preserve">, ручка нажимная, замок «ключ-ключ», 
        доводчик,  степень огнестойкости EI-60, RAL </t>
    </r>
    <r>
      <rPr>
        <sz val="12"/>
        <color rgb="FFFF0000"/>
        <rFont val="Times New Roman"/>
        <family val="1"/>
        <charset val="204"/>
      </rPr>
      <t xml:space="preserve">8023 </t>
    </r>
    <r>
      <rPr>
        <sz val="12"/>
        <color rgb="FF0070C0"/>
        <rFont val="Times New Roman"/>
        <family val="1"/>
        <charset val="204"/>
      </rPr>
      <t xml:space="preserve">7042 </t>
    </r>
    <r>
      <rPr>
        <sz val="12"/>
        <color rgb="FFFF0000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</si>
  <si>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ДНМ-9   проем 900х1700(h);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люк стальной, с утеплением, глухой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замок "ключ-ключ", RAL </t>
    </r>
    <r>
      <rPr>
        <sz val="12"/>
        <color rgb="FFFF0000"/>
        <rFont val="Times New Roman"/>
        <family val="1"/>
        <charset val="204"/>
      </rPr>
      <t xml:space="preserve">7042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 30</t>
    </r>
    <r>
      <rPr>
        <sz val="12"/>
        <rFont val="Times New Roman"/>
        <family val="1"/>
        <charset val="204"/>
      </rPr>
      <t xml:space="preserve">  ПРАВЫЙ </t>
    </r>
    <r>
      <rPr>
        <sz val="12"/>
        <color rgb="FFFF0000"/>
        <rFont val="Times New Roman"/>
        <family val="1"/>
        <charset val="204"/>
      </rPr>
      <t>с уплотнением</t>
    </r>
  </si>
  <si>
    <r>
      <rPr>
        <b/>
        <sz val="12"/>
        <rFont val="Times New Roman"/>
        <family val="1"/>
        <charset val="204"/>
      </rPr>
      <t xml:space="preserve">ДВ-9(П)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RAL 8014, 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 без нормируемой огнестойкости, с уплотнителем в притворе,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обеспечить проем в свету 1200мм,  ПРАВАЯ</t>
    </r>
  </si>
  <si>
    <r>
      <t xml:space="preserve">ДВМ-3  проем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без нормируемой степени огнестойкости,  </t>
    </r>
    <r>
      <rPr>
        <sz val="11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</si>
  <si>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ДНМ-9л   проем 900х1700(h);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люк стальной, с утеплением, глухой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, </t>
    </r>
    <r>
      <rPr>
        <sz val="12"/>
        <rFont val="Times New Roman"/>
        <family val="1"/>
        <charset val="204"/>
      </rPr>
      <t xml:space="preserve">замок "ключ-ключ", RAL 7031, </t>
    </r>
    <r>
      <rPr>
        <b/>
        <sz val="12"/>
        <rFont val="Times New Roman"/>
        <family val="1"/>
        <charset val="204"/>
      </rPr>
      <t xml:space="preserve">степень огнестойкости EI 30 ЛЕВЫЙ                   </t>
    </r>
    <r>
      <rPr>
        <sz val="12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</si>
  <si>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>ДВ-1(П) проем</t>
    </r>
    <r>
      <rPr>
        <b/>
        <sz val="12"/>
        <color rgb="FFFF0000"/>
        <rFont val="Times New Roman"/>
        <family val="1"/>
        <charset val="204"/>
      </rPr>
      <t xml:space="preserve"> 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фрезерованным МДФ</t>
    </r>
    <r>
      <rPr>
        <sz val="12"/>
        <color rgb="FFFF0000"/>
        <rFont val="Times New Roman"/>
        <family val="1"/>
        <charset val="204"/>
      </rPr>
      <t xml:space="preserve"> с двух сторон</t>
    </r>
    <r>
      <rPr>
        <sz val="12"/>
        <rFont val="Times New Roman"/>
        <family val="1"/>
        <charset val="204"/>
      </rPr>
      <t xml:space="preserve">, глухой,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наличник тип-3 2100х70х100, добор, розетка, карниз 60, цоколь;</t>
    </r>
    <r>
      <rPr>
        <sz val="12"/>
        <rFont val="Times New Roman"/>
        <family val="1"/>
        <charset val="204"/>
      </rPr>
      <t xml:space="preserve"> 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без нормируемой степени огнестойкости,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при открытых створках -1200мм,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</si>
  <si>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ДВ-4(П)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</t>
    </r>
    <r>
      <rPr>
        <sz val="12"/>
        <color rgb="FFFF0000"/>
        <rFont val="Times New Roman"/>
        <family val="1"/>
        <charset val="204"/>
      </rPr>
      <t>фрезерованным МДФ 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лифтового холла наличник тип-3 2100х70х100, добор, розетка, цоколь;</t>
    </r>
    <r>
      <rPr>
        <sz val="12"/>
        <rFont val="Times New Roman"/>
        <family val="1"/>
        <charset val="204"/>
      </rPr>
      <t xml:space="preserve">  доводчик,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без нормируемой степени огнестойкости, с уплотнителем,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1200мм,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</si>
  <si>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</si>
  <si>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r>
      <t xml:space="preserve">ДН-2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однопольный, глухой, с уплотнителем, с </t>
    </r>
    <r>
      <rPr>
        <sz val="11"/>
        <color rgb="FFFF0000"/>
        <rFont val="Times New Roman"/>
        <family val="1"/>
        <charset val="204"/>
      </rPr>
      <t>отделкой МДФ с одной стороны</t>
    </r>
    <r>
      <rPr>
        <sz val="11"/>
        <rFont val="Times New Roman"/>
        <family val="1"/>
        <charset val="204"/>
      </rPr>
      <t>, ручка нажимная, замок "ключ-ключ",;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>RAL 8023; ПРАВАЯ</t>
    </r>
  </si>
  <si>
    <r>
      <t xml:space="preserve">ДН-2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однопольный, глухой, с уплотнителем, с </t>
    </r>
    <r>
      <rPr>
        <sz val="11"/>
        <color rgb="FFFF0000"/>
        <rFont val="Times New Roman"/>
        <family val="1"/>
        <charset val="204"/>
      </rPr>
      <t>отделкой МДФ с одной стороны</t>
    </r>
    <r>
      <rPr>
        <sz val="11"/>
        <rFont val="Times New Roman"/>
        <family val="1"/>
        <charset val="204"/>
      </rPr>
      <t>, ручка нажимная, замок "ключ-ключ",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>RAL 8023; ПРАВАЯ</t>
    </r>
  </si>
  <si>
    <r>
      <t xml:space="preserve">ДВ-1*л  проем 1390х2100(h);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b/>
        <sz val="11"/>
        <rFont val="Times New Roman"/>
        <family val="1"/>
        <charset val="204"/>
      </rPr>
      <t xml:space="preserve">ручка НАЖИМНАЯ, </t>
    </r>
    <r>
      <rPr>
        <sz val="11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дымогазонепроницаемый, степень огнестойкости EIS 30,  ЛЕВАЯ</t>
    </r>
  </si>
  <si>
    <r>
      <t xml:space="preserve">ДВ-1*л  проем 1300х2100(h);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b/>
        <sz val="11"/>
        <rFont val="Times New Roman"/>
        <family val="1"/>
        <charset val="204"/>
      </rPr>
      <t xml:space="preserve">ручка НАЖИМНАЯ, </t>
    </r>
    <r>
      <rPr>
        <sz val="11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дымогазонепроницаемый, степень огнестойкости EIS 30,  ЛЕВАЯ</t>
    </r>
  </si>
  <si>
    <r>
      <rPr>
        <b/>
        <sz val="12"/>
        <rFont val="Times New Roman"/>
        <family val="1"/>
        <charset val="204"/>
      </rPr>
      <t>ДВ-1(П) проем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 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фрезерованным МДФ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тамбура наличник тип-3 2100х70х100, добор, розетка, карниз 60, цоколь</t>
    </r>
    <r>
      <rPr>
        <sz val="12"/>
        <rFont val="Times New Roman"/>
        <family val="1"/>
        <charset val="204"/>
      </rPr>
      <t xml:space="preserve">; 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при открытых створках -1200мм, </t>
    </r>
    <r>
      <rPr>
        <sz val="12"/>
        <rFont val="Times New Roman"/>
        <family val="1"/>
        <charset val="204"/>
      </rPr>
      <t xml:space="preserve">ПРАВАЯ </t>
    </r>
  </si>
  <si>
    <r>
      <rPr>
        <b/>
        <sz val="12"/>
        <rFont val="Times New Roman"/>
        <family val="1"/>
        <charset val="204"/>
      </rPr>
      <t xml:space="preserve">ДВ-1(П)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</t>
    </r>
    <r>
      <rPr>
        <sz val="12"/>
        <color rgb="FFFF0000"/>
        <rFont val="Times New Roman"/>
        <family val="1"/>
        <charset val="204"/>
      </rPr>
      <t>фрезерованным МДФ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тамбура наличник тип-3 2100х70х100, добор, розетка, карниз 60, цоколь;</t>
    </r>
    <r>
      <rPr>
        <sz val="12"/>
        <rFont val="Times New Roman"/>
        <family val="1"/>
        <charset val="204"/>
      </rPr>
      <t xml:space="preserve"> 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обеспечить проем в свету 1200мм, ЛЕВАЯ</t>
    </r>
  </si>
  <si>
    <r>
      <rPr>
        <b/>
        <sz val="12"/>
        <rFont val="Times New Roman"/>
        <family val="1"/>
        <charset val="204"/>
      </rPr>
      <t xml:space="preserve">ДВ-9(П)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</t>
    </r>
    <r>
      <rPr>
        <sz val="12"/>
        <color rgb="FF00B050"/>
        <rFont val="Times New Roman"/>
        <family val="1"/>
        <charset val="204"/>
      </rPr>
      <t>полуторный</t>
    </r>
    <r>
      <rPr>
        <sz val="12"/>
        <rFont val="Times New Roman"/>
        <family val="1"/>
        <charset val="204"/>
      </rPr>
      <t>, глухой, RAL 8014, доводчик,</t>
    </r>
    <r>
      <rPr>
        <sz val="12"/>
        <color rgb="FFFF0000"/>
        <rFont val="Times New Roman"/>
        <family val="1"/>
        <charset val="204"/>
      </rPr>
      <t xml:space="preserve"> без замка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ПРАВАЯ          </t>
    </r>
  </si>
  <si>
    <r>
      <rPr>
        <b/>
        <sz val="12"/>
        <rFont val="Times New Roman"/>
        <family val="1"/>
        <charset val="204"/>
      </rPr>
      <t xml:space="preserve">ДВ-9(Л)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</t>
    </r>
    <r>
      <rPr>
        <sz val="12"/>
        <color rgb="FF00B050"/>
        <rFont val="Times New Roman"/>
        <family val="1"/>
        <charset val="204"/>
      </rPr>
      <t>полуторный</t>
    </r>
    <r>
      <rPr>
        <sz val="12"/>
        <rFont val="Times New Roman"/>
        <family val="1"/>
        <charset val="204"/>
      </rPr>
      <t xml:space="preserve">, глухой, RAL 8014, доводчик, </t>
    </r>
    <r>
      <rPr>
        <sz val="12"/>
        <color rgb="FFFF0000"/>
        <rFont val="Times New Roman"/>
        <family val="1"/>
        <charset val="204"/>
      </rPr>
      <t>без замка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</si>
  <si>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r>
      <t>ДВ-2  проем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х2100(h);                                                                       </t>
    </r>
    <r>
      <rPr>
        <sz val="11"/>
        <rFont val="Times New Roman"/>
        <family val="1"/>
        <charset val="204"/>
      </rPr>
      <t>металлический, однопольный, глухой, RAL 8014, доводчик,</t>
    </r>
    <r>
      <rPr>
        <sz val="11"/>
        <color rgb="FFFF0000"/>
        <rFont val="Times New Roman"/>
        <family val="1"/>
        <charset val="204"/>
      </rPr>
      <t xml:space="preserve"> ручка скоба</t>
    </r>
    <r>
      <rPr>
        <sz val="11"/>
        <rFont val="Times New Roman"/>
        <family val="1"/>
        <charset val="204"/>
      </rPr>
      <t xml:space="preserve">, с уплотнением, не должна иметь запоров, препятствующих свободному открыванию изнутри без ключа, утепленный, без нормируемой степени огнестойкости,  </t>
    </r>
    <r>
      <rPr>
        <b/>
        <sz val="11"/>
        <rFont val="Times New Roman"/>
        <family val="1"/>
        <charset val="204"/>
      </rPr>
      <t>ПРАВАЯ</t>
    </r>
    <r>
      <rPr>
        <b/>
        <sz val="11"/>
        <color rgb="FFFF0000"/>
        <rFont val="Times New Roman"/>
        <family val="1"/>
        <charset val="204"/>
      </rPr>
      <t xml:space="preserve"> Обеспечить проем в свету при открытых створках -1200мм,</t>
    </r>
  </si>
  <si>
    <r>
      <t xml:space="preserve">ДН-10/22    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</t>
    </r>
    <r>
      <rPr>
        <sz val="11"/>
        <color rgb="FFFF0000"/>
        <rFont val="Times New Roman"/>
        <family val="1"/>
        <charset val="204"/>
      </rPr>
      <t>полуторный</t>
    </r>
    <r>
      <rPr>
        <sz val="11"/>
        <rFont val="Times New Roman"/>
        <family val="1"/>
        <charset val="204"/>
      </rPr>
      <t xml:space="preserve">
      , глухой, с уплотнителем, с </t>
    </r>
    <r>
      <rPr>
        <sz val="11"/>
        <color rgb="FFFF0000"/>
        <rFont val="Times New Roman"/>
        <family val="1"/>
        <charset val="204"/>
      </rPr>
      <t>отделкой МДФ с двух сторон</t>
    </r>
    <r>
      <rPr>
        <sz val="11"/>
        <rFont val="Times New Roman"/>
        <family val="1"/>
        <charset val="204"/>
      </rPr>
      <t>, ручка , не должна иметь запоров, препятствующих свободному открыванию изнутри без ключа;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ПРАВАЯ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</si>
  <si>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ДВ - 5л   проем 1000х2100(h);  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 xml:space="preserve">  ЛЕВАЯ                </t>
    </r>
  </si>
  <si>
    <r>
      <rPr>
        <b/>
        <sz val="12"/>
        <rFont val="Times New Roman"/>
        <family val="1"/>
        <charset val="204"/>
      </rPr>
      <t xml:space="preserve">ДВ-1(П) проем </t>
    </r>
    <r>
      <rPr>
        <b/>
        <sz val="12"/>
        <color rgb="FFFF0000"/>
        <rFont val="Times New Roman"/>
        <family val="1"/>
        <charset val="204"/>
      </rPr>
      <t xml:space="preserve">1390 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</t>
    </r>
    <r>
      <rPr>
        <sz val="12"/>
        <color rgb="FFFF0000"/>
        <rFont val="Times New Roman"/>
        <family val="1"/>
        <charset val="204"/>
      </rPr>
      <t>фрезерованным МДФ 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тамбура - наличник тип-3 2100х70х100, добор, розетка, цоколь</t>
    </r>
    <r>
      <rPr>
        <sz val="12"/>
        <rFont val="Times New Roman"/>
        <family val="1"/>
        <charset val="204"/>
      </rPr>
      <t xml:space="preserve">; доводчик, 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без нормируемой степени огнестойкости,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при открытых створках -1200мм, 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</si>
  <si>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ДВ-1(Л)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 с уплотнением в притворе, без нормируемой степени огнестойкости,</t>
    </r>
    <r>
      <rPr>
        <b/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ЛЕВАЯ</t>
    </r>
  </si>
  <si>
    <r>
      <t xml:space="preserve">ДВ-2л  проем 900х2100(h);                                                  металлический, однопольный, глухой, RAL 8014, доводчик, ручка </t>
    </r>
    <r>
      <rPr>
        <b/>
        <sz val="11"/>
        <color rgb="FFFF0000"/>
        <rFont val="Times New Roman"/>
        <family val="1"/>
        <charset val="204"/>
      </rPr>
      <t>нажимная</t>
    </r>
    <r>
      <rPr>
        <b/>
        <sz val="11"/>
        <color rgb="FF0070C0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>замок "ключ-ключ"; 
        степень огнестойкости - EI 30  ЛЕВАЯ</t>
    </r>
  </si>
  <si>
    <r>
      <t xml:space="preserve">ДН-13/21    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х2100(h);                                                                                                  металлический, наружный, утепленный, 
        полуторный, глухой, с уплотнителем, </t>
    </r>
    <r>
      <rPr>
        <b/>
        <sz val="11"/>
        <color rgb="FFFF0000"/>
        <rFont val="Times New Roman"/>
        <family val="1"/>
        <charset val="204"/>
      </rPr>
      <t>с отделкой МДФ с двух сторон</t>
    </r>
    <r>
      <rPr>
        <b/>
        <sz val="11"/>
        <rFont val="Times New Roman"/>
        <family val="1"/>
        <charset val="204"/>
      </rPr>
      <t xml:space="preserve">, ручка , не должна иметь запоров, препятствующих свободному открыванию изнутри без ключа; 
        доводчик, степень огнестойкости EI-60, RAL 8023;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</si>
  <si>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ДНЛ-10/22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полуторный, глухой, с уплотнителем, с</t>
    </r>
    <r>
      <rPr>
        <sz val="11"/>
        <color rgb="FFFF0000"/>
        <rFont val="Times New Roman"/>
        <family val="1"/>
        <charset val="204"/>
      </rPr>
      <t xml:space="preserve"> отделкой МДФ с наружной стороны</t>
    </r>
    <r>
      <rPr>
        <sz val="11"/>
        <rFont val="Times New Roman"/>
        <family val="1"/>
        <charset val="204"/>
      </rPr>
      <t>, ручка нажимная, замок «ключ-ключ»,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 xml:space="preserve">RAL 8023 ЛЕВАЯ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</si>
  <si>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ДН-10/22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однопольный, глухой, с уплотнителем, с отделкой МДФ </t>
    </r>
    <r>
      <rPr>
        <sz val="11"/>
        <color rgb="FFFF0000"/>
        <rFont val="Times New Roman"/>
        <family val="1"/>
        <charset val="204"/>
      </rPr>
      <t>с наружной стороны</t>
    </r>
    <r>
      <rPr>
        <sz val="11"/>
        <rFont val="Times New Roman"/>
        <family val="1"/>
        <charset val="204"/>
      </rPr>
      <t xml:space="preserve">, ручка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color rgb="FF0070C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замок "ключ-ключ";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</si>
  <si>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ДСН-1     проем 1500х2100(h);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металлический, наружный, утепленный, 
        двупольный, глухой, с уплотнителем, с </t>
    </r>
    <r>
      <rPr>
        <sz val="12"/>
        <color rgb="FFFF0000"/>
        <rFont val="Times New Roman"/>
        <family val="1"/>
        <charset val="204"/>
      </rPr>
      <t>отделкой МДФ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наружной стороны</t>
    </r>
    <r>
      <rPr>
        <sz val="12"/>
        <rFont val="Times New Roman"/>
        <family val="1"/>
        <charset val="204"/>
      </rPr>
      <t xml:space="preserve">, ручка нажимная, замок «ключ-ключ», 
        доводчик,  степень огнестойкости EI-60, RAL 7042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</si>
  <si>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ДВМ-3 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 х2100(h);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без нормируемой степени огнестойкости,  </t>
    </r>
    <r>
      <rPr>
        <sz val="11"/>
        <rFont val="Times New Roman"/>
        <family val="1"/>
        <charset val="204"/>
      </rPr>
      <t>ПРАВАЯ</t>
    </r>
  </si>
  <si>
    <r>
      <t xml:space="preserve">ДВ-1л  проем 1390х2100(h);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b/>
        <sz val="11"/>
        <color rgb="FFFF0000"/>
        <rFont val="Times New Roman"/>
        <family val="1"/>
        <charset val="204"/>
      </rPr>
      <t>ручка скоба,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с уплотнением в притворах, </t>
    </r>
    <r>
      <rPr>
        <b/>
        <sz val="11"/>
        <rFont val="Times New Roman"/>
        <family val="1"/>
        <charset val="204"/>
      </rPr>
      <t>без нормируемой степени огнестойкости, обеспечить проем в свету при открытых створках -1200мм, ЛЕВАЯ</t>
    </r>
  </si>
  <si>
    <r>
      <t xml:space="preserve">ДВ-1л  проем 1300х2100(h);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скоба,</t>
    </r>
    <r>
      <rPr>
        <sz val="11"/>
        <rFont val="Times New Roman"/>
        <family val="1"/>
        <charset val="204"/>
      </rPr>
      <t xml:space="preserve"> с уплотнениемв прито,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без нормируемой степени огнестойкости,  ЛЕВАЯ</t>
    </r>
  </si>
  <si>
    <r>
      <t xml:space="preserve">ДВ-1  проем 1300х2100(h);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>, не должна иметь запоров, препятствующих свободному открыванию изнутри без ключа;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ПРАВАЯ</t>
    </r>
  </si>
  <si>
    <r>
      <t xml:space="preserve">ДВ-4(Л) проем 1300х2100(h);                                              металлический, глухой, RAL 8014, доводчик, </t>
    </r>
    <r>
      <rPr>
        <b/>
        <sz val="12"/>
        <color rgb="FFFF0000"/>
        <rFont val="Times New Roman"/>
        <family val="1"/>
        <charset val="204"/>
      </rPr>
      <t xml:space="preserve">без замка </t>
    </r>
    <r>
      <rPr>
        <b/>
        <sz val="12"/>
        <rFont val="Times New Roman"/>
        <family val="1"/>
        <charset val="204"/>
      </rPr>
      <t>, ручка</t>
    </r>
    <r>
      <rPr>
        <b/>
        <sz val="12"/>
        <color rgb="FFFF0000"/>
        <rFont val="Times New Roman"/>
        <family val="1"/>
        <charset val="204"/>
      </rPr>
      <t xml:space="preserve"> нажимная</t>
    </r>
    <r>
      <rPr>
        <b/>
        <sz val="12"/>
        <color rgb="FF0070C0"/>
        <rFont val="Times New Roman"/>
        <family val="1"/>
        <charset val="204"/>
      </rPr>
      <t>,</t>
    </r>
    <r>
      <rPr>
        <b/>
        <sz val="12"/>
        <rFont val="Times New Roman"/>
        <family val="1"/>
        <charset val="204"/>
      </rPr>
      <t xml:space="preserve"> степень огнестойкости EI-30;   ЛЕВАЯ                                                                 </t>
    </r>
  </si>
  <si>
    <r>
      <t xml:space="preserve">ДВ-1(Л) проем 1300х2100(h);                                                                                          металлический, полуторный глухой, RAL 8014,  доводчик,  ручка </t>
    </r>
    <r>
      <rPr>
        <b/>
        <sz val="12"/>
        <color rgb="FFFF0000"/>
        <rFont val="Times New Roman"/>
        <family val="1"/>
        <charset val="204"/>
      </rPr>
      <t>нажимная</t>
    </r>
    <r>
      <rPr>
        <b/>
        <sz val="12"/>
        <color rgb="FF0070C0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 с уплотнением в притворе, без нормируемой степени огнестойкости, не должна иметь запоров, препятствующих свободному открыванию изнутри без ключа; ЛЕВАЯ</t>
    </r>
  </si>
  <si>
    <r>
      <t xml:space="preserve">ДВ-1(Л) проем 1300х2100(h);                                                                                          металлический, полуторный глухой, RAL 8014,  доводчик,  ручка </t>
    </r>
    <r>
      <rPr>
        <b/>
        <sz val="12"/>
        <color rgb="FFFF0000"/>
        <rFont val="Times New Roman"/>
        <family val="1"/>
        <charset val="204"/>
      </rPr>
      <t>нажимная</t>
    </r>
    <r>
      <rPr>
        <b/>
        <sz val="12"/>
        <color rgb="FF0070C0"/>
        <rFont val="Times New Roman"/>
        <family val="1"/>
        <charset val="204"/>
      </rPr>
      <t>,</t>
    </r>
    <r>
      <rPr>
        <b/>
        <sz val="12"/>
        <rFont val="Times New Roman"/>
        <family val="1"/>
        <charset val="204"/>
      </rPr>
      <t xml:space="preserve"> огнестойкость EI-30, замок "ключ-ключ"; ЛЕВАЯ</t>
    </r>
  </si>
  <si>
    <r>
      <t xml:space="preserve">ДВ-6(П) проем 1300х2100(h);                                                         завод деревоизделий Флэт, Тип1, цвет Орех горизонтальный. </t>
    </r>
    <r>
      <rPr>
        <b/>
        <sz val="12"/>
        <color rgb="FFFF0000"/>
        <rFont val="Times New Roman"/>
        <family val="1"/>
        <charset val="204"/>
      </rPr>
      <t>Комплектация: со стороны вестибюля устанавливается наличник Тип-3 2100х70х10, добор, розетка, цоколь,. Со стороны колясочной - стандартная комплектация, без наличника,</t>
    </r>
    <r>
      <rPr>
        <b/>
        <sz val="12"/>
        <color rgb="FF00B050"/>
        <rFont val="Times New Roman"/>
        <family val="1"/>
        <charset val="204"/>
      </rPr>
      <t xml:space="preserve"> Ручка нажимная, замок с ключом с одной стороны, без доводчика; ПРАВАЯ</t>
    </r>
  </si>
  <si>
    <r>
      <t xml:space="preserve">ДН-1     проем 1800х3400(h);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полуторный, глухой, </t>
    </r>
    <r>
      <rPr>
        <sz val="11"/>
        <color rgb="FFFF0000"/>
        <rFont val="Times New Roman"/>
        <family val="1"/>
        <charset val="204"/>
      </rPr>
      <t>с фрамугой 980мм</t>
    </r>
    <r>
      <rPr>
        <sz val="11"/>
        <rFont val="Times New Roman"/>
        <family val="1"/>
        <charset val="204"/>
      </rPr>
      <t xml:space="preserve">, с уплотнителем, с </t>
    </r>
    <r>
      <rPr>
        <sz val="11"/>
        <color rgb="FFFF0000"/>
        <rFont val="Times New Roman"/>
        <family val="1"/>
        <charset val="204"/>
      </rPr>
      <t>отделкой МДФ с двух сторон</t>
    </r>
    <r>
      <rPr>
        <sz val="11"/>
        <rFont val="Times New Roman"/>
        <family val="1"/>
        <charset val="204"/>
      </rPr>
      <t>,</t>
    </r>
    <r>
      <rPr>
        <sz val="11"/>
        <color rgb="FFFF0000"/>
        <rFont val="Times New Roman"/>
        <family val="1"/>
        <charset val="204"/>
      </rPr>
      <t xml:space="preserve"> ручка скоба</t>
    </r>
    <r>
      <rPr>
        <sz val="11"/>
        <rFont val="Times New Roman"/>
        <family val="1"/>
        <charset val="204"/>
      </rPr>
      <t>, не должна иметь запоров, препятствующих свободному открыванию изнутри без ключа;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</t>
    </r>
    <r>
      <rPr>
        <b/>
        <sz val="11"/>
        <rFont val="Times New Roman"/>
        <family val="1"/>
        <charset val="204"/>
      </rPr>
      <t xml:space="preserve">Обеспечить проем в свету при открытых створках -1200мм,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</si>
  <si>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>ДВ-</t>
    </r>
    <r>
      <rPr>
        <b/>
        <sz val="11"/>
        <color rgb="FFFF0000"/>
        <rFont val="Times New Roman"/>
        <family val="1"/>
        <charset val="204"/>
      </rPr>
      <t>1</t>
    </r>
    <r>
      <rPr>
        <b/>
        <sz val="11"/>
        <rFont val="Times New Roman"/>
        <family val="1"/>
        <charset val="204"/>
      </rPr>
      <t xml:space="preserve">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</t>
    </r>
    <r>
      <rPr>
        <sz val="11"/>
        <color rgb="FFFF0000"/>
        <rFont val="Times New Roman"/>
        <family val="1"/>
        <charset val="204"/>
      </rPr>
      <t>полуторный</t>
    </r>
    <r>
      <rPr>
        <sz val="11"/>
        <rFont val="Times New Roman"/>
        <family val="1"/>
        <charset val="204"/>
      </rPr>
      <t xml:space="preserve"> , глухой, RAL 8014, доводчик,</t>
    </r>
    <r>
      <rPr>
        <sz val="11"/>
        <color rgb="FFFF0000"/>
        <rFont val="Times New Roman"/>
        <family val="1"/>
        <charset val="204"/>
      </rPr>
      <t xml:space="preserve"> ручка скоба,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</t>
    </r>
    <r>
      <rPr>
        <sz val="11"/>
        <color rgb="FFFF0000"/>
        <rFont val="Times New Roman"/>
        <family val="1"/>
        <charset val="204"/>
      </rPr>
      <t xml:space="preserve">без нормируемой степени огнестойкости  ПРАВАЯ </t>
    </r>
    <r>
      <rPr>
        <sz val="11"/>
        <rFont val="Times New Roman"/>
        <family val="1"/>
        <charset val="204"/>
      </rPr>
      <t xml:space="preserve">
  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</si>
  <si>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ДН-13/21    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с </t>
    </r>
    <r>
      <rPr>
        <sz val="11"/>
        <color rgb="FFFF0000"/>
        <rFont val="Times New Roman"/>
        <family val="1"/>
        <charset val="204"/>
      </rPr>
      <t>отделкой МДФс двух сторон</t>
    </r>
    <r>
      <rPr>
        <sz val="11"/>
        <rFont val="Times New Roman"/>
        <family val="1"/>
        <charset val="204"/>
      </rPr>
      <t xml:space="preserve">, ручка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color rgb="FF0070C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 </t>
    </r>
  </si>
  <si>
    <r>
      <t xml:space="preserve">ДН-13/21   проем 1300х2100(h);  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</t>
    </r>
    <r>
      <rPr>
        <sz val="11"/>
        <color rgb="FFFF0000"/>
        <rFont val="Times New Roman"/>
        <family val="1"/>
        <charset val="204"/>
      </rPr>
      <t>с отделкой МДФ с наружной  стороны</t>
    </r>
    <r>
      <rPr>
        <sz val="11"/>
        <rFont val="Times New Roman"/>
        <family val="1"/>
        <charset val="204"/>
      </rPr>
      <t xml:space="preserve">, ручка нажимная, замок «ключ-ключ», 
        доводчик, </t>
    </r>
    <r>
      <rPr>
        <b/>
        <sz val="11"/>
        <rFont val="Times New Roman"/>
        <family val="1"/>
        <charset val="204"/>
      </rPr>
      <t xml:space="preserve">степень огнестойкости EI-60, </t>
    </r>
    <r>
      <rPr>
        <sz val="11"/>
        <rFont val="Times New Roman"/>
        <family val="1"/>
        <charset val="204"/>
      </rPr>
      <t xml:space="preserve">RAL 8023 ПРАВАЯ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</si>
  <si>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ДН-13/21   проем 1000х2100(h);  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</t>
    </r>
    <r>
      <rPr>
        <sz val="11"/>
        <color rgb="FFFF0000"/>
        <rFont val="Times New Roman"/>
        <family val="1"/>
        <charset val="204"/>
      </rPr>
      <t>с отделкой МДФ с наружной стороны</t>
    </r>
    <r>
      <rPr>
        <sz val="11"/>
        <rFont val="Times New Roman"/>
        <family val="1"/>
        <charset val="204"/>
      </rPr>
      <t xml:space="preserve">, ручка нажимная, замок «ключ-ключ», 
        доводчик, </t>
    </r>
    <r>
      <rPr>
        <b/>
        <sz val="11"/>
        <rFont val="Times New Roman"/>
        <family val="1"/>
        <charset val="204"/>
      </rPr>
      <t xml:space="preserve">степень огнестойкости EI-60, </t>
    </r>
    <r>
      <rPr>
        <sz val="11"/>
        <rFont val="Times New Roman"/>
        <family val="1"/>
        <charset val="204"/>
      </rPr>
      <t xml:space="preserve">RAL 9016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</si>
  <si>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ДВ-1(Л)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 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</t>
    </r>
    <r>
      <rPr>
        <sz val="12"/>
        <rFont val="Times New Roman"/>
        <family val="1"/>
        <charset val="204"/>
      </rPr>
      <t xml:space="preserve">, глухой,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розетка, цоколь; Со стороны тамбура - наличник тип-3 2100х70х100, добор, розетка, цоколь; </t>
    </r>
    <r>
      <rPr>
        <sz val="12"/>
        <rFont val="Times New Roman"/>
        <family val="1"/>
        <charset val="204"/>
      </rPr>
      <t xml:space="preserve">доводчик, </t>
    </r>
    <r>
      <rPr>
        <sz val="12"/>
        <color rgb="FFFF0000"/>
        <rFont val="Times New Roman"/>
        <family val="1"/>
        <charset val="204"/>
      </rPr>
      <t xml:space="preserve"> ручка скоба</t>
    </r>
    <r>
      <rPr>
        <sz val="12"/>
        <rFont val="Times New Roman"/>
        <family val="1"/>
        <charset val="204"/>
      </rPr>
      <t>,  без нормиремой степени огнестойкости,</t>
    </r>
    <r>
      <rPr>
        <b/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Обеспечить проем в свету при открытых створках -1200мм,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</si>
  <si>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ДВ-3(Л)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полуторный, окраска RAL         
8014 глухой,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</t>
    </r>
    <r>
      <rPr>
        <sz val="12"/>
        <rFont val="Times New Roman"/>
        <family val="1"/>
        <charset val="204"/>
      </rPr>
      <t xml:space="preserve">, с доводчиком ручка скоба, не должна иметь запоров, препятствующих свободному открыванию изнутри без ключа; обеспечить проем в свету 1200мм,  без нормируемой степени огнестойкости; </t>
    </r>
    <r>
      <rPr>
        <sz val="12"/>
        <color rgb="FFFF0000"/>
        <rFont val="Times New Roman"/>
        <family val="1"/>
        <charset val="204"/>
      </rPr>
      <t>Комплектация: со стороны вестибюля и лифтового холла- наличник  тип 3 2100х70х100, добор, розетка, цоколь; Со стороны коридора – наличник  тип 3 2100х70х100, карниз 60 добор, розетка, цоколь</t>
    </r>
    <r>
      <rPr>
        <sz val="12"/>
        <rFont val="Times New Roman"/>
        <family val="1"/>
        <charset val="204"/>
      </rPr>
      <t>. ЛЕВАЯ</t>
    </r>
  </si>
  <si>
    <r>
      <rPr>
        <b/>
        <sz val="12"/>
        <rFont val="Times New Roman"/>
        <family val="1"/>
        <charset val="204"/>
      </rPr>
      <t xml:space="preserve">ДВ-1(П)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 , </t>
    </r>
    <r>
      <rPr>
        <sz val="12"/>
        <rFont val="Times New Roman"/>
        <family val="1"/>
        <charset val="204"/>
      </rPr>
      <t xml:space="preserve"> без нормиремой степени огнестойкости,</t>
    </r>
    <r>
      <rPr>
        <b/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</si>
  <si>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ДВ-1(Л)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 доводчик,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 xml:space="preserve">, </t>
    </r>
    <r>
      <rPr>
        <sz val="12"/>
        <rFont val="Times New Roman"/>
        <family val="1"/>
        <charset val="204"/>
      </rPr>
      <t xml:space="preserve"> без нормиремой степени огнестойкости,</t>
    </r>
    <r>
      <rPr>
        <b/>
        <sz val="12"/>
        <rFont val="Times New Roman"/>
        <family val="1"/>
        <charset val="204"/>
      </rPr>
      <t xml:space="preserve">              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ЛЕВАЯ</t>
    </r>
  </si>
  <si>
    <r>
      <t xml:space="preserve">ДВ-1  проем 1390х2100(h);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b/>
        <sz val="11"/>
        <rFont val="Times New Roman"/>
        <family val="1"/>
        <charset val="204"/>
      </rPr>
      <t>ручка НАЖИМНАЯ,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степень огнестойкости 
      - EI 30;  ПРАВАЯ</t>
    </r>
  </si>
  <si>
    <r>
      <rPr>
        <b/>
        <sz val="12"/>
        <rFont val="Times New Roman"/>
        <family val="1"/>
        <charset val="204"/>
      </rPr>
      <t xml:space="preserve">ДН-12/22   проем 1300х2300(h);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</t>
    </r>
    <r>
      <rPr>
        <sz val="12"/>
        <color rgb="FFFF0000"/>
        <rFont val="Times New Roman"/>
        <family val="1"/>
        <charset val="204"/>
      </rPr>
      <t xml:space="preserve">утепленный </t>
    </r>
    <r>
      <rPr>
        <sz val="12"/>
        <rFont val="Times New Roman"/>
        <family val="1"/>
        <charset val="204"/>
      </rPr>
      <t>с</t>
    </r>
    <r>
      <rPr>
        <sz val="12"/>
        <color rgb="FFFF0000"/>
        <rFont val="Times New Roman"/>
        <family val="1"/>
        <charset val="204"/>
      </rPr>
      <t xml:space="preserve"> отделкой МДФ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наружной стороны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«ключ-ключ», доводчик, RAL 8023, </t>
    </r>
    <r>
      <rPr>
        <b/>
        <sz val="12"/>
        <rFont val="Times New Roman"/>
        <family val="1"/>
        <charset val="204"/>
      </rPr>
      <t xml:space="preserve">степень огнестойкости EI-60, </t>
    </r>
    <r>
      <rPr>
        <b/>
        <i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</si>
  <si>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ДН-13/21     проем 1300х2100(h);                                                                                                  металлический, наружный, утепленный, 
        полуторный, глухой, с уплотнителем, с </t>
    </r>
    <r>
      <rPr>
        <b/>
        <sz val="11"/>
        <color rgb="FFFF0000"/>
        <rFont val="Times New Roman"/>
        <family val="1"/>
        <charset val="204"/>
      </rPr>
      <t>отделкой МДФ с наружной стороны</t>
    </r>
    <r>
      <rPr>
        <b/>
        <sz val="11"/>
        <rFont val="Times New Roman"/>
        <family val="1"/>
        <charset val="204"/>
      </rPr>
      <t xml:space="preserve">, ручка нажимная, замок «ключ-ключ», 
        доводчик, степень огнестойкости EI-60, RAL 8023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</si>
  <si>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ДН-12/22   проем 1390х2300(h);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утепленный, </t>
    </r>
    <r>
      <rPr>
        <sz val="12"/>
        <color rgb="FFFF0000"/>
        <rFont val="Times New Roman"/>
        <family val="1"/>
        <charset val="204"/>
      </rPr>
      <t xml:space="preserve">с отделкой МДФ с двух сторон, </t>
    </r>
    <r>
      <rPr>
        <b/>
        <sz val="12"/>
        <color rgb="FFFF0000"/>
        <rFont val="Times New Roman"/>
        <family val="1"/>
        <charset val="204"/>
      </rPr>
      <t xml:space="preserve">ручка НАЖИМНАЯ, </t>
    </r>
    <r>
      <rPr>
        <sz val="12"/>
        <color rgb="FFFF0000"/>
        <rFont val="Times New Roman"/>
        <family val="1"/>
        <charset val="204"/>
      </rPr>
      <t>без замка</t>
    </r>
    <r>
      <rPr>
        <sz val="12"/>
        <rFont val="Times New Roman"/>
        <family val="1"/>
        <charset val="204"/>
      </rPr>
      <t xml:space="preserve">, доводчик, RAL 8023, </t>
    </r>
    <r>
      <rPr>
        <b/>
        <sz val="12"/>
        <rFont val="Times New Roman"/>
        <family val="1"/>
        <charset val="204"/>
      </rPr>
      <t xml:space="preserve">степень огнестойкости EI-60, </t>
    </r>
    <r>
      <rPr>
        <b/>
        <i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</si>
  <si>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ДН-9/22   проем 1300х2300(h);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с отделкой МДФ</t>
    </r>
    <r>
      <rPr>
        <sz val="12"/>
        <color rgb="FFFF0000"/>
        <rFont val="Times New Roman"/>
        <family val="1"/>
        <charset val="204"/>
      </rPr>
      <t xml:space="preserve"> с одной стороны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B0F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«ключ-ключ», доводчик, RAL 8023, </t>
    </r>
    <r>
      <rPr>
        <b/>
        <sz val="12"/>
        <rFont val="Times New Roman"/>
        <family val="1"/>
        <charset val="204"/>
      </rPr>
      <t xml:space="preserve">степень огнестойкости EI-60, </t>
    </r>
    <r>
      <rPr>
        <b/>
        <i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</si>
  <si>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ДН-13/21     проем 1300х2100(h);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полуторный, глухой, с уплотнителем, с</t>
    </r>
    <r>
      <rPr>
        <sz val="11"/>
        <color rgb="FFFF0000"/>
        <rFont val="Times New Roman"/>
        <family val="1"/>
        <charset val="204"/>
      </rPr>
      <t xml:space="preserve"> отделкой МДФ с оодной стороны</t>
    </r>
    <r>
      <rPr>
        <sz val="11"/>
        <rFont val="Times New Roman"/>
        <family val="1"/>
        <charset val="204"/>
      </rPr>
      <t xml:space="preserve">, ручка </t>
    </r>
    <r>
      <rPr>
        <sz val="11"/>
        <color rgb="FFFF0000"/>
        <rFont val="Times New Roman"/>
        <family val="1"/>
        <charset val="204"/>
      </rPr>
      <t xml:space="preserve">нажимная </t>
    </r>
    <r>
      <rPr>
        <sz val="11"/>
        <rFont val="Times New Roman"/>
        <family val="1"/>
        <charset val="204"/>
      </rPr>
      <t>, замок "ключ-ключ";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</si>
  <si>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t xml:space="preserve">ДН-10/21     проем 1000х2100(h);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полуторный, глухой, с уплотнителем, с</t>
    </r>
    <r>
      <rPr>
        <sz val="11"/>
        <color rgb="FFFF0000"/>
        <rFont val="Times New Roman"/>
        <family val="1"/>
        <charset val="204"/>
      </rPr>
      <t xml:space="preserve"> отделкой МДФ</t>
    </r>
    <r>
      <rPr>
        <sz val="11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с одной стороны</t>
    </r>
    <r>
      <rPr>
        <sz val="11"/>
        <rFont val="Times New Roman"/>
        <family val="1"/>
        <charset val="204"/>
      </rPr>
      <t xml:space="preserve">, ручка  </t>
    </r>
    <r>
      <rPr>
        <sz val="11"/>
        <color rgb="FFFF0000"/>
        <rFont val="Times New Roman"/>
        <family val="1"/>
        <charset val="204"/>
      </rPr>
      <t>нажимная</t>
    </r>
    <r>
      <rPr>
        <sz val="11"/>
        <rFont val="Times New Roman"/>
        <family val="1"/>
        <charset val="204"/>
      </rPr>
      <t xml:space="preserve"> </t>
    </r>
    <r>
      <rPr>
        <sz val="11"/>
        <color rgb="FF00B0F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замок "ключ-ключ";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</si>
  <si>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r>
      <rPr>
        <b/>
        <sz val="12"/>
        <rFont val="Times New Roman"/>
        <family val="1"/>
        <charset val="204"/>
      </rPr>
      <t xml:space="preserve">ДВ-1 проем 1390х2100(h);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с о</t>
    </r>
    <r>
      <rPr>
        <sz val="12"/>
        <color rgb="FFFF0000"/>
        <rFont val="Times New Roman"/>
        <family val="1"/>
        <charset val="204"/>
      </rPr>
      <t>тделкой фрезерованным МДФс двух сторон,</t>
    </r>
    <r>
      <rPr>
        <sz val="12"/>
        <rFont val="Times New Roman"/>
        <family val="1"/>
        <charset val="204"/>
      </rPr>
      <t xml:space="preserve"> 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наличник тип-3 2100х70х100, добор, карниз 60, розетка, цоколь; </t>
    </r>
    <r>
      <rPr>
        <sz val="12"/>
        <rFont val="Times New Roman"/>
        <family val="1"/>
        <charset val="204"/>
      </rPr>
      <t xml:space="preserve"> доводчик, ручка скоба,  без нормируемой огнестойкости;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</si>
  <si>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ДВ-1 проем </t>
    </r>
    <r>
      <rPr>
        <b/>
        <sz val="12"/>
        <color rgb="FFFF0000"/>
        <rFont val="Times New Roman"/>
        <family val="1"/>
        <charset val="204"/>
      </rPr>
      <t xml:space="preserve">1390 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 глухой, RAL 8014,  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без нормируемой огнестойкости; 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обеспечить проем в свету 1200мм, ПРАВАЯ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</si>
  <si>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 глухой, RAL 8014,   </t>
    </r>
    <r>
      <rPr>
        <b/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без нормируемой огнестойкости; 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ключа; ПРАВАЯ</t>
    </r>
  </si>
  <si>
    <r>
      <t xml:space="preserve">Дв-10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 глазок ПРАВАЯ</t>
    </r>
  </si>
  <si>
    <r>
      <t xml:space="preserve">Дв-18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с возможностью запирания изнутри (вертушок), глазок ЛЕВАЯ</t>
    </r>
  </si>
  <si>
    <r>
      <rPr>
        <b/>
        <sz val="12"/>
        <rFont val="Times New Roman"/>
        <family val="1"/>
        <charset val="204"/>
      </rPr>
      <t xml:space="preserve">ДВ-1л   проем 1300х2100(h);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глухой, полуторный , глухой, RAL 8014, доводчик, </t>
    </r>
    <r>
      <rPr>
        <sz val="12"/>
        <color rgb="FFFF0000"/>
        <rFont val="Times New Roman"/>
        <family val="1"/>
        <charset val="204"/>
      </rPr>
      <t>без замка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    </t>
    </r>
  </si>
  <si>
    <r>
      <rPr>
        <b/>
        <sz val="12"/>
        <rFont val="Times New Roman"/>
        <family val="1"/>
        <charset val="204"/>
      </rPr>
      <t xml:space="preserve">ДН -3   проем 1000х2400(h);              </t>
    </r>
    <r>
      <rPr>
        <sz val="12"/>
        <rFont val="Times New Roman"/>
        <family val="1"/>
        <charset val="204"/>
      </rPr>
      <t xml:space="preserve">                                       металлический, наружный, однопольный,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утепленный,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 доводчик, фрамуга –теплый стемалит, </t>
    </r>
    <r>
      <rPr>
        <b/>
        <sz val="12"/>
        <rFont val="Times New Roman"/>
        <family val="1"/>
        <charset val="204"/>
      </rPr>
      <t xml:space="preserve">степень огнестойкости EI-60 включая фрамугу,  </t>
    </r>
    <r>
      <rPr>
        <i/>
        <sz val="12"/>
        <color rgb="FFFF0000"/>
        <rFont val="Times New Roman"/>
        <family val="1"/>
        <charset val="204"/>
      </rPr>
      <t xml:space="preserve">замок с возможностьюоткрывания изнутри без ключа </t>
    </r>
    <r>
      <rPr>
        <b/>
        <i/>
        <sz val="12"/>
        <rFont val="Times New Roman"/>
        <family val="1"/>
        <charset val="204"/>
      </rPr>
      <t>;</t>
    </r>
    <r>
      <rPr>
        <sz val="12"/>
        <rFont val="Times New Roman"/>
        <family val="1"/>
        <charset val="204"/>
      </rPr>
      <t xml:space="preserve"> ПРАВАЯ</t>
    </r>
    <r>
      <rPr>
        <b/>
        <sz val="12"/>
        <rFont val="Times New Roman"/>
        <family val="1"/>
        <charset val="204"/>
      </rPr>
      <t xml:space="preserve">   </t>
    </r>
    <r>
      <rPr>
        <sz val="12"/>
        <color rgb="FFFF0000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        </t>
    </r>
  </si>
  <si>
    <r>
      <rPr>
        <b/>
        <sz val="12"/>
        <rFont val="Times New Roman"/>
        <family val="1"/>
        <charset val="204"/>
      </rPr>
      <t xml:space="preserve">ДН-4л   проем 1200х2400(h);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«ключ-ключ», доводчик, фрамуга –теплый стемалит, </t>
    </r>
    <r>
      <rPr>
        <b/>
        <sz val="12"/>
        <rFont val="Times New Roman"/>
        <family val="1"/>
        <charset val="204"/>
      </rPr>
      <t xml:space="preserve">степень огнестойкости EI-60 включая фрамугу, </t>
    </r>
    <r>
      <rPr>
        <b/>
        <i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ЛЕВАЯ  </t>
    </r>
    <r>
      <rPr>
        <sz val="12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</si>
  <si>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ДН-7л   проем 1000х2100(h);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нажимная, замок с возможностью запирания изнутри без ключа </t>
    </r>
    <r>
      <rPr>
        <sz val="12"/>
        <color rgb="FFFF0000"/>
        <rFont val="Times New Roman"/>
        <family val="1"/>
        <charset val="204"/>
      </rPr>
      <t>(вертушок), глазок</t>
    </r>
    <r>
      <rPr>
        <sz val="12"/>
        <rFont val="Times New Roman"/>
        <family val="1"/>
        <charset val="204"/>
      </rPr>
      <t xml:space="preserve">,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без нормируемой огнестойкости, </t>
    </r>
    <r>
      <rPr>
        <b/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</si>
  <si>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ДВ-7(П) проем 1200х2100(h);    </t>
    </r>
    <r>
      <rPr>
        <sz val="12"/>
        <rFont val="Times New Roman"/>
        <family val="1"/>
        <charset val="204"/>
      </rPr>
      <t xml:space="preserve">                                      металлический, полуторный,  глухой,  RAL 8014,  доводчик, не должна иметь запоров, препятствующих свободному открыванию изнутри без ключа,  ручка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дымогазнепроницаемый, степень огнестойкости EIS30;</t>
    </r>
    <r>
      <rPr>
        <sz val="12"/>
        <rFont val="Times New Roman"/>
        <family val="1"/>
        <charset val="204"/>
      </rPr>
      <t xml:space="preserve"> 
 </t>
    </r>
  </si>
  <si>
    <r>
      <rPr>
        <b/>
        <sz val="12"/>
        <rFont val="Times New Roman"/>
        <family val="1"/>
        <charset val="204"/>
      </rPr>
      <t xml:space="preserve">ДВ-1п проем 1300х2100(h);             </t>
    </r>
    <r>
      <rPr>
        <sz val="12"/>
        <rFont val="Times New Roman"/>
        <family val="1"/>
        <charset val="204"/>
      </rPr>
      <t xml:space="preserve">                          металлический, полуторный, глухой, не должна иметь запоров, препятствующих свободному открыванию изнутри без ключа;  RAL 8014,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</t>
    </r>
    <r>
      <rPr>
        <sz val="12"/>
        <rFont val="Times New Roman"/>
        <family val="1"/>
        <charset val="204"/>
      </rPr>
      <t xml:space="preserve"> </t>
    </r>
  </si>
  <si>
    <r>
      <rPr>
        <b/>
        <sz val="12"/>
        <rFont val="Times New Roman"/>
        <family val="1"/>
        <charset val="204"/>
      </rPr>
      <t xml:space="preserve">ДВ-1л проем 1300х2100(h);             </t>
    </r>
    <r>
      <rPr>
        <sz val="12"/>
        <rFont val="Times New Roman"/>
        <family val="1"/>
        <charset val="204"/>
      </rPr>
      <t xml:space="preserve">                          металлический, полуторный, глухой, не должна иметь запоров, препятствующих свободному открыванию изнутри без ключа;  RAL 8014, доводчик, ручка  </t>
    </r>
    <r>
      <rPr>
        <sz val="12"/>
        <color rgb="FFFF0000"/>
        <rFont val="Times New Roman"/>
        <family val="1"/>
        <charset val="204"/>
      </rPr>
      <t xml:space="preserve"> нажимная 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 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</si>
  <si>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 глухой, RAL 8014,  доводчик, не должна иметь запоров, препятствующих свободному открыванию изнутри без ключа,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с уплотнением в притворах, 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</si>
  <si>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>ДВ-1</t>
    </r>
    <r>
      <rPr>
        <b/>
        <sz val="12"/>
        <color rgb="FFFF0000"/>
        <rFont val="Times New Roman"/>
        <family val="1"/>
        <charset val="204"/>
      </rPr>
      <t>л</t>
    </r>
    <r>
      <rPr>
        <b/>
        <sz val="12"/>
        <rFont val="Times New Roman"/>
        <family val="1"/>
        <charset val="204"/>
      </rPr>
      <t xml:space="preserve">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не должна иметь запоров, препятствующих свободному открыванию изнутри без ключа,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с уплотнением в притворах, </t>
    </r>
    <r>
      <rPr>
        <b/>
        <sz val="12"/>
        <rFont val="Times New Roman"/>
        <family val="1"/>
        <charset val="204"/>
      </rPr>
      <t xml:space="preserve"> дымогазонепроницаемый, степень огнестойкости EIS-30;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</si>
  <si>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ДВ-1л*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 глухой, RAL 8014,  доводчик, без замка,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 ,</t>
    </r>
    <r>
      <rPr>
        <sz val="12"/>
        <rFont val="Times New Roman"/>
        <family val="1"/>
        <charset val="204"/>
      </rPr>
      <t xml:space="preserve"> с уплотнением в притворах, </t>
    </r>
    <r>
      <rPr>
        <b/>
        <sz val="12"/>
        <rFont val="Times New Roman"/>
        <family val="1"/>
        <charset val="204"/>
      </rPr>
      <t xml:space="preserve"> дымогазонепроницаемый, степень огнестойкости EIS-30;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</si>
  <si>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ДВ-1*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замок "ключ-ключ",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с уплотнением в притворах, 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</si>
  <si>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ДВ-3 проем 1000х2100(h);        </t>
    </r>
    <r>
      <rPr>
        <sz val="12"/>
        <rFont val="Times New Roman"/>
        <family val="1"/>
        <charset val="204"/>
      </rPr>
      <t xml:space="preserve">                                   металлический,</t>
    </r>
    <r>
      <rPr>
        <b/>
        <sz val="12"/>
        <rFont val="Times New Roman"/>
        <family val="1"/>
        <charset val="204"/>
      </rPr>
      <t xml:space="preserve"> дымогазонепроницаемый,</t>
    </r>
    <r>
      <rPr>
        <sz val="12"/>
        <rFont val="Times New Roman"/>
        <family val="1"/>
        <charset val="204"/>
      </rPr>
      <t xml:space="preserve">  
однопольный,  RAL  8014, глухая,  доводчик,  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без замка, </t>
    </r>
    <r>
      <rPr>
        <b/>
        <sz val="12"/>
        <rFont val="Times New Roman"/>
        <family val="1"/>
        <charset val="204"/>
      </rPr>
      <t>степень огнестойкости - EIS 30;</t>
    </r>
    <r>
      <rPr>
        <sz val="12"/>
        <rFont val="Times New Roman"/>
        <family val="1"/>
        <charset val="204"/>
      </rPr>
      <t xml:space="preserve">
ПРАВАЯ</t>
    </r>
  </si>
  <si>
    <r>
      <rPr>
        <b/>
        <sz val="12"/>
        <rFont val="Times New Roman"/>
        <family val="1"/>
        <charset val="204"/>
      </rPr>
      <t xml:space="preserve">ДВ-3 проем 1000х2100(h);        </t>
    </r>
    <r>
      <rPr>
        <sz val="12"/>
        <rFont val="Times New Roman"/>
        <family val="1"/>
        <charset val="204"/>
      </rPr>
      <t xml:space="preserve">                                   металлический,</t>
    </r>
    <r>
      <rPr>
        <b/>
        <sz val="12"/>
        <rFont val="Times New Roman"/>
        <family val="1"/>
        <charset val="204"/>
      </rPr>
      <t xml:space="preserve"> дымогазонепроницаемый,</t>
    </r>
    <r>
      <rPr>
        <sz val="12"/>
        <rFont val="Times New Roman"/>
        <family val="1"/>
        <charset val="204"/>
      </rPr>
      <t xml:space="preserve">  
однопольный,  RAL  8014, глухая,  доводчик,   ручка </t>
    </r>
    <r>
      <rPr>
        <sz val="12"/>
        <color rgb="FFFF0000"/>
        <rFont val="Times New Roman"/>
        <family val="1"/>
        <charset val="204"/>
      </rPr>
      <t>Нажимная,</t>
    </r>
    <r>
      <rPr>
        <sz val="12"/>
        <rFont val="Times New Roman"/>
        <family val="1"/>
        <charset val="204"/>
      </rPr>
      <t xml:space="preserve"> без замка, </t>
    </r>
    <r>
      <rPr>
        <b/>
        <sz val="12"/>
        <rFont val="Times New Roman"/>
        <family val="1"/>
        <charset val="204"/>
      </rPr>
      <t>степень огнестойкости - EIS 30;</t>
    </r>
    <r>
      <rPr>
        <sz val="12"/>
        <rFont val="Times New Roman"/>
        <family val="1"/>
        <charset val="204"/>
      </rPr>
      <t xml:space="preserve">
ЛЕВАЯ</t>
    </r>
  </si>
  <si>
    <r>
      <rPr>
        <b/>
        <sz val="12"/>
        <rFont val="Times New Roman"/>
        <family val="1"/>
        <charset val="204"/>
      </rPr>
      <t xml:space="preserve">ДН-3 проем 1000х2400(h);   </t>
    </r>
    <r>
      <rPr>
        <sz val="12"/>
        <rFont val="Times New Roman"/>
        <family val="1"/>
        <charset val="204"/>
      </rPr>
      <t xml:space="preserve">                                          металлический, однопольный, глухой, с уплотнением в притворах, с утеплением, </t>
    </r>
    <r>
      <rPr>
        <sz val="12"/>
        <color rgb="FFFF0000"/>
        <rFont val="Times New Roman"/>
        <family val="1"/>
        <charset val="204"/>
      </rPr>
      <t>фрамуга теплый стемалит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(металл), </t>
    </r>
    <r>
      <rPr>
        <b/>
        <sz val="12"/>
        <color rgb="FFFF0000"/>
        <rFont val="Times New Roman"/>
        <family val="1"/>
        <charset val="204"/>
      </rPr>
      <t>степень огнестойкости EI60</t>
    </r>
    <r>
      <rPr>
        <sz val="12"/>
        <rFont val="Times New Roman"/>
        <family val="1"/>
        <charset val="204"/>
      </rPr>
      <t xml:space="preserve">, цвет по RAL 8023, </t>
    </r>
    <r>
      <rPr>
        <sz val="12"/>
        <color rgb="FFFF0000"/>
        <rFont val="Times New Roman"/>
        <family val="1"/>
        <charset val="204"/>
      </rPr>
      <t>с отделкой МДФ с наружной стороны</t>
    </r>
    <r>
      <rPr>
        <sz val="12"/>
        <rFont val="Times New Roman"/>
        <family val="1"/>
        <charset val="204"/>
      </rPr>
      <t xml:space="preserve">, ручка нажимная, замок </t>
    </r>
    <r>
      <rPr>
        <sz val="12"/>
        <color rgb="FFFF0000"/>
        <rFont val="Times New Roman"/>
        <family val="1"/>
        <charset val="204"/>
      </rPr>
      <t>"ключ-ключ"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доводчик,  </t>
    </r>
    <r>
      <rPr>
        <b/>
        <sz val="12"/>
        <rFont val="Times New Roman"/>
        <family val="1"/>
        <charset val="204"/>
      </rPr>
      <t xml:space="preserve">степень огнестойкости EI60;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</si>
  <si>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>ДН-3</t>
    </r>
    <r>
      <rPr>
        <b/>
        <sz val="12"/>
        <color rgb="FFFF0000"/>
        <rFont val="Times New Roman"/>
        <family val="1"/>
        <charset val="204"/>
      </rPr>
      <t>л</t>
    </r>
    <r>
      <rPr>
        <b/>
        <sz val="12"/>
        <rFont val="Times New Roman"/>
        <family val="1"/>
        <charset val="204"/>
      </rPr>
      <t xml:space="preserve"> проем 1000х2400(h);  </t>
    </r>
    <r>
      <rPr>
        <sz val="12"/>
        <rFont val="Times New Roman"/>
        <family val="1"/>
        <charset val="204"/>
      </rPr>
      <t xml:space="preserve">                                        металлический, однопольный, глухой, с уплотнением в притворах, с утеплением, </t>
    </r>
    <r>
      <rPr>
        <sz val="12"/>
        <color rgb="FFFF0000"/>
        <rFont val="Times New Roman"/>
        <family val="1"/>
        <charset val="204"/>
      </rPr>
      <t>фрамуга теплый стемалит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(металл</t>
    </r>
    <r>
      <rPr>
        <sz val="12"/>
        <rFont val="Times New Roman"/>
        <family val="1"/>
        <charset val="204"/>
      </rPr>
      <t xml:space="preserve">), </t>
    </r>
    <r>
      <rPr>
        <b/>
        <sz val="12"/>
        <color rgb="FFFF0000"/>
        <rFont val="Times New Roman"/>
        <family val="1"/>
        <charset val="204"/>
      </rPr>
      <t>степень огнестойкости EI60,</t>
    </r>
    <r>
      <rPr>
        <sz val="12"/>
        <rFont val="Times New Roman"/>
        <family val="1"/>
        <charset val="204"/>
      </rPr>
      <t xml:space="preserve"> цвет по RAL 8023, </t>
    </r>
    <r>
      <rPr>
        <sz val="12"/>
        <color rgb="FFFF0000"/>
        <rFont val="Times New Roman"/>
        <family val="1"/>
        <charset val="204"/>
      </rPr>
      <t>с отделкой МДФ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ручка нажимная, </t>
    </r>
    <r>
      <rPr>
        <sz val="12"/>
        <color rgb="FFFF0000"/>
        <rFont val="Times New Roman"/>
        <family val="1"/>
        <charset val="204"/>
      </rPr>
      <t>замок с ключом содной стороны</t>
    </r>
    <r>
      <rPr>
        <sz val="12"/>
        <rFont val="Times New Roman"/>
        <family val="1"/>
        <charset val="204"/>
      </rPr>
      <t xml:space="preserve"> доводчик,  </t>
    </r>
    <r>
      <rPr>
        <b/>
        <sz val="12"/>
        <rFont val="Times New Roman"/>
        <family val="1"/>
        <charset val="204"/>
      </rPr>
      <t>степень огнестойкости EI60;</t>
    </r>
    <r>
      <rPr>
        <sz val="12"/>
        <rFont val="Times New Roman"/>
        <family val="1"/>
        <charset val="204"/>
      </rPr>
      <t xml:space="preserve"> ЛЕВАЯ</t>
    </r>
  </si>
  <si>
    <r>
      <rPr>
        <b/>
        <sz val="12"/>
        <rFont val="Times New Roman"/>
        <family val="1"/>
        <charset val="204"/>
      </rPr>
      <t>ДН-4л проем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 х2400(h);                     </t>
    </r>
    <r>
      <rPr>
        <sz val="12"/>
        <rFont val="Times New Roman"/>
        <family val="1"/>
        <charset val="204"/>
      </rPr>
      <t xml:space="preserve">                        индивидуальный дверной блок, наружный, </t>
    </r>
    <r>
      <rPr>
        <sz val="12"/>
        <color rgb="FFFF0000"/>
        <rFont val="Times New Roman"/>
        <family val="1"/>
        <charset val="204"/>
      </rPr>
      <t xml:space="preserve">утепленный, </t>
    </r>
    <r>
      <rPr>
        <sz val="12"/>
        <rFont val="Times New Roman"/>
        <family val="1"/>
        <charset val="204"/>
      </rPr>
      <t xml:space="preserve">металлический, полуторный, глухой, с уплотнением в притворах, </t>
    </r>
    <r>
      <rPr>
        <sz val="12"/>
        <color rgb="FFFF0000"/>
        <rFont val="Times New Roman"/>
        <family val="1"/>
        <charset val="204"/>
      </rPr>
      <t xml:space="preserve"> фрамуга теплый стеламит (металл) </t>
    </r>
    <r>
      <rPr>
        <b/>
        <sz val="12"/>
        <color rgb="FFFF0000"/>
        <rFont val="Times New Roman"/>
        <family val="1"/>
        <charset val="204"/>
      </rPr>
      <t xml:space="preserve">огнестойкость EI60, </t>
    </r>
    <r>
      <rPr>
        <sz val="12"/>
        <rFont val="Times New Roman"/>
        <family val="1"/>
        <charset val="204"/>
      </rPr>
      <t xml:space="preserve"> ручка нажимная, доводчик, </t>
    </r>
    <r>
      <rPr>
        <b/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с отделкой МДФ, RAL 8023,, </t>
    </r>
    <r>
      <rPr>
        <sz val="12"/>
        <color rgb="FFFF0000"/>
        <rFont val="Times New Roman"/>
        <family val="1"/>
        <charset val="204"/>
      </rPr>
      <t>с отделкой МДФ с двух сторон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>огнестойкость EI60,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ЛЕВАЯ  пр</t>
    </r>
    <r>
      <rPr>
        <sz val="12"/>
        <rFont val="Times New Roman"/>
        <family val="1"/>
        <charset val="204"/>
      </rPr>
      <t xml:space="preserve">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</si>
  <si>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ДН-5 проем </t>
    </r>
    <r>
      <rPr>
        <b/>
        <sz val="12"/>
        <color rgb="FFFF0000"/>
        <rFont val="Times New Roman"/>
        <family val="1"/>
        <charset val="204"/>
      </rPr>
      <t>1600</t>
    </r>
    <r>
      <rPr>
        <b/>
        <sz val="12"/>
        <rFont val="Times New Roman"/>
        <family val="1"/>
        <charset val="204"/>
      </rPr>
      <t xml:space="preserve">х2800(h);                     </t>
    </r>
    <r>
      <rPr>
        <sz val="12"/>
        <rFont val="Times New Roman"/>
        <family val="1"/>
        <charset val="204"/>
      </rPr>
      <t xml:space="preserve">                        индивидуальный дверной блок, наружный, утепленный металлический, полуторный, глухой, с уплотнением,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доводчик,</t>
    </r>
    <r>
      <rPr>
        <sz val="12"/>
        <color rgb="FFFF0000"/>
        <rFont val="Times New Roman"/>
        <family val="1"/>
        <charset val="204"/>
      </rPr>
      <t xml:space="preserve"> ФРАМУГА УТЕПЛЕННАЯ огнестойкостью EI 60, </t>
    </r>
    <r>
      <rPr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ключа, с отделкой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RAL 8023, </t>
    </r>
    <r>
      <rPr>
        <b/>
        <sz val="12"/>
        <rFont val="Times New Roman"/>
        <family val="1"/>
        <charset val="204"/>
      </rPr>
      <t xml:space="preserve">огнестойкость EI60, </t>
    </r>
    <r>
      <rPr>
        <b/>
        <sz val="12"/>
        <color rgb="FFFF0000"/>
        <rFont val="Times New Roman"/>
        <family val="1"/>
        <charset val="204"/>
      </rPr>
      <t>ЛЕВАЯ</t>
    </r>
    <r>
      <rPr>
        <sz val="12"/>
        <rFont val="Times New Roman"/>
        <family val="1"/>
        <charset val="204"/>
      </rPr>
      <t xml:space="preserve"> </t>
    </r>
  </si>
  <si>
    <r>
      <t>ДВ-1(Л)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 проем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color rgb="FF0070C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х2100(h);     </t>
    </r>
    <r>
      <rPr>
        <sz val="12"/>
        <rFont val="Times New Roman"/>
        <family val="1"/>
        <charset val="204"/>
      </rPr>
      <t xml:space="preserve">                                                                   металлический, полуторный с отделкой фрезерованным МДФ</t>
    </r>
    <r>
      <rPr>
        <sz val="12"/>
        <color rgb="FFFF0000"/>
        <rFont val="Times New Roman"/>
        <family val="1"/>
        <charset val="204"/>
      </rPr>
      <t xml:space="preserve"> 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- наличник  тип-3 2100х70х100, добор, карниз 60, розетка, цоколь; Со стороны тамбура наличник тип-3 2100х70х100, добор, розетка, карниз 60, цоколь; </t>
    </r>
    <r>
      <rPr>
        <sz val="12"/>
        <rFont val="Times New Roman"/>
        <family val="1"/>
        <charset val="204"/>
      </rPr>
      <t xml:space="preserve"> доводчик, не должна иметь запоров, препятствующих свободному открыванию изнутри без ключа, ручка скоба, без нормируемой степени огнестойкости;   </t>
    </r>
    <r>
      <rPr>
        <b/>
        <i/>
        <sz val="12"/>
        <rFont val="Times New Roman"/>
        <family val="1"/>
        <charset val="204"/>
      </rPr>
      <t>Обеспечить проем в свету при открытых створках не менее 1200мм,</t>
    </r>
    <r>
      <rPr>
        <sz val="12"/>
        <rFont val="Times New Roman"/>
        <family val="1"/>
        <charset val="204"/>
      </rPr>
      <t xml:space="preserve"> ЛЕВАЯ  </t>
    </r>
  </si>
  <si>
    <r>
      <t xml:space="preserve">ДВ-7(Л) проем 1100х2100(h);                                      </t>
    </r>
    <r>
      <rPr>
        <sz val="12"/>
        <rFont val="Times New Roman"/>
        <family val="1"/>
        <charset val="204"/>
      </rPr>
      <t xml:space="preserve">металлический , однопольный, с  отделкой фрезерованным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>, RAL  8014, глухая, доводчик, ручка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не должна иметь запоров ,</t>
    </r>
    <r>
      <rPr>
        <sz val="12"/>
        <color rgb="FFC00000"/>
        <rFont val="Times New Roman"/>
        <family val="1"/>
        <charset val="204"/>
      </rPr>
      <t>(антипаника)</t>
    </r>
    <r>
      <rPr>
        <sz val="12"/>
        <rFont val="Times New Roman"/>
        <family val="1"/>
        <charset val="204"/>
      </rPr>
      <t xml:space="preserve"> препятствующих свободному открыванию изнутри без ключа, с уплотнением в притворах </t>
    </r>
    <r>
      <rPr>
        <b/>
        <sz val="12"/>
        <rFont val="Times New Roman"/>
        <family val="1"/>
        <charset val="204"/>
      </rPr>
      <t xml:space="preserve">степень огнестойкости - EI 30; </t>
    </r>
    <r>
      <rPr>
        <sz val="12"/>
        <rFont val="Times New Roman"/>
        <family val="1"/>
        <charset val="204"/>
      </rPr>
      <t xml:space="preserve">ЛЕВАЯ   </t>
    </r>
    <r>
      <rPr>
        <b/>
        <sz val="12"/>
        <rFont val="Times New Roman"/>
        <family val="1"/>
        <charset val="204"/>
      </rPr>
      <t xml:space="preserve">     </t>
    </r>
  </si>
  <si>
    <r>
      <t xml:space="preserve">ДВ-8(П)   проем 1000х2100(h);                                 </t>
    </r>
    <r>
      <rPr>
        <sz val="12"/>
        <rFont val="Times New Roman"/>
        <family val="1"/>
        <charset val="204"/>
      </rPr>
      <t xml:space="preserve">металлический, глухой, однопольный, глухой, RAL 8014, 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ручка нажимная,</t>
    </r>
    <r>
      <rPr>
        <b/>
        <sz val="12"/>
        <rFont val="Times New Roman"/>
        <family val="1"/>
        <charset val="204"/>
      </rPr>
      <t xml:space="preserve"> степень огнестойкости EI-30;     </t>
    </r>
  </si>
  <si>
    <r>
      <t xml:space="preserve">ДН-3*  проем 800х2050(h);                                                                                            </t>
    </r>
    <r>
      <rPr>
        <sz val="12"/>
        <rFont val="Times New Roman"/>
        <family val="1"/>
        <charset val="204"/>
      </rPr>
      <t>металлический, однопольный, наружный, утепленный с уплотнителем,</t>
    </r>
    <r>
      <rPr>
        <b/>
        <sz val="12"/>
        <rFont val="Times New Roman"/>
        <family val="1"/>
        <charset val="204"/>
      </rPr>
      <t xml:space="preserve"> степень огнестойкости EI30, </t>
    </r>
    <r>
      <rPr>
        <sz val="12"/>
        <rFont val="Times New Roman"/>
        <family val="1"/>
        <charset val="204"/>
      </rPr>
      <t xml:space="preserve">ручка нажимная, замок "ключ-ключ"  RAL 8023.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</si>
  <si>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 -7л проем 1030х2050(h);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блок, наружный, металлический, однопольный, глухой, </t>
    </r>
    <r>
      <rPr>
        <sz val="12"/>
        <color rgb="FFFF0000"/>
        <rFont val="Times New Roman"/>
        <family val="1"/>
        <charset val="204"/>
      </rPr>
      <t xml:space="preserve">утепленный, </t>
    </r>
    <r>
      <rPr>
        <sz val="12"/>
        <rFont val="Times New Roman"/>
        <family val="1"/>
        <charset val="204"/>
      </rPr>
      <t>с уплотнением, ручка нажимная, доводчик, замок «ключ-ключ»,</t>
    </r>
    <r>
      <rPr>
        <sz val="12"/>
        <color rgb="FFFF0000"/>
        <rFont val="Times New Roman"/>
        <family val="1"/>
        <charset val="204"/>
      </rPr>
      <t xml:space="preserve"> с отделкой МДФ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наружной стороны</t>
    </r>
    <r>
      <rPr>
        <sz val="12"/>
        <rFont val="Times New Roman"/>
        <family val="1"/>
        <charset val="204"/>
      </rPr>
      <t xml:space="preserve">, RAL 8023, </t>
    </r>
    <r>
      <rPr>
        <b/>
        <sz val="12"/>
        <rFont val="Times New Roman"/>
        <family val="1"/>
        <charset val="204"/>
      </rPr>
      <t xml:space="preserve">огнестойкость EI30, </t>
    </r>
    <r>
      <rPr>
        <sz val="12"/>
        <rFont val="Times New Roman"/>
        <family val="1"/>
        <charset val="204"/>
      </rPr>
      <t xml:space="preserve">ЛЕВАЯ  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</si>
  <si>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 -7 проем 1030х2050(h);                                                         </t>
    </r>
    <r>
      <rPr>
        <sz val="12"/>
        <rFont val="Times New Roman"/>
        <family val="1"/>
        <charset val="204"/>
      </rPr>
      <t xml:space="preserve">индивидуальный дверной блок, наружный, металлический, однопольный, глухой, </t>
    </r>
    <r>
      <rPr>
        <sz val="12"/>
        <color rgb="FFFF0000"/>
        <rFont val="Times New Roman"/>
        <family val="1"/>
        <charset val="204"/>
      </rPr>
      <t>утепленный,</t>
    </r>
    <r>
      <rPr>
        <sz val="12"/>
        <rFont val="Times New Roman"/>
        <family val="1"/>
        <charset val="204"/>
      </rPr>
      <t xml:space="preserve"> с уплотнением, ручка нажимная, доводчик, замок «ключ-ключ», с</t>
    </r>
    <r>
      <rPr>
        <sz val="12"/>
        <color rgb="FFFF0000"/>
        <rFont val="Times New Roman"/>
        <family val="1"/>
        <charset val="204"/>
      </rPr>
      <t xml:space="preserve"> отделкой МДФ с Наружной стороны</t>
    </r>
    <r>
      <rPr>
        <sz val="12"/>
        <rFont val="Times New Roman"/>
        <family val="1"/>
        <charset val="204"/>
      </rPr>
      <t xml:space="preserve">, RAL 8023, </t>
    </r>
    <r>
      <rPr>
        <b/>
        <sz val="12"/>
        <rFont val="Times New Roman"/>
        <family val="1"/>
        <charset val="204"/>
      </rPr>
      <t>огнестойкость EI30,</t>
    </r>
    <r>
      <rPr>
        <sz val="12"/>
        <rFont val="Times New Roman"/>
        <family val="1"/>
        <charset val="204"/>
      </rPr>
      <t xml:space="preserve"> 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</si>
  <si>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ДН-2  проем 960х2780(h);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наружный, утепленный с уплотнителем, </t>
    </r>
    <r>
      <rPr>
        <b/>
        <sz val="12"/>
        <rFont val="Times New Roman"/>
        <family val="1"/>
        <charset val="204"/>
      </rPr>
      <t>степень огнестойкости EI30</t>
    </r>
    <r>
      <rPr>
        <sz val="12"/>
        <rFont val="Times New Roman"/>
        <family val="1"/>
        <charset val="204"/>
      </rPr>
      <t xml:space="preserve">,  </t>
    </r>
    <r>
      <rPr>
        <sz val="12"/>
        <color rgb="FFFF0000"/>
        <rFont val="Times New Roman"/>
        <family val="1"/>
        <charset val="204"/>
      </rPr>
      <t>фрамуга - теплый стемалит,</t>
    </r>
    <r>
      <rPr>
        <sz val="12"/>
        <rFont val="Times New Roman"/>
        <family val="1"/>
        <charset val="204"/>
      </rPr>
      <t xml:space="preserve">  RAL 8023.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</si>
  <si>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 xml:space="preserve">ДН-2   проем 960х2780(h);                  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наружный, утепленный с уплотнителем, </t>
    </r>
    <r>
      <rPr>
        <b/>
        <sz val="12"/>
        <rFont val="Times New Roman"/>
        <family val="1"/>
        <charset val="204"/>
      </rPr>
      <t xml:space="preserve">степень огнестойкости EI30, 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фрамуга - теплый стемалит,</t>
    </r>
    <r>
      <rPr>
        <sz val="12"/>
        <rFont val="Times New Roman"/>
        <family val="1"/>
        <charset val="204"/>
      </rPr>
      <t xml:space="preserve">  RAL 8023.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</si>
  <si>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>ДВ-1(Л)</t>
    </r>
    <r>
      <rPr>
        <sz val="12"/>
        <color theme="1"/>
        <rFont val="Times New Roman"/>
        <family val="1"/>
        <charset val="204"/>
      </rPr>
      <t xml:space="preserve">  </t>
    </r>
    <r>
      <rPr>
        <b/>
        <sz val="12"/>
        <color theme="1"/>
        <rFont val="Times New Roman"/>
        <family val="1"/>
        <charset val="204"/>
      </rPr>
      <t xml:space="preserve"> проем 1800х2700(h);     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металлический, двупольный, с</t>
    </r>
    <r>
      <rPr>
        <sz val="12"/>
        <color rgb="FFFF0000"/>
        <rFont val="Times New Roman"/>
        <family val="1"/>
        <charset val="204"/>
      </rPr>
      <t xml:space="preserve"> отделкой фрезерованным МДФ с двух сторон</t>
    </r>
    <r>
      <rPr>
        <sz val="12"/>
        <color theme="1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ГЛУХОЙ</t>
    </r>
    <r>
      <rPr>
        <sz val="12"/>
        <color theme="1"/>
        <rFont val="Times New Roman"/>
        <family val="1"/>
        <charset val="204"/>
      </rPr>
      <t xml:space="preserve">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</t>
    </r>
    <r>
      <rPr>
        <sz val="12"/>
        <color theme="1"/>
        <rFont val="Times New Roman"/>
        <family val="1"/>
        <charset val="204"/>
      </rPr>
      <t xml:space="preserve">  доводчик,  ручка скоба,  </t>
    </r>
    <r>
      <rPr>
        <sz val="12"/>
        <color rgb="FFC00000"/>
        <rFont val="Times New Roman"/>
        <family val="1"/>
        <charset val="204"/>
      </rPr>
      <t>Фрамуга теплый стемалит</t>
    </r>
    <r>
      <rPr>
        <sz val="12"/>
        <color theme="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ключа, </t>
    </r>
    <r>
      <rPr>
        <b/>
        <i/>
        <sz val="12"/>
        <color theme="1"/>
        <rFont val="Times New Roman"/>
        <family val="1"/>
        <charset val="204"/>
      </rPr>
      <t>Обеспечить проем в свету при открытых створках не менее 1200мм,</t>
    </r>
    <r>
      <rPr>
        <sz val="12"/>
        <color theme="1"/>
        <rFont val="Times New Roman"/>
        <family val="1"/>
        <charset val="204"/>
      </rPr>
      <t/>
    </r>
  </si>
  <si>
    <r>
      <t xml:space="preserve">ДВ-6(Л)   проем 1300х2100(h);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полуторный, RAL 8014, глухой, доводчик, </t>
    </r>
    <r>
      <rPr>
        <sz val="12"/>
        <color rgb="FFFF0000"/>
        <rFont val="Times New Roman"/>
        <family val="1"/>
        <charset val="204"/>
      </rPr>
      <t xml:space="preserve">НАЖИМНАЯ, </t>
    </r>
    <r>
      <rPr>
        <sz val="12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ключа,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</t>
    </r>
  </si>
  <si>
    <r>
      <t xml:space="preserve">ДВ-7(Л)   проем 1000х2100(h);                                                                      </t>
    </r>
    <r>
      <rPr>
        <sz val="12"/>
        <rFont val="Times New Roman"/>
        <family val="1"/>
        <charset val="204"/>
      </rPr>
      <t>металлический, полуторный, RAL 8014, глухой,  с уплотнением, нажимная ручка,</t>
    </r>
    <r>
      <rPr>
        <sz val="12"/>
        <color rgb="FFFF0000"/>
        <rFont val="Times New Roman"/>
        <family val="1"/>
        <charset val="204"/>
      </rPr>
      <t xml:space="preserve"> без замка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доводчик,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 xml:space="preserve">ЛЕВАЯ  </t>
    </r>
  </si>
  <si>
    <r>
      <t xml:space="preserve">Дв-22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 RAL 8014, ручка нажимная, замок "ключ-ключ", ПРАВАЯ </t>
    </r>
    <r>
      <rPr>
        <b/>
        <sz val="12"/>
        <rFont val="Times New Roman"/>
        <family val="1"/>
        <charset val="204"/>
      </rPr>
      <t>степень огнестойкости EI-30</t>
    </r>
  </si>
  <si>
    <r>
      <t xml:space="preserve">Дв-22л  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Индивидуальный дверной блок   
         металлический, однопольный, глухой, RAL 8014, ручка нажимная,замок "ключ-ключ", ЛЕВАЯ, </t>
    </r>
    <r>
      <rPr>
        <b/>
        <sz val="12"/>
        <rFont val="Times New Roman"/>
        <family val="1"/>
        <charset val="204"/>
      </rPr>
      <t xml:space="preserve"> степень огнестойкости EI-30</t>
    </r>
  </si>
  <si>
    <r>
      <t xml:space="preserve">ДВ-15  проем 1200х2100 (h)                                                                    </t>
    </r>
    <r>
      <rPr>
        <sz val="12"/>
        <rFont val="Times New Roman"/>
        <family val="1"/>
        <charset val="204"/>
      </rPr>
      <t>металлический, двупольный, глухой, ручка нажимная, замок с ключом с одной стороны, RAL 8014, без доводчика,</t>
    </r>
    <r>
      <rPr>
        <b/>
        <sz val="12"/>
        <rFont val="Times New Roman"/>
        <family val="1"/>
        <charset val="204"/>
      </rPr>
      <t xml:space="preserve"> степень огнестойкости EI-30;</t>
    </r>
  </si>
  <si>
    <r>
      <t xml:space="preserve">ДВ-10   проем 1200х2100 (h)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</t>
    </r>
    <r>
      <rPr>
        <sz val="12"/>
        <color rgb="FFFF0000"/>
        <rFont val="Times New Roman"/>
        <family val="1"/>
        <charset val="204"/>
      </rPr>
      <t>двупольный</t>
    </r>
    <r>
      <rPr>
        <sz val="12"/>
        <rFont val="Times New Roman"/>
        <family val="1"/>
        <charset val="204"/>
      </rPr>
      <t>, глухой, ручка нажимная, замок с ключом  с одной стороны, RAL 8014, без доводчика, без нормируемой степени огнестойкости</t>
    </r>
  </si>
  <si>
    <r>
      <t xml:space="preserve">ДВ-10  проем 1200х2100 (h)                                                                    </t>
    </r>
    <r>
      <rPr>
        <sz val="12"/>
        <rFont val="Times New Roman"/>
        <family val="1"/>
        <charset val="204"/>
      </rPr>
      <t>металлический,</t>
    </r>
    <r>
      <rPr>
        <sz val="12"/>
        <color rgb="FFFF0000"/>
        <rFont val="Times New Roman"/>
        <family val="1"/>
        <charset val="204"/>
      </rPr>
      <t xml:space="preserve"> двупольный</t>
    </r>
    <r>
      <rPr>
        <sz val="12"/>
        <rFont val="Times New Roman"/>
        <family val="1"/>
        <charset val="204"/>
      </rPr>
      <t>, глухой, ручка нажимная, замок с ключом с одной стороны, RAL 8014, без доводчика,</t>
    </r>
    <r>
      <rPr>
        <b/>
        <sz val="12"/>
        <rFont val="Times New Roman"/>
        <family val="1"/>
        <charset val="204"/>
      </rPr>
      <t xml:space="preserve"> степень огнестойкости EI-30;</t>
    </r>
  </si>
  <si>
    <r>
      <rPr>
        <b/>
        <sz val="12"/>
        <rFont val="Times New Roman"/>
        <family val="1"/>
        <charset val="204"/>
      </rPr>
      <t>ДВ-1(Л)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</t>
    </r>
    <r>
      <rPr>
        <sz val="12"/>
        <rFont val="Times New Roman"/>
        <family val="1"/>
        <charset val="204"/>
      </rPr>
      <t xml:space="preserve">                                                                   металлический, глухой,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</t>
    </r>
    <r>
      <rPr>
        <sz val="12"/>
        <rFont val="Times New Roman"/>
        <family val="1"/>
        <charset val="204"/>
      </rPr>
      <t xml:space="preserve">  доводчик, не должна иметь запоров, препятствующих свободному открыванию изнутри без ключа, ручка скоба, </t>
    </r>
    <r>
      <rPr>
        <b/>
        <sz val="12"/>
        <color rgb="FFFF0000"/>
        <rFont val="Times New Roman"/>
        <family val="1"/>
        <charset val="204"/>
      </rPr>
      <t>без нормируемой степени огнестойкости</t>
    </r>
    <r>
      <rPr>
        <sz val="12"/>
        <color rgb="FF00B0F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i/>
        <sz val="12"/>
        <rFont val="Times New Roman"/>
        <family val="1"/>
        <charset val="204"/>
      </rPr>
      <t>Обеспечить проем в свету при открытых створках -1200мм,</t>
    </r>
    <r>
      <rPr>
        <sz val="12"/>
        <rFont val="Times New Roman"/>
        <family val="1"/>
        <charset val="204"/>
      </rPr>
      <t xml:space="preserve"> ЛЕВАЯ</t>
    </r>
    <r>
      <rPr>
        <sz val="12"/>
        <color rgb="FFFF0000"/>
        <rFont val="Times New Roman"/>
        <family val="1"/>
        <charset val="204"/>
      </rPr>
      <t xml:space="preserve">  </t>
    </r>
  </si>
  <si>
    <r>
      <t xml:space="preserve">ДВ-8(П)  проем 1300х2100(h);                                        </t>
    </r>
    <r>
      <rPr>
        <sz val="12"/>
        <rFont val="Times New Roman"/>
        <family val="1"/>
        <charset val="204"/>
      </rPr>
      <t>металлический, полуторный, окраска RAL 8014, глухая, доводчик,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 без замка,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 </t>
    </r>
    <r>
      <rPr>
        <sz val="12"/>
        <rFont val="Times New Roman"/>
        <family val="1"/>
        <charset val="204"/>
      </rPr>
      <t xml:space="preserve"> ПРАВАЯ</t>
    </r>
  </si>
  <si>
    <r>
      <t xml:space="preserve">ДВ-8(П)  проем 1300х2100(h); 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полуторный, окраска RAL 8014, глухая, доводчик,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без замка, </t>
    </r>
    <r>
      <rPr>
        <b/>
        <sz val="12"/>
        <rFont val="Times New Roman"/>
        <family val="1"/>
        <charset val="204"/>
      </rPr>
      <t xml:space="preserve">степень огнестойкости EI-30;  </t>
    </r>
    <r>
      <rPr>
        <sz val="12"/>
        <rFont val="Times New Roman"/>
        <family val="1"/>
        <charset val="204"/>
      </rPr>
      <t xml:space="preserve"> ПРАВАЯ</t>
    </r>
  </si>
  <si>
    <r>
      <t xml:space="preserve">ДН -12/22  проем 1200х2100(h);                                                   </t>
    </r>
    <r>
      <rPr>
        <sz val="12"/>
        <rFont val="Times New Roman"/>
        <family val="1"/>
        <charset val="204"/>
      </rPr>
      <t>индивидуальный дверной блок, металлический, однопольный, глухой, с уплотнением,</t>
    </r>
    <r>
      <rPr>
        <sz val="12"/>
        <color rgb="FFFF0000"/>
        <rFont val="Times New Roman"/>
        <family val="1"/>
        <charset val="204"/>
      </rPr>
      <t xml:space="preserve"> утепленный,</t>
    </r>
    <r>
      <rPr>
        <sz val="12"/>
        <rFont val="Times New Roman"/>
        <family val="1"/>
        <charset val="204"/>
      </rPr>
      <t xml:space="preserve"> ручка нажимная, доводчик, замок «ключ-ключ»,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RAL 9023, 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ПРАВАЯ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</si>
  <si>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t>ДВ-1(Л)</t>
    </r>
    <r>
      <rPr>
        <sz val="12"/>
        <color indexed="63"/>
        <rFont val="Times New Roman"/>
        <family val="1"/>
        <charset val="204"/>
      </rPr>
      <t xml:space="preserve">  </t>
    </r>
    <r>
      <rPr>
        <b/>
        <sz val="12"/>
        <color indexed="63"/>
        <rFont val="Times New Roman"/>
        <family val="1"/>
        <charset val="204"/>
      </rPr>
      <t xml:space="preserve">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color indexed="63"/>
        <rFont val="Times New Roman"/>
        <family val="1"/>
        <charset val="204"/>
      </rPr>
      <t xml:space="preserve"> х2100(h);     </t>
    </r>
    <r>
      <rPr>
        <sz val="12"/>
        <color indexed="63"/>
        <rFont val="Times New Roman"/>
        <family val="1"/>
        <charset val="204"/>
      </rPr>
      <t xml:space="preserve">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глухой,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сторон, 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</t>
    </r>
    <r>
      <rPr>
        <sz val="12"/>
        <rFont val="Times New Roman"/>
        <family val="1"/>
        <charset val="204"/>
      </rPr>
      <t xml:space="preserve">  не должна иметь запоров, препятствующих свободному открыванию изнутри без ключа, ручка скоба, без нормируемой огнестойкости,</t>
    </r>
    <r>
      <rPr>
        <b/>
        <i/>
        <sz val="12"/>
        <rFont val="Times New Roman"/>
        <family val="1"/>
        <charset val="204"/>
      </rPr>
      <t xml:space="preserve"> Обеспечить проем в свету при открытых створках -1200мм</t>
    </r>
    <r>
      <rPr>
        <b/>
        <sz val="12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ЛЕВАЯ</t>
    </r>
  </si>
  <si>
    <r>
      <t xml:space="preserve">ДВ-8(Л)  проем 1300х2100(h);                                         </t>
    </r>
    <r>
      <rPr>
        <sz val="12"/>
        <rFont val="Times New Roman"/>
        <family val="1"/>
        <charset val="204"/>
      </rPr>
      <t>металлический, полуторный, окраска RAL 8014, глухая, доводчик,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без замка, </t>
    </r>
    <r>
      <rPr>
        <b/>
        <sz val="12"/>
        <rFont val="Times New Roman"/>
        <family val="1"/>
        <charset val="204"/>
      </rPr>
      <t xml:space="preserve">степень огнестойкости EIS-30;  </t>
    </r>
    <r>
      <rPr>
        <sz val="12"/>
        <rFont val="Times New Roman"/>
        <family val="1"/>
        <charset val="204"/>
      </rPr>
      <t xml:space="preserve"> ЛЕВАЯ</t>
    </r>
  </si>
  <si>
    <r>
      <t xml:space="preserve">ДВ-6(П) проем 1300х2100(h);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 , RAL 8014, глухая, доводчик, </t>
    </r>
    <r>
      <rPr>
        <sz val="12"/>
        <color rgb="FFFF0000"/>
        <rFont val="Times New Roman"/>
        <family val="1"/>
        <charset val="204"/>
      </rPr>
      <t xml:space="preserve">ручка скоба, 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,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ПРАВАЯ</t>
    </r>
  </si>
  <si>
    <r>
      <t xml:space="preserve">ДВ-8(Л)  проем 1000х2100(h);                           </t>
    </r>
    <r>
      <rPr>
        <sz val="12"/>
        <rFont val="Times New Roman"/>
        <family val="1"/>
        <charset val="204"/>
      </rPr>
      <t xml:space="preserve">металлический, однопольный, RAL 8014, глухой,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с замком «ключ-ключ», </t>
    </r>
    <r>
      <rPr>
        <sz val="12"/>
        <color rgb="FF0070C0"/>
        <rFont val="Times New Roman"/>
        <family val="1"/>
        <charset val="204"/>
      </rPr>
      <t>с уплотнителем в притворах,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степень огнестойкости EI-30; </t>
    </r>
    <r>
      <rPr>
        <sz val="12"/>
        <rFont val="Times New Roman"/>
        <family val="1"/>
        <charset val="204"/>
      </rPr>
      <t xml:space="preserve"> ЛЕВАЯ</t>
    </r>
  </si>
  <si>
    <r>
      <t xml:space="preserve">ДВ-24   проем 1300х3400(h);              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полуторный, RAL 8014, глухой,  с фрамугой, доводчик,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с замком «ключ-ключ»,  </t>
    </r>
    <r>
      <rPr>
        <b/>
        <sz val="12"/>
        <rFont val="Times New Roman"/>
        <family val="1"/>
        <charset val="204"/>
      </rPr>
      <t xml:space="preserve">степень огнестойкости EI30,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</si>
  <si>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ДВ-1(П)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х2100(h);    </t>
    </r>
    <r>
      <rPr>
        <sz val="12"/>
        <rFont val="Times New Roman"/>
        <family val="1"/>
        <charset val="204"/>
      </rPr>
      <t xml:space="preserve">                                                 металлический, глухой,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              </t>
    </r>
    <r>
      <rPr>
        <sz val="12"/>
        <rFont val="Times New Roman"/>
        <family val="1"/>
        <charset val="204"/>
      </rPr>
      <t xml:space="preserve">                                 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ключа, без замка, без нормируемой степени огнестойкости, ПРАВАЯ   </t>
    </r>
    <r>
      <rPr>
        <b/>
        <sz val="12"/>
        <rFont val="Times New Roman"/>
        <family val="1"/>
        <charset val="204"/>
      </rPr>
      <t xml:space="preserve">Обеспечить проем в свету при открытых створках -1200мм,  </t>
    </r>
    <r>
      <rPr>
        <b/>
        <sz val="12"/>
        <color rgb="FFFF0000"/>
        <rFont val="Times New Roman"/>
        <family val="1"/>
        <charset val="204"/>
      </rPr>
      <t xml:space="preserve">       </t>
    </r>
    <r>
      <rPr>
        <sz val="12"/>
        <color rgb="FFFF0000"/>
        <rFont val="Times New Roman"/>
        <family val="1"/>
        <charset val="204"/>
      </rPr>
      <t xml:space="preserve">       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</si>
  <si>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ДВ-19  проем 1300х2100(h);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 Индивидуальный дверной блок металлический, полуторный, RAL 9016, глухой, доводчик,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замок "ключ-ключ"</t>
    </r>
    <r>
      <rPr>
        <sz val="12"/>
        <rFont val="Times New Roman"/>
        <family val="1"/>
        <charset val="204"/>
      </rPr>
      <t xml:space="preserve"> без замка, </t>
    </r>
    <r>
      <rPr>
        <b/>
        <sz val="12"/>
        <rFont val="Times New Roman"/>
        <family val="1"/>
        <charset val="204"/>
      </rPr>
      <t xml:space="preserve">степень огнестойкости EI-30;   </t>
    </r>
    <r>
      <rPr>
        <sz val="12"/>
        <rFont val="Times New Roman"/>
        <family val="1"/>
        <charset val="204"/>
      </rPr>
      <t xml:space="preserve">                      ПРАВАЯ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</si>
  <si>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Индивидуальный дверной блок   металлический, полуторный, с уплотнителем,  RAL 8014, глухой, с уплотнением в притворах, доводчик,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 не должна иметь запоров, препятствующих свободному открыванию изнутри без ключа, без нормируемой степени огнестойкости, ПРАВАЯ</t>
    </r>
  </si>
  <si>
    <r>
      <rPr>
        <b/>
        <sz val="12"/>
        <color rgb="FF00B050"/>
        <rFont val="Times New Roman"/>
        <family val="1"/>
        <charset val="204"/>
      </rPr>
      <t xml:space="preserve">ДВ-7(П) проем 1300х2100(h)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завод деревоизделий Флэт, Тип1, цвет Орех горизонтальный.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устанавливается наличник Тип-3 2100х70х10, добор, розетка, цоколь; </t>
    </r>
    <r>
      <rPr>
        <sz val="12"/>
        <color rgb="FF00B050"/>
        <rFont val="Times New Roman"/>
        <family val="1"/>
        <charset val="204"/>
      </rPr>
      <t xml:space="preserve">
Со стороны колясочной - стандартная комплектация, без наличника. Ручка нажимная, замок с ключом с одной стороны, без доводчика, ПРАВАЯ</t>
    </r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</si>
  <si>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</si>
  <si>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</si>
  <si>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</si>
  <si>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</si>
  <si>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</si>
  <si>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</si>
  <si>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</si>
  <si>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</si>
  <si>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</si>
  <si>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</si>
  <si>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</si>
  <si>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</si>
  <si>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</si>
  <si>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</si>
  <si>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</si>
  <si>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</si>
  <si>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</si>
  <si>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Здание 2</t>
  </si>
  <si>
    <t>ТП+КПП</t>
  </si>
  <si>
    <t>Материалы</t>
  </si>
  <si>
    <t xml:space="preserve">Монтаж </t>
  </si>
  <si>
    <t>Всего</t>
  </si>
  <si>
    <r>
      <rPr>
        <b/>
        <sz val="12"/>
        <color rgb="FFFF0000"/>
        <rFont val="Times New Roman"/>
        <family val="1"/>
        <charset val="204"/>
      </rPr>
      <t xml:space="preserve">ДВ -8л   проем 1300х2100(h);          </t>
    </r>
    <r>
      <rPr>
        <sz val="12"/>
        <color rgb="FFFF0000"/>
        <rFont val="Times New Roman"/>
        <family val="1"/>
        <charset val="204"/>
      </rPr>
      <t xml:space="preserve">                                     металлический, полуторный, RAL  8014, глухая,  доводчик, </t>
    </r>
    <r>
      <rPr>
        <b/>
        <sz val="12"/>
        <color rgb="FFFF0000"/>
        <rFont val="Times New Roman"/>
        <family val="1"/>
        <charset val="204"/>
      </rPr>
      <t xml:space="preserve">ручка НАЖИМНАЯ, </t>
    </r>
    <r>
      <rPr>
        <sz val="12"/>
        <color rgb="FFFF0000"/>
        <rFont val="Times New Roman"/>
        <family val="1"/>
        <charset val="204"/>
      </rPr>
      <t xml:space="preserve">без замка,  </t>
    </r>
    <r>
      <rPr>
        <b/>
        <sz val="12"/>
        <color rgb="FFFF0000"/>
        <rFont val="Times New Roman"/>
        <family val="1"/>
        <charset val="204"/>
      </rPr>
      <t>степень огнестойкости - EI 30,</t>
    </r>
    <r>
      <rPr>
        <sz val="12"/>
        <color rgb="FFFF0000"/>
        <rFont val="Times New Roman"/>
        <family val="1"/>
        <charset val="204"/>
      </rPr>
      <t xml:space="preserve"> ЛЕВАЯ   </t>
    </r>
    <r>
      <rPr>
        <b/>
        <i/>
        <sz val="12"/>
        <color rgb="FFFF0000"/>
        <rFont val="Times New Roman"/>
        <family val="1"/>
        <charset val="204"/>
      </rPr>
      <t xml:space="preserve">      </t>
    </r>
    <r>
      <rPr>
        <sz val="12"/>
        <color rgb="FFFF0000"/>
        <rFont val="Times New Roman"/>
        <family val="1"/>
        <charset val="204"/>
      </rPr>
      <t xml:space="preserve">                                                                       </t>
    </r>
  </si>
  <si>
    <r>
      <rPr>
        <b/>
        <sz val="12"/>
        <color rgb="FFFF0000"/>
        <rFont val="Times New Roman"/>
        <family val="1"/>
        <charset val="204"/>
      </rPr>
      <t xml:space="preserve">ДВ -8   проем 1300х2100(h);          </t>
    </r>
    <r>
      <rPr>
        <sz val="12"/>
        <color rgb="FFFF0000"/>
        <rFont val="Times New Roman"/>
        <family val="1"/>
        <charset val="204"/>
      </rPr>
      <t xml:space="preserve">                                       металлический, полуторный, RAL  8014, глухая, доводчик, ручка нажимная,  ЗАМОК "КЛЮЧ-КЛЮЧ",  </t>
    </r>
    <r>
      <rPr>
        <b/>
        <sz val="12"/>
        <color rgb="FFFF0000"/>
        <rFont val="Times New Roman"/>
        <family val="1"/>
        <charset val="204"/>
      </rPr>
      <t>степень огнестойкости - EI 30,</t>
    </r>
    <r>
      <rPr>
        <sz val="12"/>
        <color rgb="FFFF0000"/>
        <rFont val="Times New Roman"/>
        <family val="1"/>
        <charset val="204"/>
      </rPr>
      <t xml:space="preserve"> ПРАВАЯ                                                                  </t>
    </r>
  </si>
  <si>
    <r>
      <rPr>
        <b/>
        <sz val="12"/>
        <rFont val="Times New Roman"/>
        <family val="1"/>
        <charset val="204"/>
      </rPr>
      <t>ДВ -8л   проем</t>
    </r>
    <r>
      <rPr>
        <b/>
        <sz val="12"/>
        <color rgb="FFFF0000"/>
        <rFont val="Times New Roman"/>
        <family val="1"/>
        <charset val="204"/>
      </rPr>
      <t xml:space="preserve"> 1390</t>
    </r>
    <r>
      <rPr>
        <b/>
        <sz val="12"/>
        <rFont val="Times New Roman"/>
        <family val="1"/>
        <charset val="204"/>
      </rPr>
      <t xml:space="preserve"> х2100(h);          </t>
    </r>
    <r>
      <rPr>
        <sz val="12"/>
        <rFont val="Times New Roman"/>
        <family val="1"/>
        <charset val="204"/>
      </rPr>
      <t xml:space="preserve">                                    металлический, полуторный, RAL  8014, глухая,  доводчик,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без замка,  </t>
    </r>
    <r>
      <rPr>
        <b/>
        <sz val="12"/>
        <rFont val="Times New Roman"/>
        <family val="1"/>
        <charset val="204"/>
      </rPr>
      <t>степень огнестойкости - EI 30,</t>
    </r>
    <r>
      <rPr>
        <sz val="12"/>
        <rFont val="Times New Roman"/>
        <family val="1"/>
        <charset val="204"/>
      </rPr>
      <t xml:space="preserve"> ЛЕВАЯ   </t>
    </r>
    <r>
      <rPr>
        <b/>
        <i/>
        <sz val="12"/>
        <rFont val="Times New Roman"/>
        <family val="1"/>
        <charset val="204"/>
      </rPr>
      <t xml:space="preserve">Обеспечить проем в свету при открытых створках -1200мм         </t>
    </r>
    <r>
      <rPr>
        <sz val="12"/>
        <rFont val="Times New Roman"/>
        <family val="1"/>
        <charset val="204"/>
      </rPr>
      <t xml:space="preserve">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</si>
  <si>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ДН-4л  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х2400(h);   </t>
    </r>
    <r>
      <rPr>
        <sz val="12"/>
        <rFont val="Times New Roman"/>
        <family val="1"/>
        <charset val="204"/>
      </rPr>
      <t xml:space="preserve">                                                                             металлический, наружный, утепленный, полуторный, глухой, с уплотнителем, с отделкой МДФ</t>
    </r>
    <r>
      <rPr>
        <sz val="12"/>
        <color rgb="FFFF0000"/>
        <rFont val="Times New Roman"/>
        <family val="1"/>
        <charset val="204"/>
      </rPr>
      <t xml:space="preserve"> с двух сторон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доводчик, фрамуга –теплый стемалит, </t>
    </r>
    <r>
      <rPr>
        <b/>
        <sz val="12"/>
        <rFont val="Times New Roman"/>
        <family val="1"/>
        <charset val="204"/>
      </rPr>
      <t xml:space="preserve">степень огнестойкости EI-60 включая фрамугу,   </t>
    </r>
    <r>
      <rPr>
        <b/>
        <i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</t>
    </r>
    <r>
      <rPr>
        <b/>
        <i/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ЛЕВАЯ,  </t>
    </r>
    <r>
      <rPr>
        <b/>
        <i/>
        <sz val="12"/>
        <rFont val="Times New Roman"/>
        <family val="1"/>
        <charset val="204"/>
      </rPr>
      <t>Обеспечить проем в свету при открытых створках не менее 1200мм</t>
    </r>
  </si>
  <si>
    <r>
      <rPr>
        <b/>
        <sz val="12"/>
        <rFont val="Times New Roman"/>
        <family val="1"/>
        <charset val="204"/>
      </rPr>
      <t xml:space="preserve">ДВ-1(П)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</t>
    </r>
    <r>
      <rPr>
        <sz val="12"/>
        <color rgb="FFFF0000"/>
        <rFont val="Times New Roman"/>
        <family val="1"/>
        <charset val="204"/>
      </rPr>
      <t xml:space="preserve"> отделкой фрезерованным МДФ с двух сторон</t>
    </r>
    <r>
      <rPr>
        <sz val="12"/>
        <rFont val="Times New Roman"/>
        <family val="1"/>
        <charset val="204"/>
      </rPr>
      <t xml:space="preserve">, глухой,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- наличник тип-3 2100х70х100, добор, карниз 60, розетка, цоколь; </t>
    </r>
    <r>
      <rPr>
        <sz val="12"/>
        <rFont val="Times New Roman"/>
        <family val="1"/>
        <charset val="204"/>
      </rPr>
      <t xml:space="preserve">доводчик, замок "ключ-ключ",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>,</t>
    </r>
    <r>
      <rPr>
        <sz val="12"/>
        <color rgb="FFFF0000"/>
        <rFont val="Times New Roman"/>
        <family val="1"/>
        <charset val="204"/>
      </rPr>
      <t>без нормируемой огнестойкости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 Обеспечить проем в свету при открытых створках -1200мм,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</si>
  <si>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ДВ-9(П)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полуторный, глухой, 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карниз60, розетка, цоколь; Со стороны лифтового холла - наличник тип-3 2100х70х100, добор, карниз 60, розетка, цоколь</t>
    </r>
    <r>
      <rPr>
        <sz val="12"/>
        <rFont val="Times New Roman"/>
        <family val="1"/>
        <charset val="204"/>
      </rPr>
      <t xml:space="preserve">; доводчик, замок "ключ-ключ",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, с</t>
    </r>
    <r>
      <rPr>
        <b/>
        <sz val="12"/>
        <rFont val="Times New Roman"/>
        <family val="1"/>
        <charset val="204"/>
      </rPr>
      <t>тепень огнестойкости EI30.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</si>
  <si>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>ДВ-5(П) проем 1300х2100(h)</t>
    </r>
    <r>
      <rPr>
        <sz val="12"/>
        <rFont val="Times New Roman"/>
        <family val="1"/>
        <charset val="204"/>
      </rPr>
      <t xml:space="preserve">;                                             металлический, полуторный , глухой, RAL 8014, с уплотнением в притворах,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color rgb="FF0070C0"/>
        <rFont val="Times New Roman"/>
        <family val="1"/>
        <charset val="204"/>
      </rPr>
      <t>;</t>
    </r>
    <r>
      <rPr>
        <sz val="12"/>
        <rFont val="Times New Roman"/>
        <family val="1"/>
        <charset val="204"/>
      </rPr>
      <t xml:space="preserve">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EI-30,</t>
    </r>
    <r>
      <rPr>
        <sz val="12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</si>
  <si>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>ДВ-5(Л) проем 1300х2100(h)</t>
    </r>
    <r>
      <rPr>
        <sz val="12"/>
        <rFont val="Times New Roman"/>
        <family val="1"/>
        <charset val="204"/>
      </rPr>
      <t xml:space="preserve">;                                             металлический, полуторный, глухой, RAL 8014, с уплотнением в притворах, доводчик, не должна иметь запоров, препятствующих свободному открыванию изнутри без ключа; 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>, без нормируемой степени огнестойкости, ПРАВАЯ</t>
    </r>
  </si>
  <si>
    <r>
      <t xml:space="preserve">ДВ-4(П) проем 1200х2100(h);                                                 </t>
    </r>
    <r>
      <rPr>
        <sz val="12"/>
        <rFont val="Times New Roman"/>
        <family val="1"/>
        <charset val="204"/>
      </rPr>
      <t xml:space="preserve">металлический, глухой, полуторный, глухой, RAL 8014,  доводчик, не должна иметь запоров, препятствующих свободному открыванию изнутри без ключа, </t>
    </r>
    <r>
      <rPr>
        <sz val="12"/>
        <color rgb="FFFF0000"/>
        <rFont val="Times New Roman"/>
        <family val="1"/>
        <charset val="204"/>
      </rPr>
      <t>с уплотнением в притворах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дымогазонепроницаемая, степень огнестойкости EIS-30;</t>
    </r>
    <r>
      <rPr>
        <sz val="12"/>
        <rFont val="Times New Roman"/>
        <family val="1"/>
        <charset val="204"/>
      </rPr>
      <t xml:space="preserve">  ПРАВАЯ</t>
    </r>
  </si>
  <si>
    <r>
      <t xml:space="preserve">ДВ-4(Л) проем 1200х2100(h);                                                 </t>
    </r>
    <r>
      <rPr>
        <sz val="12"/>
        <rFont val="Times New Roman"/>
        <family val="1"/>
        <charset val="204"/>
      </rPr>
      <t xml:space="preserve">металлический, глухой, полуторный, глухой, RAL 8014,  доводчик, не должна иметь запоров, препятствующих свободному открыванию изнутри без ключа,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>дымогазонепроницаемая, степень огнестойкости EIS-30;</t>
    </r>
    <r>
      <rPr>
        <sz val="12"/>
        <rFont val="Times New Roman"/>
        <family val="1"/>
        <charset val="204"/>
      </rPr>
      <t xml:space="preserve">   ЛЕВАЯ</t>
    </r>
  </si>
  <si>
    <r>
      <rPr>
        <b/>
        <sz val="12"/>
        <rFont val="Times New Roman"/>
        <family val="1"/>
        <charset val="204"/>
      </rPr>
      <t xml:space="preserve">Дверь в помещение мусоропровода                                                       ДВ-6                                       проем 800х2100 (h)                                                                  </t>
    </r>
    <r>
      <rPr>
        <sz val="12"/>
        <rFont val="Times New Roman"/>
        <family val="1"/>
        <charset val="204"/>
      </rPr>
      <t>стальной, однопольный, глухой,  ручка нажимная, без замка,  с уплотнителем, RAL 8014, без нормируемой степени огнестойкости, ПРАВАЯ</t>
    </r>
  </si>
  <si>
    <r>
      <rPr>
        <b/>
        <sz val="12"/>
        <rFont val="Times New Roman"/>
        <family val="1"/>
        <charset val="204"/>
      </rPr>
      <t xml:space="preserve">ДН-4л проем 1200х2400(h);   </t>
    </r>
    <r>
      <rPr>
        <sz val="12"/>
        <rFont val="Times New Roman"/>
        <family val="1"/>
        <charset val="204"/>
      </rPr>
      <t xml:space="preserve">                                          индивидуальный дверной блок, наружный, утепленный, металлический, полуторный, глухой, с уплотнением в притворах,, </t>
    </r>
    <r>
      <rPr>
        <sz val="12"/>
        <color rgb="FFFF0000"/>
        <rFont val="Times New Roman"/>
        <family val="1"/>
        <charset val="204"/>
      </rPr>
      <t xml:space="preserve">фрамуга теплый стемалит (металл) </t>
    </r>
    <r>
      <rPr>
        <sz val="12"/>
        <rFont val="Times New Roman"/>
        <family val="1"/>
        <charset val="204"/>
      </rPr>
      <t xml:space="preserve">огннестойкость EI60, ручка нажимная, доводчик, RAL 8023, замок «ключ-ключ», </t>
    </r>
    <r>
      <rPr>
        <b/>
        <sz val="12"/>
        <rFont val="Times New Roman"/>
        <family val="1"/>
        <charset val="204"/>
      </rPr>
      <t>огнестойкость EI60,</t>
    </r>
    <r>
      <rPr>
        <sz val="12"/>
        <rFont val="Times New Roman"/>
        <family val="1"/>
        <charset val="204"/>
      </rPr>
      <t xml:space="preserve"> с </t>
    </r>
    <r>
      <rPr>
        <sz val="12"/>
        <color rgb="FFFF0000"/>
        <rFont val="Times New Roman"/>
        <family val="1"/>
        <charset val="204"/>
      </rPr>
      <t>отделкой МДФ c одной стороны,</t>
    </r>
    <r>
      <rPr>
        <sz val="12"/>
        <rFont val="Times New Roman"/>
        <family val="1"/>
        <charset val="204"/>
      </rPr>
      <t xml:space="preserve">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</t>
    </r>
  </si>
  <si>
    <r>
      <rPr>
        <b/>
        <sz val="12"/>
        <rFont val="Times New Roman"/>
        <family val="1"/>
        <charset val="204"/>
      </rPr>
      <t xml:space="preserve">ДН -3   проем 1000х2400(h);              </t>
    </r>
    <r>
      <rPr>
        <sz val="12"/>
        <rFont val="Times New Roman"/>
        <family val="1"/>
        <charset val="204"/>
      </rPr>
      <t xml:space="preserve">                                       металлический, наружный, однопольный,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утепленный,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"ключ-ключ", доводчик, фрамуга –теплый стемалит, </t>
    </r>
    <r>
      <rPr>
        <b/>
        <sz val="12"/>
        <rFont val="Times New Roman"/>
        <family val="1"/>
        <charset val="204"/>
      </rPr>
      <t xml:space="preserve">степень огнестойкости EI-60 включая фрамугу, </t>
    </r>
    <r>
      <rPr>
        <sz val="12"/>
        <rFont val="Times New Roman"/>
        <family val="1"/>
        <charset val="204"/>
      </rPr>
      <t>ПРАВАЯ</t>
    </r>
    <r>
      <rPr>
        <b/>
        <sz val="12"/>
        <rFont val="Times New Roman"/>
        <family val="1"/>
        <charset val="204"/>
      </rPr>
      <t xml:space="preserve">    </t>
    </r>
  </si>
  <si>
    <r>
      <rPr>
        <b/>
        <sz val="12"/>
        <rFont val="Times New Roman"/>
        <family val="1"/>
        <charset val="204"/>
      </rPr>
      <t xml:space="preserve">ДН -3*л   проем 1000х2400(h);              </t>
    </r>
    <r>
      <rPr>
        <sz val="12"/>
        <rFont val="Times New Roman"/>
        <family val="1"/>
        <charset val="204"/>
      </rPr>
      <t xml:space="preserve">                                       металлический, наружный, однопольный, глухой, с уплотнителем, с отделкой МДФ </t>
    </r>
    <r>
      <rPr>
        <sz val="12"/>
        <color rgb="FFFF0000"/>
        <rFont val="Times New Roman"/>
        <family val="1"/>
        <charset val="204"/>
      </rPr>
      <t>с одной стороны</t>
    </r>
    <r>
      <rPr>
        <sz val="12"/>
        <rFont val="Times New Roman"/>
        <family val="1"/>
        <charset val="204"/>
      </rPr>
      <t xml:space="preserve">, утепленный,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с возможностью запирания изнутри без ключа, доводчик, фрамуга –теплый стемалит, </t>
    </r>
    <r>
      <rPr>
        <b/>
        <sz val="12"/>
        <rFont val="Times New Roman"/>
        <family val="1"/>
        <charset val="204"/>
      </rPr>
      <t xml:space="preserve">степень огнестойкости EI-60 включая фрамугу, </t>
    </r>
    <r>
      <rPr>
        <sz val="12"/>
        <rFont val="Times New Roman"/>
        <family val="1"/>
        <charset val="204"/>
      </rPr>
      <t>ЛЕВАЯ</t>
    </r>
    <r>
      <rPr>
        <b/>
        <sz val="12"/>
        <rFont val="Times New Roman"/>
        <family val="1"/>
        <charset val="204"/>
      </rPr>
      <t xml:space="preserve">    </t>
    </r>
  </si>
  <si>
    <r>
      <t xml:space="preserve">ДН-1     проем 1800х3400(h);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полуторный, глухой,</t>
    </r>
    <r>
      <rPr>
        <sz val="11"/>
        <color rgb="FFFF0000"/>
        <rFont val="Times New Roman"/>
        <family val="1"/>
        <charset val="204"/>
      </rPr>
      <t xml:space="preserve"> с фрамугой</t>
    </r>
    <r>
      <rPr>
        <sz val="11"/>
        <rFont val="Times New Roman"/>
        <family val="1"/>
        <charset val="204"/>
      </rPr>
      <t xml:space="preserve">, с уплотнителем, с </t>
    </r>
    <r>
      <rPr>
        <sz val="11"/>
        <color rgb="FFFF0000"/>
        <rFont val="Times New Roman"/>
        <family val="1"/>
        <charset val="204"/>
      </rPr>
      <t>отделкой МДФ с одной стороны,</t>
    </r>
    <r>
      <rPr>
        <sz val="11"/>
        <rFont val="Times New Roman"/>
        <family val="1"/>
        <charset val="204"/>
      </rPr>
      <t xml:space="preserve"> ручка нажимная, замок "ключ-ключ"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 xml:space="preserve">RAL 8023; </t>
    </r>
    <r>
      <rPr>
        <b/>
        <sz val="11"/>
        <rFont val="Times New Roman"/>
        <family val="1"/>
        <charset val="204"/>
      </rPr>
      <t xml:space="preserve">Обеспечить проем в свету при открытых створках -1200мм, </t>
    </r>
    <r>
      <rPr>
        <sz val="11"/>
        <rFont val="Times New Roman"/>
        <family val="1"/>
        <charset val="204"/>
      </rPr>
      <t xml:space="preserve">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 </t>
    </r>
  </si>
  <si>
    <t>44</t>
  </si>
  <si>
    <t>45</t>
  </si>
  <si>
    <t>46</t>
  </si>
  <si>
    <t>47</t>
  </si>
  <si>
    <r>
      <t xml:space="preserve">дебаркадер </t>
    </r>
    <r>
      <rPr>
        <sz val="14"/>
        <rFont val="Times New Roman"/>
        <family val="1"/>
        <charset val="204"/>
      </rPr>
      <t>технические</t>
    </r>
  </si>
  <si>
    <r>
      <t xml:space="preserve">выход на кровлю </t>
    </r>
    <r>
      <rPr>
        <b/>
        <sz val="14"/>
        <rFont val="Times New Roman"/>
        <family val="1"/>
        <charset val="204"/>
      </rPr>
      <t>нужен чертеж</t>
    </r>
  </si>
  <si>
    <r>
      <t>вход на "0" этаж, Мусоросборочная камера</t>
    </r>
    <r>
      <rPr>
        <b/>
        <sz val="12"/>
        <rFont val="Times New Roman"/>
        <family val="1"/>
        <charset val="204"/>
      </rPr>
      <t xml:space="preserve">                         </t>
    </r>
  </si>
  <si>
    <r>
      <rPr>
        <b/>
        <sz val="12"/>
        <rFont val="Times New Roman"/>
        <family val="1"/>
        <charset val="204"/>
      </rPr>
      <t xml:space="preserve">ДВ-9/20  проем 900х2000(h);           </t>
    </r>
    <r>
      <rPr>
        <sz val="12"/>
        <rFont val="Times New Roman"/>
        <family val="1"/>
        <charset val="204"/>
      </rPr>
      <t xml:space="preserve">                                                     Дверной блок стальной, наружный (утепленный), с уплотнителем, однопольный, глухой, ручка нажимная  с двух сторон, замок с "ключ-ключ", доводчик,  RAL 9023, </t>
    </r>
    <r>
      <rPr>
        <b/>
        <sz val="12"/>
        <rFont val="Times New Roman"/>
        <family val="1"/>
        <charset val="204"/>
      </rPr>
      <t>степень огнестойкости EI-30</t>
    </r>
    <r>
      <rPr>
        <sz val="12"/>
        <rFont val="Times New Roman"/>
        <family val="1"/>
        <charset val="204"/>
      </rPr>
      <t xml:space="preserve">, 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Г.8). </t>
    </r>
  </si>
  <si>
    <r>
      <rPr>
        <b/>
        <sz val="12"/>
        <rFont val="Times New Roman"/>
        <family val="1"/>
        <charset val="204"/>
      </rPr>
      <t xml:space="preserve">ДН-5 проем </t>
    </r>
    <r>
      <rPr>
        <b/>
        <sz val="12"/>
        <color rgb="FFFF0000"/>
        <rFont val="Times New Roman"/>
        <family val="1"/>
        <charset val="204"/>
      </rPr>
      <t>1600</t>
    </r>
    <r>
      <rPr>
        <b/>
        <sz val="12"/>
        <rFont val="Times New Roman"/>
        <family val="1"/>
        <charset val="204"/>
      </rPr>
      <t xml:space="preserve">х2800(h);                     </t>
    </r>
    <r>
      <rPr>
        <sz val="12"/>
        <rFont val="Times New Roman"/>
        <family val="1"/>
        <charset val="204"/>
      </rPr>
      <t xml:space="preserve">                        индивидуальный дверной блок, наружный, утепленный металлический, полуторный, глухой, с уплотнением,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доводчик, </t>
    </r>
    <r>
      <rPr>
        <sz val="12"/>
        <color rgb="FFFF0000"/>
        <rFont val="Times New Roman"/>
        <family val="1"/>
        <charset val="204"/>
      </rPr>
      <t xml:space="preserve"> ФРАМУГА УТЕПЛЕННАЯ огнестойкостью EI 60,  </t>
    </r>
    <r>
      <rPr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ключа, с отделкой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RAL 8023, </t>
    </r>
    <r>
      <rPr>
        <b/>
        <sz val="12"/>
        <rFont val="Times New Roman"/>
        <family val="1"/>
        <charset val="204"/>
      </rPr>
      <t>огнестойкость EI60,</t>
    </r>
    <r>
      <rPr>
        <sz val="12"/>
        <rFont val="Times New Roman"/>
        <family val="1"/>
        <charset val="204"/>
      </rPr>
      <t xml:space="preserve"> ПРАВАЯ</t>
    </r>
  </si>
  <si>
    <r>
      <t xml:space="preserve">ДВ-7(П) проем 1100х2100(h);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RAL  8014, глухая,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color rgb="FFC0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ключа,с уплотнениеем в притворах,  </t>
    </r>
    <r>
      <rPr>
        <b/>
        <sz val="12"/>
        <rFont val="Times New Roman"/>
        <family val="1"/>
        <charset val="204"/>
      </rPr>
      <t xml:space="preserve">степень огнестойкости - EI 30;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</si>
  <si>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>ДВ-8л проем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глухой, RAL 8014,  доводчик, без замка,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с уплотнением в притворах, </t>
    </r>
    <r>
      <rPr>
        <b/>
        <sz val="12"/>
        <rFont val="Times New Roman"/>
        <family val="1"/>
        <charset val="204"/>
      </rPr>
      <t xml:space="preserve"> степень огнестойкости EI-30; </t>
    </r>
    <r>
      <rPr>
        <sz val="12"/>
        <rFont val="Times New Roman"/>
        <family val="1"/>
        <charset val="204"/>
      </rPr>
      <t xml:space="preserve">ЛЕВАЯ </t>
    </r>
    <r>
      <rPr>
        <i/>
        <sz val="12"/>
        <rFont val="Times New Roman"/>
        <family val="1"/>
        <charset val="204"/>
      </rPr>
      <t xml:space="preserve"> Обеспечить проем в свету при открытых створках не менее 1200мм</t>
    </r>
  </si>
  <si>
    <r>
      <rPr>
        <b/>
        <sz val="12"/>
        <rFont val="Times New Roman"/>
        <family val="1"/>
        <charset val="204"/>
      </rPr>
      <t xml:space="preserve">ДВ-1 проем 1600х2100(h);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с отделкой фрезерованным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  </t>
    </r>
    <r>
      <rPr>
        <sz val="12"/>
        <rFont val="Times New Roman"/>
        <family val="1"/>
        <charset val="204"/>
      </rPr>
      <t xml:space="preserve">доводчик, 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 ручка скоба,</t>
    </r>
    <r>
      <rPr>
        <sz val="12"/>
        <rFont val="Times New Roman"/>
        <family val="1"/>
        <charset val="204"/>
      </rPr>
      <t xml:space="preserve"> без нормируемой огнестойкости;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 Обеспечить проем в свету при открытых створках -1200мм, </t>
    </r>
    <r>
      <rPr>
        <sz val="12"/>
        <rFont val="Times New Roman"/>
        <family val="1"/>
        <charset val="204"/>
      </rPr>
      <t>ЛЕВАЯ</t>
    </r>
  </si>
  <si>
    <r>
      <rPr>
        <b/>
        <sz val="12"/>
        <color rgb="FF00B050"/>
        <rFont val="Times New Roman"/>
        <family val="1"/>
        <charset val="204"/>
      </rPr>
      <t xml:space="preserve">ДВ-2(П)проем 1300х2100(h);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полуторный, завод дерево изделий Флэт, Тип1, цвет Орех горизонтальный.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устанавливается наличник Тип-3 2100х70х10, розетка, карниз 60, цоколь;</t>
    </r>
    <r>
      <rPr>
        <sz val="12"/>
        <color rgb="FF00B050"/>
        <rFont val="Times New Roman"/>
        <family val="1"/>
        <charset val="204"/>
      </rPr>
      <t xml:space="preserve"> Со стороны колясочной - стандартная комплектация, без наличника. Ручка нажимная, замок с ключом с одной стороны, без доводчика; ПРАВАЯ</t>
    </r>
  </si>
  <si>
    <r>
      <t xml:space="preserve">Дв-3   проем 1200х2100(h);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металлический, полуторный глухой, RAL 8014, доводчик, не должна иметь запоров, препятствующих свободному открыванию изнутри без ключа,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дымогазонепроницаемый, степень огнестойкости  EIS-30;  ПРАВАЯ</t>
    </r>
  </si>
  <si>
    <r>
      <t xml:space="preserve">ДН-13/21     проем 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 х2100(h);                                                                                                  </t>
    </r>
    <r>
      <rPr>
        <sz val="11"/>
        <rFont val="Times New Roman"/>
        <family val="1"/>
        <charset val="204"/>
      </rPr>
      <t xml:space="preserve">металлический, наружный, утепленный, 
        полуторный, глухой, с уплотнителем, с отделкой МДФ </t>
    </r>
    <r>
      <rPr>
        <sz val="11"/>
        <color rgb="FFFF0000"/>
        <rFont val="Times New Roman"/>
        <family val="1"/>
        <charset val="204"/>
      </rPr>
      <t>с двух сторон</t>
    </r>
    <r>
      <rPr>
        <sz val="11"/>
        <rFont val="Times New Roman"/>
        <family val="1"/>
        <charset val="204"/>
      </rPr>
      <t>, ручка</t>
    </r>
    <r>
      <rPr>
        <sz val="11"/>
        <color rgb="FFFF0000"/>
        <rFont val="Times New Roman"/>
        <family val="1"/>
        <charset val="204"/>
      </rPr>
      <t xml:space="preserve"> НАЖИМНАЯ</t>
    </r>
    <r>
      <rPr>
        <sz val="11"/>
        <color rgb="FF0070C0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
        доводчик,</t>
    </r>
    <r>
      <rPr>
        <b/>
        <sz val="11"/>
        <rFont val="Times New Roman"/>
        <family val="1"/>
        <charset val="204"/>
      </rPr>
      <t xml:space="preserve"> степень огнестойкости EI-60, </t>
    </r>
    <r>
      <rPr>
        <sz val="11"/>
        <rFont val="Times New Roman"/>
        <family val="1"/>
        <charset val="204"/>
      </rPr>
      <t>RAL 8023; обесспечит проем в свету при открытых створках 1200мм, ПРАВАЯ предусмотреть гидро/паро изоляцию в местах примыканий к стенам, в соответствии с конструктивными узлами ГОСТ 30971-2012 (приложение В, стр.19) и ГОСТ 31173-2016 (приложение Г, пункты Г.7, Г.8)</t>
    </r>
    <r>
      <rPr>
        <sz val="11"/>
        <color rgb="FFFF0000"/>
        <rFont val="Times New Roman"/>
        <family val="1"/>
        <charset val="204"/>
      </rPr>
      <t xml:space="preserve">.  </t>
    </r>
  </si>
  <si>
    <r>
      <rPr>
        <b/>
        <sz val="12"/>
        <rFont val="Times New Roman"/>
        <family val="1"/>
        <charset val="204"/>
      </rPr>
      <t xml:space="preserve">ДВ-1(Л) проем 1390х2100(h);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глухой,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сторон,</t>
    </r>
    <r>
      <rPr>
        <sz val="12"/>
        <rFont val="Times New Roman"/>
        <family val="1"/>
        <charset val="204"/>
      </rPr>
      <t xml:space="preserve">  RAL 8014, 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наличник тип-3 2100х70х100, добор, карниз 60, розетка, цоколь; </t>
    </r>
    <r>
      <rPr>
        <sz val="12"/>
        <rFont val="Times New Roman"/>
        <family val="1"/>
        <charset val="204"/>
      </rPr>
      <t xml:space="preserve">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 без нормируемой огнестойкости; 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 Обеспечить проем в свету при открытых створках -1200мм, </t>
    </r>
    <r>
      <rPr>
        <sz val="12"/>
        <rFont val="Times New Roman"/>
        <family val="1"/>
        <charset val="204"/>
      </rPr>
      <t>ЛЕВАЯ</t>
    </r>
  </si>
  <si>
    <r>
      <rPr>
        <b/>
        <sz val="12"/>
        <color rgb="FF00B050"/>
        <rFont val="Times New Roman"/>
        <family val="1"/>
        <charset val="204"/>
      </rPr>
      <t xml:space="preserve">ДВ-2(П) проем 900х2100(h);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Фабрика BRAVO Стиль Ф-11(орех) с замком с ключом с одной стороны с возможностью закрывания изнутри без ключа,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консьержа - стандартная комплектация двери, ручка нажимная;
 ПРАВАЯ</t>
    </r>
  </si>
  <si>
    <r>
      <t xml:space="preserve">ДВ-4(П) проем 800х2100(h);                                                </t>
    </r>
    <r>
      <rPr>
        <sz val="12"/>
        <color rgb="FF00B050"/>
        <rFont val="Times New Roman"/>
        <family val="1"/>
        <charset val="204"/>
      </rPr>
      <t>Межкомнатная дверь серии Standart c отделкой шпоном файн-лайн. Фабрика 
         BRAVO Стиль Ф-11(орех) с замком с возможностью закрытия изнутри без ключа. Со стороны 
         вестибюля:</t>
    </r>
    <r>
      <rPr>
        <sz val="12"/>
        <color rgb="FFFF0000"/>
        <rFont val="Times New Roman"/>
        <family val="1"/>
        <charset val="204"/>
      </rPr>
      <t xml:space="preserve"> наличник Тип-3 2100х70х10, добор, карниз 60, розетка, цоколь</t>
    </r>
    <r>
      <rPr>
        <sz val="12"/>
        <color rgb="FF00B050"/>
        <rFont val="Times New Roman"/>
        <family val="1"/>
        <charset val="204"/>
      </rPr>
      <t>.  Со стороны           
         помещения уборочного инвентаря - стандартная комплектация двери, ручка нажимная;
ПРАВАЯ</t>
    </r>
  </si>
  <si>
    <r>
      <rPr>
        <b/>
        <sz val="12"/>
        <color rgb="FF00B050"/>
        <rFont val="Times New Roman"/>
        <family val="1"/>
        <charset val="204"/>
      </rPr>
      <t xml:space="preserve">ДВ-5(П) проем 1000х2100(h);    </t>
    </r>
    <r>
      <rPr>
        <sz val="12"/>
        <color rgb="FF00B050"/>
        <rFont val="Times New Roman"/>
        <family val="1"/>
        <charset val="204"/>
      </rPr>
      <t xml:space="preserve">                                Межкомнатная дверь серии Standart c отделкой шпоном файн-лайн. Фабрика BRAVO Стиль Ф-11(орех) с замком с ключом с одной стороны,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
</t>
    </r>
    <r>
      <rPr>
        <b/>
        <sz val="12"/>
        <color rgb="FF00B050"/>
        <rFont val="Times New Roman"/>
        <family val="1"/>
        <charset val="204"/>
      </rPr>
      <t xml:space="preserve">  </t>
    </r>
    <r>
      <rPr>
        <sz val="12"/>
        <color rgb="FF00B050"/>
        <rFont val="Times New Roman"/>
        <family val="1"/>
        <charset val="204"/>
      </rPr>
      <t xml:space="preserve"> ПРАВАЯ</t>
    </r>
  </si>
  <si>
    <r>
      <rPr>
        <b/>
        <sz val="12"/>
        <rFont val="Times New Roman"/>
        <family val="1"/>
        <charset val="204"/>
      </rPr>
      <t xml:space="preserve">ДВ-7(П) проем 1300х2100(h);    </t>
    </r>
    <r>
      <rPr>
        <sz val="12"/>
        <rFont val="Times New Roman"/>
        <family val="1"/>
        <charset val="204"/>
      </rPr>
      <t xml:space="preserve">                                      металлический, полуторный,  глухой, RAL 8014,  доводчик, не должна иметь запоров, препятствующих свободному открыванию изнутри без ключа, 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
</t>
    </r>
    <r>
      <rPr>
        <b/>
        <sz val="12"/>
        <rFont val="Times New Roman"/>
        <family val="1"/>
        <charset val="204"/>
      </rPr>
      <t xml:space="preserve">без нормируемой огнестойкости,  </t>
    </r>
    <r>
      <rPr>
        <sz val="12"/>
        <rFont val="Times New Roman"/>
        <family val="1"/>
        <charset val="204"/>
      </rPr>
      <t>ПРАВАЯ</t>
    </r>
  </si>
  <si>
    <r>
      <rPr>
        <b/>
        <sz val="12"/>
        <rFont val="Times New Roman"/>
        <family val="1"/>
        <charset val="204"/>
      </rPr>
      <t xml:space="preserve">ДВ - 6(Л)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металлический, однопольный, RAL 9016 глухой, без доводчика, ручка нажимная,  замок «ключ-ключ»,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</si>
  <si>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ДВ-8(П)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</t>
    </r>
    <r>
      <rPr>
        <sz val="12"/>
        <color rgb="FFFF0000"/>
        <rFont val="Times New Roman"/>
        <family val="1"/>
        <charset val="204"/>
      </rPr>
      <t>отделкой фрезерованным МДФ с двух сторон</t>
    </r>
    <r>
      <rPr>
        <sz val="12"/>
        <rFont val="Times New Roman"/>
        <family val="1"/>
        <charset val="204"/>
      </rPr>
      <t xml:space="preserve">, глухой,  RAL 8014,  </t>
    </r>
    <r>
      <rPr>
        <sz val="12"/>
        <color rgb="FFFF0000"/>
        <rFont val="Times New Roman"/>
        <family val="1"/>
        <charset val="204"/>
      </rPr>
      <t>Комплектация: со стороны вестибюля - наличник тип-3 2100х70х100, добор, карниз60, розетка, цоколь; Со стороны лифтового холла - наличник тип-3 2100х70х100, добор, карниз 60, розетка, цоколь</t>
    </r>
    <r>
      <rPr>
        <sz val="12"/>
        <rFont val="Times New Roman"/>
        <family val="1"/>
        <charset val="204"/>
      </rPr>
      <t xml:space="preserve">; доводчик, замок б/лич,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степень огнестойкости EI30.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</t>
    </r>
    <r>
      <rPr>
        <sz val="12"/>
        <rFont val="Times New Roman"/>
        <family val="1"/>
        <charset val="204"/>
      </rPr>
      <t>ПРАВАЯ</t>
    </r>
  </si>
  <si>
    <r>
      <t>ДВ-</t>
    </r>
    <r>
      <rPr>
        <b/>
        <sz val="11"/>
        <color rgb="FFFF0000"/>
        <rFont val="Times New Roman"/>
        <family val="1"/>
        <charset val="204"/>
      </rPr>
      <t>1л</t>
    </r>
    <r>
      <rPr>
        <b/>
        <sz val="11"/>
        <rFont val="Times New Roman"/>
        <family val="1"/>
        <charset val="204"/>
      </rPr>
      <t xml:space="preserve">  проем 1300х2100(h);                                                  металлический, полуторный, 
       RAL 8014, глухой, доводчик,</t>
    </r>
    <r>
      <rPr>
        <b/>
        <sz val="11"/>
        <color rgb="FFFF0000"/>
        <rFont val="Times New Roman"/>
        <family val="1"/>
        <charset val="204"/>
      </rPr>
      <t xml:space="preserve"> ручка скоба</t>
    </r>
    <r>
      <rPr>
        <b/>
        <sz val="1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ключа; без нормируемой степени огнестойкости,  </t>
    </r>
    <r>
      <rPr>
        <b/>
        <sz val="11"/>
        <color rgb="FFFF0000"/>
        <rFont val="Times New Roman"/>
        <family val="1"/>
        <charset val="204"/>
      </rPr>
      <t>обеспечить проем в свету при открытых створках -1200мм</t>
    </r>
    <r>
      <rPr>
        <b/>
        <sz val="11"/>
        <rFont val="Times New Roman"/>
        <family val="1"/>
        <charset val="204"/>
      </rPr>
      <t>, ЛЕВАЯ</t>
    </r>
  </si>
  <si>
    <r>
      <t xml:space="preserve">ДВ - 2   проем 900х2100(h);                                                              металлический, однопольный, RAL 9016 глухой, без доводчика, ручка нажимная,  замок с возможностью запирания изнутри без ключа, доводчик, степень огнестойкости EI-30; ПРАВАЯ </t>
    </r>
    <r>
      <rPr>
        <b/>
        <sz val="12"/>
        <color rgb="FF0070C0"/>
        <rFont val="Times New Roman"/>
        <family val="1"/>
        <charset val="204"/>
      </rPr>
      <t xml:space="preserve"> </t>
    </r>
  </si>
  <si>
    <r>
      <t>ДВ-</t>
    </r>
    <r>
      <rPr>
        <b/>
        <sz val="12"/>
        <color rgb="FFFF0000"/>
        <rFont val="Times New Roman"/>
        <family val="1"/>
        <charset val="204"/>
      </rPr>
      <t xml:space="preserve">18л </t>
    </r>
    <r>
      <rPr>
        <b/>
        <sz val="12"/>
        <rFont val="Times New Roman"/>
        <family val="1"/>
        <charset val="204"/>
      </rPr>
      <t xml:space="preserve"> проем 600х2100 (h)                                                                    металлический, однопольный, глухой, ручка нажимная, замок с ключом с одной стороны, RAL 8014, без доводчика,</t>
    </r>
    <r>
      <rPr>
        <b/>
        <sz val="12"/>
        <color rgb="FFFF0000"/>
        <rFont val="Times New Roman"/>
        <family val="1"/>
        <charset val="204"/>
      </rPr>
      <t>без нормируемой степени огнестойкости ЛЕВАЯ</t>
    </r>
    <r>
      <rPr>
        <b/>
        <sz val="12"/>
        <rFont val="Times New Roman"/>
        <family val="1"/>
        <charset val="204"/>
      </rPr>
      <t xml:space="preserve"> </t>
    </r>
  </si>
  <si>
    <r>
      <t xml:space="preserve">ДВ-1(П)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                                                                           металлический, полуторный с отделкой </t>
    </r>
    <r>
      <rPr>
        <b/>
        <sz val="12"/>
        <color rgb="FFFF0000"/>
        <rFont val="Times New Roman"/>
        <family val="1"/>
        <charset val="204"/>
      </rPr>
      <t>фрезерованным МДФ с двух сторон</t>
    </r>
    <r>
      <rPr>
        <b/>
        <sz val="12"/>
        <rFont val="Times New Roman"/>
        <family val="1"/>
        <charset val="204"/>
      </rPr>
      <t xml:space="preserve">, глухой, RAL 8014, </t>
    </r>
    <r>
      <rPr>
        <b/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- наличник тип-3 2100х70х100, добор, карниз 60 розетка, цоколь;</t>
    </r>
    <r>
      <rPr>
        <b/>
        <sz val="12"/>
        <rFont val="Times New Roman"/>
        <family val="1"/>
        <charset val="204"/>
      </rPr>
      <t xml:space="preserve"> доводчик,   </t>
    </r>
    <r>
      <rPr>
        <b/>
        <sz val="12"/>
        <color rgb="FFFF0000"/>
        <rFont val="Times New Roman"/>
        <family val="1"/>
        <charset val="204"/>
      </rPr>
      <t>ручка скоба</t>
    </r>
    <r>
      <rPr>
        <b/>
        <sz val="12"/>
        <rFont val="Times New Roman"/>
        <family val="1"/>
        <charset val="204"/>
      </rPr>
      <t xml:space="preserve"> ,  степень огнестойкости EI30,  не должна иметь запоров, препятствующих свободному открыванию изнутри без ключа; Обеспечить проем в свету при открытых створках -1200мм,  ПРАВАЯ</t>
    </r>
  </si>
  <si>
    <r>
      <t xml:space="preserve">ДВ-3(Л) проем </t>
    </r>
    <r>
      <rPr>
        <b/>
        <sz val="12"/>
        <color rgb="FFFF0000"/>
        <rFont val="Times New Roman"/>
        <family val="1"/>
        <charset val="204"/>
      </rPr>
      <t>1390</t>
    </r>
    <r>
      <rPr>
        <b/>
        <sz val="12"/>
        <rFont val="Times New Roman"/>
        <family val="1"/>
        <charset val="204"/>
      </rPr>
      <t xml:space="preserve">х2100(h);                                                        металлический, полуторный, окраска RAL         
8014 глухой, с отделкой </t>
    </r>
    <r>
      <rPr>
        <b/>
        <sz val="12"/>
        <color rgb="FFFF0000"/>
        <rFont val="Times New Roman"/>
        <family val="1"/>
        <charset val="204"/>
      </rPr>
      <t>фрезерованным МДФ</t>
    </r>
    <r>
      <rPr>
        <b/>
        <sz val="12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с двух сторон</t>
    </r>
    <r>
      <rPr>
        <b/>
        <sz val="12"/>
        <rFont val="Times New Roman"/>
        <family val="1"/>
        <charset val="204"/>
      </rPr>
      <t xml:space="preserve">, с доводчиком, </t>
    </r>
    <r>
      <rPr>
        <b/>
        <sz val="12"/>
        <color rgb="FFFF0000"/>
        <rFont val="Times New Roman"/>
        <family val="1"/>
        <charset val="204"/>
      </rPr>
      <t>ручка скоба</t>
    </r>
    <r>
      <rPr>
        <b/>
        <sz val="12"/>
        <rFont val="Times New Roman"/>
        <family val="1"/>
        <charset val="204"/>
      </rPr>
      <t xml:space="preserve">,не должна иметь запоров, препятствующих свободному открыванию изнутри без ключа, без нормируемой степени огнестойкости; </t>
    </r>
    <r>
      <rPr>
        <b/>
        <sz val="12"/>
        <color rgb="FFFF0000"/>
        <rFont val="Times New Roman"/>
        <family val="1"/>
        <charset val="204"/>
      </rPr>
      <t>Комплектация: со стороны вестибюля - наличник  тип 3 2100х70х100, добор, розетка, цоколь; Со стороны лифтового холла – наличник  тип 3 2100х70х100, добор, розетка, цоколь, карниз 60</t>
    </r>
    <r>
      <rPr>
        <b/>
        <sz val="12"/>
        <rFont val="Times New Roman"/>
        <family val="1"/>
        <charset val="204"/>
      </rPr>
      <t>, ЛЕВАЯ</t>
    </r>
  </si>
  <si>
    <r>
      <rPr>
        <b/>
        <sz val="12"/>
        <rFont val="Times New Roman"/>
        <family val="1"/>
        <charset val="204"/>
      </rPr>
      <t>ДВ-5(Л) проем 1300х2100(h)</t>
    </r>
    <r>
      <rPr>
        <sz val="12"/>
        <rFont val="Times New Roman"/>
        <family val="1"/>
        <charset val="204"/>
      </rPr>
      <t xml:space="preserve">;                                                 металлический, полуторный, глухой, RAL 8014, с уплотнением в притворах, доводчик, не должна иметь запоров, препятствующих свободному открыванию изнутри без ключа; 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>, без нормируемой степени огнестойкости, ЛЕВАЯ</t>
    </r>
  </si>
  <si>
    <r>
      <t>ДН-3  проем</t>
    </r>
    <r>
      <rPr>
        <b/>
        <sz val="11"/>
        <color rgb="FFFF0000"/>
        <rFont val="Times New Roman"/>
        <family val="1"/>
        <charset val="204"/>
      </rPr>
      <t>1600</t>
    </r>
    <r>
      <rPr>
        <b/>
        <sz val="11"/>
        <rFont val="Times New Roman"/>
        <family val="1"/>
        <charset val="204"/>
      </rPr>
      <t xml:space="preserve">х2750(h); </t>
    </r>
    <r>
      <rPr>
        <b/>
        <sz val="11"/>
        <color rgb="FFFF0000"/>
        <rFont val="Times New Roman"/>
        <family val="1"/>
        <charset val="204"/>
      </rPr>
      <t>фрамуга</t>
    </r>
    <r>
      <rPr>
        <b/>
        <sz val="11"/>
        <rFont val="Times New Roman"/>
        <family val="1"/>
        <charset val="204"/>
      </rPr>
      <t xml:space="preserve"> - </t>
    </r>
    <r>
      <rPr>
        <b/>
        <sz val="11"/>
        <color rgb="FFFF0000"/>
        <rFont val="Times New Roman"/>
        <family val="1"/>
        <charset val="204"/>
      </rPr>
      <t xml:space="preserve">арочная   </t>
    </r>
    <r>
      <rPr>
        <b/>
        <sz val="11"/>
        <rFont val="Times New Roman"/>
        <family val="1"/>
        <charset val="204"/>
      </rPr>
      <t xml:space="preserve">                                              </t>
    </r>
    <r>
      <rPr>
        <sz val="11"/>
        <rFont val="Times New Roman"/>
        <family val="1"/>
        <charset val="204"/>
      </rPr>
      <t>металлический, наружный,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полуторный,
       RAL 8023, глухой, доводчик,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утепленный с уплотнением,</t>
    </r>
    <r>
      <rPr>
        <sz val="11"/>
        <color rgb="FFFF0000"/>
        <rFont val="Times New Roman"/>
        <family val="1"/>
        <charset val="204"/>
      </rPr>
      <t xml:space="preserve"> ручка скоба, отделка МДФ с двух сторон,</t>
    </r>
    <r>
      <rPr>
        <sz val="11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>без нормируемой огнестойкости,</t>
    </r>
    <r>
      <rPr>
        <sz val="11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ПРАВАЯ</t>
    </r>
    <r>
      <rPr>
        <sz val="11"/>
        <rFont val="Times New Roman"/>
        <family val="1"/>
        <charset val="204"/>
      </rPr>
      <t xml:space="preserve"> (эскиз в разделе АР4.13) </t>
    </r>
    <r>
      <rPr>
        <b/>
        <sz val="11"/>
        <rFont val="Times New Roman"/>
        <family val="1"/>
        <charset val="204"/>
      </rPr>
      <t xml:space="preserve">Обеспечить проем в свету при открытых створках -1200мм, </t>
    </r>
  </si>
  <si>
    <t xml:space="preserve">Вход в корпус в уровне входных групп    </t>
  </si>
  <si>
    <t xml:space="preserve">тамбур блока кладовых помещений                </t>
  </si>
  <si>
    <r>
      <rPr>
        <b/>
        <sz val="12"/>
        <rFont val="Times New Roman"/>
        <family val="1"/>
        <charset val="204"/>
      </rPr>
      <t xml:space="preserve">ДВ-1(Л) проем </t>
    </r>
    <r>
      <rPr>
        <b/>
        <sz val="12"/>
        <color rgb="FFFF0000"/>
        <rFont val="Times New Roman"/>
        <family val="1"/>
        <charset val="204"/>
      </rPr>
      <t xml:space="preserve">1390 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фрезерованным МДФ</t>
    </r>
    <r>
      <rPr>
        <sz val="12"/>
        <color rgb="FFFF0000"/>
        <rFont val="Times New Roman"/>
        <family val="1"/>
        <charset val="204"/>
      </rPr>
      <t xml:space="preserve"> с двух сторон</t>
    </r>
    <r>
      <rPr>
        <sz val="12"/>
        <rFont val="Times New Roman"/>
        <family val="1"/>
        <charset val="204"/>
      </rPr>
      <t xml:space="preserve">, глухой, RAL 8014,  Комплектация: со стороны вестибюля - наличник тип-3 2100х70х100, добор, карниз 60, розетка, цоколь; Со стороны тамбура - наличник тип-3 2100х70х100, добор, карниз 60, розетка, цоколь; доводчик,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 без нормируемой огнестойкости,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при открытых створках -1200мм,  </t>
    </r>
    <r>
      <rPr>
        <sz val="12"/>
        <rFont val="Times New Roman"/>
        <family val="1"/>
        <charset val="204"/>
      </rPr>
      <t>ЛЕВАЯ</t>
    </r>
  </si>
  <si>
    <r>
      <t xml:space="preserve">ДВ-2  проем 1300х2100(h);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
      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 xml:space="preserve">, замок "ключ-ключ" с уплотнением, </t>
    </r>
    <r>
      <rPr>
        <b/>
        <sz val="11"/>
        <rFont val="Times New Roman"/>
        <family val="1"/>
        <charset val="204"/>
      </rPr>
      <t xml:space="preserve">степень огнестойкости EI-30, </t>
    </r>
    <r>
      <rPr>
        <sz val="11"/>
        <rFont val="Times New Roman"/>
        <family val="1"/>
        <charset val="204"/>
      </rPr>
      <t xml:space="preserve"> с уплотнением, </t>
    </r>
    <r>
      <rPr>
        <b/>
        <sz val="11"/>
        <rFont val="Times New Roman"/>
        <family val="1"/>
        <charset val="204"/>
      </rPr>
      <t xml:space="preserve">  ПРАВАЯ</t>
    </r>
  </si>
  <si>
    <r>
      <t>ДН-13/22     проем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 х2200(h);                                                                                                  </t>
    </r>
    <r>
      <rPr>
        <sz val="11"/>
        <rFont val="Times New Roman"/>
        <family val="1"/>
        <charset val="204"/>
      </rPr>
      <t>металлический, наружный, утепленный, 
        полуторный, глухой, с уплотнителем,</t>
    </r>
    <r>
      <rPr>
        <sz val="11"/>
        <color rgb="FFFF0000"/>
        <rFont val="Times New Roman"/>
        <family val="1"/>
        <charset val="204"/>
      </rPr>
      <t xml:space="preserve"> с отделкой МДФ</t>
    </r>
    <r>
      <rPr>
        <sz val="11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с двух сторон</t>
    </r>
    <r>
      <rPr>
        <sz val="11"/>
        <rFont val="Times New Roman"/>
        <family val="1"/>
        <charset val="204"/>
      </rPr>
      <t>,</t>
    </r>
    <r>
      <rPr>
        <b/>
        <sz val="11"/>
        <color rgb="FFFF0000"/>
        <rFont val="Times New Roman"/>
        <family val="1"/>
        <charset val="204"/>
      </rPr>
      <t xml:space="preserve"> ручка нажимная</t>
    </r>
    <r>
      <rPr>
        <sz val="11"/>
        <rFont val="Times New Roman"/>
        <family val="1"/>
        <charset val="204"/>
      </rPr>
      <t>,</t>
    </r>
    <r>
      <rPr>
        <sz val="11"/>
        <color rgb="FFFF0000"/>
        <rFont val="Times New Roman"/>
        <family val="1"/>
        <charset val="204"/>
      </rPr>
      <t xml:space="preserve">без замка </t>
    </r>
    <r>
      <rPr>
        <sz val="11"/>
        <rFont val="Times New Roman"/>
        <family val="1"/>
        <charset val="204"/>
      </rPr>
      <t xml:space="preserve"> </t>
    </r>
    <r>
      <rPr>
        <sz val="11"/>
        <color rgb="FF0070C0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 xml:space="preserve">
        доводчик,</t>
    </r>
    <r>
      <rPr>
        <b/>
        <sz val="11"/>
        <rFont val="Times New Roman"/>
        <family val="1"/>
        <charset val="204"/>
      </rPr>
      <t xml:space="preserve">  степень огнестойкости EI-60, </t>
    </r>
    <r>
      <rPr>
        <sz val="11"/>
        <rFont val="Times New Roman"/>
        <family val="1"/>
        <charset val="204"/>
      </rPr>
      <t>RAL 8023 ПРАВАЯ</t>
    </r>
  </si>
  <si>
    <t>лифтовой холл/вестибюль/лестница</t>
  </si>
  <si>
    <r>
      <rPr>
        <b/>
        <sz val="12"/>
        <rFont val="Times New Roman"/>
        <family val="1"/>
        <charset val="204"/>
      </rPr>
      <t xml:space="preserve">ДВ-1(П) проем 1300х2100(h);                                            </t>
    </r>
    <r>
      <rPr>
        <sz val="12"/>
        <rFont val="Times New Roman"/>
        <family val="1"/>
        <charset val="204"/>
      </rPr>
      <t xml:space="preserve">металлический, полуторный с отделкой фрезерованным МДФ 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>, глухой, RAL 8014,  Комплектация: со стороны вестибюля -</t>
    </r>
    <r>
      <rPr>
        <sz val="12"/>
        <color rgb="FFFF0000"/>
        <rFont val="Times New Roman"/>
        <family val="1"/>
        <charset val="204"/>
      </rPr>
      <t xml:space="preserve"> наличник тип-3 2100х70х100, добор, карниз 60, розетка, цоколь; Со стороны тамбура - наличник тип-3 2100х70х100, добор, карниз 60, розетка, цоколь</t>
    </r>
    <r>
      <rPr>
        <sz val="12"/>
        <rFont val="Times New Roman"/>
        <family val="1"/>
        <charset val="204"/>
      </rPr>
      <t xml:space="preserve">; доводчик, </t>
    </r>
    <r>
      <rPr>
        <sz val="12"/>
        <rFont val="Times New Roman"/>
        <family val="1"/>
        <charset val="204"/>
      </rPr>
      <t xml:space="preserve">, </t>
    </r>
    <r>
      <rPr>
        <b/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 не должна иметь запоров, препятствующих свободному открыванию изнутри без ключа; с уплотнением, без нормируемой степени огнестойкости, </t>
    </r>
    <r>
      <rPr>
        <b/>
        <sz val="12"/>
        <rFont val="Times New Roman"/>
        <family val="1"/>
        <charset val="204"/>
      </rPr>
      <t xml:space="preserve">Обеспечить проем в свету при открытых створках -1200мм, </t>
    </r>
    <r>
      <rPr>
        <sz val="12"/>
        <rFont val="Times New Roman"/>
        <family val="1"/>
        <charset val="204"/>
      </rPr>
      <t xml:space="preserve">      ЛЕВАЯ                                   </t>
    </r>
  </si>
  <si>
    <r>
      <rPr>
        <b/>
        <sz val="12"/>
        <rFont val="Times New Roman"/>
        <family val="1"/>
        <charset val="204"/>
      </rPr>
      <t xml:space="preserve">ДВ-7л проем 1300х2100(h);   </t>
    </r>
    <r>
      <rPr>
        <sz val="12"/>
        <rFont val="Times New Roman"/>
        <family val="1"/>
        <charset val="204"/>
      </rPr>
      <t xml:space="preserve">                                                     металлический, полуторный с отделкой</t>
    </r>
    <r>
      <rPr>
        <sz val="12"/>
        <color rgb="FFFF0000"/>
        <rFont val="Times New Roman"/>
        <family val="1"/>
        <charset val="204"/>
      </rPr>
      <t xml:space="preserve"> фрезерованным МДФ с двух сторон</t>
    </r>
    <r>
      <rPr>
        <sz val="12"/>
        <rFont val="Times New Roman"/>
        <family val="1"/>
        <charset val="204"/>
      </rPr>
      <t xml:space="preserve">, глухой RAL 8014, с уплотнителем.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- наличник тип-3 2100х70х100, добор, розетка, цоколь; Со стороны лифтового холла - наличник тип-3 2100х70х100, добор, розетка, цоколь; доводчик, </t>
    </r>
    <r>
      <rPr>
        <sz val="12"/>
        <rFont val="Times New Roman"/>
        <family val="1"/>
        <charset val="204"/>
      </rPr>
      <t>без замка,</t>
    </r>
    <r>
      <rPr>
        <sz val="12"/>
        <color rgb="FFFF0000"/>
        <rFont val="Times New Roman"/>
        <family val="1"/>
        <charset val="204"/>
      </rPr>
      <t xml:space="preserve"> ручка скоба</t>
    </r>
    <r>
      <rPr>
        <sz val="12"/>
        <rFont val="Times New Roman"/>
        <family val="1"/>
        <charset val="204"/>
      </rPr>
      <t xml:space="preserve">, без нормируемой степени огнестойкости,  не должна иметь запоров, препятствующих свободному открыванию изнутри без ключа; </t>
    </r>
    <r>
      <rPr>
        <sz val="12"/>
        <color rgb="FFFF0000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</si>
  <si>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ДВ-7л проем 1300х2100(h);   </t>
    </r>
    <r>
      <rPr>
        <sz val="12"/>
        <rFont val="Times New Roman"/>
        <family val="1"/>
        <charset val="204"/>
      </rPr>
      <t xml:space="preserve">                                                     металлический, полуторный, глухой RAL 8014,</t>
    </r>
    <r>
      <rPr>
        <sz val="12"/>
        <color rgb="FFFF0000"/>
        <rFont val="Times New Roman"/>
        <family val="1"/>
        <charset val="204"/>
      </rPr>
      <t xml:space="preserve"> ручка скоба,</t>
    </r>
    <r>
      <rPr>
        <sz val="12"/>
        <rFont val="Times New Roman"/>
        <family val="1"/>
        <charset val="204"/>
      </rPr>
      <t xml:space="preserve"> с уплотнителем без нормируемой степени огнестойкости,  не должна иметь запоров, препятствующих свободному открыванию изнутри без ключа;  </t>
    </r>
    <r>
      <rPr>
        <sz val="12"/>
        <color rgb="FFFF0000"/>
        <rFont val="Times New Roman"/>
        <family val="1"/>
        <charset val="204"/>
      </rPr>
      <t>ЛЕВАЯ</t>
    </r>
  </si>
  <si>
    <r>
      <t xml:space="preserve">ДВ-6(П) проем 1300х2100(h);                                                            </t>
    </r>
    <r>
      <rPr>
        <sz val="12"/>
        <rFont val="Times New Roman"/>
        <family val="1"/>
        <charset val="204"/>
      </rPr>
      <t>металлический, глухой, полуторный, RAL 8014, доводчик, ручка</t>
    </r>
    <r>
      <rPr>
        <sz val="12"/>
        <color rgb="FFFF0000"/>
        <rFont val="Times New Roman"/>
        <family val="1"/>
        <charset val="204"/>
      </rPr>
      <t xml:space="preserve"> 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, не должна иметь запоров, препятствующих свободному открыванию, с уплотнением в притворах, </t>
    </r>
    <r>
      <rPr>
        <b/>
        <sz val="12"/>
        <rFont val="Times New Roman"/>
        <family val="1"/>
        <charset val="204"/>
      </rPr>
      <t>степень огнестойкости EI-30;</t>
    </r>
    <r>
      <rPr>
        <sz val="12"/>
        <rFont val="Times New Roman"/>
        <family val="1"/>
        <charset val="204"/>
      </rPr>
      <t xml:space="preserve">  ПРАВАЯ</t>
    </r>
  </si>
  <si>
    <r>
      <rPr>
        <b/>
        <sz val="12"/>
        <rFont val="Times New Roman"/>
        <family val="1"/>
        <charset val="204"/>
      </rPr>
      <t xml:space="preserve">ДВ-6(Л) проем 1300х2100(h) </t>
    </r>
    <r>
      <rPr>
        <sz val="12"/>
        <rFont val="Times New Roman"/>
        <family val="1"/>
        <charset val="204"/>
      </rPr>
      <t xml:space="preserve">                                                    металлический, полуторный , RAL 8014, глухая, с уплотнением в притворе доводчик,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>, без замка, без нормируемой степени огнестойкости; ЛЕВАЯ</t>
    </r>
  </si>
  <si>
    <r>
      <t>ДВ-1(Л)</t>
    </r>
    <r>
      <rPr>
        <sz val="12"/>
        <color indexed="63"/>
        <rFont val="Times New Roman"/>
        <family val="1"/>
        <charset val="204"/>
      </rPr>
      <t xml:space="preserve">  </t>
    </r>
    <r>
      <rPr>
        <b/>
        <sz val="12"/>
        <color indexed="63"/>
        <rFont val="Times New Roman"/>
        <family val="1"/>
        <charset val="204"/>
      </rPr>
      <t xml:space="preserve"> проем 1300х2100(h);     </t>
    </r>
    <r>
      <rPr>
        <sz val="12"/>
        <color indexed="63"/>
        <rFont val="Times New Roman"/>
        <family val="1"/>
        <charset val="204"/>
      </rPr>
      <t xml:space="preserve">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глухой, полуторный </t>
    </r>
    <r>
      <rPr>
        <sz val="12"/>
        <color rgb="FFFF0000"/>
        <rFont val="Times New Roman"/>
        <family val="1"/>
        <charset val="204"/>
      </rPr>
      <t>с отделкой фрезерованным МДФ с двух сторон</t>
    </r>
    <r>
      <rPr>
        <sz val="12"/>
        <rFont val="Times New Roman"/>
        <family val="1"/>
        <charset val="204"/>
      </rPr>
      <t>,</t>
    </r>
    <r>
      <rPr>
        <sz val="12"/>
        <color rgb="FFFF0000"/>
        <rFont val="Times New Roman"/>
        <family val="1"/>
        <charset val="204"/>
      </rPr>
      <t xml:space="preserve"> Комплектация: со стороны вестибюля - наличник тип-3 2100х70х100, добор, карниз 60, розетка, цоколь; Со стороны тамбура наличник тип-3 2100х70х100, добор, розетка, цоколь;</t>
    </r>
    <r>
      <rPr>
        <sz val="12"/>
        <rFont val="Times New Roman"/>
        <family val="1"/>
        <charset val="204"/>
      </rPr>
      <t xml:space="preserve">                                                не должна иметь запоров, препятствующих свободному открыванию изнутри без ключа, без замка, </t>
    </r>
    <r>
      <rPr>
        <sz val="12"/>
        <color rgb="FFFF0000"/>
        <rFont val="Times New Roman"/>
        <family val="1"/>
        <charset val="204"/>
      </rPr>
      <t>ручка скоба</t>
    </r>
    <r>
      <rPr>
        <sz val="12"/>
        <rFont val="Times New Roman"/>
        <family val="1"/>
        <charset val="204"/>
      </rPr>
      <t xml:space="preserve">, без нормируемой огнестойкости, </t>
    </r>
    <r>
      <rPr>
        <b/>
        <i/>
        <sz val="12"/>
        <rFont val="Times New Roman"/>
        <family val="1"/>
        <charset val="204"/>
      </rPr>
      <t>Обеспечить проем в свету при открытых створках -1200мм</t>
    </r>
    <r>
      <rPr>
        <sz val="12"/>
        <rFont val="Times New Roman"/>
        <family val="1"/>
        <charset val="204"/>
      </rPr>
      <t>, ЛЕВАЯ</t>
    </r>
  </si>
  <si>
    <r>
      <t xml:space="preserve">ДВ-6(Л)   проем 1300х2100(h);                                          </t>
    </r>
    <r>
      <rPr>
        <sz val="12"/>
        <rFont val="Times New Roman"/>
        <family val="1"/>
        <charset val="204"/>
      </rPr>
      <t>металлический, полуторный, RAL 8014, глухой, доводчик,</t>
    </r>
    <r>
      <rPr>
        <sz val="12"/>
        <color rgb="FFFF0000"/>
        <rFont val="Times New Roman"/>
        <family val="1"/>
        <charset val="204"/>
      </rPr>
      <t xml:space="preserve"> ручка скоба,</t>
    </r>
    <r>
      <rPr>
        <sz val="12"/>
        <rFont val="Times New Roman"/>
        <family val="1"/>
        <charset val="204"/>
      </rPr>
      <t xml:space="preserve"> не должна иметь запоров, препятствующих свободному открыванию изнутри без ключа, </t>
    </r>
    <r>
      <rPr>
        <b/>
        <sz val="12"/>
        <rFont val="Times New Roman"/>
        <family val="1"/>
        <charset val="204"/>
      </rPr>
      <t xml:space="preserve">дымогазонепроницаемый, степень огнестойкости EIS-30; 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</si>
  <si>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 RAL  8014, глухая, доводчик,</t>
    </r>
    <r>
      <rPr>
        <sz val="12"/>
        <color rgb="FFFF0000"/>
        <rFont val="Times New Roman"/>
        <family val="1"/>
        <charset val="204"/>
      </rPr>
      <t xml:space="preserve"> ручка нажимная</t>
    </r>
    <r>
      <rPr>
        <sz val="12"/>
        <rFont val="Times New Roman"/>
        <family val="1"/>
        <charset val="204"/>
      </rPr>
      <t>, без</t>
    </r>
    <r>
      <rPr>
        <sz val="12"/>
        <color rgb="FFFF0000"/>
        <rFont val="Times New Roman"/>
        <family val="1"/>
        <charset val="204"/>
      </rPr>
      <t xml:space="preserve"> замка, </t>
    </r>
    <r>
      <rPr>
        <sz val="12"/>
        <rFont val="Times New Roman"/>
        <family val="1"/>
        <charset val="204"/>
      </rPr>
      <t>не должна иметь запоров, препятствующих свободному открыванию изнутри без ключа, степень огнестойкости - EIS-30; 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</si>
  <si>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 RAL  8014, глухая, доводчик, </t>
    </r>
    <r>
      <rPr>
        <sz val="12"/>
        <color rgb="FFFF0000"/>
        <rFont val="Times New Roman"/>
        <family val="1"/>
        <charset val="204"/>
      </rPr>
      <t>ручка нажимная</t>
    </r>
    <r>
      <rPr>
        <sz val="12"/>
        <rFont val="Times New Roman"/>
        <family val="1"/>
        <charset val="204"/>
      </rPr>
      <t>, не должна иметь запоров, препятствующих свободному открыванию изнутри без ключа, степень огнестойкости - EIS-30; ПРАВАЯ</t>
    </r>
  </si>
  <si>
    <r>
      <rPr>
        <b/>
        <sz val="12"/>
        <rFont val="Times New Roman"/>
        <family val="1"/>
        <charset val="204"/>
      </rPr>
      <t xml:space="preserve">ДВ -8   проем 1300х2100(h);               </t>
    </r>
    <r>
      <rPr>
        <sz val="12"/>
        <rFont val="Times New Roman"/>
        <family val="1"/>
        <charset val="204"/>
      </rPr>
      <t xml:space="preserve">                                  металлический, полуторный, RAL  8014, глухая, доводчик,</t>
    </r>
    <r>
      <rPr>
        <sz val="12"/>
        <color rgb="FFFF0000"/>
        <rFont val="Times New Roman"/>
        <family val="1"/>
        <charset val="204"/>
      </rPr>
      <t xml:space="preserve"> ручка скоба</t>
    </r>
    <r>
      <rPr>
        <sz val="12"/>
        <rFont val="Times New Roman"/>
        <family val="1"/>
        <charset val="204"/>
      </rPr>
      <t xml:space="preserve">, без замка,  </t>
    </r>
    <r>
      <rPr>
        <b/>
        <sz val="12"/>
        <rFont val="Times New Roman"/>
        <family val="1"/>
        <charset val="204"/>
      </rPr>
      <t>степень огнестойкости - EI 30,</t>
    </r>
    <r>
      <rPr>
        <sz val="12"/>
        <rFont val="Times New Roman"/>
        <family val="1"/>
        <charset val="204"/>
      </rPr>
      <t xml:space="preserve"> ПРАВАЯ   </t>
    </r>
    <r>
      <rPr>
        <b/>
        <i/>
        <sz val="12"/>
        <rFont val="Times New Roman"/>
        <family val="1"/>
        <charset val="204"/>
      </rPr>
      <t xml:space="preserve">Обеспечить проем в свету при открытых створках -1200мм         </t>
    </r>
    <r>
      <rPr>
        <sz val="12"/>
        <rFont val="Times New Roman"/>
        <family val="1"/>
        <charset val="204"/>
      </rPr>
      <t xml:space="preserve">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</si>
  <si>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ДВ-4 проем 700х2100(h);        </t>
    </r>
    <r>
      <rPr>
        <sz val="12"/>
        <rFont val="Times New Roman"/>
        <family val="1"/>
        <charset val="204"/>
      </rPr>
      <t xml:space="preserve">                                            стальной, однопольный, глухой, </t>
    </r>
    <r>
      <rPr>
        <sz val="12"/>
        <rFont val="Times New Roman"/>
        <family val="1"/>
        <charset val="204"/>
      </rPr>
      <t xml:space="preserve"> ручка нажимная, без замка,  с уплотнителем, RAL 8014, без нормируемой степени огнестойкости;</t>
    </r>
  </si>
  <si>
    <r>
      <t xml:space="preserve">ДВ-7(П) проем 1100х2100(h);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RAL  8014, глухая, доводчик,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 замок "ключ-ключ", уплотнениеем в притворах,  </t>
    </r>
    <r>
      <rPr>
        <b/>
        <sz val="12"/>
        <rFont val="Times New Roman"/>
        <family val="1"/>
        <charset val="204"/>
      </rPr>
      <t xml:space="preserve">степень огнестойкости - EI 30; </t>
    </r>
    <r>
      <rPr>
        <sz val="12"/>
        <rFont val="Times New Roman"/>
        <family val="1"/>
        <charset val="204"/>
      </rPr>
      <t>ПРАВАЯ</t>
    </r>
  </si>
  <si>
    <r>
      <t>ДВ-1*  проем</t>
    </r>
    <r>
      <rPr>
        <b/>
        <sz val="11"/>
        <color rgb="FFFF0000"/>
        <rFont val="Times New Roman"/>
        <family val="1"/>
        <charset val="204"/>
      </rPr>
      <t>1390</t>
    </r>
    <r>
      <rPr>
        <b/>
        <sz val="11"/>
        <rFont val="Times New Roman"/>
        <family val="1"/>
        <charset val="204"/>
      </rPr>
      <t xml:space="preserve"> х2100(h);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 скоба</t>
    </r>
    <r>
      <rPr>
        <sz val="11"/>
        <rFont val="Times New Roman"/>
        <family val="1"/>
        <charset val="204"/>
      </rPr>
      <t xml:space="preserve">, не должна иметь запоров, препятствующих свободному открыванию изнутри без ключа; </t>
    </r>
    <r>
      <rPr>
        <b/>
        <sz val="11"/>
        <rFont val="Times New Roman"/>
        <family val="1"/>
        <charset val="204"/>
      </rPr>
      <t xml:space="preserve">без нормируемой степени огнестойкости,   </t>
    </r>
    <r>
      <rPr>
        <b/>
        <sz val="11"/>
        <color rgb="FFFF0000"/>
        <rFont val="Times New Roman"/>
        <family val="1"/>
        <charset val="204"/>
      </rPr>
      <t xml:space="preserve">ПРАВАЯ </t>
    </r>
  </si>
  <si>
    <r>
      <t xml:space="preserve">ДВ-1л проем 1300х2100(h);                                                     </t>
    </r>
    <r>
      <rPr>
        <sz val="11"/>
        <rFont val="Times New Roman"/>
        <family val="1"/>
        <charset val="204"/>
      </rPr>
      <t xml:space="preserve">металлический, полуторный, 
       RAL 8014, глухой, доводчик, </t>
    </r>
    <r>
      <rPr>
        <sz val="11"/>
        <color rgb="FFFF0000"/>
        <rFont val="Times New Roman"/>
        <family val="1"/>
        <charset val="204"/>
      </rPr>
      <t>ручка скоба</t>
    </r>
    <r>
      <rPr>
        <sz val="11"/>
        <rFont val="Times New Roman"/>
        <family val="1"/>
        <charset val="204"/>
      </rPr>
      <t>, не должна иметь запоров, препятствующих свободному открыванию изнутри без ключа; с уплотнением, без нормируемой степени огнестойкости</t>
    </r>
    <r>
      <rPr>
        <b/>
        <sz val="11"/>
        <rFont val="Times New Roman"/>
        <family val="1"/>
        <charset val="204"/>
      </rPr>
      <t xml:space="preserve">  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</si>
  <si>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RAL  8014, глухая, доводчик, </t>
    </r>
    <r>
      <rPr>
        <sz val="12"/>
        <color rgb="FFFF0000"/>
        <rFont val="Times New Roman"/>
        <family val="1"/>
        <charset val="204"/>
      </rPr>
      <t>ручка нажимная</t>
    </r>
    <r>
      <rPr>
        <sz val="12"/>
        <rFont val="Times New Roman"/>
        <family val="1"/>
        <charset val="204"/>
      </rPr>
      <t>, не должна иметь запоров, препятствующих свободному открыванию изнутри без ключа, степень огнестойкости - EIS-30; 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</si>
  <si>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RAL  8014, глухая, доводчик, </t>
    </r>
    <r>
      <rPr>
        <sz val="12"/>
        <color rgb="FFFF0000"/>
        <rFont val="Times New Roman"/>
        <family val="1"/>
        <charset val="204"/>
      </rPr>
      <t>ручка нажимная</t>
    </r>
    <r>
      <rPr>
        <sz val="12"/>
        <rFont val="Times New Roman"/>
        <family val="1"/>
        <charset val="204"/>
      </rPr>
      <t>, не должна иметь запоров, препятствующих свободному открыванию изнутри без ключа, степень огнестойкости - EIS-30; ПРАВАЯ</t>
    </r>
  </si>
  <si>
    <r>
      <t xml:space="preserve">ДВ-4(П) проем 1300х2100(h);                                            металлический, глухой, полуторный, RAL 8014, доводчик, не должна иметь запоров, препятствующих свободному открыванию изнутри без ключа, </t>
    </r>
    <r>
      <rPr>
        <b/>
        <sz val="12"/>
        <color rgb="FFFF0000"/>
        <rFont val="Times New Roman"/>
        <family val="1"/>
        <charset val="204"/>
      </rPr>
      <t>ручка скоба</t>
    </r>
    <r>
      <rPr>
        <b/>
        <sz val="12"/>
        <rFont val="Times New Roman"/>
        <family val="1"/>
        <charset val="204"/>
      </rPr>
      <t xml:space="preserve">, без нормируемой степени огнестойкости;   ПРАВАЯ                                      </t>
    </r>
  </si>
  <si>
    <t>Условия оплаты: Авансы-50%+30%+10%</t>
  </si>
  <si>
    <t>Сроки производства работ : 90 рабочих дней</t>
  </si>
  <si>
    <t>Генеральный директор ООО "ИнкомПро"</t>
  </si>
  <si>
    <t>Кожевников А.Г.</t>
  </si>
  <si>
    <t>Гарантийный срок на работы -  60 мес.</t>
  </si>
  <si>
    <t>1 этаж лестница/коридор техпомещение; технический этаж +6.900</t>
  </si>
  <si>
    <r>
      <t xml:space="preserve">ДВ-21 проем 1000х1800(h);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с порогом, ручка нажимная, без доводчика, замок «ключ-ключ», с окраской RAL 9016,</t>
    </r>
    <r>
      <rPr>
        <b/>
        <sz val="12"/>
        <rFont val="Times New Roman"/>
        <family val="1"/>
        <charset val="204"/>
      </rPr>
      <t xml:space="preserve"> огнестойкость EI-30; </t>
    </r>
    <r>
      <rPr>
        <sz val="12"/>
        <rFont val="Times New Roman"/>
        <family val="1"/>
        <charset val="204"/>
      </rPr>
      <t>ПРАВАЯ</t>
    </r>
  </si>
  <si>
    <r>
      <t xml:space="preserve">ДВ-21 проем 1000х1800(h);                                               </t>
    </r>
    <r>
      <rPr>
        <sz val="12"/>
        <rFont val="Times New Roman"/>
        <family val="1"/>
        <charset val="204"/>
      </rPr>
      <t>металлический, однопольный, глухой, с порогом, ручка нажимная, без доводчика, замок «ключ-ключ», с окраской RAL 9016,</t>
    </r>
    <r>
      <rPr>
        <b/>
        <sz val="12"/>
        <rFont val="Times New Roman"/>
        <family val="1"/>
        <charset val="204"/>
      </rPr>
      <t xml:space="preserve"> огнестойкость EI-30; </t>
    </r>
    <r>
      <rPr>
        <sz val="12"/>
        <rFont val="Times New Roman"/>
        <family val="1"/>
        <charset val="204"/>
      </rPr>
      <t>ЛЕВАЯ</t>
    </r>
  </si>
  <si>
    <r>
      <rPr>
        <b/>
        <sz val="12"/>
        <rFont val="Times New Roman"/>
        <family val="1"/>
        <charset val="204"/>
      </rPr>
      <t xml:space="preserve">ДВ-1 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дымогазонепроницаемый, полуторный, RAL  8014, глухая, доводчик, ручка нажимная, замок "ключ-ключ" степень огнестойкости - EIS-30; ПРАВАЯ</t>
    </r>
  </si>
  <si>
    <t>Вход в техническое помещение на антресольном этаже</t>
  </si>
  <si>
    <r>
      <t xml:space="preserve">ДВ-23  проем 1000х2100 (h)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металлический, двупольный, глухой, ручка нажимная,                  замок ключом с  одной стороны, RAL 8014, без доводчика, без нормируемой огнестойкости, </t>
    </r>
    <r>
      <rPr>
        <b/>
        <sz val="12"/>
        <rFont val="Times New Roman"/>
        <family val="1"/>
        <charset val="204"/>
      </rPr>
      <t>с ячейкой для ключа, приспособленной для экстренного доступа к ключу</t>
    </r>
  </si>
  <si>
    <r>
      <rPr>
        <b/>
        <sz val="12"/>
        <rFont val="Times New Roman"/>
        <family val="1"/>
        <charset val="204"/>
      </rPr>
      <t xml:space="preserve">ДВ-9(Л) проем 800х2100(h); </t>
    </r>
    <r>
      <rPr>
        <sz val="12"/>
        <rFont val="Times New Roman"/>
        <family val="1"/>
        <charset val="204"/>
      </rPr>
      <t xml:space="preserve">                                                  стальной, однопольный, глухой, ручка нажимная, без замка,  с уплотнителем, без доводчика, RAL 8014, без нормируемой степени огнестойкости;  ЛЕВАЯ</t>
    </r>
  </si>
  <si>
    <t xml:space="preserve"> ПУИ, </t>
  </si>
  <si>
    <r>
      <rPr>
        <b/>
        <sz val="12"/>
        <color rgb="FF00B050"/>
        <rFont val="Times New Roman"/>
        <family val="1"/>
        <charset val="204"/>
      </rPr>
      <t>ДВ</t>
    </r>
    <r>
      <rPr>
        <sz val="12"/>
        <color rgb="FF00B050"/>
        <rFont val="Times New Roman"/>
        <family val="1"/>
        <charset val="204"/>
      </rPr>
      <t>-</t>
    </r>
    <r>
      <rPr>
        <b/>
        <sz val="12"/>
        <color rgb="FF00B050"/>
        <rFont val="Times New Roman"/>
        <family val="1"/>
        <charset val="204"/>
      </rPr>
      <t>2(П)</t>
    </r>
    <r>
      <rPr>
        <sz val="12"/>
        <color rgb="FF00B050"/>
        <rFont val="Times New Roman"/>
        <family val="1"/>
        <charset val="204"/>
      </rPr>
      <t xml:space="preserve"> </t>
    </r>
    <r>
      <rPr>
        <b/>
        <sz val="12"/>
        <color rgb="FF00B050"/>
        <rFont val="Times New Roman"/>
        <family val="1"/>
        <charset val="204"/>
      </rPr>
      <t>проем</t>
    </r>
    <r>
      <rPr>
        <sz val="12"/>
        <color rgb="FF00B050"/>
        <rFont val="Times New Roman"/>
        <family val="1"/>
        <charset val="204"/>
      </rPr>
      <t xml:space="preserve"> </t>
    </r>
    <r>
      <rPr>
        <b/>
        <sz val="12"/>
        <color rgb="FF00B050"/>
        <rFont val="Times New Roman"/>
        <family val="1"/>
        <charset val="204"/>
      </rPr>
      <t>900х2100(h);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Межкомнатная дверь серии Standart c отделкой шпоном файн-лайн. (орех) с замком с возможностью закрытия изнутри без ключа. </t>
    </r>
    <r>
      <rPr>
        <sz val="12"/>
        <color rgb="FFFF0000"/>
        <rFont val="Times New Roman"/>
        <family val="1"/>
        <charset val="204"/>
      </rPr>
      <t xml:space="preserve">Со стороны вестибюля: наличник Тип-3 2100х70х10, добор,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консьержа и помещения уборочного инвентаря - стандартная комплектация двери, ручка нажимная, ПРАВАЯ</t>
    </r>
  </si>
  <si>
    <r>
      <t xml:space="preserve">ДВ-2(Л)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</t>
    </r>
    <r>
      <rPr>
        <sz val="12"/>
        <color rgb="FFFF0000"/>
        <rFont val="Times New Roman"/>
        <family val="1"/>
        <charset val="204"/>
      </rPr>
      <t>Со стороны вестибюля: наличник Тип-3 2100х70х10, добор,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и помещения уборочного инвентаря - стандартная комплектация двери, ручка нажимная, ЛЕВАЯ</t>
    </r>
  </si>
  <si>
    <r>
      <t xml:space="preserve">ДВ-3(П) проем 800х2100(h);                                                 </t>
    </r>
    <r>
      <rPr>
        <sz val="12"/>
        <color rgb="FF00B050"/>
        <rFont val="Times New Roman"/>
        <family val="1"/>
        <charset val="204"/>
      </rPr>
      <t xml:space="preserve"> Деревянная, Миланский орех, нажимная ручка, замок с ключом с одной стороны, с возможностью закрытия изнутри без ключа, наличник с одной стороны.  ПРАВАЯ</t>
    </r>
  </si>
  <si>
    <r>
      <t xml:space="preserve">ДВ-7(П)   проем 1000х2100(h);                     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стороны, без доводчика.
         </t>
    </r>
    <r>
      <rPr>
        <sz val="12"/>
        <color rgb="FFFF0000"/>
        <rFont val="Times New Roman"/>
        <family val="1"/>
        <charset val="204"/>
      </rPr>
      <t xml:space="preserve"> Со стороны вестибюля: наличник Тип-3 2100х70х10, добор, розетка, цоколь.</t>
    </r>
    <r>
      <rPr>
        <sz val="12"/>
        <color rgb="FF00B050"/>
        <rFont val="Times New Roman"/>
        <family val="1"/>
        <charset val="204"/>
      </rPr>
      <t xml:space="preserve">  
          Со стороны помещения колясочной - стандартная комплектация двери, ручка нажимная, ЛЕВАЯ</t>
    </r>
  </si>
  <si>
    <r>
      <rPr>
        <b/>
        <sz val="12"/>
        <color rgb="FF00B050"/>
        <rFont val="Times New Roman"/>
        <family val="1"/>
        <charset val="204"/>
      </rPr>
      <t>ДВ</t>
    </r>
    <r>
      <rPr>
        <sz val="12"/>
        <color rgb="FF00B050"/>
        <rFont val="Times New Roman"/>
        <family val="1"/>
        <charset val="204"/>
      </rPr>
      <t>-</t>
    </r>
    <r>
      <rPr>
        <b/>
        <sz val="12"/>
        <color rgb="FF00B050"/>
        <rFont val="Times New Roman"/>
        <family val="1"/>
        <charset val="204"/>
      </rPr>
      <t>4(Л)</t>
    </r>
    <r>
      <rPr>
        <sz val="12"/>
        <color rgb="FF00B050"/>
        <rFont val="Times New Roman"/>
        <family val="1"/>
        <charset val="204"/>
      </rPr>
      <t xml:space="preserve">  </t>
    </r>
    <r>
      <rPr>
        <b/>
        <sz val="12"/>
        <color rgb="FF00B050"/>
        <rFont val="Times New Roman"/>
        <family val="1"/>
        <charset val="204"/>
      </rPr>
      <t>проем</t>
    </r>
    <r>
      <rPr>
        <sz val="12"/>
        <color rgb="FF00B050"/>
        <rFont val="Times New Roman"/>
        <family val="1"/>
        <charset val="204"/>
      </rPr>
      <t xml:space="preserve"> </t>
    </r>
    <r>
      <rPr>
        <b/>
        <sz val="12"/>
        <color rgb="FF00B050"/>
        <rFont val="Times New Roman"/>
        <family val="1"/>
        <charset val="204"/>
      </rPr>
      <t>900х2100(h);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Деревянная, Миланский орех, нажимная ручка, замок с ключом с одной стороны, с возможностью закрытия изнутри без ключа,  наличник с одной стороны; ЛЕВАЯ</t>
    </r>
  </si>
  <si>
    <r>
      <t xml:space="preserve">ДВ-2(Л)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и помещения уборочного инвентаря - стандартная комплектация двери, ручка нажимная, ЛЕВАЯ</t>
    </r>
  </si>
  <si>
    <r>
      <t xml:space="preserve">ДВ-3(Л) проем 800х2100(h);                                                 </t>
    </r>
    <r>
      <rPr>
        <sz val="12"/>
        <color rgb="FF00B050"/>
        <rFont val="Times New Roman"/>
        <family val="1"/>
        <charset val="204"/>
      </rPr>
      <t>Деревянная, Миланский орех, нажимная ручка, замок с ключом с одной стороны, с возможностью закрытия изнутри без ключа, наличник с одной стороны.  ЛЕВАЯ</t>
    </r>
  </si>
  <si>
    <r>
      <t xml:space="preserve">ДВ-7(Л)   проем 900х2100(h);                     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карниз 60,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
ЛЕВАЯ</t>
    </r>
  </si>
  <si>
    <r>
      <t xml:space="preserve">ДВ-2(П)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</t>
    </r>
    <r>
      <rPr>
        <sz val="12"/>
        <color rgb="FFFF0000"/>
        <rFont val="Times New Roman"/>
        <family val="1"/>
        <charset val="204"/>
      </rPr>
      <t>Со стороны вестибюля: наличник Тип-3 2100х70х10, добор,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и помещения уборочного инвентаря - стандартная комплектация двери, ручка нажимная; ПРАВАЯ</t>
    </r>
  </si>
  <si>
    <r>
      <t>ДВ-3(Л) проем 800х2100(h);           Деревянная,</t>
    </r>
    <r>
      <rPr>
        <sz val="12"/>
        <color rgb="FF00B050"/>
        <rFont val="Times New Roman"/>
        <family val="1"/>
        <charset val="204"/>
      </rPr>
      <t xml:space="preserve"> Миланский орех, нажимная ручка, замок с ключом с одной стороны, с возможностью закрытия изнутри без ключа, наличник с одной стороны.  ПРАВАЯ</t>
    </r>
  </si>
  <si>
    <r>
      <t xml:space="preserve">ДВ-7(Л)   проем 900х2100(h);                                                                      </t>
    </r>
    <r>
      <rPr>
        <sz val="12"/>
        <color rgb="FF00B050"/>
        <rFont val="Times New Roman"/>
        <family val="1"/>
        <charset val="204"/>
      </rPr>
      <t>Межкомнатная дверь серии Standart c отделкой шпоном файн-лайн. (орех) с замком с ключом с одной стороны, без доводчика.
          Со стороны вестибюля: наличник Тип-3 2100х70х10, добор, розетка, цоколь.  
          Со стороны помещения колясочной - стандартная комплектация двери, ручка нажимная;
ЛЕВАЯ</t>
    </r>
  </si>
  <si>
    <r>
      <t xml:space="preserve">ДВ-2(П)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наличник Тип-3 2100х70х10, добор, розетка, цоколь.  Со стороны помещения консьержа - стандартная комплектация двери, ручка нажимная, ПРАВАЯ</t>
    </r>
  </si>
  <si>
    <r>
      <t xml:space="preserve">ДВ-2(Л)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наличник Тип-3 2100х70х10, добор, розетка, цоколь.  Со стороны помещения консьержа - стандартная комплектация двери, ручка нажимная, ЛЕВАЯ</t>
    </r>
  </si>
  <si>
    <r>
      <t xml:space="preserve">ДВ-3(П) проем 1000х2100(h);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стороны, без доводчика.
          </t>
    </r>
    <r>
      <rPr>
        <sz val="12"/>
        <color rgb="FFFF0000"/>
        <rFont val="Times New Roman"/>
        <family val="1"/>
        <charset val="204"/>
      </rPr>
      <t xml:space="preserve">Со стороны вестибюля: наличник Тип-3 2100х70х10, добор,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 ПРАВАЯ</t>
    </r>
  </si>
  <si>
    <r>
      <t xml:space="preserve">ДВ-3(Л) проем 1000х2100(h);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стороны, без доводчика.
          </t>
    </r>
    <r>
      <rPr>
        <sz val="12"/>
        <color rgb="FFFF0000"/>
        <rFont val="Times New Roman"/>
        <family val="1"/>
        <charset val="204"/>
      </rPr>
      <t xml:space="preserve">Со стороны вестибюля: наличник Тип-3 2100х70х10, добор,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 ЛЕВАЯ</t>
    </r>
  </si>
  <si>
    <r>
      <t>ДВ-4(П) проем 800х2100(h);                                Деревянная,</t>
    </r>
    <r>
      <rPr>
        <sz val="12"/>
        <color rgb="FF00B050"/>
        <rFont val="Times New Roman"/>
        <family val="1"/>
        <charset val="204"/>
      </rPr>
      <t xml:space="preserve"> Миланский орех, нажимная ручка, замок с ключом с одной стороны, с возможностью закрытия изнутри без ключа, наличник с одной стороны, ПРАВАЯ</t>
    </r>
  </si>
  <si>
    <r>
      <t xml:space="preserve">ДВ-4(П) проем 800х2100(h);                 Деревянная, </t>
    </r>
    <r>
      <rPr>
        <sz val="12"/>
        <color rgb="FF00B050"/>
        <rFont val="Times New Roman"/>
        <family val="1"/>
        <charset val="204"/>
      </rPr>
      <t>Миланский орех, нажимная ручка, замок с ключом с одной стороны, с возможностью закрытия изнутри без ключа, наличник с одной стороны, ЛЕВАЯ</t>
    </r>
  </si>
  <si>
    <r>
      <t xml:space="preserve">ДВ-5(П)   проем 800х2100(h);                                           </t>
    </r>
    <r>
      <rPr>
        <sz val="12"/>
        <color rgb="FF00B050"/>
        <rFont val="Times New Roman"/>
        <family val="1"/>
        <charset val="204"/>
      </rPr>
      <t>Межкомнатная дверь серии Standart c отделкой шпоном файн-лайн.(орех) с замком с возможностью закрытия изнутри без ключа. Со стороны вестибюля: н</t>
    </r>
    <r>
      <rPr>
        <sz val="12"/>
        <color rgb="FFFF0000"/>
        <rFont val="Times New Roman"/>
        <family val="1"/>
        <charset val="204"/>
      </rPr>
      <t>аличник Тип-3 2100х70х10, добор,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уборочного инвентаря - стандартная комплектация двери, ручка нажимная, ПРАВАЯ</t>
    </r>
  </si>
  <si>
    <r>
      <t xml:space="preserve">ДВ-5(Л)   проем 800х2100(h);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файн-лайн.(орех) с замком с возможностью закрытия изнутри без ключа. </t>
    </r>
    <r>
      <rPr>
        <sz val="12"/>
        <color rgb="FFFF0000"/>
        <rFont val="Times New Roman"/>
        <family val="1"/>
        <charset val="204"/>
      </rPr>
      <t>Со стороны вестибюля: наличник Тип-3 2100х70х10, добор, розетка, цоколь</t>
    </r>
    <r>
      <rPr>
        <sz val="12"/>
        <color rgb="FF00B050"/>
        <rFont val="Times New Roman"/>
        <family val="1"/>
        <charset val="204"/>
      </rPr>
      <t>.  Со стороны помещения уборочного инвентаря - стандартная комплектация двери, ручка нажимная, ЛЕВАЯ</t>
    </r>
  </si>
  <si>
    <r>
      <t xml:space="preserve">ДВ-8(Л)   проем 900х2100(h);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 с одной стороны. Со стороны лестницы стандартная комплектация двери.  Со стороны помещения колясочной - стандартная комплектация двери, ручка нажимная, без доводчика, ПРАВАЯ</t>
    </r>
  </si>
  <si>
    <r>
      <t xml:space="preserve">ДВ-2(Л)   проем 1000х2100(h);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ключом с одной стороны, с возможностью открывания изнутри без ключа, без доводчика.
       Со стороны вестибюля: наличник Тип-3 2100х70х10, добор, розетка, цоколь.  
             Со стороны помещения колясочной - стандартная комплектация двери, ручка нажимная;
ЛЕВАЯ</t>
    </r>
  </si>
  <si>
    <r>
      <t xml:space="preserve">ДВ-3(Л)   проем 1000х2100(h);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(орех) с замком с ключом с одной стороны,с возможностью открывания изнутри без ключа, без доводчика.
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цоколь.  </t>
    </r>
    <r>
      <rPr>
        <sz val="12"/>
        <color rgb="FF00B050"/>
        <rFont val="Times New Roman"/>
        <family val="1"/>
        <charset val="204"/>
      </rPr>
      <t xml:space="preserve">
            Со стороны помещения колясочной - стандартная комплектация двери, ручка нажимная;
</t>
    </r>
  </si>
  <si>
    <r>
      <t xml:space="preserve">ДВ-5(П) проем 1000х2100(h);   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00B050"/>
        <rFont val="Times New Roman"/>
        <family val="1"/>
        <charset val="204"/>
      </rPr>
      <t xml:space="preserve">            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 с возможностью закрывания изнутри без ключа, без доводчика.
  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цоколь.  </t>
    </r>
    <r>
      <rPr>
        <sz val="12"/>
        <color rgb="FF00B050"/>
        <rFont val="Times New Roman"/>
        <family val="1"/>
        <charset val="204"/>
      </rPr>
      <t xml:space="preserve">
            Со стороны помещения консьержа- стандартная комплектация двери, ручка нажимная,
ПРАВАЯ</t>
    </r>
  </si>
  <si>
    <r>
      <t xml:space="preserve">ДВ-5(Л) проем 1000х2100(h); </t>
    </r>
    <r>
      <rPr>
        <b/>
        <sz val="12"/>
        <color rgb="FFFF0000"/>
        <rFont val="Times New Roman"/>
        <family val="1"/>
        <charset val="204"/>
      </rPr>
      <t xml:space="preserve">  </t>
    </r>
    <r>
      <rPr>
        <b/>
        <sz val="12"/>
        <color rgb="FF00B050"/>
        <rFont val="Times New Roman"/>
        <family val="1"/>
        <charset val="204"/>
      </rPr>
      <t xml:space="preserve">                   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 с возможностью закрывания изнутри без ключа, без доводчика.
            Со стороны вестибюля: наличник Тип-3 2100х70х10, добор, розетка, цоколь.  
            Со стороны помещения консьержа- стандартная комплектация двери, ручка нажимная;
</t>
    </r>
    <r>
      <rPr>
        <sz val="12"/>
        <color rgb="FFFF0000"/>
        <rFont val="Times New Roman"/>
        <family val="1"/>
        <charset val="204"/>
      </rPr>
      <t>ЛЕВАЯ</t>
    </r>
    <r>
      <rPr>
        <sz val="12"/>
        <color rgb="FF00B050"/>
        <rFont val="Times New Roman"/>
        <family val="1"/>
        <charset val="204"/>
      </rPr>
      <t/>
    </r>
  </si>
  <si>
    <r>
      <t xml:space="preserve">ДВ-6(Л) проем 800х2100(h);                                              </t>
    </r>
    <r>
      <rPr>
        <sz val="12"/>
        <color rgb="FF00B050"/>
        <rFont val="Times New Roman"/>
        <family val="1"/>
        <charset val="204"/>
      </rPr>
      <t>Деревянная, Миланский орех, нажимная ручка, замок с ключом с одной стороны, с возможностью закрытия изнутри без ключа, наличник, с одной стороны. ЛЕВАЯ</t>
    </r>
  </si>
  <si>
    <r>
      <rPr>
        <b/>
        <sz val="12"/>
        <color rgb="FF00B050"/>
        <rFont val="Times New Roman"/>
        <family val="1"/>
        <charset val="204"/>
      </rPr>
      <t xml:space="preserve">ДВ-3 проем 1000х2100(h);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(орех) с замком с ключом с одной стороны с возможностью закрывания изнутри без ключа,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консьержа - стандартная комплектация двери, ручка нажимная;
 ПРАВАЯ</t>
    </r>
  </si>
  <si>
    <r>
      <t xml:space="preserve">ДВ-4(П) проем 900х2100(h); 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ключом с одной стороны,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ПУИ - стандартная комплектация двери, ручка нажимная;  ПРАВАЯ</t>
    </r>
    <r>
      <rPr>
        <b/>
        <sz val="12"/>
        <color rgb="FF00B050"/>
        <rFont val="Times New Roman"/>
        <family val="1"/>
        <charset val="204"/>
      </rPr>
      <t xml:space="preserve">
</t>
    </r>
  </si>
  <si>
    <r>
      <rPr>
        <b/>
        <sz val="12"/>
        <color rgb="FF00B050"/>
        <rFont val="Times New Roman"/>
        <family val="1"/>
        <charset val="204"/>
      </rPr>
      <t xml:space="preserve">ДВ-2(П) проем 800х2100(h);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уборочного инвентаря - стандартная комплектация двери, ручка нажимная ПРАВАЯ</t>
    </r>
  </si>
  <si>
    <r>
      <rPr>
        <b/>
        <sz val="12"/>
        <color rgb="FF00B050"/>
        <rFont val="Times New Roman"/>
        <family val="1"/>
        <charset val="204"/>
      </rPr>
      <t xml:space="preserve">ДВ-3(П) проем 1000х2100(h); 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розетка, цокол</t>
    </r>
    <r>
      <rPr>
        <sz val="12"/>
        <color rgb="FF00B050"/>
        <rFont val="Times New Roman"/>
        <family val="1"/>
        <charset val="204"/>
      </rPr>
      <t>ь.  Со стороны помещения консьержа - стандартная комплектация двери, ручка нажимная;</t>
    </r>
  </si>
  <si>
    <r>
      <rPr>
        <b/>
        <sz val="12"/>
        <color rgb="FF00B050"/>
        <rFont val="Times New Roman"/>
        <family val="1"/>
        <charset val="204"/>
      </rPr>
      <t xml:space="preserve">ДВ-4(Л) проем 800х2100(h);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Деревянная, Миланский орех, нажимная ручка, замок с ключом с одной стороны, с возможностью закрытия изнутри без ключа, наличник с одной стороны.   ЛЕВАЯ</t>
    </r>
  </si>
  <si>
    <r>
      <rPr>
        <b/>
        <sz val="12"/>
        <color rgb="FF00B050"/>
        <rFont val="Times New Roman"/>
        <family val="1"/>
        <charset val="204"/>
      </rPr>
      <t>ДВ-5(Л) проем 1100х2100(h)</t>
    </r>
    <r>
      <rPr>
        <sz val="12"/>
        <color rgb="FF00B050"/>
        <rFont val="Times New Roman"/>
        <family val="1"/>
        <charset val="204"/>
      </rPr>
      <t>;                                             Межкомнатная дверь серии Standart c отделкой шпоном файн-лайн. (орех) с замком с ключом с одной стороны, без доводчика.
          Со стороны вестибюля:</t>
    </r>
    <r>
      <rPr>
        <sz val="12"/>
        <color rgb="FFFF0000"/>
        <rFont val="Times New Roman"/>
        <family val="1"/>
        <charset val="204"/>
      </rPr>
      <t xml:space="preserve"> наличник Тип-3 2100х70х10, добор, карниз 60,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</t>
    </r>
  </si>
  <si>
    <r>
      <rPr>
        <b/>
        <sz val="12"/>
        <color rgb="FF00B050"/>
        <rFont val="Times New Roman"/>
        <family val="1"/>
        <charset val="204"/>
      </rPr>
      <t xml:space="preserve">ДВ-4(П) проем 900х2100(h);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60, розетка, цоколь</t>
    </r>
    <r>
      <rPr>
        <sz val="12"/>
        <color rgb="FF00B050"/>
        <rFont val="Times New Roman"/>
        <family val="1"/>
        <charset val="204"/>
      </rPr>
      <t>.  Со стороны помещения консьержа, помещения уборочного инвентаря и санузла- стандартная комплектация двери, ручка нажимная, без доводчика. ПРАВАЯ</t>
    </r>
  </si>
  <si>
    <r>
      <rPr>
        <b/>
        <sz val="12"/>
        <color rgb="FF00B050"/>
        <rFont val="Times New Roman"/>
        <family val="1"/>
        <charset val="204"/>
      </rPr>
      <t xml:space="preserve">ДВ-4(Л) проем 900х2100(h);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консьержа, помещения уборочного инвентаря и санузла- стандартная комплектация двери, ручка нажимная, без доводчика.</t>
    </r>
  </si>
  <si>
    <r>
      <t xml:space="preserve">ДВ-2(Л) проем 900х2100(h);     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b/>
        <sz val="12"/>
        <color rgb="FFFF0000"/>
        <rFont val="Times New Roman"/>
        <family val="1"/>
        <charset val="204"/>
      </rPr>
      <t xml:space="preserve">наличник Тип-3 2100х70х10, добор, карниз 60 розетка, цоколь. </t>
    </r>
    <r>
      <rPr>
        <b/>
        <sz val="12"/>
        <color rgb="FF00B050"/>
        <rFont val="Times New Roman"/>
        <family val="1"/>
        <charset val="204"/>
      </rPr>
      <t xml:space="preserve"> Со стороны помещения консьержа, помещения уборочного инвентаря и санузла - стандартная комплектация двери, ручка нажимная, без доводчика, ЛЕВАЯ</t>
    </r>
  </si>
  <si>
    <r>
      <rPr>
        <b/>
        <sz val="12"/>
        <color rgb="FF00B050"/>
        <rFont val="Times New Roman"/>
        <family val="1"/>
        <charset val="204"/>
      </rPr>
      <t xml:space="preserve">ДВ-2(П) проем 800х2100(h);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
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ПУИ - стандартная комплектация двери, ручка нажимная, без доводчика. ПРАВАЯ</t>
    </r>
  </si>
  <si>
    <r>
      <rPr>
        <b/>
        <sz val="12"/>
        <color rgb="FF00B050"/>
        <rFont val="Times New Roman"/>
        <family val="1"/>
        <charset val="204"/>
      </rPr>
      <t xml:space="preserve">ДВ-3(П) проем 1100х2100(h);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файн-лайн.(орех) с замком с возможностью закрытия изнутри без ключа. 
         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колясочной - стандартная комплектация двери, ручка нажимная, без доводчика. ПРАВАЯ</t>
    </r>
  </si>
  <si>
    <r>
      <rPr>
        <b/>
        <sz val="12"/>
        <color rgb="FF00B050"/>
        <rFont val="Times New Roman"/>
        <family val="1"/>
        <charset val="204"/>
      </rPr>
      <t xml:space="preserve">ДВ-2(Л) проем 800х2100(h);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консьержа - стандартная комплектация двери, ручка нажимная, без доводчика.        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</si>
  <si>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ДВ-2(П) проем 900х2100(h);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вестибюля, коридора:</t>
    </r>
    <r>
      <rPr>
        <sz val="12"/>
        <color rgb="FFFFFF0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наличник Тип-3 2100х70х10, добор, розетка, карниз 60,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- стандартная комплектация двери, ручка нажимная;    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</si>
  <si>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ДВ-4(П) проем 800х2100(h);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розетка, карниз 60,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уборочного инвентаря - стандартная комплектация двери, ручка нажимная;    ЛЕВАЯ                               </t>
    </r>
  </si>
  <si>
    <r>
      <rPr>
        <b/>
        <sz val="12"/>
        <color rgb="FF00B050"/>
        <rFont val="Times New Roman"/>
        <family val="1"/>
        <charset val="204"/>
      </rPr>
      <t>ДВ-5(Л) проем 700х2100(h)</t>
    </r>
    <r>
      <rPr>
        <sz val="12"/>
        <color rgb="FF00B050"/>
        <rFont val="Times New Roman"/>
        <family val="1"/>
        <charset val="204"/>
      </rPr>
      <t xml:space="preserve">;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розетка, карниз 60, цоколь</t>
    </r>
    <r>
      <rPr>
        <sz val="12"/>
        <color rgb="FF00B050"/>
        <rFont val="Times New Roman"/>
        <family val="1"/>
        <charset val="204"/>
      </rPr>
      <t>.  Со стороны помещения уборочного инвентаря - стандартная комплектация двери, ручка нажимная; ЛЕВАЯ</t>
    </r>
  </si>
  <si>
    <r>
      <rPr>
        <b/>
        <sz val="12"/>
        <color rgb="FF00B050"/>
        <rFont val="Times New Roman"/>
        <family val="1"/>
        <charset val="204"/>
      </rPr>
      <t>ДВ-6(П) проем 1000х2100(h)</t>
    </r>
    <r>
      <rPr>
        <sz val="12"/>
        <color rgb="FF00B050"/>
        <rFont val="Times New Roman"/>
        <family val="1"/>
        <charset val="204"/>
      </rPr>
      <t xml:space="preserve">;                                             Межкомнатная дверь серии Standart c отделкой шпоном файн-лайн. (орех) с замком с ключом с одной стороны,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карниз 60,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
 ПРАВАЯ      </t>
    </r>
  </si>
  <si>
    <r>
      <rPr>
        <b/>
        <sz val="12"/>
        <color rgb="FF00B050"/>
        <rFont val="Times New Roman"/>
        <family val="1"/>
        <charset val="204"/>
      </rPr>
      <t xml:space="preserve">ДВ-2(П) проем 800х2100(h);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вестибюля, коридора: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карниз 60, цоколь.  </t>
    </r>
    <r>
      <rPr>
        <sz val="12"/>
        <color rgb="FF00B050"/>
        <rFont val="Times New Roman"/>
        <family val="1"/>
        <charset val="204"/>
      </rPr>
      <t xml:space="preserve">Со стороны помещения консьержа, ПУИ, санузла - стандартная комплектация двери, ручка нажимная;    ПРАВАЯ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</si>
  <si>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ДВ-3(Л) проем 1000х2100(h);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вестибюля, коридора: </t>
    </r>
    <r>
      <rPr>
        <sz val="12"/>
        <color rgb="FFFF0000"/>
        <rFont val="Times New Roman"/>
        <family val="1"/>
        <charset val="204"/>
      </rPr>
      <t>наличник Тип-3 2100х70х10, добор, розетка, карниз 60, цоколь</t>
    </r>
    <r>
      <rPr>
        <sz val="12"/>
        <color rgb="FF00B050"/>
        <rFont val="Times New Roman"/>
        <family val="1"/>
        <charset val="204"/>
      </rPr>
      <t xml:space="preserve">.  Со стороны помещения консьержа, ПУИ, санузла - стандартная комплектация двери, ручка нажимная;    ЛЕВАЯ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</si>
  <si>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ДВ-2(П) проем 800х2100(h);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вестибюля, коридора: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розетка, карниз 60,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консьержа, ПУИ, санузла - стандартная комплектация двери, ручка нажимная;    ПРАВАЯ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</si>
  <si>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ДВ-2(Л) проем 800х2100(h);     </t>
    </r>
    <r>
      <rPr>
        <sz val="12"/>
        <color rgb="FF00B050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и помещения уборочного инвентаря - стандартная комплектация двери, ручка нажимная;     ЛЕВАЯ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</si>
  <si>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ДВ-2(Л) (ДВ 4.1л)  проем 800х2100(h);  </t>
    </r>
    <r>
      <rPr>
        <sz val="12"/>
        <rFont val="Times New Roman"/>
        <family val="1"/>
        <charset val="204"/>
      </rPr>
      <t xml:space="preserve">       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вестибюля, коридора: наличник Тип-3 2100х70х10, добор, розетка, карниз 60, цоколь.  Со стороны помещения консьержа, ПУИ, санузла - стандартная комплектация двери, ручка нажимная;    ЛЕВАЯ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</si>
  <si>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ДВ-3(Л) проем 1000х2100(h);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колясочной - стандартная комплектация двери, ручка нажимная; ЛЕВАЯ                                        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</si>
  <si>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ДВ-1 проем 1000х2100(h);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Со стороны вестибюля: наличник Тип-3 2100х70х10, добор, карниз 60 розетка, цоколь.  Со стороны помещения колясочной - стандартная комплектация двери, ручка нажимная; ПРАВАЯ                                                                                           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</si>
  <si>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ДВ-3(П) проем 1000х2100(h);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колясочной - стандартная комплектация двери, ручка нажимная; ЛЕВАЯ                                                                                                                              </t>
    </r>
  </si>
  <si>
    <r>
      <t xml:space="preserve">ДВ-4(П) проем 1000х2100(h);                                             </t>
    </r>
    <r>
      <rPr>
        <sz val="12"/>
        <rFont val="Times New Roman"/>
        <family val="1"/>
        <charset val="204"/>
      </rPr>
      <t xml:space="preserve">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без замка 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степень огнестойкости EI-30 </t>
    </r>
    <r>
      <rPr>
        <sz val="12"/>
        <rFont val="Times New Roman"/>
        <family val="1"/>
        <charset val="204"/>
      </rPr>
      <t xml:space="preserve">  ЛЕВАЯ               </t>
    </r>
  </si>
  <si>
    <r>
      <rPr>
        <b/>
        <sz val="12"/>
        <rFont val="Times New Roman"/>
        <family val="1"/>
        <charset val="204"/>
      </rPr>
      <t xml:space="preserve">ДВ-5(Л) проем </t>
    </r>
    <r>
      <rPr>
        <b/>
        <sz val="12"/>
        <color rgb="FFFF0000"/>
        <rFont val="Times New Roman"/>
        <family val="1"/>
        <charset val="204"/>
      </rPr>
      <t xml:space="preserve">1390 </t>
    </r>
    <r>
      <rPr>
        <b/>
        <sz val="12"/>
        <rFont val="Times New Roman"/>
        <family val="1"/>
        <charset val="204"/>
      </rPr>
      <t xml:space="preserve">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металлический, полуторный с отделкой фрезерованным МДФ</t>
    </r>
    <r>
      <rPr>
        <sz val="12"/>
        <color rgb="FFFF0000"/>
        <rFont val="Times New Roman"/>
        <family val="1"/>
        <charset val="204"/>
      </rPr>
      <t>с двух сторон</t>
    </r>
    <r>
      <rPr>
        <sz val="12"/>
        <rFont val="Times New Roman"/>
        <family val="1"/>
        <charset val="204"/>
      </rPr>
      <t xml:space="preserve">, глухой, RAL 8014,  </t>
    </r>
    <r>
      <rPr>
        <sz val="12"/>
        <color rgb="FFFF0000"/>
        <rFont val="Times New Roman"/>
        <family val="1"/>
        <charset val="204"/>
      </rPr>
      <t xml:space="preserve">Комплектация: со стороны вестибюля - наличник тип-3 2100х70х100, добор, карниз 60, розетка, цоколь; Со стороны лифтового холла наличник тип-3 2100х70х100, добор, розетка, цоколь;  </t>
    </r>
    <r>
      <rPr>
        <sz val="12"/>
        <color theme="1"/>
        <rFont val="Times New Roman"/>
        <family val="1"/>
        <charset val="204"/>
      </rPr>
      <t>доводчик</t>
    </r>
    <r>
      <rPr>
        <sz val="12"/>
        <color rgb="FFFF000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ручка скоба,</t>
    </r>
    <r>
      <rPr>
        <sz val="12"/>
        <rFont val="Times New Roman"/>
        <family val="1"/>
        <charset val="204"/>
      </rPr>
      <t xml:space="preserve"> с уплотнителем, без нормируемой степени огнестойкости, </t>
    </r>
    <r>
      <rPr>
        <b/>
        <sz val="12"/>
        <rFont val="Times New Roman"/>
        <family val="1"/>
        <charset val="204"/>
      </rPr>
      <t xml:space="preserve">не должна иметь запоров, препятствующих свободному открыванию изнутри без ключа; обеспечить проем в свету 1200мм, </t>
    </r>
    <r>
      <rPr>
        <sz val="12"/>
        <rFont val="Times New Roman"/>
        <family val="1"/>
        <charset val="204"/>
      </rPr>
      <t>ЛЕВАЯ</t>
    </r>
  </si>
  <si>
    <r>
      <rPr>
        <b/>
        <sz val="12"/>
        <color rgb="FF00B050"/>
        <rFont val="Times New Roman"/>
        <family val="1"/>
        <charset val="204"/>
      </rPr>
      <t xml:space="preserve">ДВ-6(Л) проем 800х2100(h);              </t>
    </r>
    <r>
      <rPr>
        <sz val="12"/>
        <color rgb="FF00B050"/>
        <rFont val="Times New Roman"/>
        <family val="1"/>
        <charset val="204"/>
      </rPr>
      <t xml:space="preserve">                                               Деревянная, Миланский орех, нажимная ручка, замок с ключом с одной стороны, с возможностью закрытия изнутри без ключа,  наличник с одной стороны. ЛЕВАЯ</t>
    </r>
  </si>
  <si>
    <r>
      <rPr>
        <b/>
        <sz val="12"/>
        <color rgb="FF00B050"/>
        <rFont val="Times New Roman"/>
        <family val="1"/>
        <charset val="204"/>
      </rPr>
      <t xml:space="preserve">ДВ-2(П) проем 1000х2100(h);                                                 </t>
    </r>
    <r>
      <rPr>
        <sz val="12"/>
        <color rgb="FF00B050"/>
        <rFont val="Times New Roman"/>
        <family val="1"/>
        <charset val="204"/>
      </rPr>
      <t xml:space="preserve">  Межкомнатная дверь серии Standart c отделкой  
         шпоном файн-лайн. (орех) с замком с возможностью закрытия 
         изнутри без ключа.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  
        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консьержа и помещения уборочного инвентаря - стандартная 
         комплектация двери, ручка нажимная; ПРАВАЯ        </t>
    </r>
  </si>
  <si>
    <r>
      <rPr>
        <b/>
        <sz val="12"/>
        <color rgb="FF00B050"/>
        <rFont val="Times New Roman"/>
        <family val="1"/>
        <charset val="204"/>
      </rPr>
      <t xml:space="preserve">ДВ-3(П) проем 800х2100(h);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санузла - стандартная комплектация двери, ручка нажимная, без доводчика. ПРАВАЯ</t>
    </r>
  </si>
  <si>
    <r>
      <rPr>
        <b/>
        <sz val="12"/>
        <color rgb="FF00B050"/>
        <rFont val="Times New Roman"/>
        <family val="1"/>
        <charset val="204"/>
      </rPr>
      <t xml:space="preserve">ДВ-6(Л) проем 900х2100(h);      </t>
    </r>
    <r>
      <rPr>
        <sz val="12"/>
        <color rgb="FF00B050"/>
        <rFont val="Times New Roman"/>
        <family val="1"/>
        <charset val="204"/>
      </rPr>
      <t xml:space="preserve">                                                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карниз, цоколь. </t>
    </r>
    <r>
      <rPr>
        <sz val="12"/>
        <color rgb="FF00B050"/>
        <rFont val="Times New Roman"/>
        <family val="1"/>
        <charset val="204"/>
      </rPr>
      <t xml:space="preserve"> Со стороны помещения уборочного инвентаря - стандартная комплектация двери, ручка нажимная;  ЛЕВАЯ                                   </t>
    </r>
  </si>
  <si>
    <r>
      <rPr>
        <b/>
        <sz val="12"/>
        <color rgb="FF00B050"/>
        <rFont val="Times New Roman"/>
        <family val="1"/>
        <charset val="204"/>
      </rPr>
      <t xml:space="preserve">ДВ-2(Л) проем 1000х2100(h);                                                 </t>
    </r>
    <r>
      <rPr>
        <sz val="12"/>
        <color rgb="FF00B050"/>
        <rFont val="Times New Roman"/>
        <family val="1"/>
        <charset val="204"/>
      </rPr>
      <t xml:space="preserve">  Межкомнатная дверь серии Standart c отделкой шпоном файн-лайн. (орех) с замком с ключом с одной стороны, без доводчика.
          Со стороны вестибюля: </t>
    </r>
    <r>
      <rPr>
        <sz val="12"/>
        <color rgb="FFFF0000"/>
        <rFont val="Times New Roman"/>
        <family val="1"/>
        <charset val="204"/>
      </rPr>
      <t xml:space="preserve">наличник Тип-3 2100х70х10, добор, карниз 60, розетка, цоколь.  </t>
    </r>
    <r>
      <rPr>
        <sz val="12"/>
        <color rgb="FF00B050"/>
        <rFont val="Times New Roman"/>
        <family val="1"/>
        <charset val="204"/>
      </rPr>
      <t xml:space="preserve">
          Со стороны помещения колясочной - стандартная комплектация двери, ручка нажимная;
 ЛЕВАЯ     </t>
    </r>
  </si>
  <si>
    <r>
      <rPr>
        <b/>
        <sz val="12"/>
        <color rgb="FF00B050"/>
        <rFont val="Times New Roman"/>
        <family val="1"/>
        <charset val="204"/>
      </rPr>
      <t xml:space="preserve">ДВ-3(П) проем 800х2100(h);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60, розетка, цоколь.</t>
    </r>
    <r>
      <rPr>
        <sz val="12"/>
        <color rgb="FF00B050"/>
        <rFont val="Times New Roman"/>
        <family val="1"/>
        <charset val="204"/>
      </rPr>
      <t xml:space="preserve">  Со стороны помещения консьержа и помещения уборочного инвентаря - стандартная комплектация двери, ручка нажимная, ПРАВАЯ</t>
    </r>
  </si>
  <si>
    <r>
      <rPr>
        <b/>
        <sz val="12"/>
        <color rgb="FF00B050"/>
        <rFont val="Times New Roman"/>
        <family val="1"/>
        <charset val="204"/>
      </rPr>
      <t xml:space="preserve">ДВ-3(Л) проем 800х2100(h);                                               </t>
    </r>
    <r>
      <rPr>
        <sz val="12"/>
        <color rgb="FF00B050"/>
        <rFont val="Times New Roman"/>
        <family val="1"/>
        <charset val="204"/>
      </rPr>
      <t xml:space="preserve">Межкомнатная дверь серии Standart c отделкой шпоном файн-лайн. (орех) с замком с возможностью закрытия изнутри без ключа. Со стороны вестибюля: </t>
    </r>
    <r>
      <rPr>
        <sz val="12"/>
        <color rgb="FFFF0000"/>
        <rFont val="Times New Roman"/>
        <family val="1"/>
        <charset val="204"/>
      </rPr>
      <t>наличник Тип-3 2100х70х10, добор, карниз 60, розетка, цоколь</t>
    </r>
    <r>
      <rPr>
        <sz val="12"/>
        <color rgb="FF00B050"/>
        <rFont val="Times New Roman"/>
        <family val="1"/>
        <charset val="204"/>
      </rPr>
      <t>.  Со стороны помещения консьержа и помещения уборочного инвентаря - стандартная комплектация двери, ручка нажимная, ЛЕВАЯ</t>
    </r>
  </si>
  <si>
    <r>
      <rPr>
        <b/>
        <sz val="12"/>
        <color rgb="FF00B050"/>
        <rFont val="Times New Roman"/>
        <family val="1"/>
        <charset val="204"/>
      </rPr>
      <t xml:space="preserve">ДВ-4(П) проем 800х2100(h);                                                             </t>
    </r>
    <r>
      <rPr>
        <sz val="12"/>
        <color rgb="FF00B050"/>
        <rFont val="Times New Roman"/>
        <family val="1"/>
        <charset val="204"/>
      </rPr>
      <t>Деревянная, Миланский орех, нажимная ручка, замок с ключом с одной стороны, с возможностью закрытия изнутри без ключа,  наличник с одной стороны.</t>
    </r>
  </si>
  <si>
    <t>ИТОГО МАТЕРИАЛЫ</t>
  </si>
  <si>
    <t>ИТОГО РАБОТА</t>
  </si>
  <si>
    <t>ВСЕГО</t>
  </si>
  <si>
    <t>левая</t>
  </si>
  <si>
    <t>правая</t>
  </si>
  <si>
    <t>ООО "АРТДвери"</t>
  </si>
  <si>
    <t>Заказчик</t>
  </si>
  <si>
    <t>ООО "ИнкомПро" г.Москва, ул. 800-летия Москвы, д.6 кв. 210</t>
  </si>
  <si>
    <t>Телфон</t>
  </si>
  <si>
    <t>телефон +7 (926) 538-02-95</t>
  </si>
  <si>
    <t>Дата и счет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</si>
  <si>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</si>
  <si>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</si>
  <si>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</si>
  <si>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</si>
  <si>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</si>
  <si>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</si>
  <si>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</si>
  <si>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</si>
  <si>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</si>
  <si>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</si>
  <si>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</si>
  <si>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</si>
  <si>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</si>
  <si>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</si>
  <si>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</si>
  <si>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</si>
  <si>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</si>
  <si>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</si>
  <si>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Техническая</t>
  </si>
  <si>
    <t>2080</t>
  </si>
  <si>
    <t>RAL 8014</t>
  </si>
  <si>
    <t>да</t>
  </si>
  <si>
    <t>нет</t>
  </si>
  <si>
    <t>Дверь ДП-01-ДЛ(EI60)</t>
  </si>
  <si>
    <t>1060</t>
  </si>
  <si>
    <t>нет, подготовка</t>
  </si>
  <si>
    <t>960</t>
  </si>
  <si>
    <t>860</t>
  </si>
  <si>
    <t>1260</t>
  </si>
  <si>
    <t>RAL 9016</t>
  </si>
  <si>
    <t>Дверь ДМО Техническая</t>
  </si>
  <si>
    <t>на все металлические технические двери предоставить паспорт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</si>
  <si>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</si>
  <si>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Зказчик:</t>
  </si>
  <si>
    <t>Генеральный директор ООО "ИнкомПро"                                               Кожевников А.Г.</t>
  </si>
  <si>
    <t>М.П.</t>
  </si>
  <si>
    <t>1800</t>
  </si>
  <si>
    <t>1780</t>
  </si>
  <si>
    <t>1760</t>
  </si>
  <si>
    <t>1160</t>
  </si>
  <si>
    <t>наличник Тип-3 2100х70х10</t>
  </si>
  <si>
    <t>цоколь</t>
  </si>
  <si>
    <t>розетка</t>
  </si>
  <si>
    <t>ООО "АПН Центроснаб"</t>
  </si>
  <si>
    <t xml:space="preserve">Заказ на изготовление  деревянных изделий </t>
  </si>
  <si>
    <t xml:space="preserve">Объект: Развилка корпус 1 </t>
  </si>
  <si>
    <t>№ п-п</t>
  </si>
  <si>
    <t>Расположение</t>
  </si>
  <si>
    <t>размер полотна</t>
  </si>
  <si>
    <t xml:space="preserve">СЕКЦИЯ 1 </t>
  </si>
  <si>
    <r>
      <rPr>
        <b/>
        <sz val="12"/>
        <rFont val="Times New Roman"/>
        <family val="1"/>
        <charset val="204"/>
      </rPr>
      <t>ДВ</t>
    </r>
    <r>
      <rPr>
        <sz val="12"/>
        <rFont val="Times New Roman"/>
        <family val="1"/>
        <charset val="204"/>
      </rPr>
      <t>-</t>
    </r>
    <r>
      <rPr>
        <b/>
        <sz val="12"/>
        <rFont val="Times New Roman"/>
        <family val="1"/>
        <charset val="204"/>
      </rPr>
      <t>2(П)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проем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900х2100(h);</t>
    </r>
    <r>
      <rPr>
        <sz val="12"/>
        <rFont val="Times New Roman"/>
        <family val="1"/>
        <charset val="204"/>
      </rPr>
      <t xml:space="preserve">                                                       Межкомнатная дверь серии Standart c отделкой шпоном файн-лайн. Фабрика BRAVO Стиль  Ф-11(орех) с замком с возможностью закрытия изнутри без ключа. Со стороны вестибюля: наличник Тип-3 2100х70х10, добор, розетка, цоколь.  Со стороны помещения консьержа и помещения уборочного инвентаря - стандартная комплектация двери, ручка нажимная, ПРАВАЯ</t>
    </r>
  </si>
  <si>
    <t>2000х800</t>
  </si>
  <si>
    <r>
      <rPr>
        <b/>
        <sz val="12"/>
        <rFont val="Times New Roman"/>
        <family val="1"/>
        <charset val="204"/>
      </rPr>
      <t>ДВ</t>
    </r>
    <r>
      <rPr>
        <sz val="12"/>
        <rFont val="Times New Roman"/>
        <family val="1"/>
        <charset val="204"/>
      </rPr>
      <t>-</t>
    </r>
    <r>
      <rPr>
        <b/>
        <sz val="12"/>
        <rFont val="Times New Roman"/>
        <family val="1"/>
        <charset val="204"/>
      </rPr>
      <t>4(Л)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>проем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900х2100(h);</t>
    </r>
    <r>
      <rPr>
        <sz val="12"/>
        <rFont val="Times New Roman"/>
        <family val="1"/>
        <charset val="204"/>
      </rPr>
      <t xml:space="preserve">                                                                     Фабрика Bravo/ Миланский орех, нажимная ручка, замок с ключом с одной стороны, с возможностью закрытия изнутри без ключа,  наличник с одной стороны; ЛЕВАЯ</t>
    </r>
  </si>
  <si>
    <r>
      <rPr>
        <b/>
        <sz val="12"/>
        <rFont val="Times New Roman"/>
        <family val="1"/>
        <charset val="204"/>
      </rPr>
      <t xml:space="preserve">ДВ-7(П) проем 1300х2100(h) </t>
    </r>
    <r>
      <rPr>
        <sz val="12"/>
        <rFont val="Times New Roman"/>
        <family val="1"/>
        <charset val="204"/>
      </rPr>
      <t xml:space="preserve">                                                                  завод деревоизделий Флэт, Тип1, цвет Орех горизонтальный. Комплектация: со стороны вестибюля устанавливается наличник Тип-3 2100х70х10, добор, розетка, цоколь; 
Со стороны колясочной - стандартная комплектация, без наличника. Ручка нажимная, замок с ключом с одной стороны, без доводчика, ПРАВАЯ</t>
    </r>
  </si>
  <si>
    <t>2000х(900+300)</t>
  </si>
  <si>
    <t>СЕКЦИЯ 5</t>
  </si>
  <si>
    <r>
      <t xml:space="preserve">ДВ-2(П) 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вестибюля: наличник Тип-3 2100х70х10, добор, розетка, цоколь.  Со стороны помещения консьержа - стандартная комплектация двери, ручка нажимная, ПРАВАЯ</t>
    </r>
  </si>
  <si>
    <r>
      <t xml:space="preserve">ДВ-2(Л) 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вестибюля: наличник Тип-3 2100х70х10, добор, розетка, цоколь.  Со стороны помещения консьержа - стандартная комплектация двери, ручка нажимная, ЛЕВАЯ</t>
    </r>
  </si>
  <si>
    <r>
      <t xml:space="preserve">ДВ-3(Л) проем 1000х2100(h);                                                 </t>
    </r>
    <r>
      <rPr>
        <sz val="12"/>
        <rFont val="Times New Roman"/>
        <family val="1"/>
        <charset val="204"/>
      </rPr>
      <t>Межкомнатная дверь серии Standart c отделкой шпоном файн-лайн. Фабрика BRAVO Стиль Ф-11(орех) с замком с ключом с одной стороны, без доводчика.
          Со стороны вестибюля: наличник Тип-3 2100х70х10, добор, розетка, цоколь.  
          Со стороны помещения колясочной - стандартная комплектация двери, ручка нажимная; ЛЕВАЯ</t>
    </r>
  </si>
  <si>
    <t>2000х900</t>
  </si>
  <si>
    <r>
      <t xml:space="preserve">ДВ-3(П) проем 1000х2100(h);                                                 </t>
    </r>
    <r>
      <rPr>
        <sz val="12"/>
        <rFont val="Times New Roman"/>
        <family val="1"/>
        <charset val="204"/>
      </rPr>
      <t>Межкомнатная дверь серии Standart c отделкой шпоном файн-лайн. Фабрика BRAVO Стиль Ф-11(орех) с замком с ключом с одной стороны, без доводчика.
          Со стороны вестибюля: наличник Тип-3 2100х70х10, добор, розетка, цоколь.  
          Со стороны помещения колясочной - стандартная комплектация двери, ручка нажимная; ПРАВАЯ</t>
    </r>
  </si>
  <si>
    <r>
      <t xml:space="preserve">ДВ-4(П) проем 800х2100(h);                                                   </t>
    </r>
    <r>
      <rPr>
        <sz val="12"/>
        <rFont val="Times New Roman"/>
        <family val="1"/>
        <charset val="204"/>
      </rPr>
      <t>Фабрика Bravo/ Миланский орех, нажимная ручка, замок с ключом с одной стороны, с возможностью закрытия изнутри без ключа, наличник с одной стороны, ПРАВАЯ</t>
    </r>
  </si>
  <si>
    <t>2000х700</t>
  </si>
  <si>
    <r>
      <t xml:space="preserve">ДВ-4(П) проем 800х2100(h);                                                   </t>
    </r>
    <r>
      <rPr>
        <sz val="12"/>
        <rFont val="Times New Roman"/>
        <family val="1"/>
        <charset val="204"/>
      </rPr>
      <t>Фабрика Bravo/ Миланский орех, нажимная ручка, замок с ключом с одной стороны, с возможностью закрытия изнутри без ключа, наличник с одной стороны, ЛЕВАЯ</t>
    </r>
  </si>
  <si>
    <r>
      <t xml:space="preserve">ДВ-5(П)   проем 800х2100(h);                                           </t>
    </r>
    <r>
      <rPr>
        <sz val="12"/>
        <rFont val="Times New Roman"/>
        <family val="1"/>
        <charset val="204"/>
      </rPr>
      <t>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вестибюля: наличник Тип-3 2100х70х10, добор, розетка, цоколь.  Со стороны помещения уборочного инвентаря - стандартная комплектация двери, ручка нажимная, ПРАВАЯ</t>
    </r>
  </si>
  <si>
    <r>
      <t xml:space="preserve">ДВ-5(Л)   проем 800х2100(h);                                           </t>
    </r>
    <r>
      <rPr>
        <sz val="12"/>
        <rFont val="Times New Roman"/>
        <family val="1"/>
        <charset val="204"/>
      </rPr>
      <t>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вестибюля: наличник Тип-3 2100х70х10, добор, розетка, цоколь.  Со стороны помещения уборочного инвентаря - стандартная комплектация двери, ручка нажимная, ЛЕВАЯ</t>
    </r>
  </si>
  <si>
    <r>
      <t xml:space="preserve">ДВ-8(Л)   проем 900х2100(h);  </t>
    </r>
    <r>
      <rPr>
        <sz val="12"/>
        <rFont val="Times New Roman"/>
        <family val="1"/>
        <charset val="204"/>
      </rPr>
      <t xml:space="preserve">                                                                         Межкомнатная дверь серии Standart c отделкой шпоном файн-лайн. Фабрика BRAVO Стиль Ф-11(орех) с замком  с одной стороны. Со стороны лестницы стандартная комплектация двери.  Со стороны помещения колясочной - стандартная комплектация двери, ручка нажимная, без доводчика, ПРАВАЯ</t>
    </r>
  </si>
  <si>
    <t>СЕКЦИЯ 7</t>
  </si>
  <si>
    <r>
      <rPr>
        <b/>
        <sz val="12"/>
        <rFont val="Times New Roman"/>
        <family val="1"/>
        <charset val="204"/>
      </rPr>
      <t xml:space="preserve">ДВ -5/1   проем 700х2100(h);             </t>
    </r>
    <r>
      <rPr>
        <sz val="12"/>
        <rFont val="Times New Roman"/>
        <family val="1"/>
        <charset val="204"/>
      </rPr>
      <t xml:space="preserve">                                       деревянный, однопольный , глухой, ручка нажимная, замок с возможностью 
      запирания изнутри без ключа, ЛЕВЫЙ
</t>
    </r>
  </si>
  <si>
    <t>2000х600</t>
  </si>
  <si>
    <r>
      <rPr>
        <b/>
        <sz val="12"/>
        <rFont val="Times New Roman"/>
        <family val="1"/>
        <charset val="204"/>
      </rPr>
      <t xml:space="preserve">ДВ-2(П)проем 1300х2100(h);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полуторный, завод дерево изделий Флэт, Тип1, цвет Орех горизонтальный. Комплектация: со стороны вестибюля устанавливается наличник Тип-3 2100х70х10, розетка, карниз 60, цоколь; Со стороны колясочной - стандартная комплектация, без наличника. Ручка нажимная, замок с ключом с одной стороны, без доводчика; ПРАВАЯ</t>
    </r>
  </si>
  <si>
    <r>
      <rPr>
        <b/>
        <sz val="12"/>
        <rFont val="Times New Roman"/>
        <family val="1"/>
        <charset val="204"/>
      </rPr>
      <t xml:space="preserve">ДВ-3 проем 1000х2100(h);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Фабрика BRAVO Стиль Ф-11(орех) с замком с ключом с одной стороны с возможностью закрывания изнутри без ключа, без доводчика.
          Со стороны вестибюля: наличник Тип-3 2100х70х10, добор, розетка, цоколь.  
          Со стороны помещения консьержа - стандартная комплектация двери, ручка нажимная;
 ПРАВАЯ</t>
    </r>
  </si>
  <si>
    <r>
      <rPr>
        <b/>
        <sz val="12"/>
        <rFont val="Times New Roman"/>
        <family val="1"/>
        <charset val="204"/>
      </rPr>
      <t xml:space="preserve">ДВ-3 проем 1000х2100(h);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Межкомнатная дверь серии Standart c отделкой шпоном файн-лайн. Фабрика BRAVO Стиль Ф-11(орех) с замком с ключом с одной стороны с возможностью закрывания изнутри без ключа, без доводчика.
          Со стороны вестибюля: наличник Тип-3 2100х70х10, добор, розетка, цоколь.  
          Со стороны помещения санузла - стандартная комплектация двери, ручка нажимная;
ЛЕВАЯ</t>
    </r>
  </si>
  <si>
    <r>
      <t xml:space="preserve">ДВ-4(П) проем 900х2100(h);                                                </t>
    </r>
    <r>
      <rPr>
        <sz val="12"/>
        <rFont val="Times New Roman"/>
        <family val="1"/>
        <charset val="204"/>
      </rPr>
      <t>Межкомнатная дверь серии Standart c отделкой шпоном файн-лайн. Фабрика BRAVO Стиль Ф-11(орех) с замком с ключом с одной стороны, без доводчика.
          Со стороны вестибюля: наличник Тип-3 2100х70х10, добор, карниз 60, розетка, цоколь.  
          Со стороны помещения ПУИ - стандартная комплектация двери, ручка нажимная;  ПРАВАЯ</t>
    </r>
    <r>
      <rPr>
        <b/>
        <sz val="12"/>
        <rFont val="Times New Roman"/>
        <family val="1"/>
        <charset val="204"/>
      </rPr>
      <t xml:space="preserve">
</t>
    </r>
  </si>
  <si>
    <t>СЕКЦИЯ 17</t>
  </si>
  <si>
    <r>
      <rPr>
        <b/>
        <sz val="12"/>
        <rFont val="Times New Roman"/>
        <family val="1"/>
        <charset val="204"/>
      </rPr>
      <t xml:space="preserve">ДВ-2(П) проем 800х2100(h);     </t>
    </r>
    <r>
      <rPr>
        <sz val="12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вестибюля, коридора: наличник Тип-3 2100х70х10, добор, розетка, карниз 60, цоколь.  Со стороны помещения консьержа, ПУИ, санузла - стандартная комплектация двери, ручка нажимная;    ПРАВАЯ                                                                                      </t>
    </r>
  </si>
  <si>
    <r>
      <rPr>
        <b/>
        <sz val="12"/>
        <rFont val="Times New Roman"/>
        <family val="1"/>
        <charset val="204"/>
      </rPr>
      <t xml:space="preserve">ДВ-3(Л)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 Межкомнатная дверь серии Standart c отделкой шпоном файн-лайн. Фабрика BRAVO Стиль Ф-11(орех) с замком с возможностью закрытия изнутри без ключа. Со стороны вестибюля, коридора: наличник Тип-3 2100х70х10, добор, розетка, карниз 60, цоколь.  Со стороны помещения консьержа, ПУИ, санузла - стандартная комплектация двери, ручка нажимная;    ЛЕВАЯ                                                                                   </t>
    </r>
  </si>
  <si>
    <t xml:space="preserve">Межкомнатная дверь серии Standart c отделкой шпоном файн-лайн. Фабрика BRAVO Стиль Ф-11(орех) </t>
  </si>
  <si>
    <t>полотно 2000х900</t>
  </si>
  <si>
    <t>полотно 2000х800</t>
  </si>
  <si>
    <t>полотно 2000х700</t>
  </si>
  <si>
    <t>наличник</t>
  </si>
  <si>
    <t>добор 150мм</t>
  </si>
  <si>
    <t>коробка</t>
  </si>
  <si>
    <t xml:space="preserve">карниз 60 </t>
  </si>
  <si>
    <t>замок с возможностью закрытия изнутри без ключа</t>
  </si>
  <si>
    <t>замок с ключом с одной стороны</t>
  </si>
  <si>
    <t>ручка нажимная</t>
  </si>
  <si>
    <t xml:space="preserve">завод деревоизделий Флэт, Тип1, цвет Орех горизонтальный. </t>
  </si>
  <si>
    <t>еще нет решения закзчика пока незаказывать</t>
  </si>
  <si>
    <t>полотно 2000х300</t>
  </si>
  <si>
    <t>деревянный однопольный глухой</t>
  </si>
  <si>
    <t>полотно 2000х600</t>
  </si>
  <si>
    <t>Фабрика Bravo/ Миланский орех,</t>
  </si>
  <si>
    <t>1570</t>
  </si>
  <si>
    <t>24.01.2019г.  № счета  123      от 24.01.2019г.</t>
  </si>
  <si>
    <t>Заказ на изготовление металических изделий Объект: Развилка ДОП корпус 1 ВАР3</t>
  </si>
  <si>
    <r>
      <rPr>
        <sz val="11"/>
        <rFont val="Times New Roman"/>
        <family val="1"/>
        <charset val="204"/>
      </rPr>
      <t xml:space="preserve">металлический, полуторный,  глухой, </t>
    </r>
    <r>
      <rPr>
        <b/>
        <sz val="11"/>
        <color rgb="FFFF0000"/>
        <rFont val="Times New Roman"/>
        <family val="1"/>
        <charset val="204"/>
      </rPr>
      <t>замок-бочонок, ручка-скоба НС-0920;</t>
    </r>
    <r>
      <rPr>
        <b/>
        <sz val="11"/>
        <rFont val="Times New Roman"/>
        <family val="1"/>
        <charset val="204"/>
      </rPr>
      <t xml:space="preserve"> ЛЕВЫЙ НАЛИЧНИК 20ММ ЛЕВАЯ  </t>
    </r>
    <r>
      <rPr>
        <i/>
        <sz val="11"/>
        <rFont val="Times New Roman"/>
        <family val="1"/>
        <charset val="204"/>
      </rPr>
      <t xml:space="preserve"> Дверь лифтовой холл/лестница поз. в проекте ДВ-5(л) в 17 секции.</t>
    </r>
  </si>
  <si>
    <t>равнопольная</t>
  </si>
  <si>
    <r>
      <rPr>
        <sz val="11"/>
        <rFont val="Times New Roman"/>
        <family val="1"/>
        <charset val="204"/>
      </rPr>
      <t>ручка нажимная,  замок личинка ключ-ключ, ЛЕВЫЙ НАЛИЧНИК 20ММ</t>
    </r>
    <r>
      <rPr>
        <b/>
        <sz val="11"/>
        <rFont val="Times New Roman"/>
        <family val="1"/>
        <charset val="204"/>
      </rPr>
      <t>;</t>
    </r>
    <r>
      <rPr>
        <sz val="11"/>
        <rFont val="Times New Roman"/>
        <family val="1"/>
        <charset val="204"/>
      </rPr>
      <t xml:space="preserve"> ЛЕВАЯ </t>
    </r>
    <r>
      <rPr>
        <i/>
        <sz val="11"/>
        <rFont val="Times New Roman"/>
        <family val="1"/>
        <charset val="204"/>
      </rPr>
      <t xml:space="preserve">ПОДПИСАТЬ:входа в техэтаж с лестницы поз. в проекте ДВ-7л в 7секции </t>
    </r>
  </si>
  <si>
    <r>
      <rPr>
        <sz val="12"/>
        <rFont val="Times New Roman"/>
        <family val="1"/>
        <charset val="204"/>
      </rPr>
      <t xml:space="preserve"> ручка нажимная, ВЕРХНИЙ НАЛИЧНИК 20мм</t>
    </r>
    <r>
      <rPr>
        <b/>
        <sz val="12"/>
        <rFont val="Times New Roman"/>
        <family val="1"/>
        <charset val="204"/>
      </rPr>
      <t xml:space="preserve">; ПОДПИСАТЬ: </t>
    </r>
    <r>
      <rPr>
        <i/>
        <sz val="12"/>
        <rFont val="Times New Roman"/>
        <family val="1"/>
        <charset val="204"/>
      </rPr>
      <t xml:space="preserve">Дверь комуникационной зоны поз. в проекте ДВ-5 в 7секции </t>
    </r>
  </si>
  <si>
    <r>
      <rPr>
        <sz val="12"/>
        <rFont val="Times New Roman"/>
        <family val="1"/>
        <charset val="204"/>
      </rPr>
      <t>замок "ключ-ключ", ручка нажимная</t>
    </r>
    <r>
      <rPr>
        <b/>
        <sz val="12"/>
        <rFont val="Times New Roman"/>
        <family val="1"/>
        <charset val="204"/>
      </rPr>
      <t xml:space="preserve">;  ПОДПИСАТЬ: </t>
    </r>
    <r>
      <rPr>
        <i/>
        <sz val="12"/>
        <rFont val="Times New Roman"/>
        <family val="1"/>
        <charset val="204"/>
      </rPr>
      <t>Дверь комуникационной зоны поз. в проекте ДВ-5л в 7секции</t>
    </r>
  </si>
  <si>
    <r>
      <rPr>
        <sz val="12"/>
        <rFont val="Times New Roman"/>
        <family val="1"/>
        <charset val="204"/>
      </rPr>
      <t xml:space="preserve"> ручка нажимная, </t>
    </r>
    <r>
      <rPr>
        <b/>
        <sz val="12"/>
        <rFont val="Times New Roman"/>
        <family val="1"/>
        <charset val="204"/>
      </rPr>
      <t xml:space="preserve">БЕЗ НАЛИЧНИКОВ, ПОДПИСАТЬ: </t>
    </r>
    <r>
      <rPr>
        <i/>
        <sz val="12"/>
        <rFont val="Times New Roman"/>
        <family val="1"/>
        <charset val="204"/>
      </rPr>
      <t>дверь в электрощитовую поз. в проекте ДВ-9 в 7секции</t>
    </r>
  </si>
  <si>
    <r>
      <rPr>
        <sz val="12"/>
        <rFont val="Times New Roman"/>
        <family val="1"/>
        <charset val="204"/>
      </rPr>
      <t>ручка нажимная,  ВЕРХНИЙ НАЛИЧНИК 20мм</t>
    </r>
    <r>
      <rPr>
        <b/>
        <sz val="12"/>
        <rFont val="Times New Roman"/>
        <family val="1"/>
        <charset val="204"/>
      </rPr>
      <t>;  ПОДПИСАТЬ:</t>
    </r>
    <r>
      <rPr>
        <i/>
        <sz val="12"/>
        <rFont val="Times New Roman"/>
        <family val="1"/>
        <charset val="204"/>
      </rPr>
      <t>Дверь комуникационной зоны поз. в проекте ДВ-9 в 7секции</t>
    </r>
  </si>
  <si>
    <r>
      <rPr>
        <sz val="12"/>
        <rFont val="Times New Roman"/>
        <family val="1"/>
        <charset val="204"/>
      </rPr>
      <t>замок "ключ-ключ", ручка нажимная,Подписать:</t>
    </r>
    <r>
      <rPr>
        <i/>
        <sz val="12"/>
        <rFont val="Times New Roman"/>
        <family val="1"/>
        <charset val="204"/>
      </rPr>
      <t>Дверь комуникационной зоны поз. в проекте ДВ-9 в 7секции</t>
    </r>
  </si>
  <si>
    <r>
      <rPr>
        <b/>
        <sz val="11"/>
        <color rgb="FFFF0000"/>
        <rFont val="Times New Roman"/>
        <family val="1"/>
        <charset val="204"/>
      </rPr>
      <t>замок-бочонок</t>
    </r>
    <r>
      <rPr>
        <sz val="11"/>
        <color rgb="FFFF0000"/>
        <rFont val="Times New Roman"/>
        <family val="1"/>
        <charset val="204"/>
      </rPr>
      <t>,</t>
    </r>
    <r>
      <rPr>
        <b/>
        <sz val="11"/>
        <color rgb="FFFF0000"/>
        <rFont val="Times New Roman"/>
        <family val="1"/>
        <charset val="204"/>
      </rPr>
      <t xml:space="preserve"> ручка-СКОБА НС-0920</t>
    </r>
    <r>
      <rPr>
        <sz val="11"/>
        <rFont val="Times New Roman"/>
        <family val="1"/>
        <charset val="204"/>
      </rPr>
      <t>;</t>
    </r>
    <r>
      <rPr>
        <b/>
        <sz val="11"/>
        <rFont val="Times New Roman"/>
        <family val="1"/>
        <charset val="204"/>
      </rPr>
      <t xml:space="preserve"> ПРАВЫЙ НАЛИЧНИК 20ММ  </t>
    </r>
    <r>
      <rPr>
        <i/>
        <sz val="11"/>
        <rFont val="Times New Roman"/>
        <family val="1"/>
        <charset val="204"/>
      </rPr>
      <t xml:space="preserve"> Дверь тамбур/лифтовой холл поз. в проекте ДВМ-3л в 17 секции.</t>
    </r>
  </si>
  <si>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ручка нажимная,  замок  </t>
    </r>
    <r>
      <rPr>
        <sz val="12"/>
        <color rgb="FFFF0000"/>
        <rFont val="Times New Roman"/>
        <family val="1"/>
        <charset val="204"/>
      </rPr>
      <t>ключ-ключ,</t>
    </r>
    <r>
      <rPr>
        <sz val="12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с ячейкой для ключа, приспособленной для экстренного доступа к ключу.подписать: </t>
    </r>
    <r>
      <rPr>
        <i/>
        <sz val="12"/>
        <rFont val="Times New Roman"/>
        <family val="1"/>
        <charset val="204"/>
      </rPr>
      <t>Дверь ниши ВК(ПК) поз. в проекте ДВ-7 в 5 секции.</t>
    </r>
  </si>
  <si>
    <r>
      <t>ручка нажимная,  замок ключ-вертушок ,подписать:</t>
    </r>
    <r>
      <rPr>
        <i/>
        <sz val="12"/>
        <rFont val="Times New Roman"/>
        <family val="1"/>
        <charset val="204"/>
      </rPr>
      <t>Дверь в коридор к помещения хранения спортинвентаря поз. в проекте ДВ-9  (Дв-9(П)) в 7 секции.</t>
    </r>
  </si>
  <si>
    <r>
      <t xml:space="preserve">  замок ключ-вертушок ПРАВАЯ </t>
    </r>
    <r>
      <rPr>
        <i/>
        <sz val="12"/>
        <rFont val="Times New Roman"/>
        <family val="1"/>
        <charset val="204"/>
      </rPr>
      <t>Дверь на техчердак поз. в проекте ДВ-3 в 7 секции.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</si>
</sst>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#,##0.00\ _₽"/>
    <numFmt numFmtId="165" formatCode="[$-F800]dddd\,\ mmmm\ dd\,\ yyyy"/>
  </numFmts>
  <fonts count="68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8"/>
      <name val="Arial Cyr"/>
      <charset val="204"/>
    </font>
    <font>
      <b/>
      <i/>
      <sz val="12"/>
      <name val="Times New Roman"/>
      <family val="1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sz val="8"/>
      <name val="Arial Narrow"/>
      <family val="2"/>
      <charset val="204"/>
    </font>
    <font>
      <b/>
      <sz val="7"/>
      <name val="Arial Narrow"/>
      <family val="2"/>
      <charset val="204"/>
    </font>
    <font>
      <b/>
      <sz val="10"/>
      <name val="Arial Narrow"/>
      <family val="2"/>
      <charset val="204"/>
    </font>
    <font>
      <b/>
      <sz val="12"/>
      <color indexed="63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name val="Arial Narrow"/>
      <family val="2"/>
      <charset val="204"/>
    </font>
    <font>
      <sz val="12"/>
      <name val="Arial Narrow"/>
      <family val="2"/>
      <charset val="204"/>
    </font>
    <font>
      <b/>
      <i/>
      <sz val="14"/>
      <name val="Times New Roman"/>
      <family val="1"/>
      <charset val="204"/>
    </font>
    <font>
      <b/>
      <sz val="12"/>
      <name val="Arial Cyr"/>
      <charset val="204"/>
    </font>
    <font>
      <sz val="12"/>
      <color rgb="FF00B05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0"/>
      <name val="Arial Cyr"/>
      <charset val="204"/>
    </font>
    <font>
      <sz val="11"/>
      <color rgb="FF00B050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name val="Times New Roman"/>
      <family val="1"/>
      <charset val="204"/>
    </font>
    <font>
      <sz val="10"/>
      <name val="Arial Narrow"/>
      <family val="2"/>
      <charset val="204"/>
    </font>
    <font>
      <b/>
      <sz val="11"/>
      <color rgb="FF00B05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2"/>
      <color theme="1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trike/>
      <sz val="12"/>
      <color rgb="FF0070C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0"/>
      <name val="Arial Cyr"/>
      <charset val="204"/>
    </font>
    <font>
      <sz val="12"/>
      <color rgb="FFFFFF00"/>
      <name val="Times New Roman"/>
      <family val="1"/>
      <charset val="204"/>
    </font>
    <font>
      <b/>
      <sz val="14"/>
      <name val="Arial Narrow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b/>
      <sz val="16"/>
      <name val="Arial Cyr"/>
      <charset val="204"/>
    </font>
    <font>
      <b/>
      <sz val="11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2" fillId="0" borderId="0"/>
    <xf numFmtId="43" fontId="52" fillId="0" borderId="0" applyFont="0" applyFill="0" applyBorder="0" applyAlignment="0" applyProtection="0"/>
  </cellStyleXfs>
  <cellXfs count="53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Continuous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" fontId="4" fillId="0" borderId="0" xfId="0" applyNumberFormat="1" applyFont="1" applyBorder="1" applyAlignment="1">
      <alignment vertical="center" wrapText="1"/>
    </xf>
    <xf numFmtId="4" fontId="4" fillId="0" borderId="0" xfId="0" applyNumberFormat="1" applyFont="1" applyBorder="1" applyAlignment="1"/>
    <xf numFmtId="4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1" fillId="0" borderId="0" xfId="0" applyNumberFormat="1" applyFont="1" applyAlignment="1">
      <alignment horizontal="centerContinuous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13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Border="1"/>
    <xf numFmtId="0" fontId="11" fillId="0" borderId="1" xfId="0" applyFont="1" applyBorder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vertical="top"/>
    </xf>
    <xf numFmtId="0" fontId="14" fillId="0" borderId="15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/>
    <xf numFmtId="0" fontId="0" fillId="0" borderId="22" xfId="0" applyBorder="1"/>
    <xf numFmtId="0" fontId="0" fillId="0" borderId="25" xfId="0" applyBorder="1"/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1" fontId="3" fillId="0" borderId="26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0" fillId="3" borderId="0" xfId="0" applyFill="1" applyAlignment="1">
      <alignment horizontal="left" vertical="center"/>
    </xf>
    <xf numFmtId="0" fontId="2" fillId="0" borderId="1" xfId="0" applyFont="1" applyBorder="1"/>
    <xf numFmtId="0" fontId="4" fillId="0" borderId="4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3" borderId="0" xfId="0" applyFill="1"/>
    <xf numFmtId="0" fontId="16" fillId="0" borderId="0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4" borderId="0" xfId="0" applyFill="1"/>
    <xf numFmtId="0" fontId="3" fillId="0" borderId="14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0" xfId="0" applyFont="1" applyAlignment="1">
      <alignment horizontal="centerContinuous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center" vertical="top" wrapText="1"/>
    </xf>
    <xf numFmtId="0" fontId="20" fillId="0" borderId="0" xfId="0" applyFont="1" applyBorder="1"/>
    <xf numFmtId="0" fontId="21" fillId="0" borderId="1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top" wrapText="1"/>
    </xf>
    <xf numFmtId="0" fontId="3" fillId="0" borderId="38" xfId="0" applyFont="1" applyFill="1" applyBorder="1" applyAlignment="1">
      <alignment horizontal="center" vertical="center" wrapText="1"/>
    </xf>
    <xf numFmtId="0" fontId="22" fillId="5" borderId="38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1" xfId="0" applyFont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3" fillId="0" borderId="36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1" fontId="3" fillId="0" borderId="19" xfId="0" applyNumberFormat="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4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22" fillId="5" borderId="35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/>
    </xf>
    <xf numFmtId="1" fontId="3" fillId="0" borderId="3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4" fillId="0" borderId="38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2" xfId="0" applyFont="1" applyBorder="1"/>
    <xf numFmtId="0" fontId="0" fillId="0" borderId="19" xfId="0" applyFont="1" applyBorder="1"/>
    <xf numFmtId="0" fontId="15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0" fillId="0" borderId="0" xfId="0" applyFont="1"/>
    <xf numFmtId="0" fontId="30" fillId="0" borderId="0" xfId="0" applyFont="1"/>
    <xf numFmtId="0" fontId="15" fillId="0" borderId="4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28" fillId="0" borderId="0" xfId="0" applyFont="1"/>
    <xf numFmtId="0" fontId="20" fillId="0" borderId="0" xfId="0" applyFont="1"/>
    <xf numFmtId="0" fontId="1" fillId="0" borderId="36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2" fillId="0" borderId="0" xfId="0" applyFont="1" applyFill="1" applyBorder="1"/>
    <xf numFmtId="0" fontId="11" fillId="0" borderId="1" xfId="0" applyFont="1" applyFill="1" applyBorder="1" applyAlignment="1">
      <alignment vertical="center" wrapText="1"/>
    </xf>
    <xf numFmtId="0" fontId="14" fillId="0" borderId="15" xfId="0" applyFont="1" applyFill="1" applyBorder="1" applyAlignment="1">
      <alignment horizontal="center" vertical="top" wrapText="1"/>
    </xf>
    <xf numFmtId="0" fontId="18" fillId="0" borderId="38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29" fillId="0" borderId="0" xfId="0" applyNumberFormat="1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9" fillId="0" borderId="0" xfId="0" applyFont="1" applyBorder="1" applyAlignment="1">
      <alignment wrapText="1"/>
    </xf>
    <xf numFmtId="0" fontId="29" fillId="0" borderId="0" xfId="0" applyFont="1" applyAlignment="1">
      <alignment wrapText="1"/>
    </xf>
    <xf numFmtId="0" fontId="8" fillId="0" borderId="0" xfId="0" applyFont="1" applyBorder="1" applyAlignment="1">
      <alignment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49" fontId="29" fillId="0" borderId="0" xfId="0" applyNumberFormat="1" applyFont="1"/>
    <xf numFmtId="0" fontId="36" fillId="0" borderId="0" xfId="0" applyFont="1"/>
    <xf numFmtId="0" fontId="37" fillId="0" borderId="0" xfId="0" applyFont="1"/>
    <xf numFmtId="0" fontId="35" fillId="0" borderId="38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30" fillId="0" borderId="0" xfId="0" applyFont="1" applyFill="1"/>
    <xf numFmtId="0" fontId="0" fillId="0" borderId="22" xfId="0" applyFill="1" applyBorder="1"/>
    <xf numFmtId="0" fontId="0" fillId="0" borderId="25" xfId="0" applyFill="1" applyBorder="1"/>
    <xf numFmtId="0" fontId="0" fillId="0" borderId="20" xfId="0" applyFill="1" applyBorder="1"/>
    <xf numFmtId="0" fontId="26" fillId="0" borderId="25" xfId="0" applyFont="1" applyBorder="1"/>
    <xf numFmtId="0" fontId="14" fillId="0" borderId="24" xfId="0" applyFont="1" applyFill="1" applyBorder="1" applyAlignment="1">
      <alignment horizontal="center" vertical="center" wrapText="1"/>
    </xf>
    <xf numFmtId="0" fontId="0" fillId="0" borderId="5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9" xfId="0" applyFont="1" applyFill="1" applyBorder="1"/>
    <xf numFmtId="0" fontId="11" fillId="0" borderId="0" xfId="0" applyFont="1" applyFill="1" applyAlignment="1">
      <alignment horizontal="center"/>
    </xf>
    <xf numFmtId="0" fontId="11" fillId="0" borderId="0" xfId="0" applyFont="1" applyFill="1" applyBorder="1"/>
    <xf numFmtId="0" fontId="14" fillId="0" borderId="0" xfId="0" applyFont="1" applyFill="1" applyBorder="1" applyAlignment="1">
      <alignment vertical="top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4" fontId="4" fillId="0" borderId="0" xfId="0" applyNumberFormat="1" applyFont="1" applyFill="1" applyBorder="1" applyAlignment="1">
      <alignment vertical="center" wrapText="1"/>
    </xf>
    <xf numFmtId="4" fontId="4" fillId="0" borderId="0" xfId="0" applyNumberFormat="1" applyFont="1" applyFill="1" applyBorder="1" applyAlignment="1"/>
    <xf numFmtId="4" fontId="4" fillId="0" borderId="0" xfId="0" applyNumberFormat="1" applyFont="1" applyFill="1" applyAlignme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Continuous" vertical="center"/>
    </xf>
    <xf numFmtId="0" fontId="21" fillId="0" borderId="0" xfId="0" applyFont="1" applyFill="1"/>
    <xf numFmtId="0" fontId="20" fillId="0" borderId="0" xfId="0" applyFont="1" applyFill="1" applyBorder="1"/>
    <xf numFmtId="0" fontId="21" fillId="0" borderId="1" xfId="0" applyFont="1" applyFill="1" applyBorder="1" applyAlignment="1">
      <alignment vertical="center" wrapText="1"/>
    </xf>
    <xf numFmtId="0" fontId="20" fillId="0" borderId="15" xfId="0" applyFont="1" applyFill="1" applyBorder="1" applyAlignment="1">
      <alignment horizontal="center" vertical="top" wrapText="1"/>
    </xf>
    <xf numFmtId="0" fontId="4" fillId="0" borderId="0" xfId="0" applyFont="1" applyFill="1"/>
    <xf numFmtId="0" fontId="20" fillId="0" borderId="2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0" fillId="0" borderId="0" xfId="0" applyFont="1" applyFill="1"/>
    <xf numFmtId="0" fontId="20" fillId="0" borderId="49" xfId="0" applyFont="1" applyFill="1" applyBorder="1" applyAlignment="1">
      <alignment horizontal="center" vertical="center" wrapText="1"/>
    </xf>
    <xf numFmtId="0" fontId="26" fillId="0" borderId="2" xfId="0" applyFont="1" applyBorder="1"/>
    <xf numFmtId="0" fontId="12" fillId="0" borderId="2" xfId="0" applyFont="1" applyBorder="1"/>
    <xf numFmtId="0" fontId="26" fillId="0" borderId="3" xfId="0" applyFont="1" applyBorder="1"/>
    <xf numFmtId="0" fontId="0" fillId="0" borderId="3" xfId="0" applyBorder="1"/>
    <xf numFmtId="0" fontId="26" fillId="0" borderId="52" xfId="0" applyFont="1" applyBorder="1"/>
    <xf numFmtId="0" fontId="0" fillId="0" borderId="53" xfId="0" applyBorder="1"/>
    <xf numFmtId="0" fontId="55" fillId="0" borderId="0" xfId="0" applyFont="1"/>
    <xf numFmtId="0" fontId="56" fillId="0" borderId="53" xfId="0" applyFont="1" applyBorder="1"/>
    <xf numFmtId="0" fontId="56" fillId="0" borderId="23" xfId="0" applyFont="1" applyBorder="1"/>
    <xf numFmtId="0" fontId="54" fillId="0" borderId="33" xfId="0" applyFont="1" applyBorder="1"/>
    <xf numFmtId="0" fontId="0" fillId="0" borderId="22" xfId="0" applyFont="1" applyBorder="1"/>
    <xf numFmtId="0" fontId="0" fillId="0" borderId="20" xfId="0" applyFont="1" applyBorder="1"/>
    <xf numFmtId="164" fontId="0" fillId="0" borderId="48" xfId="0" applyNumberFormat="1" applyFont="1" applyFill="1" applyBorder="1" applyAlignment="1">
      <alignment horizontal="center" vertical="center"/>
    </xf>
    <xf numFmtId="1" fontId="3" fillId="4" borderId="1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1" fillId="0" borderId="0" xfId="0" applyFont="1" applyFill="1" applyAlignment="1">
      <alignment horizontal="centerContinuous" vertical="center"/>
    </xf>
    <xf numFmtId="0" fontId="20" fillId="0" borderId="5" xfId="0" applyFont="1" applyFill="1" applyBorder="1" applyAlignment="1">
      <alignment horizontal="center" vertical="center" wrapText="1"/>
    </xf>
    <xf numFmtId="164" fontId="15" fillId="0" borderId="17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/>
    <xf numFmtId="1" fontId="1" fillId="0" borderId="0" xfId="0" applyNumberFormat="1" applyFont="1" applyFill="1" applyAlignment="1">
      <alignment horizontal="center"/>
    </xf>
    <xf numFmtId="0" fontId="54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14" fillId="0" borderId="0" xfId="0" applyFont="1" applyFill="1" applyBorder="1" applyAlignment="1">
      <alignment horizontal="center" vertical="top" wrapText="1"/>
    </xf>
    <xf numFmtId="0" fontId="14" fillId="0" borderId="15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center" wrapText="1"/>
    </xf>
    <xf numFmtId="0" fontId="20" fillId="0" borderId="0" xfId="0" applyFont="1" applyFill="1"/>
    <xf numFmtId="0" fontId="4" fillId="0" borderId="1" xfId="0" applyFont="1" applyFill="1" applyBorder="1"/>
    <xf numFmtId="0" fontId="3" fillId="0" borderId="9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5" fillId="0" borderId="0" xfId="0" applyFont="1" applyFill="1"/>
    <xf numFmtId="1" fontId="3" fillId="4" borderId="11" xfId="0" applyNumberFormat="1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Font="1" applyBorder="1" applyProtection="1">
      <protection locked="0"/>
    </xf>
    <xf numFmtId="0" fontId="1" fillId="0" borderId="0" xfId="1" applyFont="1" applyBorder="1"/>
    <xf numFmtId="0" fontId="6" fillId="0" borderId="0" xfId="1" applyFont="1" applyBorder="1"/>
    <xf numFmtId="0" fontId="11" fillId="0" borderId="0" xfId="0" applyFont="1" applyBorder="1" applyAlignment="1">
      <alignment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4" fillId="4" borderId="38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0" borderId="20" xfId="0" applyFont="1" applyFill="1" applyBorder="1"/>
    <xf numFmtId="0" fontId="0" fillId="0" borderId="46" xfId="0" applyFont="1" applyBorder="1"/>
    <xf numFmtId="0" fontId="0" fillId="0" borderId="46" xfId="0" applyFont="1" applyFill="1" applyBorder="1"/>
    <xf numFmtId="0" fontId="0" fillId="0" borderId="22" xfId="0" applyFont="1" applyFill="1" applyBorder="1"/>
    <xf numFmtId="43" fontId="12" fillId="0" borderId="0" xfId="2" applyFont="1" applyFill="1"/>
    <xf numFmtId="43" fontId="11" fillId="0" borderId="0" xfId="2" applyFont="1" applyFill="1"/>
    <xf numFmtId="0" fontId="1" fillId="4" borderId="39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43" fontId="15" fillId="4" borderId="20" xfId="2" applyFont="1" applyFill="1" applyBorder="1" applyAlignment="1">
      <alignment horizontal="center" vertical="center" wrapText="1"/>
    </xf>
    <xf numFmtId="43" fontId="15" fillId="4" borderId="23" xfId="2" applyFont="1" applyFill="1" applyBorder="1" applyAlignment="1">
      <alignment horizontal="center" vertical="center" wrapText="1"/>
    </xf>
    <xf numFmtId="43" fontId="15" fillId="4" borderId="25" xfId="2" applyFont="1" applyFill="1" applyBorder="1" applyAlignment="1">
      <alignment horizontal="center" vertical="center" wrapText="1"/>
    </xf>
    <xf numFmtId="43" fontId="15" fillId="4" borderId="22" xfId="2" applyFont="1" applyFill="1" applyBorder="1" applyAlignment="1">
      <alignment horizontal="center" vertical="center" wrapText="1"/>
    </xf>
    <xf numFmtId="0" fontId="11" fillId="0" borderId="2" xfId="0" applyFont="1" applyBorder="1"/>
    <xf numFmtId="0" fontId="1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2" xfId="0" applyNumberFormat="1" applyFont="1" applyBorder="1" applyAlignment="1">
      <alignment vertical="center"/>
    </xf>
    <xf numFmtId="4" fontId="0" fillId="0" borderId="2" xfId="0" applyNumberFormat="1" applyFont="1" applyFill="1" applyBorder="1" applyAlignment="1">
      <alignment vertical="center"/>
    </xf>
    <xf numFmtId="4" fontId="11" fillId="0" borderId="2" xfId="0" applyNumberFormat="1" applyFont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1" fillId="0" borderId="2" xfId="0" applyNumberFormat="1" applyFont="1" applyFill="1" applyBorder="1" applyAlignment="1">
      <alignment vertical="center"/>
    </xf>
    <xf numFmtId="4" fontId="12" fillId="0" borderId="2" xfId="0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/>
    <xf numFmtId="4" fontId="15" fillId="0" borderId="2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20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/>
    </xf>
    <xf numFmtId="0" fontId="21" fillId="0" borderId="2" xfId="0" applyFont="1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58" fillId="0" borderId="0" xfId="0" applyFont="1"/>
    <xf numFmtId="0" fontId="0" fillId="0" borderId="36" xfId="0" applyBorder="1"/>
    <xf numFmtId="0" fontId="0" fillId="0" borderId="22" xfId="0" applyBorder="1" applyAlignment="1">
      <alignment horizontal="center" vertical="center"/>
    </xf>
    <xf numFmtId="49" fontId="58" fillId="0" borderId="10" xfId="0" applyNumberFormat="1" applyFont="1" applyFill="1" applyBorder="1" applyAlignment="1">
      <alignment horizontal="left" vertical="top" wrapText="1"/>
    </xf>
    <xf numFmtId="49" fontId="58" fillId="0" borderId="55" xfId="0" applyNumberFormat="1" applyFont="1" applyFill="1" applyBorder="1" applyAlignment="1">
      <alignment horizontal="left" vertical="top" wrapText="1"/>
    </xf>
    <xf numFmtId="49" fontId="58" fillId="0" borderId="3" xfId="0" applyNumberFormat="1" applyFont="1" applyFill="1" applyBorder="1" applyAlignment="1">
      <alignment horizontal="left" vertical="top" wrapText="1"/>
    </xf>
    <xf numFmtId="49" fontId="58" fillId="0" borderId="3" xfId="0" applyNumberFormat="1" applyFont="1" applyFill="1" applyBorder="1" applyAlignment="1">
      <alignment horizontal="center" vertical="center" wrapText="1"/>
    </xf>
    <xf numFmtId="49" fontId="58" fillId="0" borderId="56" xfId="0" applyNumberFormat="1" applyFont="1" applyFill="1" applyBorder="1" applyAlignment="1">
      <alignment horizontal="left" vertical="top" wrapText="1"/>
    </xf>
    <xf numFmtId="49" fontId="58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49" fontId="58" fillId="0" borderId="2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 wrapText="1"/>
    </xf>
    <xf numFmtId="3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/>
    <xf numFmtId="1" fontId="64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/>
    <xf numFmtId="0" fontId="65" fillId="0" borderId="0" xfId="0" applyFont="1" applyBorder="1"/>
    <xf numFmtId="1" fontId="65" fillId="0" borderId="0" xfId="0" applyNumberFormat="1" applyFont="1" applyFill="1" applyBorder="1"/>
    <xf numFmtId="3" fontId="65" fillId="0" borderId="0" xfId="0" applyNumberFormat="1" applyFont="1" applyBorder="1"/>
    <xf numFmtId="49" fontId="0" fillId="0" borderId="0" xfId="0" applyNumberFormat="1" applyFill="1" applyBorder="1" applyAlignment="1">
      <alignment wrapText="1"/>
    </xf>
    <xf numFmtId="0" fontId="58" fillId="0" borderId="0" xfId="0" applyFont="1" applyBorder="1"/>
    <xf numFmtId="1" fontId="58" fillId="0" borderId="0" xfId="0" applyNumberFormat="1" applyFont="1" applyFill="1" applyBorder="1"/>
    <xf numFmtId="3" fontId="58" fillId="0" borderId="0" xfId="0" applyNumberFormat="1" applyFont="1" applyBorder="1"/>
    <xf numFmtId="3" fontId="0" fillId="0" borderId="0" xfId="0" applyNumberFormat="1" applyFont="1" applyBorder="1"/>
    <xf numFmtId="49" fontId="58" fillId="0" borderId="41" xfId="0" applyNumberFormat="1" applyFont="1" applyFill="1" applyBorder="1" applyAlignment="1">
      <alignment horizontal="center" vertical="center" wrapText="1"/>
    </xf>
    <xf numFmtId="49" fontId="58" fillId="0" borderId="9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6" fillId="0" borderId="0" xfId="0" applyFont="1"/>
    <xf numFmtId="0" fontId="67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" fontId="0" fillId="0" borderId="0" xfId="0" applyNumberFormat="1" applyFont="1"/>
    <xf numFmtId="0" fontId="0" fillId="0" borderId="20" xfId="0" applyFont="1" applyBorder="1" applyAlignment="1">
      <alignment horizontal="left" vertical="center" wrapText="1"/>
    </xf>
    <xf numFmtId="0" fontId="0" fillId="0" borderId="22" xfId="0" applyFont="1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left" wrapText="1"/>
    </xf>
    <xf numFmtId="0" fontId="0" fillId="4" borderId="22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24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/>
    <xf numFmtId="0" fontId="0" fillId="0" borderId="18" xfId="0" applyFont="1" applyBorder="1"/>
    <xf numFmtId="49" fontId="58" fillId="4" borderId="41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49" fontId="58" fillId="4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49" fontId="63" fillId="4" borderId="2" xfId="0" applyNumberFormat="1" applyFont="1" applyFill="1" applyBorder="1" applyAlignment="1">
      <alignment horizontal="center" vertical="center" wrapText="1"/>
    </xf>
    <xf numFmtId="49" fontId="58" fillId="4" borderId="2" xfId="0" applyNumberFormat="1" applyFont="1" applyFill="1" applyBorder="1" applyAlignment="1">
      <alignment horizontal="left" vertical="top" wrapText="1"/>
    </xf>
    <xf numFmtId="0" fontId="1" fillId="4" borderId="16" xfId="0" applyFont="1" applyFill="1" applyBorder="1" applyAlignment="1">
      <alignment horizontal="center" vertical="center" wrapText="1"/>
    </xf>
    <xf numFmtId="49" fontId="58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49" fontId="58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justify" vertical="top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/>
    </xf>
    <xf numFmtId="0" fontId="0" fillId="0" borderId="0" xfId="0" applyAlignment="1"/>
    <xf numFmtId="0" fontId="61" fillId="0" borderId="0" xfId="0" applyFont="1" applyAlignment="1">
      <alignment horizontal="left"/>
    </xf>
    <xf numFmtId="165" fontId="61" fillId="0" borderId="0" xfId="0" applyNumberFormat="1" applyFont="1" applyAlignment="1">
      <alignment horizontal="left"/>
    </xf>
    <xf numFmtId="0" fontId="0" fillId="0" borderId="49" xfId="0" applyFont="1" applyBorder="1" applyAlignment="1">
      <alignment horizontal="center" vertical="center" wrapText="1"/>
    </xf>
  </cellXfs>
  <cellStyles count="3">
    <cellStyle name="Обычный" xfId="0" builtinId="0"/>
    <cellStyle name="Обычный 10 2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79;&#1074;&#1080;&#1083;&#1082;&#1072;/&#1056;&#1072;&#1079;&#1074;&#1080;&#1083;&#1082;&#1072;/&#1079;&#1072;&#1103;&#1074;&#1082;&#1072;%20&#1087;&#1086;%20&#1086;&#1089;&#1090;&#1072;&#1090;&#1082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B4" t="str">
            <v>равнопольная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view="pageBreakPreview" topLeftCell="A37" zoomScale="91" zoomScaleNormal="115" zoomScaleSheetLayoutView="91" workbookViewId="0">
      <selection activeCell="A44" sqref="A44:J50"/>
    </sheetView>
  </sheetViews>
  <sheetFormatPr defaultRowHeight="12.75" x14ac:dyDescent="0.2"/>
  <cols>
    <col min="1" max="1" width="5.5703125" style="15" customWidth="1"/>
    <col min="2" max="2" width="56.42578125" style="23" customWidth="1"/>
    <col min="3" max="3" width="17" style="1" customWidth="1"/>
    <col min="4" max="4" width="10.140625" style="1" customWidth="1"/>
    <col min="5" max="5" width="9.7109375" style="204" bestFit="1" customWidth="1"/>
    <col min="6" max="6" width="9.28515625" style="204" bestFit="1" customWidth="1"/>
    <col min="7" max="7" width="9.7109375" style="204" bestFit="1" customWidth="1"/>
    <col min="8" max="8" width="11.28515625" style="204" bestFit="1" customWidth="1"/>
    <col min="9" max="9" width="9.85546875" style="204" bestFit="1" customWidth="1"/>
    <col min="10" max="10" width="11.28515625" style="204" bestFit="1" customWidth="1"/>
    <col min="11" max="11" width="10.5703125" customWidth="1"/>
  </cols>
  <sheetData>
    <row r="1" spans="1:12" ht="18.75" x14ac:dyDescent="0.3">
      <c r="A1" s="493" t="s">
        <v>82</v>
      </c>
      <c r="B1" s="493"/>
      <c r="C1" s="493"/>
      <c r="D1" s="493"/>
    </row>
    <row r="2" spans="1:12" ht="15.75" x14ac:dyDescent="0.25">
      <c r="A2" s="10"/>
      <c r="B2" s="21"/>
      <c r="C2" s="4"/>
      <c r="D2" s="7"/>
    </row>
    <row r="3" spans="1:12" ht="15.75" x14ac:dyDescent="0.2">
      <c r="A3" s="16" t="s">
        <v>83</v>
      </c>
      <c r="B3" s="22"/>
      <c r="D3" s="8"/>
    </row>
    <row r="4" spans="1:12" ht="15.75" x14ac:dyDescent="0.2">
      <c r="A4" s="16"/>
      <c r="B4" s="27" t="s">
        <v>93</v>
      </c>
      <c r="C4" s="104"/>
      <c r="D4" s="18"/>
    </row>
    <row r="5" spans="1:12" ht="15.75" x14ac:dyDescent="0.25">
      <c r="A5" s="17" t="s">
        <v>84</v>
      </c>
      <c r="B5" s="6"/>
      <c r="C5" s="8"/>
      <c r="D5" s="19"/>
    </row>
    <row r="6" spans="1:12" ht="15.75" x14ac:dyDescent="0.25">
      <c r="A6" s="17"/>
      <c r="B6" s="27" t="s">
        <v>69</v>
      </c>
      <c r="C6" s="104"/>
      <c r="D6" s="19"/>
    </row>
    <row r="7" spans="1:12" ht="15.75" x14ac:dyDescent="0.25">
      <c r="A7" s="17" t="s">
        <v>85</v>
      </c>
      <c r="B7" s="5"/>
      <c r="C7" s="8"/>
      <c r="D7" s="19"/>
    </row>
    <row r="8" spans="1:12" ht="21" customHeight="1" x14ac:dyDescent="0.25">
      <c r="A8" s="11"/>
      <c r="B8" s="28" t="s">
        <v>8</v>
      </c>
      <c r="D8" s="19"/>
    </row>
    <row r="9" spans="1:12" ht="15.75" x14ac:dyDescent="0.2">
      <c r="A9" s="12"/>
      <c r="B9" s="16" t="s">
        <v>514</v>
      </c>
      <c r="C9" s="103"/>
      <c r="D9" s="103"/>
    </row>
    <row r="10" spans="1:12" ht="14.25" x14ac:dyDescent="0.2">
      <c r="A10" s="14"/>
      <c r="B10" s="24"/>
      <c r="C10" s="2"/>
      <c r="D10" s="2"/>
    </row>
    <row r="11" spans="1:12" ht="12.75" customHeight="1" x14ac:dyDescent="0.2">
      <c r="A11" s="494" t="s">
        <v>90</v>
      </c>
      <c r="B11" s="494" t="s">
        <v>91</v>
      </c>
      <c r="C11" s="494" t="s">
        <v>92</v>
      </c>
      <c r="D11" s="494" t="s">
        <v>59</v>
      </c>
      <c r="E11" s="495" t="s">
        <v>54</v>
      </c>
      <c r="F11" s="495"/>
      <c r="G11" s="495"/>
      <c r="H11" s="495" t="s">
        <v>55</v>
      </c>
      <c r="I11" s="495"/>
      <c r="J11" s="495"/>
    </row>
    <row r="12" spans="1:12" ht="40.5" customHeight="1" x14ac:dyDescent="0.2">
      <c r="A12" s="494"/>
      <c r="B12" s="494"/>
      <c r="C12" s="494"/>
      <c r="D12" s="494"/>
      <c r="E12" s="368" t="s">
        <v>56</v>
      </c>
      <c r="F12" s="368" t="s">
        <v>57</v>
      </c>
      <c r="G12" s="368" t="s">
        <v>58</v>
      </c>
      <c r="H12" s="368" t="s">
        <v>56</v>
      </c>
      <c r="I12" s="368" t="s">
        <v>57</v>
      </c>
      <c r="J12" s="368" t="s">
        <v>58</v>
      </c>
    </row>
    <row r="13" spans="1:12" ht="107.25" customHeight="1" x14ac:dyDescent="0.2">
      <c r="A13" s="369" t="s">
        <v>9</v>
      </c>
      <c r="B13" s="370" t="s">
        <v>23</v>
      </c>
      <c r="C13" s="371" t="s">
        <v>94</v>
      </c>
      <c r="D13" s="372">
        <v>3</v>
      </c>
      <c r="E13" s="373">
        <v>10800</v>
      </c>
      <c r="F13" s="363">
        <v>2200</v>
      </c>
      <c r="G13" s="363">
        <f>SUM(E13:F13)</f>
        <v>13000</v>
      </c>
      <c r="H13" s="363">
        <f>E13*D13</f>
        <v>32400</v>
      </c>
      <c r="I13" s="363">
        <f>F13*D13</f>
        <v>6600</v>
      </c>
      <c r="J13" s="363">
        <f>SUM(H13:I13)</f>
        <v>39000</v>
      </c>
    </row>
    <row r="14" spans="1:12" ht="105.75" customHeight="1" x14ac:dyDescent="0.2">
      <c r="A14" s="369" t="s">
        <v>10</v>
      </c>
      <c r="B14" s="370" t="s">
        <v>451</v>
      </c>
      <c r="C14" s="371" t="s">
        <v>95</v>
      </c>
      <c r="D14" s="372">
        <v>1</v>
      </c>
      <c r="E14" s="373">
        <v>10800</v>
      </c>
      <c r="F14" s="363">
        <v>2200</v>
      </c>
      <c r="G14" s="363">
        <f>SUM(E14:F14)</f>
        <v>13000</v>
      </c>
      <c r="H14" s="363">
        <f>E14*D14</f>
        <v>10800</v>
      </c>
      <c r="I14" s="363">
        <f>F14*D14</f>
        <v>2200</v>
      </c>
      <c r="J14" s="363">
        <f t="shared" ref="J14:J39" si="0">SUM(H14:I14)</f>
        <v>13000</v>
      </c>
    </row>
    <row r="15" spans="1:12" ht="179.25" customHeight="1" x14ac:dyDescent="0.2">
      <c r="A15" s="369" t="s">
        <v>11</v>
      </c>
      <c r="B15" s="370" t="s">
        <v>454</v>
      </c>
      <c r="C15" s="371" t="s">
        <v>12</v>
      </c>
      <c r="D15" s="372">
        <v>1</v>
      </c>
      <c r="E15" s="373">
        <v>40830</v>
      </c>
      <c r="F15" s="363">
        <v>3000</v>
      </c>
      <c r="G15" s="363">
        <f t="shared" ref="G15:G39" si="1">SUM(E15:F15)</f>
        <v>43830</v>
      </c>
      <c r="H15" s="363">
        <f>E15*D15</f>
        <v>40830</v>
      </c>
      <c r="I15" s="363">
        <f>F15*D15</f>
        <v>3000</v>
      </c>
      <c r="J15" s="363">
        <f t="shared" si="0"/>
        <v>43830</v>
      </c>
    </row>
    <row r="16" spans="1:12" ht="133.5" customHeight="1" x14ac:dyDescent="0.2">
      <c r="A16" s="374">
        <v>4</v>
      </c>
      <c r="B16" s="370" t="s">
        <v>22</v>
      </c>
      <c r="C16" s="371" t="s">
        <v>75</v>
      </c>
      <c r="D16" s="372">
        <v>1</v>
      </c>
      <c r="E16" s="373">
        <v>33430</v>
      </c>
      <c r="F16" s="363">
        <v>2700</v>
      </c>
      <c r="G16" s="363">
        <f t="shared" si="1"/>
        <v>36130</v>
      </c>
      <c r="H16" s="363">
        <f>E16*D16</f>
        <v>33430</v>
      </c>
      <c r="I16" s="363">
        <f>F16*D16</f>
        <v>2700</v>
      </c>
      <c r="J16" s="363">
        <f t="shared" si="0"/>
        <v>36130</v>
      </c>
      <c r="L16" s="83"/>
    </row>
    <row r="17" spans="1:11" ht="22.5" customHeight="1" x14ac:dyDescent="0.2">
      <c r="A17" s="375"/>
      <c r="B17" s="376" t="s">
        <v>28</v>
      </c>
      <c r="C17" s="377"/>
      <c r="D17" s="372"/>
      <c r="E17" s="373"/>
      <c r="F17" s="363"/>
      <c r="G17" s="363"/>
      <c r="H17" s="363"/>
      <c r="I17" s="363"/>
      <c r="J17" s="363"/>
    </row>
    <row r="18" spans="1:11" ht="174.75" customHeight="1" x14ac:dyDescent="0.2">
      <c r="A18" s="369" t="s">
        <v>13</v>
      </c>
      <c r="B18" s="378" t="s">
        <v>707</v>
      </c>
      <c r="C18" s="371" t="s">
        <v>14</v>
      </c>
      <c r="D18" s="372">
        <v>1</v>
      </c>
      <c r="E18" s="373">
        <v>44500</v>
      </c>
      <c r="F18" s="363">
        <v>2500</v>
      </c>
      <c r="G18" s="363">
        <f t="shared" si="1"/>
        <v>47000</v>
      </c>
      <c r="H18" s="363">
        <f t="shared" ref="H18:H29" si="2">E18*D18</f>
        <v>44500</v>
      </c>
      <c r="I18" s="363">
        <f t="shared" ref="I18:I29" si="3">F18*D18</f>
        <v>2500</v>
      </c>
      <c r="J18" s="363">
        <f t="shared" si="0"/>
        <v>47000</v>
      </c>
      <c r="K18" s="212"/>
    </row>
    <row r="19" spans="1:11" ht="126" x14ac:dyDescent="0.2">
      <c r="A19" s="369" t="s">
        <v>15</v>
      </c>
      <c r="B19" s="379" t="s">
        <v>813</v>
      </c>
      <c r="C19" s="371" t="s">
        <v>16</v>
      </c>
      <c r="D19" s="372">
        <v>2</v>
      </c>
      <c r="E19" s="373">
        <v>13500</v>
      </c>
      <c r="F19" s="363">
        <v>3000</v>
      </c>
      <c r="G19" s="363">
        <f t="shared" si="1"/>
        <v>16500</v>
      </c>
      <c r="H19" s="363">
        <f t="shared" si="2"/>
        <v>27000</v>
      </c>
      <c r="I19" s="363">
        <f t="shared" si="3"/>
        <v>6000</v>
      </c>
      <c r="J19" s="363">
        <f t="shared" si="0"/>
        <v>33000</v>
      </c>
    </row>
    <row r="20" spans="1:11" ht="63" x14ac:dyDescent="0.2">
      <c r="A20" s="369" t="s">
        <v>17</v>
      </c>
      <c r="B20" s="370" t="s">
        <v>452</v>
      </c>
      <c r="C20" s="380" t="s">
        <v>97</v>
      </c>
      <c r="D20" s="372">
        <v>1</v>
      </c>
      <c r="E20" s="373">
        <v>11500</v>
      </c>
      <c r="F20" s="363">
        <v>2200</v>
      </c>
      <c r="G20" s="363">
        <f t="shared" si="1"/>
        <v>13700</v>
      </c>
      <c r="H20" s="363">
        <f t="shared" si="2"/>
        <v>11500</v>
      </c>
      <c r="I20" s="363">
        <f t="shared" si="3"/>
        <v>2200</v>
      </c>
      <c r="J20" s="363">
        <f t="shared" si="0"/>
        <v>13700</v>
      </c>
    </row>
    <row r="21" spans="1:11" ht="78.75" x14ac:dyDescent="0.2">
      <c r="A21" s="369" t="s">
        <v>18</v>
      </c>
      <c r="B21" s="379" t="s">
        <v>817</v>
      </c>
      <c r="C21" s="380" t="s">
        <v>98</v>
      </c>
      <c r="D21" s="372">
        <v>1</v>
      </c>
      <c r="E21" s="373">
        <v>7100</v>
      </c>
      <c r="F21" s="363">
        <v>2000</v>
      </c>
      <c r="G21" s="363">
        <f t="shared" si="1"/>
        <v>9100</v>
      </c>
      <c r="H21" s="363">
        <f t="shared" si="2"/>
        <v>7100</v>
      </c>
      <c r="I21" s="363">
        <f t="shared" si="3"/>
        <v>2000</v>
      </c>
      <c r="J21" s="363">
        <f t="shared" si="0"/>
        <v>9100</v>
      </c>
    </row>
    <row r="22" spans="1:11" ht="78.75" customHeight="1" x14ac:dyDescent="0.2">
      <c r="A22" s="369" t="s">
        <v>24</v>
      </c>
      <c r="B22" s="370" t="s">
        <v>21</v>
      </c>
      <c r="C22" s="371" t="s">
        <v>19</v>
      </c>
      <c r="D22" s="372">
        <v>1</v>
      </c>
      <c r="E22" s="373">
        <v>12470</v>
      </c>
      <c r="F22" s="363">
        <v>2200</v>
      </c>
      <c r="G22" s="363">
        <f t="shared" si="1"/>
        <v>14670</v>
      </c>
      <c r="H22" s="363">
        <f t="shared" si="2"/>
        <v>12470</v>
      </c>
      <c r="I22" s="363">
        <f t="shared" si="3"/>
        <v>2200</v>
      </c>
      <c r="J22" s="363">
        <f t="shared" si="0"/>
        <v>14670</v>
      </c>
    </row>
    <row r="23" spans="1:11" ht="78.75" x14ac:dyDescent="0.2">
      <c r="A23" s="369" t="s">
        <v>25</v>
      </c>
      <c r="B23" s="370" t="s">
        <v>787</v>
      </c>
      <c r="C23" s="371" t="s">
        <v>20</v>
      </c>
      <c r="D23" s="372">
        <v>1</v>
      </c>
      <c r="E23" s="373">
        <v>16300</v>
      </c>
      <c r="F23" s="363">
        <v>2300</v>
      </c>
      <c r="G23" s="363">
        <f t="shared" si="1"/>
        <v>18600</v>
      </c>
      <c r="H23" s="363">
        <f t="shared" si="2"/>
        <v>16300</v>
      </c>
      <c r="I23" s="363">
        <f t="shared" si="3"/>
        <v>2300</v>
      </c>
      <c r="J23" s="363">
        <f t="shared" si="0"/>
        <v>18600</v>
      </c>
    </row>
    <row r="24" spans="1:11" ht="138.75" customHeight="1" x14ac:dyDescent="0.2">
      <c r="A24" s="369" t="s">
        <v>26</v>
      </c>
      <c r="B24" s="379" t="s">
        <v>710</v>
      </c>
      <c r="C24" s="371" t="s">
        <v>77</v>
      </c>
      <c r="D24" s="372">
        <v>1</v>
      </c>
      <c r="E24" s="373">
        <v>15800</v>
      </c>
      <c r="F24" s="363">
        <v>3000</v>
      </c>
      <c r="G24" s="363">
        <f t="shared" si="1"/>
        <v>18800</v>
      </c>
      <c r="H24" s="363">
        <f t="shared" si="2"/>
        <v>15800</v>
      </c>
      <c r="I24" s="363">
        <f t="shared" si="3"/>
        <v>3000</v>
      </c>
      <c r="J24" s="363">
        <f t="shared" si="0"/>
        <v>18800</v>
      </c>
      <c r="K24" s="83"/>
    </row>
    <row r="25" spans="1:11" ht="75" customHeight="1" x14ac:dyDescent="0.2">
      <c r="A25" s="369" t="s">
        <v>27</v>
      </c>
      <c r="B25" s="370" t="s">
        <v>238</v>
      </c>
      <c r="C25" s="371" t="s">
        <v>29</v>
      </c>
      <c r="D25" s="372">
        <v>1</v>
      </c>
      <c r="E25" s="373">
        <v>16000</v>
      </c>
      <c r="F25" s="363">
        <v>2300</v>
      </c>
      <c r="G25" s="363">
        <f t="shared" si="1"/>
        <v>18300</v>
      </c>
      <c r="H25" s="363">
        <f t="shared" si="2"/>
        <v>16000</v>
      </c>
      <c r="I25" s="363">
        <f t="shared" si="3"/>
        <v>2300</v>
      </c>
      <c r="J25" s="363">
        <f t="shared" si="0"/>
        <v>18300</v>
      </c>
    </row>
    <row r="26" spans="1:11" ht="15.75" x14ac:dyDescent="0.2">
      <c r="A26" s="381"/>
      <c r="B26" s="376" t="s">
        <v>89</v>
      </c>
      <c r="C26" s="377"/>
      <c r="D26" s="372"/>
      <c r="E26" s="373"/>
      <c r="F26" s="363"/>
      <c r="G26" s="363">
        <f t="shared" si="1"/>
        <v>0</v>
      </c>
      <c r="H26" s="363">
        <f t="shared" si="2"/>
        <v>0</v>
      </c>
      <c r="I26" s="363">
        <f t="shared" si="3"/>
        <v>0</v>
      </c>
      <c r="J26" s="363">
        <f t="shared" si="0"/>
        <v>0</v>
      </c>
    </row>
    <row r="27" spans="1:11" ht="78.75" x14ac:dyDescent="0.2">
      <c r="A27" s="369" t="s">
        <v>31</v>
      </c>
      <c r="B27" s="370" t="s">
        <v>708</v>
      </c>
      <c r="C27" s="382" t="s">
        <v>30</v>
      </c>
      <c r="D27" s="372">
        <v>2</v>
      </c>
      <c r="E27" s="373">
        <v>16180</v>
      </c>
      <c r="F27" s="363">
        <v>2300</v>
      </c>
      <c r="G27" s="363">
        <f t="shared" si="1"/>
        <v>18480</v>
      </c>
      <c r="H27" s="363">
        <f t="shared" si="2"/>
        <v>32360</v>
      </c>
      <c r="I27" s="363">
        <f t="shared" si="3"/>
        <v>4600</v>
      </c>
      <c r="J27" s="363">
        <f t="shared" si="0"/>
        <v>36960</v>
      </c>
    </row>
    <row r="28" spans="1:11" ht="69.75" customHeight="1" x14ac:dyDescent="0.2">
      <c r="A28" s="369" t="s">
        <v>39</v>
      </c>
      <c r="B28" s="370" t="s">
        <v>33</v>
      </c>
      <c r="C28" s="371" t="s">
        <v>34</v>
      </c>
      <c r="D28" s="372">
        <v>5</v>
      </c>
      <c r="E28" s="373">
        <v>10000</v>
      </c>
      <c r="F28" s="363">
        <v>2200</v>
      </c>
      <c r="G28" s="363">
        <f t="shared" si="1"/>
        <v>12200</v>
      </c>
      <c r="H28" s="363">
        <f t="shared" si="2"/>
        <v>50000</v>
      </c>
      <c r="I28" s="363">
        <f t="shared" si="3"/>
        <v>11000</v>
      </c>
      <c r="J28" s="363">
        <f t="shared" si="0"/>
        <v>61000</v>
      </c>
    </row>
    <row r="29" spans="1:11" ht="67.5" customHeight="1" x14ac:dyDescent="0.2">
      <c r="A29" s="369" t="s">
        <v>40</v>
      </c>
      <c r="B29" s="370" t="s">
        <v>32</v>
      </c>
      <c r="C29" s="371" t="s">
        <v>34</v>
      </c>
      <c r="D29" s="372">
        <v>5</v>
      </c>
      <c r="E29" s="373">
        <v>10000</v>
      </c>
      <c r="F29" s="363">
        <v>2200</v>
      </c>
      <c r="G29" s="363">
        <f t="shared" si="1"/>
        <v>12200</v>
      </c>
      <c r="H29" s="363">
        <f t="shared" si="2"/>
        <v>50000</v>
      </c>
      <c r="I29" s="363">
        <f t="shared" si="3"/>
        <v>11000</v>
      </c>
      <c r="J29" s="363">
        <f t="shared" si="0"/>
        <v>61000</v>
      </c>
    </row>
    <row r="30" spans="1:11" ht="15.75" x14ac:dyDescent="0.2">
      <c r="A30" s="381"/>
      <c r="B30" s="376" t="s">
        <v>35</v>
      </c>
      <c r="C30" s="377"/>
      <c r="D30" s="372"/>
      <c r="E30" s="373"/>
      <c r="F30" s="363"/>
      <c r="G30" s="363"/>
      <c r="H30" s="363"/>
      <c r="I30" s="363"/>
      <c r="J30" s="363"/>
    </row>
    <row r="31" spans="1:11" ht="84" customHeight="1" x14ac:dyDescent="0.2">
      <c r="A31" s="369" t="s">
        <v>41</v>
      </c>
      <c r="B31" s="370" t="s">
        <v>578</v>
      </c>
      <c r="C31" s="371" t="s">
        <v>37</v>
      </c>
      <c r="D31" s="372">
        <v>8</v>
      </c>
      <c r="E31" s="373">
        <v>16000</v>
      </c>
      <c r="F31" s="363">
        <v>2300</v>
      </c>
      <c r="G31" s="363">
        <f t="shared" si="1"/>
        <v>18300</v>
      </c>
      <c r="H31" s="363">
        <f t="shared" ref="H31:H39" si="4">E31*D31</f>
        <v>128000</v>
      </c>
      <c r="I31" s="363">
        <f t="shared" ref="I31:I39" si="5">F31*D31</f>
        <v>18400</v>
      </c>
      <c r="J31" s="363">
        <f t="shared" si="0"/>
        <v>146400</v>
      </c>
    </row>
    <row r="32" spans="1:11" ht="123.75" customHeight="1" x14ac:dyDescent="0.2">
      <c r="A32" s="369" t="s">
        <v>42</v>
      </c>
      <c r="B32" s="370" t="s">
        <v>709</v>
      </c>
      <c r="C32" s="371" t="s">
        <v>36</v>
      </c>
      <c r="D32" s="372">
        <v>8</v>
      </c>
      <c r="E32" s="373">
        <v>16800</v>
      </c>
      <c r="F32" s="363">
        <v>2300</v>
      </c>
      <c r="G32" s="363">
        <f t="shared" si="1"/>
        <v>19100</v>
      </c>
      <c r="H32" s="363">
        <f t="shared" si="4"/>
        <v>134400</v>
      </c>
      <c r="I32" s="363">
        <f t="shared" si="5"/>
        <v>18400</v>
      </c>
      <c r="J32" s="363">
        <f t="shared" si="0"/>
        <v>152800</v>
      </c>
    </row>
    <row r="33" spans="1:11" ht="102.75" customHeight="1" x14ac:dyDescent="0.2">
      <c r="A33" s="369" t="s">
        <v>43</v>
      </c>
      <c r="B33" s="383" t="s">
        <v>515</v>
      </c>
      <c r="C33" s="371" t="s">
        <v>38</v>
      </c>
      <c r="D33" s="372">
        <v>34</v>
      </c>
      <c r="E33" s="373">
        <v>5400</v>
      </c>
      <c r="F33" s="363">
        <v>2000</v>
      </c>
      <c r="G33" s="363">
        <f t="shared" si="1"/>
        <v>7400</v>
      </c>
      <c r="H33" s="363">
        <f t="shared" si="4"/>
        <v>183600</v>
      </c>
      <c r="I33" s="363">
        <f t="shared" si="5"/>
        <v>68000</v>
      </c>
      <c r="J33" s="363">
        <f t="shared" si="0"/>
        <v>251600</v>
      </c>
    </row>
    <row r="34" spans="1:11" ht="102.75" customHeight="1" x14ac:dyDescent="0.2">
      <c r="A34" s="369" t="s">
        <v>44</v>
      </c>
      <c r="B34" s="383" t="s">
        <v>516</v>
      </c>
      <c r="C34" s="371" t="s">
        <v>38</v>
      </c>
      <c r="D34" s="372">
        <v>10</v>
      </c>
      <c r="E34" s="373">
        <v>5400</v>
      </c>
      <c r="F34" s="363">
        <v>2000</v>
      </c>
      <c r="G34" s="363">
        <f t="shared" si="1"/>
        <v>7400</v>
      </c>
      <c r="H34" s="363">
        <f t="shared" si="4"/>
        <v>54000</v>
      </c>
      <c r="I34" s="363">
        <f t="shared" si="5"/>
        <v>20000</v>
      </c>
      <c r="J34" s="363">
        <f t="shared" si="0"/>
        <v>74000</v>
      </c>
    </row>
    <row r="35" spans="1:11" ht="68.25" customHeight="1" x14ac:dyDescent="0.2">
      <c r="A35" s="369" t="s">
        <v>60</v>
      </c>
      <c r="B35" s="370" t="s">
        <v>45</v>
      </c>
      <c r="C35" s="371" t="s">
        <v>19</v>
      </c>
      <c r="D35" s="372">
        <v>8</v>
      </c>
      <c r="E35" s="373">
        <v>15600</v>
      </c>
      <c r="F35" s="363">
        <v>2500</v>
      </c>
      <c r="G35" s="363">
        <f t="shared" si="1"/>
        <v>18100</v>
      </c>
      <c r="H35" s="363">
        <f t="shared" si="4"/>
        <v>124800</v>
      </c>
      <c r="I35" s="363">
        <f t="shared" si="5"/>
        <v>20000</v>
      </c>
      <c r="J35" s="363">
        <f t="shared" si="0"/>
        <v>144800</v>
      </c>
    </row>
    <row r="36" spans="1:11" ht="68.25" customHeight="1" x14ac:dyDescent="0.2">
      <c r="A36" s="369" t="s">
        <v>61</v>
      </c>
      <c r="B36" s="370" t="s">
        <v>46</v>
      </c>
      <c r="C36" s="371" t="s">
        <v>97</v>
      </c>
      <c r="D36" s="372">
        <v>8</v>
      </c>
      <c r="E36" s="373">
        <v>11300</v>
      </c>
      <c r="F36" s="363">
        <v>2200</v>
      </c>
      <c r="G36" s="363">
        <f t="shared" si="1"/>
        <v>13500</v>
      </c>
      <c r="H36" s="363">
        <f t="shared" si="4"/>
        <v>90400</v>
      </c>
      <c r="I36" s="363">
        <f t="shared" si="5"/>
        <v>17600</v>
      </c>
      <c r="J36" s="363">
        <f t="shared" si="0"/>
        <v>108000</v>
      </c>
    </row>
    <row r="37" spans="1:11" ht="90.75" customHeight="1" x14ac:dyDescent="0.2">
      <c r="A37" s="369" t="s">
        <v>62</v>
      </c>
      <c r="B37" s="370" t="s">
        <v>165</v>
      </c>
      <c r="C37" s="371" t="s">
        <v>47</v>
      </c>
      <c r="D37" s="372">
        <v>8</v>
      </c>
      <c r="E37" s="373">
        <v>10000</v>
      </c>
      <c r="F37" s="363">
        <v>2000</v>
      </c>
      <c r="G37" s="363">
        <f t="shared" si="1"/>
        <v>12000</v>
      </c>
      <c r="H37" s="363">
        <f t="shared" si="4"/>
        <v>80000</v>
      </c>
      <c r="I37" s="363">
        <f t="shared" si="5"/>
        <v>16000</v>
      </c>
      <c r="J37" s="363">
        <f t="shared" si="0"/>
        <v>96000</v>
      </c>
    </row>
    <row r="38" spans="1:11" ht="63" customHeight="1" x14ac:dyDescent="0.2">
      <c r="A38" s="369" t="s">
        <v>63</v>
      </c>
      <c r="B38" s="370" t="s">
        <v>50</v>
      </c>
      <c r="C38" s="371" t="s">
        <v>48</v>
      </c>
      <c r="D38" s="372">
        <v>1</v>
      </c>
      <c r="E38" s="373">
        <v>9600</v>
      </c>
      <c r="F38" s="363">
        <v>1800</v>
      </c>
      <c r="G38" s="363">
        <f t="shared" si="1"/>
        <v>11400</v>
      </c>
      <c r="H38" s="363">
        <f t="shared" si="4"/>
        <v>9600</v>
      </c>
      <c r="I38" s="363">
        <f t="shared" si="5"/>
        <v>1800</v>
      </c>
      <c r="J38" s="363">
        <f t="shared" si="0"/>
        <v>11400</v>
      </c>
    </row>
    <row r="39" spans="1:11" ht="163.5" customHeight="1" x14ac:dyDescent="0.2">
      <c r="A39" s="369" t="s">
        <v>64</v>
      </c>
      <c r="B39" s="370" t="s">
        <v>453</v>
      </c>
      <c r="C39" s="371" t="s">
        <v>99</v>
      </c>
      <c r="D39" s="372">
        <v>1</v>
      </c>
      <c r="E39" s="373">
        <v>11500</v>
      </c>
      <c r="F39" s="363">
        <v>2300</v>
      </c>
      <c r="G39" s="363">
        <f t="shared" si="1"/>
        <v>13800</v>
      </c>
      <c r="H39" s="363">
        <f t="shared" si="4"/>
        <v>11500</v>
      </c>
      <c r="I39" s="363">
        <f t="shared" si="5"/>
        <v>2300</v>
      </c>
      <c r="J39" s="363">
        <f t="shared" si="0"/>
        <v>13800</v>
      </c>
    </row>
    <row r="40" spans="1:11" ht="16.5" x14ac:dyDescent="0.3">
      <c r="A40" s="358"/>
      <c r="B40" s="359" t="s">
        <v>872</v>
      </c>
      <c r="C40" s="360"/>
      <c r="D40" s="358"/>
      <c r="E40" s="366"/>
      <c r="F40" s="366"/>
      <c r="G40" s="366"/>
      <c r="H40" s="367">
        <f>SUM(H13:H39)</f>
        <v>1216790</v>
      </c>
      <c r="I40" s="366"/>
      <c r="J40" s="366"/>
      <c r="K40" s="31"/>
    </row>
    <row r="41" spans="1:11" ht="16.5" x14ac:dyDescent="0.3">
      <c r="A41" s="358"/>
      <c r="B41" s="359" t="s">
        <v>873</v>
      </c>
      <c r="C41" s="361"/>
      <c r="D41" s="358"/>
      <c r="E41" s="366"/>
      <c r="F41" s="366"/>
      <c r="G41" s="366"/>
      <c r="H41" s="366"/>
      <c r="I41" s="367">
        <f>SUM(I13:I40)</f>
        <v>246100</v>
      </c>
      <c r="J41" s="366"/>
      <c r="K41" s="31"/>
    </row>
    <row r="42" spans="1:11" ht="16.5" x14ac:dyDescent="0.3">
      <c r="A42" s="358"/>
      <c r="B42" s="359" t="s">
        <v>874</v>
      </c>
      <c r="C42" s="360"/>
      <c r="D42" s="358"/>
      <c r="E42" s="366"/>
      <c r="F42" s="366"/>
      <c r="G42" s="366"/>
      <c r="H42" s="366"/>
      <c r="I42" s="366"/>
      <c r="J42" s="367">
        <f>SUM(J13:J41)</f>
        <v>1462890</v>
      </c>
      <c r="K42" s="31"/>
    </row>
    <row r="43" spans="1:11" ht="16.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</row>
    <row r="44" spans="1:11" ht="16.5" x14ac:dyDescent="0.3">
      <c r="A44" s="32"/>
      <c r="B44" s="336" t="s">
        <v>801</v>
      </c>
      <c r="C44" s="337"/>
      <c r="D44" s="34"/>
      <c r="E44" s="34"/>
      <c r="F44" s="35"/>
      <c r="G44" s="36"/>
      <c r="H44" s="32"/>
      <c r="I44" s="32"/>
      <c r="J44" s="32"/>
      <c r="K44" s="32"/>
    </row>
    <row r="45" spans="1:11" ht="16.5" x14ac:dyDescent="0.3">
      <c r="A45" s="31"/>
      <c r="B45" s="336" t="s">
        <v>804</v>
      </c>
      <c r="C45" s="337"/>
      <c r="D45" s="31"/>
      <c r="E45" s="31"/>
      <c r="F45" s="31"/>
      <c r="G45" s="31"/>
      <c r="H45" s="31"/>
      <c r="I45" s="31"/>
      <c r="J45" s="31"/>
      <c r="K45" s="31"/>
    </row>
    <row r="46" spans="1:11" ht="16.5" x14ac:dyDescent="0.3">
      <c r="A46" s="31"/>
      <c r="B46" s="338" t="s">
        <v>800</v>
      </c>
      <c r="C46" s="339"/>
      <c r="D46" s="41"/>
      <c r="E46" s="41"/>
      <c r="F46" s="41"/>
      <c r="G46" s="42"/>
      <c r="H46" s="43"/>
      <c r="I46" s="43"/>
      <c r="J46" s="43"/>
    </row>
    <row r="47" spans="1:11" ht="16.5" x14ac:dyDescent="0.3">
      <c r="A47" s="31"/>
      <c r="B47" s="338"/>
      <c r="C47" s="339"/>
      <c r="D47" s="340"/>
      <c r="E47" s="340"/>
      <c r="F47" s="340"/>
      <c r="G47" s="42"/>
      <c r="H47" s="42"/>
      <c r="I47" s="42"/>
      <c r="J47" s="42"/>
    </row>
    <row r="48" spans="1:11" ht="16.5" x14ac:dyDescent="0.3">
      <c r="A48" s="31"/>
      <c r="B48" s="338"/>
      <c r="C48" s="339"/>
      <c r="D48" s="340"/>
      <c r="E48" s="340"/>
      <c r="F48" s="340"/>
      <c r="G48" s="42"/>
      <c r="H48" s="42"/>
      <c r="I48" s="42"/>
      <c r="J48" s="42"/>
    </row>
    <row r="49" spans="1:10" ht="16.5" x14ac:dyDescent="0.3">
      <c r="A49" s="31"/>
      <c r="B49" s="338" t="s">
        <v>802</v>
      </c>
      <c r="C49" s="339"/>
      <c r="D49" s="340"/>
      <c r="E49" s="340"/>
      <c r="F49" s="340"/>
      <c r="G49" s="42"/>
      <c r="H49" s="42" t="s">
        <v>803</v>
      </c>
      <c r="I49" s="42"/>
      <c r="J49" s="42"/>
    </row>
    <row r="50" spans="1:10" x14ac:dyDescent="0.2">
      <c r="A50" s="44"/>
      <c r="B50" s="45" t="s">
        <v>53</v>
      </c>
      <c r="C50" s="45"/>
      <c r="D50" s="47" t="s">
        <v>87</v>
      </c>
      <c r="E50" s="47"/>
      <c r="F50" s="47"/>
      <c r="G50" s="46"/>
      <c r="H50" s="48" t="s">
        <v>88</v>
      </c>
      <c r="I50" s="48"/>
      <c r="J50" s="48"/>
    </row>
  </sheetData>
  <mergeCells count="7">
    <mergeCell ref="A1:D1"/>
    <mergeCell ref="D11:D12"/>
    <mergeCell ref="E11:G11"/>
    <mergeCell ref="H11:J11"/>
    <mergeCell ref="A11:A12"/>
    <mergeCell ref="B11:B12"/>
    <mergeCell ref="C11:C12"/>
  </mergeCells>
  <phoneticPr fontId="9" type="noConversion"/>
  <pageMargins left="0.19685039370078741" right="0.11811023622047245" top="0.15748031496062992" bottom="0" header="0.31496062992125984" footer="0.31496062992125984"/>
  <pageSetup paperSize="9" scale="68" fitToHeight="2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view="pageBreakPreview" zoomScale="110" zoomScaleNormal="85" zoomScaleSheetLayoutView="110" workbookViewId="0">
      <selection activeCell="E7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1.42578125" style="279" customWidth="1"/>
    <col min="4" max="4" width="11.140625" style="279" customWidth="1"/>
    <col min="5" max="10" width="9.140625" style="28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300"/>
      <c r="D2" s="268"/>
    </row>
    <row r="3" spans="1:10" x14ac:dyDescent="0.25">
      <c r="A3" s="16" t="s">
        <v>83</v>
      </c>
      <c r="B3" s="22"/>
      <c r="D3" s="269"/>
    </row>
    <row r="4" spans="1:10" ht="15.75" customHeight="1" x14ac:dyDescent="0.2">
      <c r="A4" s="16"/>
      <c r="B4" s="104" t="s">
        <v>93</v>
      </c>
      <c r="C4" s="302"/>
      <c r="D4" s="270"/>
    </row>
    <row r="5" spans="1:10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4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267</v>
      </c>
      <c r="C8" s="318"/>
      <c r="D8" s="271"/>
    </row>
    <row r="9" spans="1:10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499" t="s">
        <v>90</v>
      </c>
      <c r="B12" s="501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0"/>
      <c r="B13" s="502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102.75" customHeight="1" thickBot="1" x14ac:dyDescent="0.25">
      <c r="A14" s="88">
        <v>1</v>
      </c>
      <c r="B14" s="105" t="s">
        <v>639</v>
      </c>
      <c r="C14" s="156" t="s">
        <v>268</v>
      </c>
      <c r="D14" s="144">
        <v>1</v>
      </c>
      <c r="E14" s="144">
        <v>18300</v>
      </c>
      <c r="F14" s="263">
        <v>2200</v>
      </c>
      <c r="G14" s="264">
        <f>E14+F14</f>
        <v>20500</v>
      </c>
      <c r="H14" s="262">
        <f t="shared" ref="H14:H21" si="0">E14*D14</f>
        <v>18300</v>
      </c>
      <c r="I14" s="263">
        <f t="shared" ref="I14:I21" si="1">F14*D14</f>
        <v>2200</v>
      </c>
      <c r="J14" s="264">
        <f>H14+I14</f>
        <v>20500</v>
      </c>
    </row>
    <row r="15" spans="1:10" ht="95.25" customHeight="1" thickBot="1" x14ac:dyDescent="0.25">
      <c r="A15" s="134">
        <v>2</v>
      </c>
      <c r="B15" s="112" t="s">
        <v>645</v>
      </c>
      <c r="C15" s="25" t="s">
        <v>80</v>
      </c>
      <c r="D15" s="110">
        <v>1</v>
      </c>
      <c r="E15" s="144">
        <v>18900</v>
      </c>
      <c r="F15" s="203">
        <v>2200</v>
      </c>
      <c r="G15" s="264">
        <f t="shared" ref="G15:G42" si="2">E15+F15</f>
        <v>21100</v>
      </c>
      <c r="H15" s="262">
        <f t="shared" si="0"/>
        <v>18900</v>
      </c>
      <c r="I15" s="263">
        <f t="shared" si="1"/>
        <v>2200</v>
      </c>
      <c r="J15" s="264">
        <f t="shared" ref="J15:J42" si="3">H15+I15</f>
        <v>21100</v>
      </c>
    </row>
    <row r="16" spans="1:10" ht="162" customHeight="1" thickBot="1" x14ac:dyDescent="0.25">
      <c r="A16" s="134">
        <v>3</v>
      </c>
      <c r="B16" s="112" t="s">
        <v>646</v>
      </c>
      <c r="C16" s="25" t="s">
        <v>269</v>
      </c>
      <c r="D16" s="110">
        <v>1</v>
      </c>
      <c r="E16" s="144">
        <v>44500</v>
      </c>
      <c r="F16" s="203">
        <v>2500</v>
      </c>
      <c r="G16" s="264">
        <f t="shared" si="2"/>
        <v>47000</v>
      </c>
      <c r="H16" s="262">
        <f t="shared" si="0"/>
        <v>44500</v>
      </c>
      <c r="I16" s="263">
        <f t="shared" si="1"/>
        <v>2500</v>
      </c>
      <c r="J16" s="264">
        <f t="shared" si="3"/>
        <v>47000</v>
      </c>
    </row>
    <row r="17" spans="1:10" ht="144" customHeight="1" thickBot="1" x14ac:dyDescent="0.25">
      <c r="A17" s="134">
        <v>4</v>
      </c>
      <c r="B17" s="112" t="s">
        <v>647</v>
      </c>
      <c r="C17" s="25" t="s">
        <v>270</v>
      </c>
      <c r="D17" s="110">
        <v>2</v>
      </c>
      <c r="E17" s="144">
        <v>34500</v>
      </c>
      <c r="F17" s="203">
        <v>2500</v>
      </c>
      <c r="G17" s="264">
        <f t="shared" si="2"/>
        <v>37000</v>
      </c>
      <c r="H17" s="262">
        <f t="shared" si="0"/>
        <v>69000</v>
      </c>
      <c r="I17" s="263">
        <f t="shared" si="1"/>
        <v>5000</v>
      </c>
      <c r="J17" s="264">
        <f t="shared" si="3"/>
        <v>74000</v>
      </c>
    </row>
    <row r="18" spans="1:10" ht="143.25" customHeight="1" thickBot="1" x14ac:dyDescent="0.25">
      <c r="A18" s="134">
        <v>5</v>
      </c>
      <c r="B18" s="112" t="s">
        <v>648</v>
      </c>
      <c r="C18" s="25" t="s">
        <v>271</v>
      </c>
      <c r="D18" s="110">
        <v>1</v>
      </c>
      <c r="E18" s="144">
        <v>30730</v>
      </c>
      <c r="F18" s="203">
        <v>2500</v>
      </c>
      <c r="G18" s="264">
        <f t="shared" si="2"/>
        <v>33230</v>
      </c>
      <c r="H18" s="262">
        <f t="shared" si="0"/>
        <v>30730</v>
      </c>
      <c r="I18" s="263">
        <f t="shared" si="1"/>
        <v>2500</v>
      </c>
      <c r="J18" s="264">
        <f t="shared" si="3"/>
        <v>33230</v>
      </c>
    </row>
    <row r="19" spans="1:10" ht="95.25" customHeight="1" thickBot="1" x14ac:dyDescent="0.25">
      <c r="A19" s="134">
        <v>6</v>
      </c>
      <c r="B19" s="132" t="s">
        <v>272</v>
      </c>
      <c r="C19" s="25" t="s">
        <v>79</v>
      </c>
      <c r="D19" s="110">
        <v>7</v>
      </c>
      <c r="E19" s="262">
        <v>10000</v>
      </c>
      <c r="F19" s="203">
        <v>2200</v>
      </c>
      <c r="G19" s="264">
        <f t="shared" si="2"/>
        <v>12200</v>
      </c>
      <c r="H19" s="262">
        <f t="shared" si="0"/>
        <v>70000</v>
      </c>
      <c r="I19" s="263">
        <f t="shared" si="1"/>
        <v>15400</v>
      </c>
      <c r="J19" s="264">
        <f t="shared" si="3"/>
        <v>85400</v>
      </c>
    </row>
    <row r="20" spans="1:10" ht="95.25" customHeight="1" thickBot="1" x14ac:dyDescent="0.25">
      <c r="A20" s="134">
        <v>7</v>
      </c>
      <c r="B20" s="113" t="s">
        <v>273</v>
      </c>
      <c r="C20" s="25" t="s">
        <v>79</v>
      </c>
      <c r="D20" s="110">
        <v>8</v>
      </c>
      <c r="E20" s="262">
        <v>10000</v>
      </c>
      <c r="F20" s="203">
        <v>2200</v>
      </c>
      <c r="G20" s="264">
        <f t="shared" si="2"/>
        <v>12200</v>
      </c>
      <c r="H20" s="262">
        <f t="shared" si="0"/>
        <v>80000</v>
      </c>
      <c r="I20" s="263">
        <f t="shared" si="1"/>
        <v>17600</v>
      </c>
      <c r="J20" s="264">
        <f t="shared" si="3"/>
        <v>97600</v>
      </c>
    </row>
    <row r="21" spans="1:10" ht="95.25" customHeight="1" thickBot="1" x14ac:dyDescent="0.25">
      <c r="A21" s="134">
        <v>8</v>
      </c>
      <c r="B21" s="113" t="s">
        <v>275</v>
      </c>
      <c r="C21" s="25" t="s">
        <v>274</v>
      </c>
      <c r="D21" s="110">
        <v>1</v>
      </c>
      <c r="E21" s="262">
        <v>10000</v>
      </c>
      <c r="F21" s="203">
        <v>2200</v>
      </c>
      <c r="G21" s="264">
        <f t="shared" si="2"/>
        <v>12200</v>
      </c>
      <c r="H21" s="262">
        <f t="shared" si="0"/>
        <v>10000</v>
      </c>
      <c r="I21" s="263">
        <f t="shared" si="1"/>
        <v>2200</v>
      </c>
      <c r="J21" s="264">
        <f t="shared" si="3"/>
        <v>12200</v>
      </c>
    </row>
    <row r="22" spans="1:10" ht="35.25" customHeight="1" thickBot="1" x14ac:dyDescent="0.25">
      <c r="A22" s="135"/>
      <c r="B22" s="128" t="s">
        <v>28</v>
      </c>
      <c r="C22" s="93"/>
      <c r="D22" s="110"/>
      <c r="E22" s="144"/>
      <c r="F22" s="203"/>
      <c r="G22" s="264"/>
      <c r="H22" s="262"/>
      <c r="I22" s="263"/>
      <c r="J22" s="264"/>
    </row>
    <row r="23" spans="1:10" ht="161.25" customHeight="1" thickBot="1" x14ac:dyDescent="0.25">
      <c r="A23" s="134">
        <v>9</v>
      </c>
      <c r="B23" s="113" t="s">
        <v>649</v>
      </c>
      <c r="C23" s="25" t="s">
        <v>14</v>
      </c>
      <c r="D23" s="110">
        <v>1</v>
      </c>
      <c r="E23" s="144">
        <v>44500</v>
      </c>
      <c r="F23" s="203">
        <v>2200</v>
      </c>
      <c r="G23" s="264">
        <f t="shared" si="2"/>
        <v>46700</v>
      </c>
      <c r="H23" s="262">
        <f t="shared" ref="H23:H31" si="4">E23*D23</f>
        <v>44500</v>
      </c>
      <c r="I23" s="263">
        <f t="shared" ref="I23:I31" si="5">F23*D23</f>
        <v>2200</v>
      </c>
      <c r="J23" s="264">
        <f t="shared" si="3"/>
        <v>46700</v>
      </c>
    </row>
    <row r="24" spans="1:10" ht="132" customHeight="1" thickBot="1" x14ac:dyDescent="0.25">
      <c r="A24" s="134">
        <v>10</v>
      </c>
      <c r="B24" s="195" t="s">
        <v>487</v>
      </c>
      <c r="C24" s="25" t="s">
        <v>77</v>
      </c>
      <c r="D24" s="110">
        <v>1</v>
      </c>
      <c r="E24" s="144">
        <v>32000</v>
      </c>
      <c r="F24" s="203">
        <v>3000</v>
      </c>
      <c r="G24" s="264">
        <f t="shared" si="2"/>
        <v>35000</v>
      </c>
      <c r="H24" s="262">
        <f t="shared" si="4"/>
        <v>32000</v>
      </c>
      <c r="I24" s="263">
        <f t="shared" si="5"/>
        <v>3000</v>
      </c>
      <c r="J24" s="264">
        <f t="shared" si="3"/>
        <v>35000</v>
      </c>
    </row>
    <row r="25" spans="1:10" ht="174.75" customHeight="1" thickBot="1" x14ac:dyDescent="0.25">
      <c r="A25" s="134">
        <v>11</v>
      </c>
      <c r="B25" s="113" t="s">
        <v>650</v>
      </c>
      <c r="C25" s="25" t="s">
        <v>276</v>
      </c>
      <c r="D25" s="110">
        <v>2</v>
      </c>
      <c r="E25" s="144">
        <v>44500</v>
      </c>
      <c r="F25" s="203">
        <v>2200</v>
      </c>
      <c r="G25" s="264">
        <f t="shared" si="2"/>
        <v>46700</v>
      </c>
      <c r="H25" s="262">
        <f t="shared" si="4"/>
        <v>89000</v>
      </c>
      <c r="I25" s="263">
        <f t="shared" si="5"/>
        <v>4400</v>
      </c>
      <c r="J25" s="264">
        <f t="shared" si="3"/>
        <v>93400</v>
      </c>
    </row>
    <row r="26" spans="1:10" ht="150.75" customHeight="1" thickBot="1" x14ac:dyDescent="0.25">
      <c r="A26" s="134">
        <v>12</v>
      </c>
      <c r="B26" s="195" t="s">
        <v>844</v>
      </c>
      <c r="C26" s="25" t="s">
        <v>277</v>
      </c>
      <c r="D26" s="110">
        <v>2</v>
      </c>
      <c r="E26" s="144">
        <v>14000</v>
      </c>
      <c r="F26" s="203">
        <v>3000</v>
      </c>
      <c r="G26" s="264">
        <f t="shared" si="2"/>
        <v>17000</v>
      </c>
      <c r="H26" s="262">
        <f t="shared" si="4"/>
        <v>28000</v>
      </c>
      <c r="I26" s="263">
        <f t="shared" si="5"/>
        <v>6000</v>
      </c>
      <c r="J26" s="264">
        <f t="shared" si="3"/>
        <v>34000</v>
      </c>
    </row>
    <row r="27" spans="1:10" ht="141" customHeight="1" thickBot="1" x14ac:dyDescent="0.25">
      <c r="A27" s="134">
        <v>13</v>
      </c>
      <c r="B27" s="195" t="s">
        <v>845</v>
      </c>
      <c r="C27" s="25" t="s">
        <v>138</v>
      </c>
      <c r="D27" s="110">
        <v>1</v>
      </c>
      <c r="E27" s="144">
        <v>14000</v>
      </c>
      <c r="F27" s="203">
        <v>3000</v>
      </c>
      <c r="G27" s="264">
        <f t="shared" si="2"/>
        <v>17000</v>
      </c>
      <c r="H27" s="262">
        <f t="shared" si="4"/>
        <v>14000</v>
      </c>
      <c r="I27" s="263">
        <f t="shared" si="5"/>
        <v>3000</v>
      </c>
      <c r="J27" s="264">
        <f t="shared" si="3"/>
        <v>17000</v>
      </c>
    </row>
    <row r="28" spans="1:10" ht="121.5" customHeight="1" thickBot="1" x14ac:dyDescent="0.25">
      <c r="A28" s="134">
        <v>14</v>
      </c>
      <c r="B28" s="113" t="s">
        <v>740</v>
      </c>
      <c r="C28" s="25" t="s">
        <v>268</v>
      </c>
      <c r="D28" s="110">
        <v>1</v>
      </c>
      <c r="E28" s="144">
        <v>18300</v>
      </c>
      <c r="F28" s="203">
        <v>2200</v>
      </c>
      <c r="G28" s="264">
        <f t="shared" si="2"/>
        <v>20500</v>
      </c>
      <c r="H28" s="262">
        <f t="shared" si="4"/>
        <v>18300</v>
      </c>
      <c r="I28" s="263">
        <f t="shared" si="5"/>
        <v>2200</v>
      </c>
      <c r="J28" s="264">
        <f t="shared" si="3"/>
        <v>20500</v>
      </c>
    </row>
    <row r="29" spans="1:10" ht="79.5" customHeight="1" thickBot="1" x14ac:dyDescent="0.25">
      <c r="A29" s="134">
        <v>15</v>
      </c>
      <c r="B29" s="113" t="s">
        <v>739</v>
      </c>
      <c r="C29" s="25" t="s">
        <v>278</v>
      </c>
      <c r="D29" s="110">
        <v>1</v>
      </c>
      <c r="E29" s="144">
        <v>16500</v>
      </c>
      <c r="F29" s="203">
        <v>2200</v>
      </c>
      <c r="G29" s="264">
        <f t="shared" si="2"/>
        <v>18700</v>
      </c>
      <c r="H29" s="262">
        <f t="shared" si="4"/>
        <v>16500</v>
      </c>
      <c r="I29" s="263">
        <f t="shared" si="5"/>
        <v>2200</v>
      </c>
      <c r="J29" s="264">
        <f t="shared" si="3"/>
        <v>18700</v>
      </c>
    </row>
    <row r="30" spans="1:10" ht="84" customHeight="1" thickBot="1" x14ac:dyDescent="0.25">
      <c r="A30" s="134">
        <v>16</v>
      </c>
      <c r="B30" s="113" t="s">
        <v>281</v>
      </c>
      <c r="C30" s="25" t="s">
        <v>279</v>
      </c>
      <c r="D30" s="110">
        <v>1</v>
      </c>
      <c r="E30" s="262">
        <v>10500</v>
      </c>
      <c r="F30" s="203">
        <v>2200</v>
      </c>
      <c r="G30" s="264">
        <f t="shared" si="2"/>
        <v>12700</v>
      </c>
      <c r="H30" s="262">
        <f t="shared" si="4"/>
        <v>10500</v>
      </c>
      <c r="I30" s="263">
        <f t="shared" si="5"/>
        <v>2200</v>
      </c>
      <c r="J30" s="264">
        <f t="shared" si="3"/>
        <v>12700</v>
      </c>
    </row>
    <row r="31" spans="1:10" ht="94.5" customHeight="1" thickBot="1" x14ac:dyDescent="0.25">
      <c r="A31" s="134">
        <v>17</v>
      </c>
      <c r="B31" s="113" t="s">
        <v>294</v>
      </c>
      <c r="C31" s="25" t="s">
        <v>280</v>
      </c>
      <c r="D31" s="110">
        <v>1</v>
      </c>
      <c r="E31" s="262">
        <v>10000</v>
      </c>
      <c r="F31" s="203">
        <v>2200</v>
      </c>
      <c r="G31" s="264">
        <f t="shared" si="2"/>
        <v>12200</v>
      </c>
      <c r="H31" s="262">
        <f t="shared" si="4"/>
        <v>10000</v>
      </c>
      <c r="I31" s="263">
        <f t="shared" si="5"/>
        <v>2200</v>
      </c>
      <c r="J31" s="264">
        <f t="shared" si="3"/>
        <v>12200</v>
      </c>
    </row>
    <row r="32" spans="1:10" ht="39" customHeight="1" thickBot="1" x14ac:dyDescent="0.25">
      <c r="A32" s="147"/>
      <c r="B32" s="127" t="s">
        <v>35</v>
      </c>
      <c r="C32" s="25"/>
      <c r="D32" s="110"/>
      <c r="E32" s="144"/>
      <c r="F32" s="203"/>
      <c r="G32" s="264"/>
      <c r="H32" s="262"/>
      <c r="I32" s="263"/>
      <c r="J32" s="264"/>
    </row>
    <row r="33" spans="1:11" ht="99.75" customHeight="1" thickBot="1" x14ac:dyDescent="0.25">
      <c r="A33" s="151">
        <v>18</v>
      </c>
      <c r="B33" s="113" t="s">
        <v>651</v>
      </c>
      <c r="C33" s="25" t="s">
        <v>240</v>
      </c>
      <c r="D33" s="110">
        <f>1*5</f>
        <v>5</v>
      </c>
      <c r="E33" s="144">
        <v>16500</v>
      </c>
      <c r="F33" s="203">
        <v>2200</v>
      </c>
      <c r="G33" s="264">
        <f t="shared" si="2"/>
        <v>18700</v>
      </c>
      <c r="H33" s="262">
        <f t="shared" ref="H33:H42" si="6">E33*D33</f>
        <v>82500</v>
      </c>
      <c r="I33" s="263">
        <f t="shared" ref="I33:I42" si="7">F33*D33</f>
        <v>11000</v>
      </c>
      <c r="J33" s="264">
        <f t="shared" si="3"/>
        <v>93500</v>
      </c>
    </row>
    <row r="34" spans="1:11" ht="111.75" customHeight="1" thickBot="1" x14ac:dyDescent="0.25">
      <c r="A34" s="151">
        <v>19</v>
      </c>
      <c r="B34" s="113" t="s">
        <v>652</v>
      </c>
      <c r="C34" s="25" t="s">
        <v>268</v>
      </c>
      <c r="D34" s="110">
        <f>1*5</f>
        <v>5</v>
      </c>
      <c r="E34" s="144">
        <v>16500</v>
      </c>
      <c r="F34" s="203">
        <v>2200</v>
      </c>
      <c r="G34" s="264">
        <f t="shared" si="2"/>
        <v>18700</v>
      </c>
      <c r="H34" s="262">
        <f t="shared" si="6"/>
        <v>82500</v>
      </c>
      <c r="I34" s="263">
        <f t="shared" si="7"/>
        <v>11000</v>
      </c>
      <c r="J34" s="264">
        <f t="shared" si="3"/>
        <v>93500</v>
      </c>
    </row>
    <row r="35" spans="1:11" ht="94.5" customHeight="1" thickBot="1" x14ac:dyDescent="0.25">
      <c r="A35" s="151">
        <v>20</v>
      </c>
      <c r="B35" s="113" t="s">
        <v>547</v>
      </c>
      <c r="C35" s="25" t="s">
        <v>241</v>
      </c>
      <c r="D35" s="110">
        <f>4*4+4</f>
        <v>20</v>
      </c>
      <c r="E35" s="262">
        <v>5400</v>
      </c>
      <c r="F35" s="203">
        <v>2000</v>
      </c>
      <c r="G35" s="264">
        <f t="shared" si="2"/>
        <v>7400</v>
      </c>
      <c r="H35" s="262">
        <f t="shared" si="6"/>
        <v>108000</v>
      </c>
      <c r="I35" s="263">
        <f t="shared" si="7"/>
        <v>40000</v>
      </c>
      <c r="J35" s="264">
        <f t="shared" si="3"/>
        <v>148000</v>
      </c>
    </row>
    <row r="36" spans="1:11" ht="96" customHeight="1" thickBot="1" x14ac:dyDescent="0.25">
      <c r="A36" s="151">
        <v>21</v>
      </c>
      <c r="B36" s="113" t="s">
        <v>548</v>
      </c>
      <c r="C36" s="25" t="s">
        <v>241</v>
      </c>
      <c r="D36" s="110">
        <f>4*4+4</f>
        <v>20</v>
      </c>
      <c r="E36" s="262">
        <v>5400</v>
      </c>
      <c r="F36" s="203">
        <v>2000</v>
      </c>
      <c r="G36" s="264">
        <f t="shared" si="2"/>
        <v>7400</v>
      </c>
      <c r="H36" s="262">
        <f t="shared" si="6"/>
        <v>108000</v>
      </c>
      <c r="I36" s="263">
        <f t="shared" si="7"/>
        <v>40000</v>
      </c>
      <c r="J36" s="264">
        <f t="shared" si="3"/>
        <v>148000</v>
      </c>
    </row>
    <row r="37" spans="1:11" ht="89.25" customHeight="1" thickBot="1" x14ac:dyDescent="0.25">
      <c r="A37" s="151">
        <v>22</v>
      </c>
      <c r="B37" s="113" t="s">
        <v>282</v>
      </c>
      <c r="C37" s="25" t="s">
        <v>204</v>
      </c>
      <c r="D37" s="110">
        <v>5</v>
      </c>
      <c r="E37" s="262">
        <v>10000</v>
      </c>
      <c r="F37" s="203">
        <v>2000</v>
      </c>
      <c r="G37" s="264">
        <f t="shared" si="2"/>
        <v>12000</v>
      </c>
      <c r="H37" s="262">
        <f t="shared" si="6"/>
        <v>50000</v>
      </c>
      <c r="I37" s="263">
        <f t="shared" si="7"/>
        <v>10000</v>
      </c>
      <c r="J37" s="264">
        <f t="shared" si="3"/>
        <v>60000</v>
      </c>
    </row>
    <row r="38" spans="1:11" ht="80.25" customHeight="1" thickBot="1" x14ac:dyDescent="0.25">
      <c r="A38" s="151">
        <v>23</v>
      </c>
      <c r="B38" s="113" t="s">
        <v>283</v>
      </c>
      <c r="C38" s="25" t="s">
        <v>119</v>
      </c>
      <c r="D38" s="110">
        <f>2*5</f>
        <v>10</v>
      </c>
      <c r="E38" s="262">
        <v>10000</v>
      </c>
      <c r="F38" s="203">
        <v>2000</v>
      </c>
      <c r="G38" s="264">
        <f t="shared" si="2"/>
        <v>12000</v>
      </c>
      <c r="H38" s="262">
        <f t="shared" si="6"/>
        <v>100000</v>
      </c>
      <c r="I38" s="263">
        <f t="shared" si="7"/>
        <v>20000</v>
      </c>
      <c r="J38" s="264">
        <f t="shared" si="3"/>
        <v>120000</v>
      </c>
    </row>
    <row r="39" spans="1:11" ht="96.75" customHeight="1" thickBot="1" x14ac:dyDescent="0.25">
      <c r="A39" s="151">
        <v>24</v>
      </c>
      <c r="B39" s="113" t="s">
        <v>284</v>
      </c>
      <c r="C39" s="25" t="s">
        <v>97</v>
      </c>
      <c r="D39" s="110">
        <v>5</v>
      </c>
      <c r="E39" s="262">
        <v>11500</v>
      </c>
      <c r="F39" s="203">
        <v>2200</v>
      </c>
      <c r="G39" s="264">
        <f t="shared" si="2"/>
        <v>13700</v>
      </c>
      <c r="H39" s="262">
        <f t="shared" si="6"/>
        <v>57500</v>
      </c>
      <c r="I39" s="263">
        <f t="shared" si="7"/>
        <v>11000</v>
      </c>
      <c r="J39" s="264">
        <f t="shared" si="3"/>
        <v>68500</v>
      </c>
    </row>
    <row r="40" spans="1:11" ht="86.25" customHeight="1" thickBot="1" x14ac:dyDescent="0.25">
      <c r="A40" s="151">
        <v>25</v>
      </c>
      <c r="B40" s="113" t="s">
        <v>285</v>
      </c>
      <c r="C40" s="25" t="s">
        <v>97</v>
      </c>
      <c r="D40" s="110">
        <v>5</v>
      </c>
      <c r="E40" s="262">
        <v>16000</v>
      </c>
      <c r="F40" s="203">
        <v>2200</v>
      </c>
      <c r="G40" s="264">
        <f t="shared" si="2"/>
        <v>18200</v>
      </c>
      <c r="H40" s="262">
        <f t="shared" si="6"/>
        <v>80000</v>
      </c>
      <c r="I40" s="263">
        <f t="shared" si="7"/>
        <v>11000</v>
      </c>
      <c r="J40" s="264">
        <f t="shared" si="3"/>
        <v>91000</v>
      </c>
    </row>
    <row r="41" spans="1:11" ht="81.75" customHeight="1" thickBot="1" x14ac:dyDescent="0.25">
      <c r="A41" s="151">
        <v>26</v>
      </c>
      <c r="B41" s="113" t="s">
        <v>286</v>
      </c>
      <c r="C41" s="25" t="s">
        <v>97</v>
      </c>
      <c r="D41" s="110">
        <v>4</v>
      </c>
      <c r="E41" s="262">
        <v>10000</v>
      </c>
      <c r="F41" s="203">
        <v>2200</v>
      </c>
      <c r="G41" s="264">
        <f t="shared" si="2"/>
        <v>12200</v>
      </c>
      <c r="H41" s="262">
        <f t="shared" si="6"/>
        <v>40000</v>
      </c>
      <c r="I41" s="263">
        <f t="shared" si="7"/>
        <v>8800</v>
      </c>
      <c r="J41" s="264">
        <f t="shared" si="3"/>
        <v>48800</v>
      </c>
    </row>
    <row r="42" spans="1:11" ht="156" customHeight="1" thickBot="1" x14ac:dyDescent="0.25">
      <c r="A42" s="152">
        <v>27</v>
      </c>
      <c r="B42" s="130" t="s">
        <v>457</v>
      </c>
      <c r="C42" s="131" t="s">
        <v>76</v>
      </c>
      <c r="D42" s="150">
        <v>1</v>
      </c>
      <c r="E42" s="262">
        <v>13700</v>
      </c>
      <c r="F42" s="235">
        <v>2000</v>
      </c>
      <c r="G42" s="264">
        <f t="shared" si="2"/>
        <v>15700</v>
      </c>
      <c r="H42" s="262">
        <f t="shared" si="6"/>
        <v>13700</v>
      </c>
      <c r="I42" s="263">
        <f t="shared" si="7"/>
        <v>2000</v>
      </c>
      <c r="J42" s="264">
        <f t="shared" si="3"/>
        <v>15700</v>
      </c>
    </row>
    <row r="43" spans="1:11" ht="16.5" x14ac:dyDescent="0.3">
      <c r="A43" s="31"/>
      <c r="B43" s="70" t="s">
        <v>125</v>
      </c>
      <c r="C43" s="320">
        <f>SUM(D14:D42)-4</f>
        <v>109</v>
      </c>
      <c r="D43" s="275"/>
      <c r="E43" s="215"/>
      <c r="F43" s="215"/>
      <c r="G43" s="215"/>
      <c r="H43" s="317">
        <f>SUM(H14:H42)</f>
        <v>1326430</v>
      </c>
      <c r="I43" s="215"/>
      <c r="J43" s="215"/>
      <c r="K43" s="31"/>
    </row>
    <row r="44" spans="1:11" ht="16.5" x14ac:dyDescent="0.3">
      <c r="A44" s="31"/>
      <c r="B44" s="70" t="s">
        <v>126</v>
      </c>
      <c r="C44" s="320">
        <f>D24+D26+D27</f>
        <v>4</v>
      </c>
      <c r="D44" s="275"/>
      <c r="E44" s="215"/>
      <c r="F44" s="215"/>
      <c r="G44" s="215"/>
      <c r="H44" s="215"/>
      <c r="I44" s="317">
        <f>SUM(I14:I43)</f>
        <v>241800</v>
      </c>
      <c r="J44" s="215"/>
      <c r="K44" s="31"/>
    </row>
    <row r="45" spans="1:11" ht="16.5" x14ac:dyDescent="0.3">
      <c r="A45" s="31"/>
      <c r="B45" s="70" t="s">
        <v>127</v>
      </c>
      <c r="C45" s="320">
        <f>C43+C44</f>
        <v>113</v>
      </c>
      <c r="D45" s="275"/>
      <c r="E45" s="215"/>
      <c r="F45" s="215"/>
      <c r="G45" s="215"/>
      <c r="H45" s="215"/>
      <c r="I45" s="215"/>
      <c r="J45" s="317">
        <f>SUM(J14:J44)</f>
        <v>1568230</v>
      </c>
      <c r="K45" s="31"/>
    </row>
    <row r="46" spans="1:11" ht="16.5" x14ac:dyDescent="0.3">
      <c r="A46" s="32"/>
      <c r="B46" s="33" t="s">
        <v>51</v>
      </c>
      <c r="C46" s="321"/>
      <c r="D46" s="276"/>
      <c r="E46" s="216"/>
      <c r="F46" s="236"/>
      <c r="G46" s="247"/>
      <c r="H46" s="311"/>
      <c r="I46" s="311"/>
      <c r="J46" s="311"/>
      <c r="K46" s="32"/>
    </row>
    <row r="47" spans="1:11" ht="16.5" x14ac:dyDescent="0.3">
      <c r="A47" s="31"/>
      <c r="B47" s="31"/>
      <c r="C47" s="275"/>
      <c r="D47" s="275"/>
      <c r="E47" s="215"/>
      <c r="F47" s="215"/>
      <c r="G47" s="215"/>
      <c r="H47" s="215"/>
      <c r="I47" s="215"/>
      <c r="J47" s="215"/>
      <c r="K47" s="31"/>
    </row>
    <row r="48" spans="1:11" ht="16.5" x14ac:dyDescent="0.3">
      <c r="A48" s="31"/>
      <c r="B48" s="39"/>
      <c r="C48" s="322"/>
      <c r="D48" s="277"/>
      <c r="E48" s="217"/>
      <c r="F48" s="217"/>
      <c r="G48" s="248"/>
      <c r="H48" s="313"/>
      <c r="I48" s="313"/>
      <c r="J48" s="313"/>
    </row>
    <row r="49" spans="1:10" x14ac:dyDescent="0.2">
      <c r="A49" s="44"/>
      <c r="B49" s="45" t="s">
        <v>53</v>
      </c>
      <c r="C49" s="323"/>
      <c r="D49" s="278" t="s">
        <v>87</v>
      </c>
      <c r="E49" s="218"/>
      <c r="F49" s="218"/>
      <c r="G49" s="249"/>
      <c r="H49" s="315" t="s">
        <v>88</v>
      </c>
      <c r="I49" s="315"/>
      <c r="J49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" bottom="0" header="0.31496062992125984" footer="0.31496062992125984"/>
  <pageSetup paperSize="9" scale="66" fitToHeight="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view="pageBreakPreview" zoomScale="113" zoomScaleNormal="100" zoomScaleSheetLayoutView="113" workbookViewId="0">
      <pane xSplit="23565" topLeftCell="N1"/>
      <selection activeCell="E7" sqref="E1:F1048576"/>
      <selection pane="topRight" activeCell="E7" sqref="E1:F1048576"/>
    </sheetView>
  </sheetViews>
  <sheetFormatPr defaultRowHeight="15.75" x14ac:dyDescent="0.25"/>
  <cols>
    <col min="1" max="1" width="5.5703125" style="15" customWidth="1"/>
    <col min="2" max="2" width="62.28515625" style="228" customWidth="1"/>
    <col min="3" max="3" width="21.42578125" style="279" customWidth="1"/>
    <col min="4" max="4" width="11" style="279" customWidth="1"/>
    <col min="5" max="10" width="9.140625" style="28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20"/>
      <c r="C2" s="300"/>
      <c r="D2" s="268"/>
    </row>
    <row r="3" spans="1:10" x14ac:dyDescent="0.25">
      <c r="A3" s="16" t="s">
        <v>83</v>
      </c>
      <c r="B3" s="221"/>
      <c r="D3" s="269"/>
    </row>
    <row r="4" spans="1:10" ht="15.75" customHeight="1" x14ac:dyDescent="0.2">
      <c r="A4" s="16"/>
      <c r="B4" s="222" t="s">
        <v>93</v>
      </c>
      <c r="C4" s="302"/>
      <c r="D4" s="270"/>
    </row>
    <row r="5" spans="1:10" x14ac:dyDescent="0.25">
      <c r="A5" s="17" t="s">
        <v>84</v>
      </c>
      <c r="B5" s="223"/>
      <c r="C5" s="269"/>
      <c r="D5" s="271"/>
    </row>
    <row r="6" spans="1:10" ht="15.75" customHeight="1" x14ac:dyDescent="0.25">
      <c r="A6" s="17"/>
      <c r="B6" s="222" t="s">
        <v>69</v>
      </c>
      <c r="C6" s="302"/>
      <c r="D6" s="271"/>
    </row>
    <row r="7" spans="1:10" ht="23.25" customHeight="1" x14ac:dyDescent="0.25">
      <c r="A7" s="17" t="s">
        <v>85</v>
      </c>
      <c r="B7" s="224"/>
      <c r="C7" s="269"/>
      <c r="D7" s="271"/>
    </row>
    <row r="8" spans="1:10" ht="21" customHeight="1" x14ac:dyDescent="0.25">
      <c r="A8" s="11"/>
      <c r="B8" s="28" t="s">
        <v>287</v>
      </c>
      <c r="C8" s="318"/>
      <c r="D8" s="271"/>
    </row>
    <row r="9" spans="1:10" x14ac:dyDescent="0.25">
      <c r="A9" s="12"/>
      <c r="B9" s="225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93" customHeight="1" thickBot="1" x14ac:dyDescent="0.25">
      <c r="A14" s="255">
        <v>1</v>
      </c>
      <c r="B14" s="105" t="s">
        <v>637</v>
      </c>
      <c r="C14" s="156" t="s">
        <v>251</v>
      </c>
      <c r="D14" s="157">
        <v>1</v>
      </c>
      <c r="E14" s="285">
        <v>18800</v>
      </c>
      <c r="F14" s="324">
        <v>2500</v>
      </c>
      <c r="G14" s="325">
        <f>SUM(E14:F14)</f>
        <v>21300</v>
      </c>
      <c r="H14" s="285">
        <v>20050</v>
      </c>
      <c r="I14" s="324">
        <v>2500</v>
      </c>
      <c r="J14" s="325">
        <f>SUM(H14:I14)</f>
        <v>22550</v>
      </c>
    </row>
    <row r="15" spans="1:10" ht="87" customHeight="1" thickBot="1" x14ac:dyDescent="0.25">
      <c r="A15" s="88">
        <f>A14+1</f>
        <v>2</v>
      </c>
      <c r="B15" s="105" t="s">
        <v>770</v>
      </c>
      <c r="C15" s="156" t="s">
        <v>251</v>
      </c>
      <c r="D15" s="333">
        <v>1</v>
      </c>
      <c r="E15" s="144">
        <v>18300</v>
      </c>
      <c r="F15" s="263">
        <v>2500</v>
      </c>
      <c r="G15" s="264">
        <f>E15+F15</f>
        <v>20800</v>
      </c>
      <c r="H15" s="262">
        <f t="shared" ref="H15:H26" si="0">E15*D15</f>
        <v>18300</v>
      </c>
      <c r="I15" s="263">
        <f t="shared" ref="I15:I26" si="1">F15*D15</f>
        <v>2500</v>
      </c>
      <c r="J15" s="264">
        <f>H15+I15</f>
        <v>20800</v>
      </c>
    </row>
    <row r="16" spans="1:10" ht="86.25" customHeight="1" thickBot="1" x14ac:dyDescent="0.25">
      <c r="A16" s="134">
        <v>2</v>
      </c>
      <c r="B16" s="112" t="s">
        <v>631</v>
      </c>
      <c r="C16" s="25" t="s">
        <v>288</v>
      </c>
      <c r="D16" s="96">
        <v>1</v>
      </c>
      <c r="E16" s="144">
        <v>11600</v>
      </c>
      <c r="F16" s="203">
        <v>2200</v>
      </c>
      <c r="G16" s="264">
        <f t="shared" ref="G16:G46" si="2">E16+F16</f>
        <v>13800</v>
      </c>
      <c r="H16" s="262">
        <f t="shared" si="0"/>
        <v>11600</v>
      </c>
      <c r="I16" s="263">
        <f t="shared" si="1"/>
        <v>2200</v>
      </c>
      <c r="J16" s="264">
        <f t="shared" ref="J16:J46" si="3">H16+I16</f>
        <v>13800</v>
      </c>
    </row>
    <row r="17" spans="1:12" ht="158.25" customHeight="1" thickBot="1" x14ac:dyDescent="0.25">
      <c r="A17" s="134">
        <v>3</v>
      </c>
      <c r="B17" s="112" t="s">
        <v>632</v>
      </c>
      <c r="C17" s="25" t="s">
        <v>269</v>
      </c>
      <c r="D17" s="96">
        <v>1</v>
      </c>
      <c r="E17" s="144">
        <v>39200</v>
      </c>
      <c r="F17" s="203">
        <v>2700</v>
      </c>
      <c r="G17" s="264">
        <f t="shared" si="2"/>
        <v>41900</v>
      </c>
      <c r="H17" s="262">
        <f t="shared" si="0"/>
        <v>39200</v>
      </c>
      <c r="I17" s="263">
        <f t="shared" si="1"/>
        <v>2700</v>
      </c>
      <c r="J17" s="264">
        <f t="shared" si="3"/>
        <v>41900</v>
      </c>
    </row>
    <row r="18" spans="1:12" ht="142.5" customHeight="1" thickBot="1" x14ac:dyDescent="0.25">
      <c r="A18" s="134">
        <v>4</v>
      </c>
      <c r="B18" s="112" t="s">
        <v>655</v>
      </c>
      <c r="C18" s="25" t="s">
        <v>270</v>
      </c>
      <c r="D18" s="96">
        <v>1</v>
      </c>
      <c r="E18" s="144">
        <v>33500</v>
      </c>
      <c r="F18" s="203">
        <v>2500</v>
      </c>
      <c r="G18" s="264">
        <f t="shared" si="2"/>
        <v>36000</v>
      </c>
      <c r="H18" s="262">
        <f t="shared" si="0"/>
        <v>33500</v>
      </c>
      <c r="I18" s="263">
        <f t="shared" si="1"/>
        <v>2500</v>
      </c>
      <c r="J18" s="264">
        <f t="shared" si="3"/>
        <v>36000</v>
      </c>
    </row>
    <row r="19" spans="1:12" ht="66.75" customHeight="1" thickBot="1" x14ac:dyDescent="0.25">
      <c r="A19" s="134">
        <v>5</v>
      </c>
      <c r="B19" s="133" t="s">
        <v>501</v>
      </c>
      <c r="C19" s="25" t="s">
        <v>79</v>
      </c>
      <c r="D19" s="96">
        <v>6</v>
      </c>
      <c r="E19" s="262">
        <v>10000</v>
      </c>
      <c r="F19" s="203">
        <v>2200</v>
      </c>
      <c r="G19" s="264">
        <f t="shared" si="2"/>
        <v>12200</v>
      </c>
      <c r="H19" s="262">
        <f t="shared" si="0"/>
        <v>60000</v>
      </c>
      <c r="I19" s="263">
        <f t="shared" si="1"/>
        <v>13200</v>
      </c>
      <c r="J19" s="264">
        <f t="shared" si="3"/>
        <v>73200</v>
      </c>
    </row>
    <row r="20" spans="1:12" ht="87.75" customHeight="1" thickBot="1" x14ac:dyDescent="0.25">
      <c r="A20" s="134">
        <v>6</v>
      </c>
      <c r="B20" s="126" t="s">
        <v>502</v>
      </c>
      <c r="C20" s="25" t="s">
        <v>79</v>
      </c>
      <c r="D20" s="96">
        <v>6</v>
      </c>
      <c r="E20" s="262">
        <v>10000</v>
      </c>
      <c r="F20" s="203">
        <v>2200</v>
      </c>
      <c r="G20" s="264">
        <f t="shared" si="2"/>
        <v>12200</v>
      </c>
      <c r="H20" s="262">
        <f t="shared" si="0"/>
        <v>60000</v>
      </c>
      <c r="I20" s="263">
        <f t="shared" si="1"/>
        <v>13200</v>
      </c>
      <c r="J20" s="264">
        <f t="shared" si="3"/>
        <v>73200</v>
      </c>
    </row>
    <row r="21" spans="1:12" ht="143.25" customHeight="1" thickBot="1" x14ac:dyDescent="0.25">
      <c r="A21" s="134">
        <v>7</v>
      </c>
      <c r="B21" s="133" t="s">
        <v>771</v>
      </c>
      <c r="C21" s="25" t="s">
        <v>289</v>
      </c>
      <c r="D21" s="96">
        <v>2</v>
      </c>
      <c r="E21" s="262">
        <v>10000</v>
      </c>
      <c r="F21" s="203">
        <v>2200</v>
      </c>
      <c r="G21" s="264">
        <f t="shared" si="2"/>
        <v>12200</v>
      </c>
      <c r="H21" s="262">
        <f t="shared" si="0"/>
        <v>20000</v>
      </c>
      <c r="I21" s="263">
        <f t="shared" si="1"/>
        <v>4400</v>
      </c>
      <c r="J21" s="264">
        <f t="shared" si="3"/>
        <v>24400</v>
      </c>
    </row>
    <row r="22" spans="1:12" ht="95.25" customHeight="1" thickBot="1" x14ac:dyDescent="0.25">
      <c r="A22" s="134">
        <v>8</v>
      </c>
      <c r="B22" s="126" t="s">
        <v>503</v>
      </c>
      <c r="C22" s="25" t="s">
        <v>289</v>
      </c>
      <c r="D22" s="96">
        <v>3</v>
      </c>
      <c r="E22" s="262">
        <v>10000</v>
      </c>
      <c r="F22" s="203">
        <v>2200</v>
      </c>
      <c r="G22" s="264">
        <f t="shared" si="2"/>
        <v>12200</v>
      </c>
      <c r="H22" s="262">
        <f t="shared" si="0"/>
        <v>30000</v>
      </c>
      <c r="I22" s="263">
        <f t="shared" si="1"/>
        <v>6600</v>
      </c>
      <c r="J22" s="264">
        <f t="shared" si="3"/>
        <v>36600</v>
      </c>
    </row>
    <row r="23" spans="1:12" ht="95.25" customHeight="1" thickBot="1" x14ac:dyDescent="0.25">
      <c r="A23" s="134">
        <v>9</v>
      </c>
      <c r="B23" s="126" t="s">
        <v>504</v>
      </c>
      <c r="C23" s="25" t="s">
        <v>290</v>
      </c>
      <c r="D23" s="96">
        <v>1</v>
      </c>
      <c r="E23" s="262">
        <v>11000</v>
      </c>
      <c r="F23" s="203">
        <v>2200</v>
      </c>
      <c r="G23" s="264">
        <f t="shared" si="2"/>
        <v>13200</v>
      </c>
      <c r="H23" s="262">
        <f t="shared" si="0"/>
        <v>11000</v>
      </c>
      <c r="I23" s="263">
        <f t="shared" si="1"/>
        <v>2200</v>
      </c>
      <c r="J23" s="264">
        <f t="shared" si="3"/>
        <v>13200</v>
      </c>
    </row>
    <row r="24" spans="1:12" ht="81.75" customHeight="1" thickBot="1" x14ac:dyDescent="0.25">
      <c r="A24" s="134">
        <v>10</v>
      </c>
      <c r="B24" s="133" t="s">
        <v>505</v>
      </c>
      <c r="C24" s="326" t="s">
        <v>97</v>
      </c>
      <c r="D24" s="98">
        <v>2</v>
      </c>
      <c r="E24" s="262">
        <v>11100</v>
      </c>
      <c r="F24" s="203">
        <v>2200</v>
      </c>
      <c r="G24" s="264">
        <f t="shared" si="2"/>
        <v>13300</v>
      </c>
      <c r="H24" s="262">
        <f t="shared" si="0"/>
        <v>22200</v>
      </c>
      <c r="I24" s="263">
        <f t="shared" si="1"/>
        <v>4400</v>
      </c>
      <c r="J24" s="264">
        <f t="shared" si="3"/>
        <v>26600</v>
      </c>
    </row>
    <row r="25" spans="1:12" ht="81.75" customHeight="1" thickBot="1" x14ac:dyDescent="0.25">
      <c r="A25" s="134">
        <v>11</v>
      </c>
      <c r="B25" s="126" t="s">
        <v>772</v>
      </c>
      <c r="C25" s="327" t="s">
        <v>97</v>
      </c>
      <c r="D25" s="96">
        <v>1</v>
      </c>
      <c r="E25" s="262">
        <v>10000</v>
      </c>
      <c r="F25" s="203">
        <v>2000</v>
      </c>
      <c r="G25" s="264">
        <f t="shared" si="2"/>
        <v>12000</v>
      </c>
      <c r="H25" s="262">
        <f t="shared" si="0"/>
        <v>10000</v>
      </c>
      <c r="I25" s="263">
        <f t="shared" si="1"/>
        <v>2000</v>
      </c>
      <c r="J25" s="264">
        <f t="shared" si="3"/>
        <v>12000</v>
      </c>
    </row>
    <row r="26" spans="1:12" ht="95.25" customHeight="1" thickBot="1" x14ac:dyDescent="0.25">
      <c r="A26" s="134">
        <v>12</v>
      </c>
      <c r="B26" s="126" t="s">
        <v>506</v>
      </c>
      <c r="C26" s="25" t="s">
        <v>291</v>
      </c>
      <c r="D26" s="96">
        <v>1</v>
      </c>
      <c r="E26" s="262">
        <v>12000</v>
      </c>
      <c r="F26" s="203">
        <v>2200</v>
      </c>
      <c r="G26" s="264">
        <f t="shared" si="2"/>
        <v>14200</v>
      </c>
      <c r="H26" s="262">
        <f t="shared" si="0"/>
        <v>12000</v>
      </c>
      <c r="I26" s="263">
        <f t="shared" si="1"/>
        <v>2200</v>
      </c>
      <c r="J26" s="264">
        <f t="shared" si="3"/>
        <v>14200</v>
      </c>
    </row>
    <row r="27" spans="1:12" ht="28.5" customHeight="1" thickBot="1" x14ac:dyDescent="0.25">
      <c r="A27" s="135"/>
      <c r="B27" s="128" t="s">
        <v>28</v>
      </c>
      <c r="C27" s="93"/>
      <c r="D27" s="96"/>
      <c r="E27" s="144"/>
      <c r="F27" s="203"/>
      <c r="G27" s="264"/>
      <c r="H27" s="262"/>
      <c r="I27" s="263"/>
      <c r="J27" s="264"/>
    </row>
    <row r="28" spans="1:12" ht="161.25" customHeight="1" thickBot="1" x14ac:dyDescent="0.3">
      <c r="A28" s="134">
        <v>13</v>
      </c>
      <c r="B28" s="126" t="s">
        <v>773</v>
      </c>
      <c r="C28" s="25" t="s">
        <v>14</v>
      </c>
      <c r="D28" s="96">
        <v>1</v>
      </c>
      <c r="E28" s="144">
        <v>44500</v>
      </c>
      <c r="F28" s="203">
        <v>2500</v>
      </c>
      <c r="G28" s="264">
        <f t="shared" si="2"/>
        <v>47000</v>
      </c>
      <c r="H28" s="262">
        <f t="shared" ref="H28:H34" si="4">E28*D28</f>
        <v>44500</v>
      </c>
      <c r="I28" s="263">
        <f t="shared" ref="I28:I34" si="5">F28*D28</f>
        <v>2500</v>
      </c>
      <c r="J28" s="264">
        <f t="shared" si="3"/>
        <v>47000</v>
      </c>
      <c r="K28" s="229"/>
    </row>
    <row r="29" spans="1:12" ht="141" customHeight="1" thickBot="1" x14ac:dyDescent="0.25">
      <c r="A29" s="134">
        <v>14</v>
      </c>
      <c r="B29" s="194" t="s">
        <v>846</v>
      </c>
      <c r="C29" s="25" t="s">
        <v>295</v>
      </c>
      <c r="D29" s="96">
        <v>3</v>
      </c>
      <c r="E29" s="144">
        <v>13500</v>
      </c>
      <c r="F29" s="203">
        <v>3000</v>
      </c>
      <c r="G29" s="264">
        <f t="shared" si="2"/>
        <v>16500</v>
      </c>
      <c r="H29" s="262">
        <f t="shared" si="4"/>
        <v>40500</v>
      </c>
      <c r="I29" s="263">
        <f t="shared" si="5"/>
        <v>9000</v>
      </c>
      <c r="J29" s="264">
        <f t="shared" si="3"/>
        <v>49500</v>
      </c>
    </row>
    <row r="30" spans="1:12" ht="156.75" customHeight="1" thickBot="1" x14ac:dyDescent="0.3">
      <c r="A30" s="134">
        <v>15</v>
      </c>
      <c r="B30" s="126" t="s">
        <v>774</v>
      </c>
      <c r="C30" s="25" t="s">
        <v>259</v>
      </c>
      <c r="D30" s="96">
        <v>1</v>
      </c>
      <c r="E30" s="144">
        <v>44820</v>
      </c>
      <c r="F30" s="203">
        <v>2500</v>
      </c>
      <c r="G30" s="264">
        <f t="shared" si="2"/>
        <v>47320</v>
      </c>
      <c r="H30" s="262">
        <f t="shared" si="4"/>
        <v>44820</v>
      </c>
      <c r="I30" s="263">
        <f t="shared" si="5"/>
        <v>2500</v>
      </c>
      <c r="J30" s="264">
        <f t="shared" si="3"/>
        <v>47320</v>
      </c>
      <c r="L30" s="229"/>
    </row>
    <row r="31" spans="1:12" ht="114" customHeight="1" thickBot="1" x14ac:dyDescent="0.25">
      <c r="A31" s="134">
        <v>16</v>
      </c>
      <c r="B31" s="126" t="s">
        <v>799</v>
      </c>
      <c r="C31" s="25" t="s">
        <v>292</v>
      </c>
      <c r="D31" s="96">
        <v>1</v>
      </c>
      <c r="E31" s="144">
        <v>17300</v>
      </c>
      <c r="F31" s="203">
        <v>2500</v>
      </c>
      <c r="G31" s="264">
        <f t="shared" si="2"/>
        <v>19800</v>
      </c>
      <c r="H31" s="262">
        <f t="shared" si="4"/>
        <v>17300</v>
      </c>
      <c r="I31" s="263">
        <f t="shared" si="5"/>
        <v>2500</v>
      </c>
      <c r="J31" s="264">
        <f t="shared" si="3"/>
        <v>19800</v>
      </c>
    </row>
    <row r="32" spans="1:12" ht="87" customHeight="1" thickBot="1" x14ac:dyDescent="0.25">
      <c r="A32" s="134">
        <v>17</v>
      </c>
      <c r="B32" s="126" t="s">
        <v>640</v>
      </c>
      <c r="C32" s="25" t="s">
        <v>293</v>
      </c>
      <c r="D32" s="96">
        <v>1</v>
      </c>
      <c r="E32" s="144">
        <v>16880</v>
      </c>
      <c r="F32" s="203">
        <v>2500</v>
      </c>
      <c r="G32" s="264">
        <f t="shared" si="2"/>
        <v>19380</v>
      </c>
      <c r="H32" s="262">
        <f t="shared" si="4"/>
        <v>16880</v>
      </c>
      <c r="I32" s="263">
        <f t="shared" si="5"/>
        <v>2500</v>
      </c>
      <c r="J32" s="264">
        <f t="shared" si="3"/>
        <v>19380</v>
      </c>
    </row>
    <row r="33" spans="1:11" ht="87" customHeight="1" thickBot="1" x14ac:dyDescent="0.25">
      <c r="A33" s="134">
        <v>18</v>
      </c>
      <c r="B33" s="126" t="s">
        <v>507</v>
      </c>
      <c r="C33" s="25" t="s">
        <v>235</v>
      </c>
      <c r="D33" s="96">
        <v>1</v>
      </c>
      <c r="E33" s="144">
        <v>10100</v>
      </c>
      <c r="F33" s="203">
        <v>2200</v>
      </c>
      <c r="G33" s="264">
        <f t="shared" si="2"/>
        <v>12300</v>
      </c>
      <c r="H33" s="262">
        <f t="shared" si="4"/>
        <v>10100</v>
      </c>
      <c r="I33" s="263">
        <f t="shared" si="5"/>
        <v>2200</v>
      </c>
      <c r="J33" s="264">
        <f t="shared" si="3"/>
        <v>12300</v>
      </c>
    </row>
    <row r="34" spans="1:11" ht="126.75" customHeight="1" thickBot="1" x14ac:dyDescent="0.25">
      <c r="A34" s="134">
        <v>19</v>
      </c>
      <c r="B34" s="194" t="s">
        <v>643</v>
      </c>
      <c r="C34" s="25" t="s">
        <v>77</v>
      </c>
      <c r="D34" s="96">
        <v>1</v>
      </c>
      <c r="E34" s="144">
        <v>28600</v>
      </c>
      <c r="F34" s="203">
        <v>3000</v>
      </c>
      <c r="G34" s="264">
        <f t="shared" si="2"/>
        <v>31600</v>
      </c>
      <c r="H34" s="262">
        <f t="shared" si="4"/>
        <v>28600</v>
      </c>
      <c r="I34" s="263">
        <f t="shared" si="5"/>
        <v>3000</v>
      </c>
      <c r="J34" s="264">
        <f t="shared" si="3"/>
        <v>31600</v>
      </c>
    </row>
    <row r="35" spans="1:11" ht="25.5" customHeight="1" thickBot="1" x14ac:dyDescent="0.25">
      <c r="A35" s="134">
        <v>20</v>
      </c>
      <c r="B35" s="127" t="s">
        <v>35</v>
      </c>
      <c r="C35" s="25"/>
      <c r="D35" s="96"/>
      <c r="E35" s="144"/>
      <c r="F35" s="203"/>
      <c r="G35" s="264"/>
      <c r="H35" s="262"/>
      <c r="I35" s="263"/>
      <c r="J35" s="264"/>
    </row>
    <row r="36" spans="1:11" ht="114.75" customHeight="1" thickBot="1" x14ac:dyDescent="0.25">
      <c r="A36" s="134">
        <v>21</v>
      </c>
      <c r="B36" s="126" t="s">
        <v>641</v>
      </c>
      <c r="C36" s="25" t="s">
        <v>296</v>
      </c>
      <c r="D36" s="334">
        <v>16</v>
      </c>
      <c r="E36" s="262">
        <v>16500</v>
      </c>
      <c r="F36" s="203">
        <v>2500</v>
      </c>
      <c r="G36" s="264">
        <f t="shared" si="2"/>
        <v>19000</v>
      </c>
      <c r="H36" s="262">
        <f t="shared" ref="H36:H46" si="6">E36*D36</f>
        <v>264000</v>
      </c>
      <c r="I36" s="263">
        <f t="shared" ref="I36:I46" si="7">F36*D36</f>
        <v>40000</v>
      </c>
      <c r="J36" s="264">
        <f t="shared" si="3"/>
        <v>304000</v>
      </c>
    </row>
    <row r="37" spans="1:11" ht="74.25" customHeight="1" thickBot="1" x14ac:dyDescent="0.25">
      <c r="A37" s="134">
        <v>22</v>
      </c>
      <c r="B37" s="126" t="s">
        <v>642</v>
      </c>
      <c r="C37" s="25" t="s">
        <v>297</v>
      </c>
      <c r="D37" s="96">
        <v>1</v>
      </c>
      <c r="E37" s="262">
        <v>16500</v>
      </c>
      <c r="F37" s="203">
        <v>2500</v>
      </c>
      <c r="G37" s="264">
        <f t="shared" si="2"/>
        <v>19000</v>
      </c>
      <c r="H37" s="262">
        <f t="shared" si="6"/>
        <v>16500</v>
      </c>
      <c r="I37" s="263">
        <f t="shared" si="7"/>
        <v>2500</v>
      </c>
      <c r="J37" s="264">
        <f t="shared" si="3"/>
        <v>19000</v>
      </c>
    </row>
    <row r="38" spans="1:11" ht="94.5" customHeight="1" thickBot="1" x14ac:dyDescent="0.25">
      <c r="A38" s="134">
        <v>23</v>
      </c>
      <c r="B38" s="126" t="s">
        <v>549</v>
      </c>
      <c r="C38" s="25" t="s">
        <v>241</v>
      </c>
      <c r="D38" s="96">
        <f>19+8</f>
        <v>27</v>
      </c>
      <c r="E38" s="262">
        <v>5400</v>
      </c>
      <c r="F38" s="203">
        <v>2000</v>
      </c>
      <c r="G38" s="264">
        <f t="shared" si="2"/>
        <v>7400</v>
      </c>
      <c r="H38" s="262">
        <f t="shared" si="6"/>
        <v>145800</v>
      </c>
      <c r="I38" s="263">
        <f t="shared" si="7"/>
        <v>54000</v>
      </c>
      <c r="J38" s="264">
        <f t="shared" si="3"/>
        <v>199800</v>
      </c>
    </row>
    <row r="39" spans="1:11" ht="96" customHeight="1" thickBot="1" x14ac:dyDescent="0.25">
      <c r="A39" s="134">
        <v>24</v>
      </c>
      <c r="B39" s="126" t="s">
        <v>550</v>
      </c>
      <c r="C39" s="25" t="s">
        <v>241</v>
      </c>
      <c r="D39" s="96">
        <f>14+9</f>
        <v>23</v>
      </c>
      <c r="E39" s="262">
        <v>5400</v>
      </c>
      <c r="F39" s="203">
        <v>2000</v>
      </c>
      <c r="G39" s="264">
        <f t="shared" si="2"/>
        <v>7400</v>
      </c>
      <c r="H39" s="262">
        <f t="shared" si="6"/>
        <v>124200</v>
      </c>
      <c r="I39" s="263">
        <f t="shared" si="7"/>
        <v>46000</v>
      </c>
      <c r="J39" s="264">
        <f t="shared" si="3"/>
        <v>170200</v>
      </c>
    </row>
    <row r="40" spans="1:11" ht="96" customHeight="1" thickBot="1" x14ac:dyDescent="0.25">
      <c r="A40" s="134">
        <v>25</v>
      </c>
      <c r="B40" s="126" t="s">
        <v>508</v>
      </c>
      <c r="C40" s="25" t="s">
        <v>298</v>
      </c>
      <c r="D40" s="96">
        <v>2</v>
      </c>
      <c r="E40" s="262">
        <v>10500</v>
      </c>
      <c r="F40" s="203">
        <v>2200</v>
      </c>
      <c r="G40" s="264">
        <f t="shared" si="2"/>
        <v>12700</v>
      </c>
      <c r="H40" s="262">
        <f t="shared" si="6"/>
        <v>21000</v>
      </c>
      <c r="I40" s="263">
        <f t="shared" si="7"/>
        <v>4400</v>
      </c>
      <c r="J40" s="264">
        <f t="shared" si="3"/>
        <v>25400</v>
      </c>
    </row>
    <row r="41" spans="1:11" ht="118.5" customHeight="1" thickBot="1" x14ac:dyDescent="0.25">
      <c r="A41" s="134">
        <v>26</v>
      </c>
      <c r="B41" s="126" t="s">
        <v>509</v>
      </c>
      <c r="C41" s="25" t="s">
        <v>204</v>
      </c>
      <c r="D41" s="96">
        <f>5+3</f>
        <v>8</v>
      </c>
      <c r="E41" s="262">
        <v>10000</v>
      </c>
      <c r="F41" s="203">
        <v>2000</v>
      </c>
      <c r="G41" s="264">
        <f t="shared" si="2"/>
        <v>12000</v>
      </c>
      <c r="H41" s="262">
        <f t="shared" si="6"/>
        <v>80000</v>
      </c>
      <c r="I41" s="263">
        <f t="shared" si="7"/>
        <v>16000</v>
      </c>
      <c r="J41" s="264">
        <f t="shared" si="3"/>
        <v>96000</v>
      </c>
    </row>
    <row r="42" spans="1:11" ht="80.25" customHeight="1" thickBot="1" x14ac:dyDescent="0.25">
      <c r="A42" s="134">
        <v>27</v>
      </c>
      <c r="B42" s="126" t="s">
        <v>510</v>
      </c>
      <c r="C42" s="25" t="s">
        <v>97</v>
      </c>
      <c r="D42" s="96">
        <f>10+6</f>
        <v>16</v>
      </c>
      <c r="E42" s="262">
        <v>10000</v>
      </c>
      <c r="F42" s="203">
        <v>2000</v>
      </c>
      <c r="G42" s="264">
        <f t="shared" si="2"/>
        <v>12000</v>
      </c>
      <c r="H42" s="262">
        <f t="shared" si="6"/>
        <v>160000</v>
      </c>
      <c r="I42" s="263">
        <f t="shared" si="7"/>
        <v>32000</v>
      </c>
      <c r="J42" s="264">
        <f t="shared" si="3"/>
        <v>192000</v>
      </c>
    </row>
    <row r="43" spans="1:11" ht="96.75" customHeight="1" thickBot="1" x14ac:dyDescent="0.25">
      <c r="A43" s="134">
        <v>28</v>
      </c>
      <c r="B43" s="126" t="s">
        <v>511</v>
      </c>
      <c r="C43" s="25" t="s">
        <v>97</v>
      </c>
      <c r="D43" s="96">
        <f>5+3</f>
        <v>8</v>
      </c>
      <c r="E43" s="262">
        <v>11500</v>
      </c>
      <c r="F43" s="203">
        <v>2200</v>
      </c>
      <c r="G43" s="264">
        <f t="shared" si="2"/>
        <v>13700</v>
      </c>
      <c r="H43" s="262">
        <f t="shared" si="6"/>
        <v>92000</v>
      </c>
      <c r="I43" s="263">
        <f t="shared" si="7"/>
        <v>17600</v>
      </c>
      <c r="J43" s="264">
        <f t="shared" si="3"/>
        <v>109600</v>
      </c>
    </row>
    <row r="44" spans="1:11" ht="80.25" customHeight="1" thickBot="1" x14ac:dyDescent="0.25">
      <c r="A44" s="134">
        <v>29</v>
      </c>
      <c r="B44" s="126" t="s">
        <v>512</v>
      </c>
      <c r="C44" s="25" t="s">
        <v>19</v>
      </c>
      <c r="D44" s="96">
        <v>8</v>
      </c>
      <c r="E44" s="262">
        <v>16500</v>
      </c>
      <c r="F44" s="203">
        <v>2500</v>
      </c>
      <c r="G44" s="264">
        <f t="shared" si="2"/>
        <v>19000</v>
      </c>
      <c r="H44" s="262">
        <f t="shared" si="6"/>
        <v>132000</v>
      </c>
      <c r="I44" s="263">
        <f t="shared" si="7"/>
        <v>20000</v>
      </c>
      <c r="J44" s="264">
        <f t="shared" si="3"/>
        <v>152000</v>
      </c>
    </row>
    <row r="45" spans="1:11" ht="81.75" customHeight="1" thickBot="1" x14ac:dyDescent="0.25">
      <c r="A45" s="134">
        <v>30</v>
      </c>
      <c r="B45" s="126" t="s">
        <v>513</v>
      </c>
      <c r="C45" s="25" t="s">
        <v>97</v>
      </c>
      <c r="D45" s="96">
        <v>8</v>
      </c>
      <c r="E45" s="262">
        <v>10000</v>
      </c>
      <c r="F45" s="203">
        <v>2200</v>
      </c>
      <c r="G45" s="264">
        <f t="shared" si="2"/>
        <v>12200</v>
      </c>
      <c r="H45" s="262">
        <f t="shared" si="6"/>
        <v>80000</v>
      </c>
      <c r="I45" s="263">
        <f t="shared" si="7"/>
        <v>17600</v>
      </c>
      <c r="J45" s="264">
        <f t="shared" si="3"/>
        <v>97600</v>
      </c>
    </row>
    <row r="46" spans="1:11" ht="158.25" customHeight="1" thickBot="1" x14ac:dyDescent="0.25">
      <c r="A46" s="102">
        <v>31</v>
      </c>
      <c r="B46" s="226" t="s">
        <v>586</v>
      </c>
      <c r="C46" s="131" t="s">
        <v>299</v>
      </c>
      <c r="D46" s="137">
        <v>1</v>
      </c>
      <c r="E46" s="262">
        <v>8900</v>
      </c>
      <c r="F46" s="235">
        <v>2000</v>
      </c>
      <c r="G46" s="264">
        <f t="shared" si="2"/>
        <v>10900</v>
      </c>
      <c r="H46" s="262">
        <f t="shared" si="6"/>
        <v>8900</v>
      </c>
      <c r="I46" s="263">
        <f t="shared" si="7"/>
        <v>2000</v>
      </c>
      <c r="J46" s="264">
        <f t="shared" si="3"/>
        <v>10900</v>
      </c>
    </row>
    <row r="47" spans="1:11" ht="16.5" x14ac:dyDescent="0.3">
      <c r="A47" s="31"/>
      <c r="B47" s="70" t="s">
        <v>125</v>
      </c>
      <c r="C47" s="320">
        <v>150</v>
      </c>
      <c r="D47" s="275"/>
      <c r="E47" s="215"/>
      <c r="F47" s="215"/>
      <c r="G47" s="215"/>
      <c r="H47" s="317">
        <f>SUM(H14:H46)</f>
        <v>1674950</v>
      </c>
      <c r="I47" s="215"/>
      <c r="J47" s="215"/>
      <c r="K47" s="31"/>
    </row>
    <row r="48" spans="1:11" ht="16.5" x14ac:dyDescent="0.3">
      <c r="A48" s="31"/>
      <c r="B48" s="70" t="s">
        <v>126</v>
      </c>
      <c r="C48" s="320">
        <f>D29+D34</f>
        <v>4</v>
      </c>
      <c r="D48" s="275"/>
      <c r="E48" s="215"/>
      <c r="F48" s="215"/>
      <c r="G48" s="215"/>
      <c r="H48" s="215"/>
      <c r="I48" s="317">
        <f>SUM(I14:I47)</f>
        <v>336900</v>
      </c>
      <c r="J48" s="215"/>
      <c r="K48" s="31"/>
    </row>
    <row r="49" spans="1:11" ht="16.5" x14ac:dyDescent="0.3">
      <c r="A49" s="31"/>
      <c r="B49" s="70" t="s">
        <v>127</v>
      </c>
      <c r="C49" s="320">
        <f>C47+C48</f>
        <v>154</v>
      </c>
      <c r="D49" s="275"/>
      <c r="E49" s="215"/>
      <c r="F49" s="215"/>
      <c r="G49" s="215"/>
      <c r="H49" s="215"/>
      <c r="I49" s="215"/>
      <c r="J49" s="317">
        <f>SUM(J14:J48)</f>
        <v>2011850</v>
      </c>
      <c r="K49" s="31"/>
    </row>
    <row r="50" spans="1:11" ht="16.5" x14ac:dyDescent="0.3">
      <c r="A50" s="32"/>
      <c r="B50" s="33" t="s">
        <v>51</v>
      </c>
      <c r="C50" s="321"/>
      <c r="D50" s="276"/>
      <c r="E50" s="216"/>
      <c r="F50" s="236"/>
      <c r="G50" s="247"/>
      <c r="H50" s="311"/>
      <c r="I50" s="311"/>
      <c r="J50" s="311"/>
      <c r="K50" s="32"/>
    </row>
    <row r="51" spans="1:11" ht="16.5" x14ac:dyDescent="0.3">
      <c r="A51" s="31"/>
      <c r="B51" s="32"/>
      <c r="C51" s="275"/>
      <c r="D51" s="275"/>
      <c r="E51" s="215"/>
      <c r="F51" s="215"/>
      <c r="G51" s="215"/>
      <c r="H51" s="215"/>
      <c r="I51" s="215"/>
      <c r="J51" s="215"/>
      <c r="K51" s="31"/>
    </row>
    <row r="52" spans="1:11" ht="16.5" x14ac:dyDescent="0.3">
      <c r="A52" s="31"/>
      <c r="B52" s="227"/>
      <c r="C52" s="322"/>
      <c r="D52" s="277"/>
      <c r="E52" s="217"/>
      <c r="F52" s="217"/>
      <c r="G52" s="248"/>
      <c r="H52" s="313"/>
      <c r="I52" s="313"/>
      <c r="J52" s="313"/>
    </row>
    <row r="53" spans="1:11" x14ac:dyDescent="0.2">
      <c r="A53" s="44"/>
      <c r="B53" s="45" t="s">
        <v>53</v>
      </c>
      <c r="C53" s="323"/>
      <c r="D53" s="278" t="s">
        <v>87</v>
      </c>
      <c r="E53" s="218"/>
      <c r="F53" s="218"/>
      <c r="G53" s="249"/>
      <c r="H53" s="315" t="s">
        <v>88</v>
      </c>
      <c r="I53" s="315"/>
      <c r="J53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31496062992125984" top="0.15748031496062992" bottom="0.15748031496062992" header="0.31496062992125984" footer="0.31496062992125984"/>
  <pageSetup paperSize="9" scale="65" fitToHeight="2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view="pageBreakPreview" topLeftCell="A9" zoomScaleNormal="100" zoomScaleSheetLayoutView="100" workbookViewId="0">
      <selection activeCell="E7" sqref="E1:F1048576"/>
    </sheetView>
  </sheetViews>
  <sheetFormatPr defaultRowHeight="15.75" x14ac:dyDescent="0.25"/>
  <cols>
    <col min="1" max="1" width="5.5703125" style="15" customWidth="1"/>
    <col min="2" max="2" width="72" style="23" customWidth="1"/>
    <col min="3" max="3" width="25.42578125" style="279" customWidth="1"/>
    <col min="4" max="4" width="12" style="279" customWidth="1"/>
    <col min="5" max="10" width="9.140625" style="28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300"/>
      <c r="D2" s="268"/>
    </row>
    <row r="3" spans="1:10" x14ac:dyDescent="0.25">
      <c r="A3" s="16" t="s">
        <v>83</v>
      </c>
      <c r="B3" s="22"/>
      <c r="D3" s="269"/>
    </row>
    <row r="4" spans="1:10" ht="15.75" customHeight="1" x14ac:dyDescent="0.2">
      <c r="A4" s="16"/>
      <c r="B4" s="104" t="s">
        <v>93</v>
      </c>
      <c r="C4" s="302"/>
      <c r="D4" s="270"/>
    </row>
    <row r="5" spans="1:10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4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300</v>
      </c>
      <c r="C8" s="318"/>
      <c r="D8" s="271"/>
    </row>
    <row r="9" spans="1:10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87" customHeight="1" thickBot="1" x14ac:dyDescent="0.25">
      <c r="A14" s="88">
        <v>1</v>
      </c>
      <c r="B14" s="105" t="s">
        <v>638</v>
      </c>
      <c r="C14" s="156" t="s">
        <v>268</v>
      </c>
      <c r="D14" s="157">
        <v>1</v>
      </c>
      <c r="E14" s="262">
        <v>18300</v>
      </c>
      <c r="F14" s="263">
        <v>2500</v>
      </c>
      <c r="G14" s="264">
        <f>E14+F14</f>
        <v>20800</v>
      </c>
      <c r="H14" s="262">
        <f t="shared" ref="H14:H24" si="0">E14*D14</f>
        <v>18300</v>
      </c>
      <c r="I14" s="263">
        <f t="shared" ref="I14:I24" si="1">F14*D14</f>
        <v>2500</v>
      </c>
      <c r="J14" s="264">
        <f>H14+I14</f>
        <v>20800</v>
      </c>
    </row>
    <row r="15" spans="1:10" ht="95.25" customHeight="1" thickBot="1" x14ac:dyDescent="0.25">
      <c r="A15" s="134">
        <v>2</v>
      </c>
      <c r="B15" s="112" t="s">
        <v>626</v>
      </c>
      <c r="C15" s="25" t="s">
        <v>80</v>
      </c>
      <c r="D15" s="96">
        <v>1</v>
      </c>
      <c r="E15" s="262">
        <v>18920</v>
      </c>
      <c r="F15" s="203">
        <v>2200</v>
      </c>
      <c r="G15" s="264">
        <f t="shared" ref="G15:G44" si="2">E15+F15</f>
        <v>21120</v>
      </c>
      <c r="H15" s="262">
        <f t="shared" si="0"/>
        <v>18920</v>
      </c>
      <c r="I15" s="263">
        <f t="shared" si="1"/>
        <v>2200</v>
      </c>
      <c r="J15" s="264">
        <f t="shared" ref="J15:J44" si="3">H15+I15</f>
        <v>21120</v>
      </c>
    </row>
    <row r="16" spans="1:10" ht="141" customHeight="1" thickBot="1" x14ac:dyDescent="0.25">
      <c r="A16" s="134">
        <v>3</v>
      </c>
      <c r="B16" s="112" t="s">
        <v>627</v>
      </c>
      <c r="C16" s="25" t="s">
        <v>269</v>
      </c>
      <c r="D16" s="96">
        <v>1</v>
      </c>
      <c r="E16" s="262">
        <v>39200</v>
      </c>
      <c r="F16" s="203">
        <v>2700</v>
      </c>
      <c r="G16" s="264">
        <f t="shared" si="2"/>
        <v>41900</v>
      </c>
      <c r="H16" s="262">
        <f t="shared" si="0"/>
        <v>39200</v>
      </c>
      <c r="I16" s="263">
        <f t="shared" si="1"/>
        <v>2700</v>
      </c>
      <c r="J16" s="264">
        <f t="shared" si="3"/>
        <v>41900</v>
      </c>
    </row>
    <row r="17" spans="1:11" ht="125.25" customHeight="1" thickBot="1" x14ac:dyDescent="0.25">
      <c r="A17" s="134">
        <v>4</v>
      </c>
      <c r="B17" s="112" t="s">
        <v>634</v>
      </c>
      <c r="C17" s="25" t="s">
        <v>301</v>
      </c>
      <c r="D17" s="96">
        <v>2</v>
      </c>
      <c r="E17" s="262">
        <v>19100</v>
      </c>
      <c r="F17" s="203">
        <v>2700</v>
      </c>
      <c r="G17" s="264">
        <f t="shared" si="2"/>
        <v>21800</v>
      </c>
      <c r="H17" s="262">
        <f t="shared" si="0"/>
        <v>38200</v>
      </c>
      <c r="I17" s="263">
        <f t="shared" si="1"/>
        <v>5400</v>
      </c>
      <c r="J17" s="264">
        <f t="shared" si="3"/>
        <v>43600</v>
      </c>
    </row>
    <row r="18" spans="1:11" ht="119.25" customHeight="1" thickBot="1" x14ac:dyDescent="0.25">
      <c r="A18" s="134">
        <v>5</v>
      </c>
      <c r="B18" s="112" t="s">
        <v>633</v>
      </c>
      <c r="C18" s="25" t="s">
        <v>302</v>
      </c>
      <c r="D18" s="96">
        <v>1</v>
      </c>
      <c r="E18" s="262">
        <v>19100</v>
      </c>
      <c r="F18" s="203">
        <v>2700</v>
      </c>
      <c r="G18" s="264">
        <f t="shared" si="2"/>
        <v>21800</v>
      </c>
      <c r="H18" s="262">
        <f t="shared" si="0"/>
        <v>19100</v>
      </c>
      <c r="I18" s="263">
        <f t="shared" si="1"/>
        <v>2700</v>
      </c>
      <c r="J18" s="264">
        <f t="shared" si="3"/>
        <v>21800</v>
      </c>
    </row>
    <row r="19" spans="1:11" ht="66.75" customHeight="1" thickBot="1" x14ac:dyDescent="0.25">
      <c r="A19" s="134">
        <v>6</v>
      </c>
      <c r="B19" s="132" t="s">
        <v>255</v>
      </c>
      <c r="C19" s="25" t="s">
        <v>447</v>
      </c>
      <c r="D19" s="96">
        <v>4</v>
      </c>
      <c r="E19" s="262">
        <v>10000</v>
      </c>
      <c r="F19" s="203">
        <v>2200</v>
      </c>
      <c r="G19" s="264">
        <f t="shared" si="2"/>
        <v>12200</v>
      </c>
      <c r="H19" s="262">
        <f t="shared" si="0"/>
        <v>40000</v>
      </c>
      <c r="I19" s="263">
        <f t="shared" si="1"/>
        <v>8800</v>
      </c>
      <c r="J19" s="264">
        <f t="shared" si="3"/>
        <v>48800</v>
      </c>
    </row>
    <row r="20" spans="1:11" ht="87.75" customHeight="1" thickBot="1" x14ac:dyDescent="0.25">
      <c r="A20" s="134">
        <v>7</v>
      </c>
      <c r="B20" s="113" t="s">
        <v>256</v>
      </c>
      <c r="C20" s="25" t="s">
        <v>79</v>
      </c>
      <c r="D20" s="96">
        <v>3</v>
      </c>
      <c r="E20" s="281">
        <v>10000</v>
      </c>
      <c r="F20" s="203">
        <v>2200</v>
      </c>
      <c r="G20" s="264">
        <f t="shared" si="2"/>
        <v>12200</v>
      </c>
      <c r="H20" s="262">
        <f t="shared" si="0"/>
        <v>30000</v>
      </c>
      <c r="I20" s="263">
        <f t="shared" si="1"/>
        <v>6600</v>
      </c>
      <c r="J20" s="264">
        <f t="shared" si="3"/>
        <v>36600</v>
      </c>
    </row>
    <row r="21" spans="1:11" ht="81.75" customHeight="1" thickBot="1" x14ac:dyDescent="0.25">
      <c r="A21" s="134">
        <v>8</v>
      </c>
      <c r="B21" s="132" t="s">
        <v>628</v>
      </c>
      <c r="C21" s="25" t="s">
        <v>293</v>
      </c>
      <c r="D21" s="96">
        <v>1</v>
      </c>
      <c r="E21" s="262">
        <v>10500</v>
      </c>
      <c r="F21" s="203">
        <v>2200</v>
      </c>
      <c r="G21" s="264">
        <f t="shared" si="2"/>
        <v>12700</v>
      </c>
      <c r="H21" s="262">
        <f t="shared" si="0"/>
        <v>10500</v>
      </c>
      <c r="I21" s="263">
        <f t="shared" si="1"/>
        <v>2200</v>
      </c>
      <c r="J21" s="264">
        <f t="shared" si="3"/>
        <v>12700</v>
      </c>
    </row>
    <row r="22" spans="1:11" ht="78.75" customHeight="1" thickBot="1" x14ac:dyDescent="0.25">
      <c r="A22" s="134">
        <v>9</v>
      </c>
      <c r="B22" s="132" t="s">
        <v>448</v>
      </c>
      <c r="C22" s="25" t="s">
        <v>288</v>
      </c>
      <c r="D22" s="96">
        <v>1</v>
      </c>
      <c r="E22" s="262">
        <v>10800</v>
      </c>
      <c r="F22" s="203">
        <v>2000</v>
      </c>
      <c r="G22" s="264">
        <f t="shared" si="2"/>
        <v>12800</v>
      </c>
      <c r="H22" s="262">
        <f t="shared" si="0"/>
        <v>10800</v>
      </c>
      <c r="I22" s="263">
        <f t="shared" si="1"/>
        <v>2000</v>
      </c>
      <c r="J22" s="264">
        <f t="shared" si="3"/>
        <v>12800</v>
      </c>
    </row>
    <row r="23" spans="1:11" ht="72" customHeight="1" thickBot="1" x14ac:dyDescent="0.25">
      <c r="A23" s="134">
        <v>10</v>
      </c>
      <c r="B23" s="132" t="s">
        <v>449</v>
      </c>
      <c r="C23" s="25" t="s">
        <v>288</v>
      </c>
      <c r="D23" s="96">
        <v>1</v>
      </c>
      <c r="E23" s="281">
        <v>10800</v>
      </c>
      <c r="F23" s="203">
        <v>2000</v>
      </c>
      <c r="G23" s="264">
        <f t="shared" si="2"/>
        <v>12800</v>
      </c>
      <c r="H23" s="262">
        <f t="shared" si="0"/>
        <v>10800</v>
      </c>
      <c r="I23" s="263">
        <f t="shared" si="1"/>
        <v>2000</v>
      </c>
      <c r="J23" s="264">
        <f t="shared" si="3"/>
        <v>12800</v>
      </c>
    </row>
    <row r="24" spans="1:11" ht="83.25" customHeight="1" thickBot="1" x14ac:dyDescent="0.25">
      <c r="A24" s="134">
        <v>11</v>
      </c>
      <c r="B24" s="112" t="s">
        <v>551</v>
      </c>
      <c r="C24" s="328" t="s">
        <v>303</v>
      </c>
      <c r="D24" s="98">
        <v>1</v>
      </c>
      <c r="E24" s="262">
        <v>18790</v>
      </c>
      <c r="F24" s="203">
        <v>2200</v>
      </c>
      <c r="G24" s="264">
        <f t="shared" si="2"/>
        <v>20990</v>
      </c>
      <c r="H24" s="262">
        <f t="shared" si="0"/>
        <v>18790</v>
      </c>
      <c r="I24" s="263">
        <f t="shared" si="1"/>
        <v>2200</v>
      </c>
      <c r="J24" s="264">
        <f t="shared" si="3"/>
        <v>20990</v>
      </c>
    </row>
    <row r="25" spans="1:11" ht="28.5" customHeight="1" thickBot="1" x14ac:dyDescent="0.25">
      <c r="A25" s="135"/>
      <c r="B25" s="128" t="s">
        <v>28</v>
      </c>
      <c r="C25" s="93"/>
      <c r="D25" s="96"/>
      <c r="E25" s="262"/>
      <c r="F25" s="203"/>
      <c r="G25" s="264"/>
      <c r="H25" s="262"/>
      <c r="I25" s="263"/>
      <c r="J25" s="264"/>
    </row>
    <row r="26" spans="1:11" ht="161.25" customHeight="1" thickBot="1" x14ac:dyDescent="0.25">
      <c r="A26" s="134">
        <v>12</v>
      </c>
      <c r="B26" s="113" t="s">
        <v>629</v>
      </c>
      <c r="C26" s="25" t="s">
        <v>14</v>
      </c>
      <c r="D26" s="96">
        <v>1</v>
      </c>
      <c r="E26" s="262">
        <v>44820</v>
      </c>
      <c r="F26" s="203">
        <v>2500</v>
      </c>
      <c r="G26" s="264">
        <f t="shared" si="2"/>
        <v>47320</v>
      </c>
      <c r="H26" s="262">
        <f t="shared" ref="H26:H34" si="4">E26*D26</f>
        <v>44820</v>
      </c>
      <c r="I26" s="263">
        <f t="shared" ref="I26:I34" si="5">F26*D26</f>
        <v>2500</v>
      </c>
      <c r="J26" s="264">
        <f t="shared" si="3"/>
        <v>47320</v>
      </c>
      <c r="K26" s="230"/>
    </row>
    <row r="27" spans="1:11" ht="148.5" customHeight="1" thickBot="1" x14ac:dyDescent="0.25">
      <c r="A27" s="134">
        <v>13</v>
      </c>
      <c r="B27" s="195" t="s">
        <v>849</v>
      </c>
      <c r="C27" s="25" t="s">
        <v>233</v>
      </c>
      <c r="D27" s="96">
        <v>1</v>
      </c>
      <c r="E27" s="262">
        <v>13500</v>
      </c>
      <c r="F27" s="203">
        <v>3000</v>
      </c>
      <c r="G27" s="264">
        <f t="shared" si="2"/>
        <v>16500</v>
      </c>
      <c r="H27" s="262">
        <f t="shared" si="4"/>
        <v>13500</v>
      </c>
      <c r="I27" s="263">
        <f t="shared" si="5"/>
        <v>3000</v>
      </c>
      <c r="J27" s="264">
        <f t="shared" si="3"/>
        <v>16500</v>
      </c>
    </row>
    <row r="28" spans="1:11" ht="150.75" customHeight="1" thickBot="1" x14ac:dyDescent="0.25">
      <c r="A28" s="134">
        <v>14</v>
      </c>
      <c r="B28" s="195" t="s">
        <v>847</v>
      </c>
      <c r="C28" s="25" t="s">
        <v>78</v>
      </c>
      <c r="D28" s="96">
        <v>1</v>
      </c>
      <c r="E28" s="262">
        <v>13500</v>
      </c>
      <c r="F28" s="203">
        <v>3000</v>
      </c>
      <c r="G28" s="264">
        <f t="shared" si="2"/>
        <v>16500</v>
      </c>
      <c r="H28" s="262">
        <f t="shared" si="4"/>
        <v>13500</v>
      </c>
      <c r="I28" s="263">
        <f t="shared" si="5"/>
        <v>3000</v>
      </c>
      <c r="J28" s="264">
        <f t="shared" si="3"/>
        <v>16500</v>
      </c>
    </row>
    <row r="29" spans="1:11" ht="138.75" customHeight="1" thickBot="1" x14ac:dyDescent="0.25">
      <c r="A29" s="134">
        <v>15</v>
      </c>
      <c r="B29" s="195" t="s">
        <v>848</v>
      </c>
      <c r="C29" s="25" t="s">
        <v>77</v>
      </c>
      <c r="D29" s="96">
        <v>1</v>
      </c>
      <c r="E29" s="262">
        <v>14500</v>
      </c>
      <c r="F29" s="203">
        <v>3000</v>
      </c>
      <c r="G29" s="264">
        <f t="shared" si="2"/>
        <v>17500</v>
      </c>
      <c r="H29" s="262">
        <f t="shared" si="4"/>
        <v>14500</v>
      </c>
      <c r="I29" s="263">
        <f t="shared" si="5"/>
        <v>3000</v>
      </c>
      <c r="J29" s="264">
        <f t="shared" si="3"/>
        <v>17500</v>
      </c>
    </row>
    <row r="30" spans="1:11" ht="114" customHeight="1" thickBot="1" x14ac:dyDescent="0.25">
      <c r="A30" s="134">
        <v>16</v>
      </c>
      <c r="B30" s="195" t="s">
        <v>488</v>
      </c>
      <c r="C30" s="25" t="s">
        <v>98</v>
      </c>
      <c r="D30" s="96">
        <v>1</v>
      </c>
      <c r="E30" s="262">
        <v>7100</v>
      </c>
      <c r="F30" s="203">
        <v>2000</v>
      </c>
      <c r="G30" s="264">
        <f t="shared" si="2"/>
        <v>9100</v>
      </c>
      <c r="H30" s="262">
        <f t="shared" si="4"/>
        <v>7100</v>
      </c>
      <c r="I30" s="263">
        <f t="shared" si="5"/>
        <v>2000</v>
      </c>
      <c r="J30" s="264">
        <f t="shared" si="3"/>
        <v>9100</v>
      </c>
    </row>
    <row r="31" spans="1:11" ht="102" customHeight="1" thickBot="1" x14ac:dyDescent="0.25">
      <c r="A31" s="134">
        <v>17</v>
      </c>
      <c r="B31" s="113" t="s">
        <v>775</v>
      </c>
      <c r="C31" s="25" t="s">
        <v>268</v>
      </c>
      <c r="D31" s="96">
        <v>1</v>
      </c>
      <c r="E31" s="262">
        <v>17380</v>
      </c>
      <c r="F31" s="203">
        <v>2500</v>
      </c>
      <c r="G31" s="264">
        <f t="shared" si="2"/>
        <v>19880</v>
      </c>
      <c r="H31" s="262">
        <f t="shared" si="4"/>
        <v>17380</v>
      </c>
      <c r="I31" s="263">
        <f t="shared" si="5"/>
        <v>2500</v>
      </c>
      <c r="J31" s="264">
        <f t="shared" si="3"/>
        <v>19880</v>
      </c>
    </row>
    <row r="32" spans="1:11" ht="87" customHeight="1" thickBot="1" x14ac:dyDescent="0.25">
      <c r="A32" s="134">
        <v>18</v>
      </c>
      <c r="B32" s="113" t="s">
        <v>304</v>
      </c>
      <c r="C32" s="25" t="s">
        <v>235</v>
      </c>
      <c r="D32" s="96">
        <v>1</v>
      </c>
      <c r="E32" s="262">
        <v>10500</v>
      </c>
      <c r="F32" s="203">
        <v>2200</v>
      </c>
      <c r="G32" s="264">
        <f t="shared" si="2"/>
        <v>12700</v>
      </c>
      <c r="H32" s="262">
        <f t="shared" si="4"/>
        <v>10500</v>
      </c>
      <c r="I32" s="263">
        <f t="shared" si="5"/>
        <v>2200</v>
      </c>
      <c r="J32" s="264">
        <f t="shared" si="3"/>
        <v>12700</v>
      </c>
    </row>
    <row r="33" spans="1:14" ht="73.5" customHeight="1" thickBot="1" x14ac:dyDescent="0.25">
      <c r="A33" s="134">
        <v>19</v>
      </c>
      <c r="B33" s="113" t="s">
        <v>307</v>
      </c>
      <c r="C33" s="25" t="s">
        <v>97</v>
      </c>
      <c r="D33" s="96">
        <v>2</v>
      </c>
      <c r="E33" s="262">
        <v>10500</v>
      </c>
      <c r="F33" s="203">
        <v>2200</v>
      </c>
      <c r="G33" s="264">
        <f t="shared" si="2"/>
        <v>12700</v>
      </c>
      <c r="H33" s="262">
        <f t="shared" si="4"/>
        <v>21000</v>
      </c>
      <c r="I33" s="263">
        <f t="shared" si="5"/>
        <v>4400</v>
      </c>
      <c r="J33" s="264">
        <f t="shared" si="3"/>
        <v>25400</v>
      </c>
    </row>
    <row r="34" spans="1:14" ht="79.5" customHeight="1" thickBot="1" x14ac:dyDescent="0.25">
      <c r="A34" s="134">
        <v>20</v>
      </c>
      <c r="B34" s="113" t="s">
        <v>305</v>
      </c>
      <c r="C34" s="25" t="s">
        <v>97</v>
      </c>
      <c r="D34" s="96">
        <v>2</v>
      </c>
      <c r="E34" s="262">
        <v>10000</v>
      </c>
      <c r="F34" s="203">
        <v>2000</v>
      </c>
      <c r="G34" s="264">
        <f t="shared" si="2"/>
        <v>12000</v>
      </c>
      <c r="H34" s="262">
        <f t="shared" si="4"/>
        <v>20000</v>
      </c>
      <c r="I34" s="263">
        <f t="shared" si="5"/>
        <v>4000</v>
      </c>
      <c r="J34" s="264">
        <f t="shared" si="3"/>
        <v>24000</v>
      </c>
    </row>
    <row r="35" spans="1:14" ht="25.5" customHeight="1" thickBot="1" x14ac:dyDescent="0.25">
      <c r="A35" s="153"/>
      <c r="B35" s="127" t="s">
        <v>35</v>
      </c>
      <c r="C35" s="25"/>
      <c r="D35" s="96"/>
      <c r="E35" s="262"/>
      <c r="F35" s="203"/>
      <c r="G35" s="264"/>
      <c r="H35" s="262"/>
      <c r="I35" s="263"/>
      <c r="J35" s="264"/>
    </row>
    <row r="36" spans="1:14" ht="95.25" customHeight="1" thickBot="1" x14ac:dyDescent="0.25">
      <c r="A36" s="134">
        <v>21</v>
      </c>
      <c r="B36" s="113" t="s">
        <v>587</v>
      </c>
      <c r="C36" s="25" t="s">
        <v>308</v>
      </c>
      <c r="D36" s="96">
        <v>4</v>
      </c>
      <c r="E36" s="262">
        <v>16500</v>
      </c>
      <c r="F36" s="203">
        <v>2500</v>
      </c>
      <c r="G36" s="264">
        <f t="shared" si="2"/>
        <v>19000</v>
      </c>
      <c r="H36" s="262">
        <f t="shared" ref="H36:H44" si="6">E36*D36</f>
        <v>66000</v>
      </c>
      <c r="I36" s="263">
        <f t="shared" ref="I36:I44" si="7">F36*D36</f>
        <v>10000</v>
      </c>
      <c r="J36" s="264">
        <f t="shared" si="3"/>
        <v>76000</v>
      </c>
      <c r="K36" s="143"/>
      <c r="L36" s="138"/>
      <c r="M36" s="138"/>
      <c r="N36" s="138"/>
    </row>
    <row r="37" spans="1:14" ht="114.75" customHeight="1" thickBot="1" x14ac:dyDescent="0.25">
      <c r="A37" s="134">
        <v>22</v>
      </c>
      <c r="B37" s="113" t="s">
        <v>630</v>
      </c>
      <c r="C37" s="25" t="s">
        <v>240</v>
      </c>
      <c r="D37" s="96">
        <v>2</v>
      </c>
      <c r="E37" s="262">
        <v>16500</v>
      </c>
      <c r="F37" s="203">
        <v>2500</v>
      </c>
      <c r="G37" s="264">
        <f t="shared" si="2"/>
        <v>19000</v>
      </c>
      <c r="H37" s="262">
        <f t="shared" si="6"/>
        <v>33000</v>
      </c>
      <c r="I37" s="263">
        <f t="shared" si="7"/>
        <v>5000</v>
      </c>
      <c r="J37" s="264">
        <f t="shared" si="3"/>
        <v>38000</v>
      </c>
    </row>
    <row r="38" spans="1:14" ht="94.5" customHeight="1" thickBot="1" x14ac:dyDescent="0.25">
      <c r="A38" s="134">
        <v>23</v>
      </c>
      <c r="B38" s="113" t="s">
        <v>552</v>
      </c>
      <c r="C38" s="25" t="s">
        <v>241</v>
      </c>
      <c r="D38" s="96">
        <v>9</v>
      </c>
      <c r="E38" s="262">
        <v>5400</v>
      </c>
      <c r="F38" s="203">
        <v>2000</v>
      </c>
      <c r="G38" s="264">
        <f t="shared" si="2"/>
        <v>7400</v>
      </c>
      <c r="H38" s="262">
        <f t="shared" si="6"/>
        <v>48600</v>
      </c>
      <c r="I38" s="263">
        <f t="shared" si="7"/>
        <v>18000</v>
      </c>
      <c r="J38" s="264">
        <f t="shared" si="3"/>
        <v>66600</v>
      </c>
    </row>
    <row r="39" spans="1:14" ht="91.5" customHeight="1" thickBot="1" x14ac:dyDescent="0.25">
      <c r="A39" s="134">
        <v>24</v>
      </c>
      <c r="B39" s="113" t="s">
        <v>553</v>
      </c>
      <c r="C39" s="25" t="s">
        <v>241</v>
      </c>
      <c r="D39" s="96">
        <v>18</v>
      </c>
      <c r="E39" s="262">
        <v>5400</v>
      </c>
      <c r="F39" s="203">
        <v>2000</v>
      </c>
      <c r="G39" s="264">
        <f t="shared" si="2"/>
        <v>7400</v>
      </c>
      <c r="H39" s="262">
        <f t="shared" si="6"/>
        <v>97200</v>
      </c>
      <c r="I39" s="263">
        <f t="shared" si="7"/>
        <v>36000</v>
      </c>
      <c r="J39" s="264">
        <f t="shared" si="3"/>
        <v>133200</v>
      </c>
    </row>
    <row r="40" spans="1:14" ht="93" customHeight="1" thickBot="1" x14ac:dyDescent="0.25">
      <c r="A40" s="134">
        <v>25</v>
      </c>
      <c r="B40" s="113" t="s">
        <v>309</v>
      </c>
      <c r="C40" s="25" t="s">
        <v>204</v>
      </c>
      <c r="D40" s="96">
        <v>5</v>
      </c>
      <c r="E40" s="262">
        <v>10000</v>
      </c>
      <c r="F40" s="203">
        <v>2000</v>
      </c>
      <c r="G40" s="264">
        <f t="shared" si="2"/>
        <v>12000</v>
      </c>
      <c r="H40" s="262">
        <f t="shared" si="6"/>
        <v>50000</v>
      </c>
      <c r="I40" s="263">
        <f t="shared" si="7"/>
        <v>10000</v>
      </c>
      <c r="J40" s="264">
        <f t="shared" si="3"/>
        <v>60000</v>
      </c>
    </row>
    <row r="41" spans="1:14" ht="98.25" customHeight="1" thickBot="1" x14ac:dyDescent="0.25">
      <c r="A41" s="134">
        <v>26</v>
      </c>
      <c r="B41" s="113" t="s">
        <v>450</v>
      </c>
      <c r="C41" s="25" t="s">
        <v>288</v>
      </c>
      <c r="D41" s="96">
        <v>1</v>
      </c>
      <c r="E41" s="262">
        <v>10000</v>
      </c>
      <c r="F41" s="203">
        <v>2200</v>
      </c>
      <c r="G41" s="264">
        <f t="shared" si="2"/>
        <v>12200</v>
      </c>
      <c r="H41" s="262">
        <f t="shared" si="6"/>
        <v>10000</v>
      </c>
      <c r="I41" s="263">
        <f t="shared" si="7"/>
        <v>2200</v>
      </c>
      <c r="J41" s="264">
        <f t="shared" si="3"/>
        <v>12200</v>
      </c>
    </row>
    <row r="42" spans="1:14" ht="80.25" customHeight="1" thickBot="1" x14ac:dyDescent="0.25">
      <c r="A42" s="134">
        <v>27</v>
      </c>
      <c r="B42" s="113" t="s">
        <v>310</v>
      </c>
      <c r="C42" s="25" t="s">
        <v>97</v>
      </c>
      <c r="D42" s="96">
        <v>10</v>
      </c>
      <c r="E42" s="262">
        <v>12790</v>
      </c>
      <c r="F42" s="203">
        <v>2200</v>
      </c>
      <c r="G42" s="264">
        <f t="shared" si="2"/>
        <v>14990</v>
      </c>
      <c r="H42" s="262">
        <f t="shared" si="6"/>
        <v>127900</v>
      </c>
      <c r="I42" s="263">
        <f t="shared" si="7"/>
        <v>22000</v>
      </c>
      <c r="J42" s="264">
        <f t="shared" si="3"/>
        <v>149900</v>
      </c>
    </row>
    <row r="43" spans="1:14" ht="96.75" customHeight="1" thickBot="1" x14ac:dyDescent="0.25">
      <c r="A43" s="134">
        <v>28</v>
      </c>
      <c r="B43" s="113" t="s">
        <v>311</v>
      </c>
      <c r="C43" s="25" t="s">
        <v>97</v>
      </c>
      <c r="D43" s="96">
        <v>10</v>
      </c>
      <c r="E43" s="262">
        <v>10110</v>
      </c>
      <c r="F43" s="203">
        <v>2000</v>
      </c>
      <c r="G43" s="264">
        <f t="shared" si="2"/>
        <v>12110</v>
      </c>
      <c r="H43" s="262">
        <f t="shared" si="6"/>
        <v>101100</v>
      </c>
      <c r="I43" s="263">
        <f t="shared" si="7"/>
        <v>20000</v>
      </c>
      <c r="J43" s="264">
        <f t="shared" si="3"/>
        <v>121100</v>
      </c>
    </row>
    <row r="44" spans="1:14" ht="159.75" customHeight="1" thickBot="1" x14ac:dyDescent="0.25">
      <c r="A44" s="111">
        <v>29</v>
      </c>
      <c r="B44" s="130" t="s">
        <v>458</v>
      </c>
      <c r="C44" s="131" t="s">
        <v>299</v>
      </c>
      <c r="D44" s="137">
        <v>1</v>
      </c>
      <c r="E44" s="262">
        <v>11870</v>
      </c>
      <c r="F44" s="235">
        <v>2200</v>
      </c>
      <c r="G44" s="264">
        <f t="shared" si="2"/>
        <v>14070</v>
      </c>
      <c r="H44" s="262">
        <f t="shared" si="6"/>
        <v>11870</v>
      </c>
      <c r="I44" s="263">
        <f t="shared" si="7"/>
        <v>2200</v>
      </c>
      <c r="J44" s="264">
        <f t="shared" si="3"/>
        <v>14070</v>
      </c>
    </row>
    <row r="45" spans="1:14" ht="16.5" x14ac:dyDescent="0.3">
      <c r="A45" s="31"/>
      <c r="B45" s="70" t="s">
        <v>125</v>
      </c>
      <c r="C45" s="320">
        <f>SUM(D14:D44)-C46</f>
        <v>84</v>
      </c>
      <c r="D45" s="275"/>
      <c r="E45" s="215"/>
      <c r="F45" s="215"/>
      <c r="G45" s="215"/>
      <c r="H45" s="311">
        <f>SUM(H14:H44)</f>
        <v>962580</v>
      </c>
      <c r="I45" s="215"/>
      <c r="J45" s="215"/>
      <c r="K45" s="31"/>
    </row>
    <row r="46" spans="1:14" ht="16.5" x14ac:dyDescent="0.3">
      <c r="A46" s="31"/>
      <c r="B46" s="70" t="s">
        <v>126</v>
      </c>
      <c r="C46" s="320">
        <f>D27+D28+D29+D30</f>
        <v>4</v>
      </c>
      <c r="D46" s="275"/>
      <c r="E46" s="215"/>
      <c r="F46" s="215"/>
      <c r="G46" s="215"/>
      <c r="H46" s="215"/>
      <c r="I46" s="311">
        <f>SUM(I14:I45)</f>
        <v>191300</v>
      </c>
      <c r="J46" s="215"/>
      <c r="K46" s="31"/>
    </row>
    <row r="47" spans="1:14" ht="16.5" x14ac:dyDescent="0.3">
      <c r="A47" s="31"/>
      <c r="B47" s="70" t="s">
        <v>127</v>
      </c>
      <c r="C47" s="320">
        <f>C45+C46</f>
        <v>88</v>
      </c>
      <c r="D47" s="275"/>
      <c r="E47" s="215"/>
      <c r="F47" s="215"/>
      <c r="G47" s="215"/>
      <c r="H47" s="215"/>
      <c r="I47" s="215"/>
      <c r="J47" s="311">
        <f>SUM(J14:J46)</f>
        <v>1153880</v>
      </c>
      <c r="K47" s="31"/>
    </row>
    <row r="48" spans="1:14" ht="16.5" x14ac:dyDescent="0.3">
      <c r="A48" s="32"/>
      <c r="B48" s="33" t="s">
        <v>51</v>
      </c>
      <c r="C48" s="321"/>
      <c r="D48" s="276"/>
      <c r="E48" s="216"/>
      <c r="F48" s="236"/>
      <c r="G48" s="247"/>
      <c r="H48" s="311"/>
      <c r="I48" s="311"/>
      <c r="J48" s="311"/>
      <c r="K48" s="32"/>
    </row>
    <row r="49" spans="1:11" ht="16.5" x14ac:dyDescent="0.3">
      <c r="A49" s="31"/>
      <c r="B49" s="31"/>
      <c r="C49" s="275"/>
      <c r="D49" s="275"/>
      <c r="E49" s="215"/>
      <c r="F49" s="215"/>
      <c r="G49" s="215"/>
      <c r="H49" s="215"/>
      <c r="I49" s="215"/>
      <c r="J49" s="215"/>
      <c r="K49" s="31"/>
    </row>
    <row r="50" spans="1:11" ht="16.5" x14ac:dyDescent="0.3">
      <c r="A50" s="31"/>
      <c r="B50" s="39"/>
      <c r="C50" s="322"/>
      <c r="D50" s="277"/>
      <c r="E50" s="217"/>
      <c r="F50" s="217"/>
      <c r="G50" s="248"/>
      <c r="H50" s="313"/>
      <c r="I50" s="313"/>
      <c r="J50" s="313"/>
    </row>
    <row r="51" spans="1:11" x14ac:dyDescent="0.2">
      <c r="A51" s="44"/>
      <c r="B51" s="45" t="s">
        <v>53</v>
      </c>
      <c r="C51" s="323"/>
      <c r="D51" s="278" t="s">
        <v>87</v>
      </c>
      <c r="E51" s="218"/>
      <c r="F51" s="218"/>
      <c r="G51" s="249"/>
      <c r="H51" s="315" t="s">
        <v>88</v>
      </c>
      <c r="I51" s="315"/>
      <c r="J51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" top="0.15748031496062992" bottom="0.19685039370078741" header="0.31496062992125984" footer="0.31496062992125984"/>
  <pageSetup paperSize="9" scale="61" fitToHeight="1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view="pageBreakPreview" topLeftCell="A5" zoomScale="78" zoomScaleNormal="100" zoomScaleSheetLayoutView="78" workbookViewId="0">
      <selection activeCell="E7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3.140625" style="279" customWidth="1"/>
    <col min="4" max="4" width="10.42578125" style="279" customWidth="1"/>
    <col min="5" max="5" width="9.5703125" style="284" bestFit="1" customWidth="1"/>
    <col min="6" max="10" width="9.140625" style="284"/>
    <col min="11" max="11" width="12.140625" customWidth="1"/>
  </cols>
  <sheetData>
    <row r="1" spans="1:11" ht="18.75" x14ac:dyDescent="0.3">
      <c r="A1" s="493" t="s">
        <v>82</v>
      </c>
      <c r="B1" s="493"/>
      <c r="C1" s="493"/>
      <c r="D1" s="493"/>
    </row>
    <row r="2" spans="1:11" x14ac:dyDescent="0.25">
      <c r="A2" s="10"/>
      <c r="B2" s="21"/>
      <c r="C2" s="300"/>
      <c r="D2" s="268"/>
    </row>
    <row r="3" spans="1:11" x14ac:dyDescent="0.25">
      <c r="A3" s="16" t="s">
        <v>83</v>
      </c>
      <c r="B3" s="22"/>
      <c r="D3" s="269"/>
    </row>
    <row r="4" spans="1:11" ht="15.75" customHeight="1" x14ac:dyDescent="0.2">
      <c r="A4" s="16"/>
      <c r="B4" s="104" t="s">
        <v>93</v>
      </c>
      <c r="C4" s="302"/>
      <c r="D4" s="270"/>
    </row>
    <row r="5" spans="1:11" x14ac:dyDescent="0.25">
      <c r="A5" s="17" t="s">
        <v>84</v>
      </c>
      <c r="B5" s="6"/>
      <c r="C5" s="269"/>
      <c r="D5" s="271"/>
    </row>
    <row r="6" spans="1:11" ht="15.75" customHeight="1" x14ac:dyDescent="0.25">
      <c r="A6" s="17"/>
      <c r="B6" s="104" t="s">
        <v>69</v>
      </c>
      <c r="C6" s="302"/>
      <c r="D6" s="271"/>
    </row>
    <row r="7" spans="1:11" ht="23.25" customHeight="1" x14ac:dyDescent="0.25">
      <c r="A7" s="17" t="s">
        <v>85</v>
      </c>
      <c r="B7" s="5"/>
      <c r="C7" s="269"/>
      <c r="D7" s="271"/>
    </row>
    <row r="8" spans="1:11" ht="21" customHeight="1" x14ac:dyDescent="0.25">
      <c r="A8" s="11"/>
      <c r="B8" s="28" t="s">
        <v>340</v>
      </c>
      <c r="C8" s="318"/>
      <c r="D8" s="271"/>
    </row>
    <row r="9" spans="1:11" x14ac:dyDescent="0.25">
      <c r="A9" s="12"/>
      <c r="B9" s="9"/>
      <c r="C9" s="269"/>
      <c r="D9" s="272"/>
    </row>
    <row r="10" spans="1:11" ht="17.25" customHeight="1" x14ac:dyDescent="0.2">
      <c r="A10" s="13"/>
      <c r="B10" s="16" t="s">
        <v>514</v>
      </c>
      <c r="C10" s="273"/>
      <c r="D10" s="273"/>
    </row>
    <row r="11" spans="1:11" ht="16.5" thickBot="1" x14ac:dyDescent="0.25">
      <c r="A11" s="14"/>
      <c r="B11" s="24"/>
      <c r="C11" s="274"/>
      <c r="D11" s="274"/>
    </row>
    <row r="12" spans="1:11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1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1" ht="182.25" customHeight="1" thickBot="1" x14ac:dyDescent="0.25">
      <c r="A14" s="88">
        <v>1</v>
      </c>
      <c r="B14" s="256" t="s">
        <v>644</v>
      </c>
      <c r="C14" s="156" t="s">
        <v>754</v>
      </c>
      <c r="D14" s="333">
        <v>1</v>
      </c>
      <c r="E14" s="280">
        <v>69000</v>
      </c>
      <c r="F14" s="263">
        <v>5000</v>
      </c>
      <c r="G14" s="264">
        <f>SUM(E14:F14)</f>
        <v>74000</v>
      </c>
      <c r="H14" s="262">
        <f t="shared" ref="H14:H25" si="0">E14*D14</f>
        <v>69000</v>
      </c>
      <c r="I14" s="263">
        <f t="shared" ref="I14:I25" si="1">F14*D14</f>
        <v>5000</v>
      </c>
      <c r="J14" s="264">
        <f>SUM(H14:I14)</f>
        <v>74000</v>
      </c>
      <c r="K14" s="158"/>
    </row>
    <row r="15" spans="1:11" ht="171.75" customHeight="1" thickBot="1" x14ac:dyDescent="0.25">
      <c r="A15" s="134">
        <v>2</v>
      </c>
      <c r="B15" s="151" t="s">
        <v>747</v>
      </c>
      <c r="C15" s="25" t="s">
        <v>302</v>
      </c>
      <c r="D15" s="96">
        <v>1</v>
      </c>
      <c r="E15" s="280">
        <v>63200</v>
      </c>
      <c r="F15" s="203">
        <v>5000</v>
      </c>
      <c r="G15" s="264">
        <f>SUM(E15:F15)</f>
        <v>68200</v>
      </c>
      <c r="H15" s="262">
        <f t="shared" si="0"/>
        <v>63200</v>
      </c>
      <c r="I15" s="263">
        <f t="shared" si="1"/>
        <v>5000</v>
      </c>
      <c r="J15" s="264">
        <f>SUM(H15:I15)</f>
        <v>68200</v>
      </c>
      <c r="K15" s="158"/>
    </row>
    <row r="16" spans="1:11" ht="109.5" customHeight="1" thickBot="1" x14ac:dyDescent="0.25">
      <c r="A16" s="134">
        <v>2</v>
      </c>
      <c r="B16" s="134" t="s">
        <v>619</v>
      </c>
      <c r="C16" s="25" t="s">
        <v>227</v>
      </c>
      <c r="D16" s="96">
        <v>1</v>
      </c>
      <c r="E16" s="262">
        <v>19100</v>
      </c>
      <c r="F16" s="203">
        <v>2500</v>
      </c>
      <c r="G16" s="264">
        <f t="shared" ref="G16:G57" si="2">E16+F16</f>
        <v>21600</v>
      </c>
      <c r="H16" s="262">
        <f t="shared" si="0"/>
        <v>19100</v>
      </c>
      <c r="I16" s="263">
        <f t="shared" si="1"/>
        <v>2500</v>
      </c>
      <c r="J16" s="264">
        <f t="shared" ref="J16:J57" si="3">H16+I16</f>
        <v>21600</v>
      </c>
      <c r="K16" s="154"/>
    </row>
    <row r="17" spans="1:11" ht="109.5" customHeight="1" thickBot="1" x14ac:dyDescent="0.25">
      <c r="A17" s="134">
        <v>3</v>
      </c>
      <c r="B17" s="112" t="s">
        <v>618</v>
      </c>
      <c r="C17" s="25" t="s">
        <v>271</v>
      </c>
      <c r="D17" s="96">
        <v>1</v>
      </c>
      <c r="E17" s="262">
        <v>19100</v>
      </c>
      <c r="F17" s="203">
        <v>2500</v>
      </c>
      <c r="G17" s="264">
        <f t="shared" si="2"/>
        <v>21600</v>
      </c>
      <c r="H17" s="262">
        <f t="shared" si="0"/>
        <v>19100</v>
      </c>
      <c r="I17" s="263">
        <f t="shared" si="1"/>
        <v>2500</v>
      </c>
      <c r="J17" s="264">
        <f t="shared" si="3"/>
        <v>21600</v>
      </c>
      <c r="K17" s="154"/>
    </row>
    <row r="18" spans="1:11" ht="87" customHeight="1" thickBot="1" x14ac:dyDescent="0.25">
      <c r="A18" s="134">
        <v>5</v>
      </c>
      <c r="B18" s="112" t="s">
        <v>795</v>
      </c>
      <c r="C18" s="25" t="s">
        <v>251</v>
      </c>
      <c r="D18" s="334">
        <v>1</v>
      </c>
      <c r="E18" s="144">
        <v>18200</v>
      </c>
      <c r="F18" s="203">
        <v>2500</v>
      </c>
      <c r="G18" s="264">
        <f t="shared" si="2"/>
        <v>20700</v>
      </c>
      <c r="H18" s="262">
        <f t="shared" si="0"/>
        <v>18200</v>
      </c>
      <c r="I18" s="263">
        <f t="shared" si="1"/>
        <v>2500</v>
      </c>
      <c r="J18" s="264">
        <f t="shared" si="3"/>
        <v>20700</v>
      </c>
    </row>
    <row r="19" spans="1:11" ht="92.25" customHeight="1" thickBot="1" x14ac:dyDescent="0.25">
      <c r="A19" s="134">
        <v>6</v>
      </c>
      <c r="B19" s="112" t="s">
        <v>588</v>
      </c>
      <c r="C19" s="25" t="s">
        <v>80</v>
      </c>
      <c r="D19" s="96">
        <v>1</v>
      </c>
      <c r="E19" s="144">
        <v>16500</v>
      </c>
      <c r="F19" s="203">
        <v>2500</v>
      </c>
      <c r="G19" s="264">
        <f t="shared" si="2"/>
        <v>19000</v>
      </c>
      <c r="H19" s="262">
        <f t="shared" si="0"/>
        <v>16500</v>
      </c>
      <c r="I19" s="263">
        <f t="shared" si="1"/>
        <v>2500</v>
      </c>
      <c r="J19" s="264">
        <f t="shared" si="3"/>
        <v>19000</v>
      </c>
    </row>
    <row r="20" spans="1:11" ht="92.25" customHeight="1" thickBot="1" x14ac:dyDescent="0.25">
      <c r="A20" s="134">
        <v>7</v>
      </c>
      <c r="B20" s="112" t="s">
        <v>620</v>
      </c>
      <c r="C20" s="25" t="s">
        <v>80</v>
      </c>
      <c r="D20" s="96">
        <v>1</v>
      </c>
      <c r="E20" s="144">
        <v>18200</v>
      </c>
      <c r="F20" s="203">
        <v>2500</v>
      </c>
      <c r="G20" s="264">
        <f t="shared" si="2"/>
        <v>20700</v>
      </c>
      <c r="H20" s="262">
        <f t="shared" si="0"/>
        <v>18200</v>
      </c>
      <c r="I20" s="263">
        <f t="shared" si="1"/>
        <v>2500</v>
      </c>
      <c r="J20" s="264">
        <f t="shared" si="3"/>
        <v>20700</v>
      </c>
    </row>
    <row r="21" spans="1:11" ht="92.25" customHeight="1" thickBot="1" x14ac:dyDescent="0.25">
      <c r="A21" s="134">
        <v>8</v>
      </c>
      <c r="B21" s="112" t="s">
        <v>621</v>
      </c>
      <c r="C21" s="25" t="s">
        <v>554</v>
      </c>
      <c r="D21" s="96">
        <v>1</v>
      </c>
      <c r="E21" s="144">
        <v>16500</v>
      </c>
      <c r="F21" s="203">
        <v>2500</v>
      </c>
      <c r="G21" s="264">
        <f t="shared" si="2"/>
        <v>19000</v>
      </c>
      <c r="H21" s="262">
        <f t="shared" si="0"/>
        <v>16500</v>
      </c>
      <c r="I21" s="263">
        <f t="shared" si="1"/>
        <v>2500</v>
      </c>
      <c r="J21" s="264">
        <f t="shared" si="3"/>
        <v>19000</v>
      </c>
    </row>
    <row r="22" spans="1:11" ht="75" customHeight="1" thickBot="1" x14ac:dyDescent="0.25">
      <c r="A22" s="134">
        <v>9</v>
      </c>
      <c r="B22" s="132" t="s">
        <v>341</v>
      </c>
      <c r="C22" s="329" t="s">
        <v>446</v>
      </c>
      <c r="D22" s="98">
        <v>22</v>
      </c>
      <c r="E22" s="262">
        <v>10000</v>
      </c>
      <c r="F22" s="232">
        <v>2000</v>
      </c>
      <c r="G22" s="264">
        <f t="shared" si="2"/>
        <v>12000</v>
      </c>
      <c r="H22" s="262">
        <f t="shared" si="0"/>
        <v>220000</v>
      </c>
      <c r="I22" s="263">
        <f t="shared" si="1"/>
        <v>44000</v>
      </c>
      <c r="J22" s="264">
        <f t="shared" si="3"/>
        <v>264000</v>
      </c>
    </row>
    <row r="23" spans="1:11" ht="76.5" customHeight="1" thickBot="1" x14ac:dyDescent="0.25">
      <c r="A23" s="134">
        <v>10</v>
      </c>
      <c r="B23" s="132" t="s">
        <v>342</v>
      </c>
      <c r="C23" s="329" t="s">
        <v>446</v>
      </c>
      <c r="D23" s="98">
        <v>18</v>
      </c>
      <c r="E23" s="262">
        <v>10000</v>
      </c>
      <c r="F23" s="232">
        <v>2000</v>
      </c>
      <c r="G23" s="264">
        <f t="shared" si="2"/>
        <v>12000</v>
      </c>
      <c r="H23" s="262">
        <f t="shared" si="0"/>
        <v>180000</v>
      </c>
      <c r="I23" s="263">
        <f t="shared" si="1"/>
        <v>36000</v>
      </c>
      <c r="J23" s="264">
        <f t="shared" si="3"/>
        <v>216000</v>
      </c>
    </row>
    <row r="24" spans="1:11" ht="120" customHeight="1" thickBot="1" x14ac:dyDescent="0.25">
      <c r="A24" s="134">
        <v>11</v>
      </c>
      <c r="B24" s="180" t="s">
        <v>589</v>
      </c>
      <c r="C24" s="329" t="s">
        <v>778</v>
      </c>
      <c r="D24" s="98">
        <v>1</v>
      </c>
      <c r="E24" s="144">
        <v>42380</v>
      </c>
      <c r="F24" s="232">
        <v>5000</v>
      </c>
      <c r="G24" s="264">
        <f t="shared" si="2"/>
        <v>47380</v>
      </c>
      <c r="H24" s="262">
        <f t="shared" si="0"/>
        <v>42380</v>
      </c>
      <c r="I24" s="263">
        <f t="shared" si="1"/>
        <v>5000</v>
      </c>
      <c r="J24" s="264">
        <f t="shared" si="3"/>
        <v>47380</v>
      </c>
      <c r="K24" s="158"/>
    </row>
    <row r="25" spans="1:11" ht="120.75" customHeight="1" thickBot="1" x14ac:dyDescent="0.25">
      <c r="A25" s="134">
        <v>12</v>
      </c>
      <c r="B25" s="180" t="s">
        <v>776</v>
      </c>
      <c r="C25" s="329" t="s">
        <v>777</v>
      </c>
      <c r="D25" s="98">
        <v>3</v>
      </c>
      <c r="E25" s="262">
        <v>82500</v>
      </c>
      <c r="F25" s="232">
        <v>5000</v>
      </c>
      <c r="G25" s="264">
        <f t="shared" si="2"/>
        <v>87500</v>
      </c>
      <c r="H25" s="262">
        <f t="shared" si="0"/>
        <v>247500</v>
      </c>
      <c r="I25" s="263">
        <f t="shared" si="1"/>
        <v>15000</v>
      </c>
      <c r="J25" s="264">
        <f t="shared" si="3"/>
        <v>262500</v>
      </c>
      <c r="K25" s="158"/>
    </row>
    <row r="26" spans="1:11" ht="28.5" customHeight="1" thickBot="1" x14ac:dyDescent="0.25">
      <c r="A26" s="135"/>
      <c r="B26" s="128" t="s">
        <v>28</v>
      </c>
      <c r="C26" s="93"/>
      <c r="D26" s="96"/>
      <c r="E26" s="144"/>
      <c r="F26" s="203"/>
      <c r="G26" s="264"/>
      <c r="H26" s="262"/>
      <c r="I26" s="263"/>
      <c r="J26" s="264"/>
    </row>
    <row r="27" spans="1:11" ht="161.25" customHeight="1" thickBot="1" x14ac:dyDescent="0.25">
      <c r="A27" s="134">
        <v>13</v>
      </c>
      <c r="B27" s="113" t="s">
        <v>622</v>
      </c>
      <c r="C27" s="25" t="s">
        <v>14</v>
      </c>
      <c r="D27" s="96">
        <v>1</v>
      </c>
      <c r="E27" s="144">
        <v>44820</v>
      </c>
      <c r="F27" s="203">
        <v>2500</v>
      </c>
      <c r="G27" s="264">
        <f t="shared" si="2"/>
        <v>47320</v>
      </c>
      <c r="H27" s="262">
        <f t="shared" ref="H27:H45" si="4">E27*D27</f>
        <v>44820</v>
      </c>
      <c r="I27" s="263">
        <f t="shared" ref="I27:I45" si="5">F27*D27</f>
        <v>2500</v>
      </c>
      <c r="J27" s="264">
        <f t="shared" si="3"/>
        <v>47320</v>
      </c>
      <c r="K27" s="212"/>
    </row>
    <row r="28" spans="1:11" ht="161.25" customHeight="1" thickBot="1" x14ac:dyDescent="0.25">
      <c r="A28" s="134">
        <v>14</v>
      </c>
      <c r="B28" s="113" t="s">
        <v>623</v>
      </c>
      <c r="C28" s="25" t="s">
        <v>14</v>
      </c>
      <c r="D28" s="96">
        <v>1</v>
      </c>
      <c r="E28" s="144">
        <v>44820</v>
      </c>
      <c r="F28" s="203">
        <v>2500</v>
      </c>
      <c r="G28" s="264">
        <f t="shared" si="2"/>
        <v>47320</v>
      </c>
      <c r="H28" s="262">
        <f t="shared" si="4"/>
        <v>44820</v>
      </c>
      <c r="I28" s="263">
        <f t="shared" si="5"/>
        <v>2500</v>
      </c>
      <c r="J28" s="264">
        <f t="shared" si="3"/>
        <v>47320</v>
      </c>
      <c r="K28" s="212"/>
    </row>
    <row r="29" spans="1:11" ht="148.5" customHeight="1" thickBot="1" x14ac:dyDescent="0.25">
      <c r="A29" s="134">
        <v>15</v>
      </c>
      <c r="B29" s="195" t="s">
        <v>850</v>
      </c>
      <c r="C29" s="25" t="s">
        <v>233</v>
      </c>
      <c r="D29" s="96">
        <v>2</v>
      </c>
      <c r="E29" s="144">
        <v>13500</v>
      </c>
      <c r="F29" s="203">
        <v>3000</v>
      </c>
      <c r="G29" s="264">
        <f t="shared" si="2"/>
        <v>16500</v>
      </c>
      <c r="H29" s="262">
        <f t="shared" si="4"/>
        <v>27000</v>
      </c>
      <c r="I29" s="263">
        <f t="shared" si="5"/>
        <v>6000</v>
      </c>
      <c r="J29" s="264">
        <f t="shared" si="3"/>
        <v>33000</v>
      </c>
    </row>
    <row r="30" spans="1:11" ht="96" customHeight="1" thickBot="1" x14ac:dyDescent="0.25">
      <c r="A30" s="134">
        <v>16</v>
      </c>
      <c r="B30" s="195" t="s">
        <v>491</v>
      </c>
      <c r="C30" s="25" t="s">
        <v>98</v>
      </c>
      <c r="D30" s="96">
        <v>1</v>
      </c>
      <c r="E30" s="144">
        <v>13500</v>
      </c>
      <c r="F30" s="203">
        <v>3000</v>
      </c>
      <c r="G30" s="264">
        <f t="shared" si="2"/>
        <v>16500</v>
      </c>
      <c r="H30" s="262">
        <f t="shared" si="4"/>
        <v>13500</v>
      </c>
      <c r="I30" s="263">
        <f t="shared" si="5"/>
        <v>3000</v>
      </c>
      <c r="J30" s="264">
        <f t="shared" si="3"/>
        <v>16500</v>
      </c>
    </row>
    <row r="31" spans="1:11" ht="72" customHeight="1" thickBot="1" x14ac:dyDescent="0.25">
      <c r="A31" s="134">
        <v>17</v>
      </c>
      <c r="B31" s="195" t="s">
        <v>492</v>
      </c>
      <c r="C31" s="25" t="s">
        <v>98</v>
      </c>
      <c r="D31" s="96">
        <v>1</v>
      </c>
      <c r="E31" s="144">
        <v>13500</v>
      </c>
      <c r="F31" s="203">
        <v>3000</v>
      </c>
      <c r="G31" s="264">
        <f t="shared" si="2"/>
        <v>16500</v>
      </c>
      <c r="H31" s="262">
        <f t="shared" si="4"/>
        <v>13500</v>
      </c>
      <c r="I31" s="263">
        <f t="shared" si="5"/>
        <v>3000</v>
      </c>
      <c r="J31" s="264">
        <f t="shared" si="3"/>
        <v>16500</v>
      </c>
    </row>
    <row r="32" spans="1:11" ht="135" customHeight="1" thickBot="1" x14ac:dyDescent="0.25">
      <c r="A32" s="134">
        <v>18</v>
      </c>
      <c r="B32" s="195" t="s">
        <v>851</v>
      </c>
      <c r="C32" s="25" t="s">
        <v>138</v>
      </c>
      <c r="D32" s="96">
        <v>1</v>
      </c>
      <c r="E32" s="144">
        <v>13500</v>
      </c>
      <c r="F32" s="203">
        <v>3000</v>
      </c>
      <c r="G32" s="264">
        <f t="shared" si="2"/>
        <v>16500</v>
      </c>
      <c r="H32" s="262">
        <f t="shared" si="4"/>
        <v>13500</v>
      </c>
      <c r="I32" s="263">
        <f t="shared" si="5"/>
        <v>3000</v>
      </c>
      <c r="J32" s="264">
        <f t="shared" si="3"/>
        <v>16500</v>
      </c>
    </row>
    <row r="33" spans="1:14" ht="131.25" customHeight="1" thickBot="1" x14ac:dyDescent="0.25">
      <c r="A33" s="134">
        <v>19</v>
      </c>
      <c r="B33" s="195" t="s">
        <v>852</v>
      </c>
      <c r="C33" s="25" t="s">
        <v>138</v>
      </c>
      <c r="D33" s="96">
        <v>1</v>
      </c>
      <c r="E33" s="144">
        <v>13500</v>
      </c>
      <c r="F33" s="203">
        <v>3000</v>
      </c>
      <c r="G33" s="264">
        <f t="shared" si="2"/>
        <v>16500</v>
      </c>
      <c r="H33" s="262">
        <f t="shared" si="4"/>
        <v>13500</v>
      </c>
      <c r="I33" s="263">
        <f t="shared" si="5"/>
        <v>3000</v>
      </c>
      <c r="J33" s="264">
        <f t="shared" si="3"/>
        <v>16500</v>
      </c>
    </row>
    <row r="34" spans="1:14" ht="156.75" customHeight="1" thickBot="1" x14ac:dyDescent="0.25">
      <c r="A34" s="134">
        <v>20</v>
      </c>
      <c r="B34" s="195" t="s">
        <v>853</v>
      </c>
      <c r="C34" s="25" t="s">
        <v>77</v>
      </c>
      <c r="D34" s="96">
        <v>2</v>
      </c>
      <c r="E34" s="144">
        <v>13500</v>
      </c>
      <c r="F34" s="203">
        <v>3000</v>
      </c>
      <c r="G34" s="264">
        <f t="shared" si="2"/>
        <v>16500</v>
      </c>
      <c r="H34" s="262">
        <f t="shared" si="4"/>
        <v>27000</v>
      </c>
      <c r="I34" s="263">
        <f t="shared" si="5"/>
        <v>6000</v>
      </c>
      <c r="J34" s="264">
        <f t="shared" si="3"/>
        <v>33000</v>
      </c>
    </row>
    <row r="35" spans="1:14" ht="120" customHeight="1" thickBot="1" x14ac:dyDescent="0.25">
      <c r="A35" s="134">
        <v>21</v>
      </c>
      <c r="B35" s="113" t="s">
        <v>590</v>
      </c>
      <c r="C35" s="25" t="s">
        <v>343</v>
      </c>
      <c r="D35" s="96">
        <v>1</v>
      </c>
      <c r="E35" s="144">
        <v>16500</v>
      </c>
      <c r="F35" s="203">
        <v>2500</v>
      </c>
      <c r="G35" s="264">
        <f t="shared" si="2"/>
        <v>19000</v>
      </c>
      <c r="H35" s="262">
        <f t="shared" si="4"/>
        <v>16500</v>
      </c>
      <c r="I35" s="263">
        <f t="shared" si="5"/>
        <v>2500</v>
      </c>
      <c r="J35" s="264">
        <f t="shared" si="3"/>
        <v>19000</v>
      </c>
    </row>
    <row r="36" spans="1:14" ht="114" customHeight="1" thickBot="1" x14ac:dyDescent="0.25">
      <c r="A36" s="134">
        <v>22</v>
      </c>
      <c r="B36" s="113" t="s">
        <v>591</v>
      </c>
      <c r="C36" s="25" t="s">
        <v>343</v>
      </c>
      <c r="D36" s="96">
        <v>1</v>
      </c>
      <c r="E36" s="144">
        <v>16500</v>
      </c>
      <c r="F36" s="203">
        <v>2500</v>
      </c>
      <c r="G36" s="264">
        <f t="shared" si="2"/>
        <v>19000</v>
      </c>
      <c r="H36" s="262">
        <f t="shared" si="4"/>
        <v>16500</v>
      </c>
      <c r="I36" s="263">
        <f t="shared" si="5"/>
        <v>2500</v>
      </c>
      <c r="J36" s="264">
        <f t="shared" si="3"/>
        <v>19000</v>
      </c>
    </row>
    <row r="37" spans="1:14" ht="77.25" customHeight="1" thickBot="1" x14ac:dyDescent="0.25">
      <c r="A37" s="134">
        <v>23</v>
      </c>
      <c r="B37" s="113" t="s">
        <v>592</v>
      </c>
      <c r="C37" s="25" t="s">
        <v>344</v>
      </c>
      <c r="D37" s="96">
        <v>1</v>
      </c>
      <c r="E37" s="262">
        <v>12500</v>
      </c>
      <c r="F37" s="203">
        <v>2200</v>
      </c>
      <c r="G37" s="264">
        <f t="shared" si="2"/>
        <v>14700</v>
      </c>
      <c r="H37" s="262">
        <f t="shared" si="4"/>
        <v>12500</v>
      </c>
      <c r="I37" s="263">
        <f t="shared" si="5"/>
        <v>2200</v>
      </c>
      <c r="J37" s="264">
        <f t="shared" si="3"/>
        <v>14700</v>
      </c>
    </row>
    <row r="38" spans="1:14" ht="78" customHeight="1" thickBot="1" x14ac:dyDescent="0.25">
      <c r="A38" s="134">
        <v>24</v>
      </c>
      <c r="B38" s="181" t="s">
        <v>444</v>
      </c>
      <c r="C38" s="25" t="s">
        <v>345</v>
      </c>
      <c r="D38" s="96">
        <v>1</v>
      </c>
      <c r="E38" s="262">
        <v>10000</v>
      </c>
      <c r="F38" s="203">
        <v>2000</v>
      </c>
      <c r="G38" s="264">
        <f t="shared" si="2"/>
        <v>12000</v>
      </c>
      <c r="H38" s="262">
        <f t="shared" si="4"/>
        <v>10000</v>
      </c>
      <c r="I38" s="263">
        <f t="shared" si="5"/>
        <v>2000</v>
      </c>
      <c r="J38" s="264">
        <f t="shared" si="3"/>
        <v>12000</v>
      </c>
    </row>
    <row r="39" spans="1:14" ht="77.25" customHeight="1" thickBot="1" x14ac:dyDescent="0.25">
      <c r="A39" s="134">
        <v>25</v>
      </c>
      <c r="B39" s="181" t="s">
        <v>445</v>
      </c>
      <c r="C39" s="25" t="s">
        <v>345</v>
      </c>
      <c r="D39" s="96">
        <v>2</v>
      </c>
      <c r="E39" s="281">
        <v>10000</v>
      </c>
      <c r="F39" s="203">
        <v>2000</v>
      </c>
      <c r="G39" s="264">
        <f t="shared" si="2"/>
        <v>12000</v>
      </c>
      <c r="H39" s="262">
        <f t="shared" si="4"/>
        <v>20000</v>
      </c>
      <c r="I39" s="263">
        <f t="shared" si="5"/>
        <v>4000</v>
      </c>
      <c r="J39" s="264">
        <f t="shared" si="3"/>
        <v>24000</v>
      </c>
    </row>
    <row r="40" spans="1:14" ht="81" customHeight="1" thickBot="1" x14ac:dyDescent="0.25">
      <c r="A40" s="134">
        <v>26</v>
      </c>
      <c r="B40" s="113" t="s">
        <v>624</v>
      </c>
      <c r="C40" s="25" t="s">
        <v>346</v>
      </c>
      <c r="D40" s="96">
        <v>2</v>
      </c>
      <c r="E40" s="144">
        <v>12200</v>
      </c>
      <c r="F40" s="203">
        <v>2200</v>
      </c>
      <c r="G40" s="264">
        <f t="shared" si="2"/>
        <v>14400</v>
      </c>
      <c r="H40" s="262">
        <f t="shared" si="4"/>
        <v>24400</v>
      </c>
      <c r="I40" s="263">
        <f t="shared" si="5"/>
        <v>4400</v>
      </c>
      <c r="J40" s="264">
        <f t="shared" si="3"/>
        <v>28800</v>
      </c>
    </row>
    <row r="41" spans="1:14" ht="87.75" customHeight="1" thickBot="1" x14ac:dyDescent="0.25">
      <c r="A41" s="134">
        <v>27</v>
      </c>
      <c r="B41" s="113" t="s">
        <v>625</v>
      </c>
      <c r="C41" s="25" t="s">
        <v>346</v>
      </c>
      <c r="D41" s="96">
        <v>2</v>
      </c>
      <c r="E41" s="144">
        <v>12200</v>
      </c>
      <c r="F41" s="203">
        <v>2200</v>
      </c>
      <c r="G41" s="264">
        <f t="shared" si="2"/>
        <v>14400</v>
      </c>
      <c r="H41" s="262">
        <f t="shared" si="4"/>
        <v>24400</v>
      </c>
      <c r="I41" s="263">
        <f t="shared" si="5"/>
        <v>4400</v>
      </c>
      <c r="J41" s="264">
        <f t="shared" si="3"/>
        <v>28800</v>
      </c>
    </row>
    <row r="42" spans="1:14" ht="91.5" customHeight="1" thickBot="1" x14ac:dyDescent="0.25">
      <c r="A42" s="134">
        <v>28</v>
      </c>
      <c r="B42" s="113" t="s">
        <v>594</v>
      </c>
      <c r="C42" s="25" t="s">
        <v>97</v>
      </c>
      <c r="D42" s="96">
        <v>1</v>
      </c>
      <c r="E42" s="144">
        <v>12200</v>
      </c>
      <c r="F42" s="203">
        <v>2200</v>
      </c>
      <c r="G42" s="264">
        <f t="shared" si="2"/>
        <v>14400</v>
      </c>
      <c r="H42" s="262">
        <f t="shared" si="4"/>
        <v>12200</v>
      </c>
      <c r="I42" s="263">
        <f t="shared" si="5"/>
        <v>2200</v>
      </c>
      <c r="J42" s="264">
        <f t="shared" si="3"/>
        <v>14400</v>
      </c>
    </row>
    <row r="43" spans="1:14" ht="78" customHeight="1" thickBot="1" x14ac:dyDescent="0.25">
      <c r="A43" s="134">
        <v>29</v>
      </c>
      <c r="B43" s="113" t="s">
        <v>347</v>
      </c>
      <c r="C43" s="25" t="s">
        <v>97</v>
      </c>
      <c r="D43" s="96">
        <v>1</v>
      </c>
      <c r="E43" s="144">
        <v>12790</v>
      </c>
      <c r="F43" s="203">
        <v>2200</v>
      </c>
      <c r="G43" s="264">
        <f t="shared" si="2"/>
        <v>14990</v>
      </c>
      <c r="H43" s="262">
        <f t="shared" si="4"/>
        <v>12790</v>
      </c>
      <c r="I43" s="263">
        <f t="shared" si="5"/>
        <v>2200</v>
      </c>
      <c r="J43" s="264">
        <f t="shared" si="3"/>
        <v>14990</v>
      </c>
    </row>
    <row r="44" spans="1:14" ht="74.25" customHeight="1" thickBot="1" x14ac:dyDescent="0.25">
      <c r="A44" s="134">
        <v>30</v>
      </c>
      <c r="B44" s="113" t="s">
        <v>348</v>
      </c>
      <c r="C44" s="25" t="s">
        <v>235</v>
      </c>
      <c r="D44" s="96">
        <v>1</v>
      </c>
      <c r="E44" s="262">
        <v>10000</v>
      </c>
      <c r="F44" s="203">
        <v>2000</v>
      </c>
      <c r="G44" s="264">
        <f t="shared" si="2"/>
        <v>12000</v>
      </c>
      <c r="H44" s="262">
        <f t="shared" si="4"/>
        <v>10000</v>
      </c>
      <c r="I44" s="263">
        <f t="shared" si="5"/>
        <v>2000</v>
      </c>
      <c r="J44" s="264">
        <f t="shared" si="3"/>
        <v>12000</v>
      </c>
    </row>
    <row r="45" spans="1:14" ht="87.75" customHeight="1" thickBot="1" x14ac:dyDescent="0.25">
      <c r="A45" s="134">
        <v>31</v>
      </c>
      <c r="B45" s="113" t="s">
        <v>349</v>
      </c>
      <c r="C45" s="25" t="s">
        <v>235</v>
      </c>
      <c r="D45" s="96">
        <v>1</v>
      </c>
      <c r="E45" s="281">
        <v>10000</v>
      </c>
      <c r="F45" s="203">
        <v>2000</v>
      </c>
      <c r="G45" s="264">
        <f t="shared" si="2"/>
        <v>12000</v>
      </c>
      <c r="H45" s="262">
        <f t="shared" si="4"/>
        <v>10000</v>
      </c>
      <c r="I45" s="263">
        <f t="shared" si="5"/>
        <v>2000</v>
      </c>
      <c r="J45" s="264">
        <f t="shared" si="3"/>
        <v>12000</v>
      </c>
    </row>
    <row r="46" spans="1:14" ht="25.5" customHeight="1" thickBot="1" x14ac:dyDescent="0.25">
      <c r="A46" s="153"/>
      <c r="B46" s="127" t="s">
        <v>35</v>
      </c>
      <c r="C46" s="25"/>
      <c r="D46" s="96"/>
      <c r="E46" s="144"/>
      <c r="F46" s="203"/>
      <c r="G46" s="264"/>
      <c r="H46" s="262"/>
      <c r="I46" s="263"/>
      <c r="J46" s="264"/>
    </row>
    <row r="47" spans="1:14" ht="114.75" customHeight="1" thickBot="1" x14ac:dyDescent="0.25">
      <c r="A47" s="134">
        <v>32</v>
      </c>
      <c r="B47" s="113" t="s">
        <v>593</v>
      </c>
      <c r="C47" s="25" t="s">
        <v>308</v>
      </c>
      <c r="D47" s="96">
        <f>8+7</f>
        <v>15</v>
      </c>
      <c r="E47" s="144">
        <v>16500</v>
      </c>
      <c r="F47" s="203">
        <v>2500</v>
      </c>
      <c r="G47" s="264">
        <f t="shared" si="2"/>
        <v>19000</v>
      </c>
      <c r="H47" s="262">
        <f t="shared" ref="H47:H57" si="6">E47*D47</f>
        <v>247500</v>
      </c>
      <c r="I47" s="263">
        <f t="shared" ref="I47:I57" si="7">F47*D47</f>
        <v>37500</v>
      </c>
      <c r="J47" s="264">
        <f t="shared" si="3"/>
        <v>285000</v>
      </c>
      <c r="K47" s="143"/>
      <c r="L47" s="138"/>
      <c r="M47" s="138"/>
      <c r="N47" s="138"/>
    </row>
    <row r="48" spans="1:14" ht="114.75" customHeight="1" thickBot="1" x14ac:dyDescent="0.25">
      <c r="A48" s="134">
        <v>33</v>
      </c>
      <c r="B48" s="113" t="s">
        <v>595</v>
      </c>
      <c r="C48" s="25" t="s">
        <v>240</v>
      </c>
      <c r="D48" s="96">
        <f>8+14</f>
        <v>22</v>
      </c>
      <c r="E48" s="144">
        <v>16500</v>
      </c>
      <c r="F48" s="203">
        <v>2500</v>
      </c>
      <c r="G48" s="264">
        <f t="shared" si="2"/>
        <v>19000</v>
      </c>
      <c r="H48" s="262">
        <f t="shared" si="6"/>
        <v>363000</v>
      </c>
      <c r="I48" s="263">
        <f t="shared" si="7"/>
        <v>55000</v>
      </c>
      <c r="J48" s="264">
        <f t="shared" si="3"/>
        <v>418000</v>
      </c>
    </row>
    <row r="49" spans="1:11" ht="94.5" customHeight="1" thickBot="1" x14ac:dyDescent="0.25">
      <c r="A49" s="134">
        <v>34</v>
      </c>
      <c r="B49" s="113" t="s">
        <v>555</v>
      </c>
      <c r="C49" s="25" t="s">
        <v>241</v>
      </c>
      <c r="D49" s="96">
        <v>47</v>
      </c>
      <c r="E49" s="262">
        <v>5400</v>
      </c>
      <c r="F49" s="203">
        <v>2000</v>
      </c>
      <c r="G49" s="264">
        <f t="shared" si="2"/>
        <v>7400</v>
      </c>
      <c r="H49" s="262">
        <f t="shared" si="6"/>
        <v>253800</v>
      </c>
      <c r="I49" s="263">
        <f t="shared" si="7"/>
        <v>94000</v>
      </c>
      <c r="J49" s="264">
        <f t="shared" si="3"/>
        <v>347800</v>
      </c>
    </row>
    <row r="50" spans="1:11" ht="96" customHeight="1" thickBot="1" x14ac:dyDescent="0.25">
      <c r="A50" s="134">
        <v>35</v>
      </c>
      <c r="B50" s="113" t="s">
        <v>556</v>
      </c>
      <c r="C50" s="25" t="s">
        <v>241</v>
      </c>
      <c r="D50" s="96">
        <v>56</v>
      </c>
      <c r="E50" s="262">
        <v>5400</v>
      </c>
      <c r="F50" s="203">
        <v>2000</v>
      </c>
      <c r="G50" s="264">
        <f t="shared" si="2"/>
        <v>7400</v>
      </c>
      <c r="H50" s="262">
        <f t="shared" si="6"/>
        <v>302400</v>
      </c>
      <c r="I50" s="263">
        <f t="shared" si="7"/>
        <v>112000</v>
      </c>
      <c r="J50" s="264">
        <f t="shared" si="3"/>
        <v>414400</v>
      </c>
    </row>
    <row r="51" spans="1:11" ht="96" customHeight="1" thickBot="1" x14ac:dyDescent="0.25">
      <c r="A51" s="134">
        <v>36</v>
      </c>
      <c r="B51" s="113" t="s">
        <v>350</v>
      </c>
      <c r="C51" s="25" t="s">
        <v>204</v>
      </c>
      <c r="D51" s="96">
        <f>4+7</f>
        <v>11</v>
      </c>
      <c r="E51" s="262">
        <v>10000</v>
      </c>
      <c r="F51" s="203">
        <v>2000</v>
      </c>
      <c r="G51" s="264">
        <f t="shared" si="2"/>
        <v>12000</v>
      </c>
      <c r="H51" s="262">
        <f t="shared" si="6"/>
        <v>110000</v>
      </c>
      <c r="I51" s="263">
        <f t="shared" si="7"/>
        <v>22000</v>
      </c>
      <c r="J51" s="264">
        <f t="shared" si="3"/>
        <v>132000</v>
      </c>
    </row>
    <row r="52" spans="1:11" ht="85.5" customHeight="1" thickBot="1" x14ac:dyDescent="0.25">
      <c r="A52" s="134">
        <v>37</v>
      </c>
      <c r="B52" s="113" t="s">
        <v>351</v>
      </c>
      <c r="C52" s="25" t="s">
        <v>204</v>
      </c>
      <c r="D52" s="96">
        <f>4+4</f>
        <v>8</v>
      </c>
      <c r="E52" s="281">
        <v>10000</v>
      </c>
      <c r="F52" s="203">
        <v>2000</v>
      </c>
      <c r="G52" s="264">
        <f t="shared" si="2"/>
        <v>12000</v>
      </c>
      <c r="H52" s="262">
        <f t="shared" si="6"/>
        <v>80000</v>
      </c>
      <c r="I52" s="263">
        <f t="shared" si="7"/>
        <v>16000</v>
      </c>
      <c r="J52" s="264">
        <f t="shared" si="3"/>
        <v>96000</v>
      </c>
    </row>
    <row r="53" spans="1:11" ht="92.25" customHeight="1" thickBot="1" x14ac:dyDescent="0.25">
      <c r="A53" s="134">
        <v>37</v>
      </c>
      <c r="B53" s="113" t="s">
        <v>352</v>
      </c>
      <c r="C53" s="25" t="s">
        <v>97</v>
      </c>
      <c r="D53" s="96">
        <f>10+8</f>
        <v>18</v>
      </c>
      <c r="E53" s="281">
        <v>10000</v>
      </c>
      <c r="F53" s="203">
        <v>2200</v>
      </c>
      <c r="G53" s="264">
        <f t="shared" si="2"/>
        <v>12200</v>
      </c>
      <c r="H53" s="262">
        <f t="shared" si="6"/>
        <v>180000</v>
      </c>
      <c r="I53" s="263">
        <f t="shared" si="7"/>
        <v>39600</v>
      </c>
      <c r="J53" s="264">
        <f t="shared" si="3"/>
        <v>219600</v>
      </c>
    </row>
    <row r="54" spans="1:11" ht="96.75" customHeight="1" thickBot="1" x14ac:dyDescent="0.25">
      <c r="A54" s="134">
        <v>39</v>
      </c>
      <c r="B54" s="113" t="s">
        <v>353</v>
      </c>
      <c r="C54" s="25" t="s">
        <v>97</v>
      </c>
      <c r="D54" s="96">
        <f>14+17</f>
        <v>31</v>
      </c>
      <c r="E54" s="281">
        <v>10000</v>
      </c>
      <c r="F54" s="203">
        <v>2000</v>
      </c>
      <c r="G54" s="264">
        <f t="shared" si="2"/>
        <v>12000</v>
      </c>
      <c r="H54" s="262">
        <f t="shared" si="6"/>
        <v>310000</v>
      </c>
      <c r="I54" s="263">
        <f t="shared" si="7"/>
        <v>62000</v>
      </c>
      <c r="J54" s="264">
        <f t="shared" si="3"/>
        <v>372000</v>
      </c>
    </row>
    <row r="55" spans="1:11" ht="118.5" customHeight="1" thickBot="1" x14ac:dyDescent="0.25">
      <c r="A55" s="134">
        <v>40</v>
      </c>
      <c r="B55" s="113" t="s">
        <v>356</v>
      </c>
      <c r="C55" s="25" t="s">
        <v>354</v>
      </c>
      <c r="D55" s="96">
        <f>8+10</f>
        <v>18</v>
      </c>
      <c r="E55" s="262">
        <v>12000</v>
      </c>
      <c r="F55" s="203">
        <v>2200</v>
      </c>
      <c r="G55" s="264">
        <f t="shared" si="2"/>
        <v>14200</v>
      </c>
      <c r="H55" s="262">
        <f t="shared" si="6"/>
        <v>216000</v>
      </c>
      <c r="I55" s="263">
        <f t="shared" si="7"/>
        <v>39600</v>
      </c>
      <c r="J55" s="264">
        <f t="shared" si="3"/>
        <v>255600</v>
      </c>
    </row>
    <row r="56" spans="1:11" ht="80.25" customHeight="1" thickBot="1" x14ac:dyDescent="0.25">
      <c r="A56" s="134">
        <v>41</v>
      </c>
      <c r="B56" s="113" t="s">
        <v>355</v>
      </c>
      <c r="C56" s="25" t="s">
        <v>97</v>
      </c>
      <c r="D56" s="96">
        <v>18</v>
      </c>
      <c r="E56" s="281">
        <v>12000</v>
      </c>
      <c r="F56" s="203">
        <v>2200</v>
      </c>
      <c r="G56" s="264">
        <f t="shared" si="2"/>
        <v>14200</v>
      </c>
      <c r="H56" s="262">
        <f t="shared" si="6"/>
        <v>216000</v>
      </c>
      <c r="I56" s="263">
        <f t="shared" si="7"/>
        <v>39600</v>
      </c>
      <c r="J56" s="264">
        <f t="shared" si="3"/>
        <v>255600</v>
      </c>
    </row>
    <row r="57" spans="1:11" ht="140.25" customHeight="1" thickBot="1" x14ac:dyDescent="0.25">
      <c r="A57" s="160">
        <v>42</v>
      </c>
      <c r="B57" s="130" t="s">
        <v>459</v>
      </c>
      <c r="C57" s="131" t="s">
        <v>357</v>
      </c>
      <c r="D57" s="137">
        <v>1</v>
      </c>
      <c r="E57" s="262">
        <v>9500</v>
      </c>
      <c r="F57" s="235">
        <v>2000</v>
      </c>
      <c r="G57" s="264">
        <f t="shared" si="2"/>
        <v>11500</v>
      </c>
      <c r="H57" s="262">
        <f t="shared" si="6"/>
        <v>9500</v>
      </c>
      <c r="I57" s="263">
        <f t="shared" si="7"/>
        <v>2000</v>
      </c>
      <c r="J57" s="264">
        <f t="shared" si="3"/>
        <v>11500</v>
      </c>
    </row>
    <row r="58" spans="1:11" ht="16.5" x14ac:dyDescent="0.3">
      <c r="A58" s="31"/>
      <c r="B58" s="70" t="s">
        <v>125</v>
      </c>
      <c r="C58" s="320">
        <f>SUM(D14:D57)-C59</f>
        <v>313</v>
      </c>
      <c r="D58" s="275"/>
      <c r="E58" s="215"/>
      <c r="F58" s="215"/>
      <c r="G58" s="215"/>
      <c r="H58" s="311">
        <f>SUM(H14:H57)</f>
        <v>3584810</v>
      </c>
      <c r="I58" s="215"/>
      <c r="J58" s="215"/>
      <c r="K58" s="31"/>
    </row>
    <row r="59" spans="1:11" ht="16.5" x14ac:dyDescent="0.3">
      <c r="A59" s="31"/>
      <c r="B59" s="70" t="s">
        <v>126</v>
      </c>
      <c r="C59" s="320">
        <f>D29+D30+D31+D32+D33+D34</f>
        <v>8</v>
      </c>
      <c r="D59" s="275"/>
      <c r="E59" s="215"/>
      <c r="F59" s="215"/>
      <c r="G59" s="215"/>
      <c r="H59" s="215"/>
      <c r="I59" s="311">
        <f>SUM(I14:I58)</f>
        <v>703700</v>
      </c>
      <c r="J59" s="215"/>
      <c r="K59" s="31"/>
    </row>
    <row r="60" spans="1:11" ht="16.5" x14ac:dyDescent="0.3">
      <c r="A60" s="31"/>
      <c r="B60" s="70" t="s">
        <v>127</v>
      </c>
      <c r="C60" s="320">
        <f>C58+C59</f>
        <v>321</v>
      </c>
      <c r="D60" s="275"/>
      <c r="E60" s="215"/>
      <c r="F60" s="215"/>
      <c r="G60" s="215"/>
      <c r="H60" s="215"/>
      <c r="I60" s="215"/>
      <c r="J60" s="311">
        <f>SUM(J14:J59)</f>
        <v>4288510</v>
      </c>
      <c r="K60" s="31"/>
    </row>
    <row r="61" spans="1:11" ht="16.5" x14ac:dyDescent="0.3">
      <c r="A61" s="32"/>
      <c r="B61" s="33" t="s">
        <v>51</v>
      </c>
      <c r="C61" s="321"/>
      <c r="D61" s="276"/>
      <c r="E61" s="216"/>
      <c r="F61" s="236"/>
      <c r="G61" s="247"/>
      <c r="H61" s="311"/>
      <c r="I61" s="311"/>
      <c r="J61" s="311"/>
      <c r="K61" s="32"/>
    </row>
    <row r="62" spans="1:11" ht="16.5" x14ac:dyDescent="0.3">
      <c r="A62" s="31"/>
      <c r="B62" s="31"/>
      <c r="C62" s="275"/>
      <c r="D62" s="275"/>
      <c r="E62" s="215"/>
      <c r="F62" s="215"/>
      <c r="G62" s="215"/>
      <c r="H62" s="215"/>
      <c r="I62" s="215"/>
      <c r="J62" s="215"/>
      <c r="K62" s="31"/>
    </row>
    <row r="63" spans="1:11" ht="16.5" x14ac:dyDescent="0.3">
      <c r="A63" s="31"/>
      <c r="B63" s="39"/>
      <c r="C63" s="322"/>
      <c r="D63" s="277"/>
      <c r="E63" s="217"/>
      <c r="F63" s="217"/>
      <c r="G63" s="248"/>
      <c r="H63" s="313"/>
      <c r="I63" s="313"/>
      <c r="J63" s="313"/>
    </row>
    <row r="64" spans="1:11" x14ac:dyDescent="0.2">
      <c r="A64" s="44"/>
      <c r="B64" s="45" t="s">
        <v>53</v>
      </c>
      <c r="C64" s="323"/>
      <c r="D64" s="278" t="s">
        <v>87</v>
      </c>
      <c r="E64" s="218"/>
      <c r="F64" s="218"/>
      <c r="G64" s="249"/>
      <c r="H64" s="315" t="s">
        <v>88</v>
      </c>
      <c r="I64" s="315"/>
      <c r="J64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" header="0.31496062992125984" footer="0.31496062992125984"/>
  <pageSetup paperSize="9" scale="66" fitToHeight="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view="pageBreakPreview" zoomScaleNormal="100" zoomScaleSheetLayoutView="100" workbookViewId="0">
      <selection activeCell="A44" sqref="A44:J50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2.5703125" style="279" customWidth="1"/>
    <col min="4" max="4" width="8.85546875" style="279" bestFit="1" customWidth="1"/>
    <col min="5" max="5" width="10.28515625" style="284" bestFit="1" customWidth="1"/>
    <col min="6" max="7" width="9.5703125" style="284" bestFit="1" customWidth="1"/>
    <col min="8" max="8" width="12.28515625" style="284" bestFit="1" customWidth="1"/>
    <col min="9" max="9" width="11.140625" style="284" bestFit="1" customWidth="1"/>
    <col min="10" max="10" width="12.28515625" style="284" bestFit="1" customWidth="1"/>
  </cols>
  <sheetData>
    <row r="1" spans="1:15" ht="18.75" x14ac:dyDescent="0.3">
      <c r="A1" s="493" t="s">
        <v>82</v>
      </c>
      <c r="B1" s="493"/>
      <c r="C1" s="493"/>
      <c r="D1" s="493"/>
    </row>
    <row r="2" spans="1:15" x14ac:dyDescent="0.25">
      <c r="A2" s="10"/>
      <c r="B2" s="21"/>
      <c r="C2" s="300"/>
      <c r="D2" s="268"/>
    </row>
    <row r="3" spans="1:15" x14ac:dyDescent="0.25">
      <c r="A3" s="16" t="s">
        <v>83</v>
      </c>
      <c r="B3" s="22"/>
      <c r="D3" s="269"/>
    </row>
    <row r="4" spans="1:15" ht="15.75" customHeight="1" x14ac:dyDescent="0.2">
      <c r="A4" s="16"/>
      <c r="B4" s="104" t="s">
        <v>93</v>
      </c>
      <c r="C4" s="302"/>
      <c r="D4" s="270"/>
    </row>
    <row r="5" spans="1:15" x14ac:dyDescent="0.25">
      <c r="A5" s="17" t="s">
        <v>84</v>
      </c>
      <c r="B5" s="6"/>
      <c r="C5" s="269"/>
      <c r="D5" s="271"/>
    </row>
    <row r="6" spans="1:15" ht="15.75" customHeight="1" x14ac:dyDescent="0.25">
      <c r="A6" s="17"/>
      <c r="B6" s="104" t="s">
        <v>69</v>
      </c>
      <c r="C6" s="302"/>
      <c r="D6" s="271"/>
    </row>
    <row r="7" spans="1:15" ht="23.25" customHeight="1" x14ac:dyDescent="0.25">
      <c r="A7" s="17" t="s">
        <v>85</v>
      </c>
      <c r="B7" s="5"/>
      <c r="C7" s="269"/>
      <c r="D7" s="271"/>
    </row>
    <row r="8" spans="1:15" ht="21" customHeight="1" x14ac:dyDescent="0.25">
      <c r="A8" s="11"/>
      <c r="B8" s="28" t="s">
        <v>416</v>
      </c>
      <c r="C8" s="318"/>
      <c r="D8" s="271"/>
    </row>
    <row r="9" spans="1:15" x14ac:dyDescent="0.25">
      <c r="A9" s="12"/>
      <c r="B9" s="9"/>
      <c r="C9" s="269"/>
      <c r="D9" s="272"/>
    </row>
    <row r="10" spans="1:15" ht="17.25" customHeight="1" x14ac:dyDescent="0.2">
      <c r="A10" s="13"/>
      <c r="B10" s="16" t="s">
        <v>514</v>
      </c>
      <c r="C10" s="273"/>
      <c r="D10" s="273"/>
    </row>
    <row r="11" spans="1:15" ht="16.5" thickBot="1" x14ac:dyDescent="0.25">
      <c r="A11" s="14"/>
      <c r="B11" s="24"/>
      <c r="C11" s="274"/>
      <c r="D11" s="274"/>
    </row>
    <row r="12" spans="1:15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5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5" ht="94.5" customHeight="1" thickBot="1" x14ac:dyDescent="0.25">
      <c r="A14" s="335">
        <v>13</v>
      </c>
      <c r="B14" s="351" t="s">
        <v>465</v>
      </c>
      <c r="C14" s="352" t="s">
        <v>752</v>
      </c>
      <c r="D14" s="353">
        <v>1</v>
      </c>
      <c r="E14" s="354">
        <v>86370</v>
      </c>
      <c r="F14" s="355">
        <v>12000</v>
      </c>
      <c r="G14" s="356">
        <f t="shared" ref="G14" si="0">E14+F14</f>
        <v>98370</v>
      </c>
      <c r="H14" s="354">
        <f t="shared" ref="H14" si="1">E14*D14</f>
        <v>86370</v>
      </c>
      <c r="I14" s="357">
        <f t="shared" ref="I14" si="2">F14*D14</f>
        <v>12000</v>
      </c>
      <c r="J14" s="356">
        <f t="shared" ref="J14" si="3">H14+I14</f>
        <v>98370</v>
      </c>
      <c r="K14" s="168" t="s">
        <v>432</v>
      </c>
      <c r="L14" s="109"/>
      <c r="M14" s="109"/>
      <c r="N14" s="109"/>
      <c r="O14" s="109"/>
    </row>
    <row r="15" spans="1:15" ht="16.5" x14ac:dyDescent="0.3">
      <c r="A15" s="31"/>
      <c r="B15" s="70"/>
      <c r="C15" s="320"/>
      <c r="D15" s="275"/>
      <c r="E15" s="215"/>
      <c r="F15" s="215"/>
      <c r="G15" s="215"/>
      <c r="H15" s="349">
        <f>SUM(H14:H14)</f>
        <v>86370</v>
      </c>
      <c r="I15" s="350"/>
      <c r="J15" s="350"/>
      <c r="K15" s="31"/>
    </row>
    <row r="16" spans="1:15" ht="16.5" x14ac:dyDescent="0.3">
      <c r="A16" s="31"/>
      <c r="B16" s="70"/>
      <c r="C16" s="320"/>
      <c r="D16" s="275"/>
      <c r="E16" s="215"/>
      <c r="F16" s="215"/>
      <c r="G16" s="215"/>
      <c r="H16" s="350"/>
      <c r="I16" s="350">
        <f>SUM(I14:I15)</f>
        <v>12000</v>
      </c>
      <c r="J16" s="350"/>
      <c r="K16" s="31"/>
    </row>
    <row r="17" spans="1:11" ht="16.5" x14ac:dyDescent="0.3">
      <c r="A17" s="31"/>
      <c r="B17" s="70"/>
      <c r="C17" s="320"/>
      <c r="D17" s="275"/>
      <c r="E17" s="215"/>
      <c r="F17" s="215"/>
      <c r="G17" s="215"/>
      <c r="H17" s="350"/>
      <c r="I17" s="350"/>
      <c r="J17" s="349">
        <f>SUM(J14:J16)</f>
        <v>98370</v>
      </c>
      <c r="K17" s="31"/>
    </row>
    <row r="18" spans="1:11" ht="16.5" x14ac:dyDescent="0.3">
      <c r="A18" s="32"/>
      <c r="B18" s="33" t="s">
        <v>51</v>
      </c>
      <c r="C18" s="321"/>
      <c r="D18" s="276"/>
      <c r="E18" s="216"/>
      <c r="F18" s="236"/>
      <c r="G18" s="247"/>
      <c r="H18" s="349"/>
      <c r="I18" s="349"/>
      <c r="J18" s="349"/>
      <c r="K18" s="32"/>
    </row>
    <row r="19" spans="1:11" ht="16.5" x14ac:dyDescent="0.3">
      <c r="A19" s="31"/>
      <c r="B19" s="31"/>
      <c r="C19" s="275"/>
      <c r="D19" s="275"/>
      <c r="E19" s="215"/>
      <c r="F19" s="215"/>
      <c r="G19" s="215"/>
      <c r="H19" s="215"/>
      <c r="I19" s="215"/>
      <c r="J19" s="215"/>
      <c r="K19" s="31"/>
    </row>
    <row r="20" spans="1:11" ht="16.5" x14ac:dyDescent="0.3">
      <c r="A20" s="31"/>
      <c r="B20" s="39"/>
      <c r="C20" s="322"/>
      <c r="D20" s="277"/>
      <c r="E20" s="217"/>
      <c r="F20" s="217"/>
      <c r="G20" s="248"/>
      <c r="H20" s="313"/>
      <c r="I20" s="313"/>
      <c r="J20" s="313"/>
    </row>
    <row r="21" spans="1:11" x14ac:dyDescent="0.2">
      <c r="A21" s="44"/>
      <c r="B21" s="45" t="s">
        <v>53</v>
      </c>
      <c r="C21" s="323"/>
      <c r="D21" s="278" t="s">
        <v>87</v>
      </c>
      <c r="E21" s="218"/>
      <c r="F21" s="218"/>
      <c r="G21" s="249"/>
      <c r="H21" s="315" t="s">
        <v>88</v>
      </c>
      <c r="I21" s="315"/>
      <c r="J21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31496062992125984" top="0.15748031496062992" bottom="0.15748031496062992" header="0.31496062992125984" footer="0.31496062992125984"/>
  <pageSetup paperSize="9" scale="61" fitToHeight="10" orientation="portrait" r:id="rId1"/>
  <colBreaks count="1" manualBreakCount="1">
    <brk id="10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BreakPreview" topLeftCell="A9" zoomScaleNormal="100" zoomScaleSheetLayoutView="100" workbookViewId="0">
      <selection activeCell="A44" sqref="A44:J50"/>
    </sheetView>
  </sheetViews>
  <sheetFormatPr defaultRowHeight="15.75" x14ac:dyDescent="0.25"/>
  <cols>
    <col min="1" max="1" width="5.5703125" style="15" customWidth="1"/>
    <col min="2" max="2" width="69.85546875" style="23" customWidth="1"/>
    <col min="3" max="3" width="21.42578125" style="279" customWidth="1"/>
    <col min="4" max="4" width="9.7109375" style="279" customWidth="1"/>
    <col min="5" max="5" width="10.140625" style="284" bestFit="1" customWidth="1"/>
    <col min="6" max="7" width="9.28515625" style="284" bestFit="1" customWidth="1"/>
    <col min="8" max="9" width="9.85546875" style="284" bestFit="1" customWidth="1"/>
    <col min="10" max="10" width="11.28515625" style="284" bestFit="1" customWidth="1"/>
    <col min="11" max="11" width="14.28515625" customWidth="1"/>
  </cols>
  <sheetData>
    <row r="1" spans="1:11" ht="18.75" x14ac:dyDescent="0.3">
      <c r="A1" s="493" t="s">
        <v>82</v>
      </c>
      <c r="B1" s="493"/>
      <c r="C1" s="493"/>
      <c r="D1" s="493"/>
    </row>
    <row r="2" spans="1:11" x14ac:dyDescent="0.25">
      <c r="A2" s="10"/>
      <c r="B2" s="21"/>
      <c r="C2" s="300"/>
      <c r="D2" s="268"/>
    </row>
    <row r="3" spans="1:11" x14ac:dyDescent="0.25">
      <c r="A3" s="16" t="s">
        <v>83</v>
      </c>
      <c r="B3" s="22"/>
      <c r="D3" s="269"/>
    </row>
    <row r="4" spans="1:11" ht="15.75" customHeight="1" x14ac:dyDescent="0.2">
      <c r="A4" s="16"/>
      <c r="B4" s="104" t="s">
        <v>93</v>
      </c>
      <c r="C4" s="302"/>
      <c r="D4" s="270"/>
    </row>
    <row r="5" spans="1:11" x14ac:dyDescent="0.25">
      <c r="A5" s="17" t="s">
        <v>84</v>
      </c>
      <c r="B5" s="6"/>
      <c r="C5" s="269"/>
      <c r="D5" s="271"/>
    </row>
    <row r="6" spans="1:11" ht="15.75" customHeight="1" x14ac:dyDescent="0.25">
      <c r="A6" s="17"/>
      <c r="B6" s="104" t="s">
        <v>69</v>
      </c>
      <c r="C6" s="302"/>
      <c r="D6" s="271"/>
    </row>
    <row r="7" spans="1:11" ht="23.25" customHeight="1" x14ac:dyDescent="0.25">
      <c r="A7" s="17" t="s">
        <v>85</v>
      </c>
      <c r="B7" s="5"/>
      <c r="C7" s="269"/>
      <c r="D7" s="271"/>
    </row>
    <row r="8" spans="1:11" ht="21" customHeight="1" x14ac:dyDescent="0.25">
      <c r="A8" s="11"/>
      <c r="B8" s="28" t="s">
        <v>358</v>
      </c>
      <c r="C8" s="318"/>
      <c r="D8" s="271"/>
    </row>
    <row r="9" spans="1:11" x14ac:dyDescent="0.25">
      <c r="A9" s="12"/>
      <c r="B9" s="9"/>
      <c r="C9" s="269"/>
      <c r="D9" s="272"/>
    </row>
    <row r="10" spans="1:11" ht="17.25" customHeight="1" x14ac:dyDescent="0.2">
      <c r="A10" s="13"/>
      <c r="B10" s="16" t="s">
        <v>514</v>
      </c>
      <c r="C10" s="273"/>
      <c r="D10" s="273"/>
    </row>
    <row r="11" spans="1:11" x14ac:dyDescent="0.2">
      <c r="A11" s="14"/>
      <c r="B11" s="24"/>
      <c r="C11" s="274"/>
      <c r="D11" s="274"/>
    </row>
    <row r="12" spans="1:11" ht="12.75" customHeight="1" x14ac:dyDescent="0.2">
      <c r="A12" s="494" t="s">
        <v>90</v>
      </c>
      <c r="B12" s="494" t="s">
        <v>91</v>
      </c>
      <c r="C12" s="517" t="s">
        <v>92</v>
      </c>
      <c r="D12" s="517" t="s">
        <v>59</v>
      </c>
      <c r="E12" s="511" t="s">
        <v>54</v>
      </c>
      <c r="F12" s="511"/>
      <c r="G12" s="511"/>
      <c r="H12" s="511" t="s">
        <v>55</v>
      </c>
      <c r="I12" s="511"/>
      <c r="J12" s="511"/>
    </row>
    <row r="13" spans="1:11" ht="40.5" customHeight="1" x14ac:dyDescent="0.2">
      <c r="A13" s="494"/>
      <c r="B13" s="494"/>
      <c r="C13" s="517"/>
      <c r="D13" s="517"/>
      <c r="E13" s="399" t="s">
        <v>56</v>
      </c>
      <c r="F13" s="399" t="s">
        <v>57</v>
      </c>
      <c r="G13" s="399" t="s">
        <v>58</v>
      </c>
      <c r="H13" s="399" t="s">
        <v>56</v>
      </c>
      <c r="I13" s="399" t="s">
        <v>57</v>
      </c>
      <c r="J13" s="399" t="s">
        <v>58</v>
      </c>
    </row>
    <row r="14" spans="1:11" ht="96" customHeight="1" x14ac:dyDescent="0.2">
      <c r="A14" s="384">
        <v>1</v>
      </c>
      <c r="B14" s="370" t="s">
        <v>360</v>
      </c>
      <c r="C14" s="370" t="s">
        <v>359</v>
      </c>
      <c r="D14" s="395">
        <f>2+1</f>
        <v>3</v>
      </c>
      <c r="E14" s="402">
        <v>10500</v>
      </c>
      <c r="F14" s="402">
        <v>2200</v>
      </c>
      <c r="G14" s="402">
        <f t="shared" ref="G14:G27" si="0">E14+F14</f>
        <v>12700</v>
      </c>
      <c r="H14" s="402">
        <f t="shared" ref="H14:H27" si="1">E14*D14</f>
        <v>31500</v>
      </c>
      <c r="I14" s="402">
        <f t="shared" ref="I14:I27" si="2">F14*D14</f>
        <v>6600</v>
      </c>
      <c r="J14" s="402">
        <f>H14+I14</f>
        <v>38100</v>
      </c>
      <c r="K14" s="158"/>
    </row>
    <row r="15" spans="1:11" ht="74.25" customHeight="1" x14ac:dyDescent="0.2">
      <c r="A15" s="384">
        <v>2</v>
      </c>
      <c r="B15" s="370" t="s">
        <v>361</v>
      </c>
      <c r="C15" s="370" t="s">
        <v>227</v>
      </c>
      <c r="D15" s="395">
        <f>1+2</f>
        <v>3</v>
      </c>
      <c r="E15" s="402">
        <v>10500</v>
      </c>
      <c r="F15" s="402">
        <v>2200</v>
      </c>
      <c r="G15" s="402">
        <f t="shared" si="0"/>
        <v>12700</v>
      </c>
      <c r="H15" s="402">
        <f t="shared" si="1"/>
        <v>31500</v>
      </c>
      <c r="I15" s="402">
        <f t="shared" si="2"/>
        <v>6600</v>
      </c>
      <c r="J15" s="402">
        <f t="shared" ref="J15:J35" si="3">H15+I15</f>
        <v>38100</v>
      </c>
      <c r="K15" s="158"/>
    </row>
    <row r="16" spans="1:11" ht="72.75" customHeight="1" x14ac:dyDescent="0.2">
      <c r="A16" s="384">
        <v>3</v>
      </c>
      <c r="B16" s="370" t="s">
        <v>363</v>
      </c>
      <c r="C16" s="370" t="s">
        <v>362</v>
      </c>
      <c r="D16" s="395">
        <v>3</v>
      </c>
      <c r="E16" s="402">
        <v>10000</v>
      </c>
      <c r="F16" s="402">
        <v>2000</v>
      </c>
      <c r="G16" s="402">
        <f t="shared" si="0"/>
        <v>12000</v>
      </c>
      <c r="H16" s="402">
        <f t="shared" si="1"/>
        <v>30000</v>
      </c>
      <c r="I16" s="402">
        <f t="shared" si="2"/>
        <v>6000</v>
      </c>
      <c r="J16" s="402">
        <f t="shared" si="3"/>
        <v>36000</v>
      </c>
      <c r="K16" s="158"/>
    </row>
    <row r="17" spans="1:11" ht="75" customHeight="1" x14ac:dyDescent="0.2">
      <c r="A17" s="384">
        <v>4</v>
      </c>
      <c r="B17" s="370" t="s">
        <v>364</v>
      </c>
      <c r="C17" s="370" t="s">
        <v>362</v>
      </c>
      <c r="D17" s="395">
        <v>4</v>
      </c>
      <c r="E17" s="402">
        <v>10000</v>
      </c>
      <c r="F17" s="402">
        <v>2000</v>
      </c>
      <c r="G17" s="402">
        <f t="shared" si="0"/>
        <v>12000</v>
      </c>
      <c r="H17" s="402">
        <f t="shared" si="1"/>
        <v>40000</v>
      </c>
      <c r="I17" s="402">
        <f t="shared" si="2"/>
        <v>8000</v>
      </c>
      <c r="J17" s="402">
        <f t="shared" si="3"/>
        <v>48000</v>
      </c>
      <c r="K17" s="158"/>
    </row>
    <row r="18" spans="1:11" ht="93" customHeight="1" x14ac:dyDescent="0.2">
      <c r="A18" s="384">
        <v>5</v>
      </c>
      <c r="B18" s="384" t="s">
        <v>636</v>
      </c>
      <c r="C18" s="370" t="s">
        <v>80</v>
      </c>
      <c r="D18" s="395">
        <v>1</v>
      </c>
      <c r="E18" s="403">
        <v>19000</v>
      </c>
      <c r="F18" s="402">
        <v>2200</v>
      </c>
      <c r="G18" s="402">
        <f t="shared" si="0"/>
        <v>21200</v>
      </c>
      <c r="H18" s="402">
        <f t="shared" si="1"/>
        <v>19000</v>
      </c>
      <c r="I18" s="402">
        <f t="shared" si="2"/>
        <v>2200</v>
      </c>
      <c r="J18" s="402">
        <f t="shared" si="3"/>
        <v>21200</v>
      </c>
      <c r="K18" s="158"/>
    </row>
    <row r="19" spans="1:11" ht="93" customHeight="1" x14ac:dyDescent="0.2">
      <c r="A19" s="384">
        <v>6</v>
      </c>
      <c r="B19" s="384" t="s">
        <v>463</v>
      </c>
      <c r="C19" s="370" t="s">
        <v>366</v>
      </c>
      <c r="D19" s="395">
        <f>1+6+2</f>
        <v>9</v>
      </c>
      <c r="E19" s="403">
        <v>18200</v>
      </c>
      <c r="F19" s="402">
        <v>2200</v>
      </c>
      <c r="G19" s="402">
        <f t="shared" si="0"/>
        <v>20400</v>
      </c>
      <c r="H19" s="402">
        <f t="shared" si="1"/>
        <v>163800</v>
      </c>
      <c r="I19" s="402">
        <f t="shared" si="2"/>
        <v>19800</v>
      </c>
      <c r="J19" s="402">
        <f t="shared" si="3"/>
        <v>183600</v>
      </c>
      <c r="K19" s="158"/>
    </row>
    <row r="20" spans="1:11" ht="149.25" customHeight="1" x14ac:dyDescent="0.2">
      <c r="A20" s="384">
        <v>7</v>
      </c>
      <c r="B20" s="370" t="s">
        <v>635</v>
      </c>
      <c r="C20" s="370" t="s">
        <v>213</v>
      </c>
      <c r="D20" s="395">
        <v>1</v>
      </c>
      <c r="E20" s="403">
        <v>33500</v>
      </c>
      <c r="F20" s="402">
        <v>2700</v>
      </c>
      <c r="G20" s="402">
        <f t="shared" si="0"/>
        <v>36200</v>
      </c>
      <c r="H20" s="402">
        <f t="shared" si="1"/>
        <v>33500</v>
      </c>
      <c r="I20" s="402">
        <f t="shared" si="2"/>
        <v>2700</v>
      </c>
      <c r="J20" s="402">
        <f t="shared" si="3"/>
        <v>36200</v>
      </c>
      <c r="K20" s="158"/>
    </row>
    <row r="21" spans="1:11" ht="82.5" customHeight="1" x14ac:dyDescent="0.2">
      <c r="A21" s="384">
        <v>8</v>
      </c>
      <c r="B21" s="405" t="s">
        <v>460</v>
      </c>
      <c r="C21" s="370" t="s">
        <v>19</v>
      </c>
      <c r="D21" s="395">
        <v>5</v>
      </c>
      <c r="E21" s="402">
        <v>10500</v>
      </c>
      <c r="F21" s="402">
        <v>2200</v>
      </c>
      <c r="G21" s="402">
        <f t="shared" si="0"/>
        <v>12700</v>
      </c>
      <c r="H21" s="402">
        <f t="shared" si="1"/>
        <v>52500</v>
      </c>
      <c r="I21" s="402">
        <f t="shared" si="2"/>
        <v>11000</v>
      </c>
      <c r="J21" s="402">
        <f t="shared" si="3"/>
        <v>63500</v>
      </c>
      <c r="K21" s="158"/>
    </row>
    <row r="22" spans="1:11" ht="82.5" customHeight="1" x14ac:dyDescent="0.2">
      <c r="A22" s="384">
        <v>9</v>
      </c>
      <c r="B22" s="405" t="s">
        <v>462</v>
      </c>
      <c r="C22" s="370" t="s">
        <v>97</v>
      </c>
      <c r="D22" s="395">
        <v>5</v>
      </c>
      <c r="E22" s="402">
        <v>10500</v>
      </c>
      <c r="F22" s="402">
        <v>2200</v>
      </c>
      <c r="G22" s="402">
        <f t="shared" si="0"/>
        <v>12700</v>
      </c>
      <c r="H22" s="402">
        <f t="shared" si="1"/>
        <v>52500</v>
      </c>
      <c r="I22" s="402">
        <f t="shared" si="2"/>
        <v>11000</v>
      </c>
      <c r="J22" s="402">
        <f t="shared" si="3"/>
        <v>63500</v>
      </c>
      <c r="K22" s="158"/>
    </row>
    <row r="23" spans="1:11" ht="82.5" customHeight="1" x14ac:dyDescent="0.2">
      <c r="A23" s="384">
        <v>10</v>
      </c>
      <c r="B23" s="384" t="s">
        <v>461</v>
      </c>
      <c r="C23" s="370" t="s">
        <v>97</v>
      </c>
      <c r="D23" s="395">
        <f>2+6+2</f>
        <v>10</v>
      </c>
      <c r="E23" s="402">
        <v>9500</v>
      </c>
      <c r="F23" s="402">
        <v>2000</v>
      </c>
      <c r="G23" s="402">
        <f t="shared" si="0"/>
        <v>11500</v>
      </c>
      <c r="H23" s="402">
        <f t="shared" si="1"/>
        <v>95000</v>
      </c>
      <c r="I23" s="402">
        <f t="shared" si="2"/>
        <v>20000</v>
      </c>
      <c r="J23" s="402">
        <f t="shared" si="3"/>
        <v>115000</v>
      </c>
      <c r="K23" s="158"/>
    </row>
    <row r="24" spans="1:11" ht="82.5" customHeight="1" x14ac:dyDescent="0.2">
      <c r="A24" s="384">
        <v>11</v>
      </c>
      <c r="B24" s="370" t="s">
        <v>558</v>
      </c>
      <c r="C24" s="370" t="s">
        <v>241</v>
      </c>
      <c r="D24" s="395">
        <f>6+1</f>
        <v>7</v>
      </c>
      <c r="E24" s="402">
        <v>5400</v>
      </c>
      <c r="F24" s="402">
        <v>2000</v>
      </c>
      <c r="G24" s="402">
        <f t="shared" si="0"/>
        <v>7400</v>
      </c>
      <c r="H24" s="402">
        <f t="shared" si="1"/>
        <v>37800</v>
      </c>
      <c r="I24" s="402">
        <f t="shared" si="2"/>
        <v>14000</v>
      </c>
      <c r="J24" s="402">
        <f t="shared" si="3"/>
        <v>51800</v>
      </c>
      <c r="K24" s="158"/>
    </row>
    <row r="25" spans="1:11" ht="82.5" customHeight="1" x14ac:dyDescent="0.2">
      <c r="A25" s="384">
        <v>12</v>
      </c>
      <c r="B25" s="370" t="s">
        <v>559</v>
      </c>
      <c r="C25" s="370" t="s">
        <v>241</v>
      </c>
      <c r="D25" s="395">
        <f>12+3</f>
        <v>15</v>
      </c>
      <c r="E25" s="402">
        <v>5400</v>
      </c>
      <c r="F25" s="402">
        <v>2000</v>
      </c>
      <c r="G25" s="402">
        <f t="shared" si="0"/>
        <v>7400</v>
      </c>
      <c r="H25" s="402">
        <f t="shared" si="1"/>
        <v>81000</v>
      </c>
      <c r="I25" s="402">
        <f t="shared" si="2"/>
        <v>30000</v>
      </c>
      <c r="J25" s="402">
        <f t="shared" si="3"/>
        <v>111000</v>
      </c>
      <c r="K25" s="158"/>
    </row>
    <row r="26" spans="1:11" ht="82.5" customHeight="1" x14ac:dyDescent="0.2">
      <c r="A26" s="384">
        <v>13</v>
      </c>
      <c r="B26" s="370" t="s">
        <v>370</v>
      </c>
      <c r="C26" s="370" t="s">
        <v>369</v>
      </c>
      <c r="D26" s="395">
        <v>1</v>
      </c>
      <c r="E26" s="403">
        <v>10400</v>
      </c>
      <c r="F26" s="402">
        <v>2200</v>
      </c>
      <c r="G26" s="402">
        <f t="shared" si="0"/>
        <v>12600</v>
      </c>
      <c r="H26" s="402">
        <f t="shared" si="1"/>
        <v>10400</v>
      </c>
      <c r="I26" s="402">
        <f t="shared" si="2"/>
        <v>2200</v>
      </c>
      <c r="J26" s="402">
        <f t="shared" si="3"/>
        <v>12600</v>
      </c>
      <c r="K26" s="158"/>
    </row>
    <row r="27" spans="1:11" ht="113.25" customHeight="1" x14ac:dyDescent="0.2">
      <c r="A27" s="384">
        <v>14</v>
      </c>
      <c r="B27" s="370" t="s">
        <v>614</v>
      </c>
      <c r="C27" s="370" t="s">
        <v>81</v>
      </c>
      <c r="D27" s="395">
        <v>1</v>
      </c>
      <c r="E27" s="403">
        <v>12200</v>
      </c>
      <c r="F27" s="402">
        <v>2200</v>
      </c>
      <c r="G27" s="402">
        <f t="shared" si="0"/>
        <v>14400</v>
      </c>
      <c r="H27" s="402">
        <f t="shared" si="1"/>
        <v>12200</v>
      </c>
      <c r="I27" s="402">
        <f t="shared" si="2"/>
        <v>2200</v>
      </c>
      <c r="J27" s="402">
        <f t="shared" si="3"/>
        <v>14400</v>
      </c>
      <c r="K27" s="158"/>
    </row>
    <row r="28" spans="1:11" ht="28.5" customHeight="1" x14ac:dyDescent="0.2">
      <c r="A28" s="375"/>
      <c r="B28" s="376" t="s">
        <v>28</v>
      </c>
      <c r="C28" s="370"/>
      <c r="D28" s="395"/>
      <c r="E28" s="403"/>
      <c r="F28" s="402"/>
      <c r="G28" s="402"/>
      <c r="H28" s="402"/>
      <c r="I28" s="402"/>
      <c r="J28" s="402"/>
    </row>
    <row r="29" spans="1:11" ht="161.25" customHeight="1" x14ac:dyDescent="0.2">
      <c r="A29" s="384">
        <v>15</v>
      </c>
      <c r="B29" s="370" t="s">
        <v>615</v>
      </c>
      <c r="C29" s="370" t="s">
        <v>14</v>
      </c>
      <c r="D29" s="395">
        <v>1</v>
      </c>
      <c r="E29" s="403">
        <v>44820</v>
      </c>
      <c r="F29" s="402">
        <v>2200</v>
      </c>
      <c r="G29" s="402">
        <f t="shared" ref="G29:G35" si="4">E29+F29</f>
        <v>47020</v>
      </c>
      <c r="H29" s="402">
        <f t="shared" ref="H29:H35" si="5">E29*D29</f>
        <v>44820</v>
      </c>
      <c r="I29" s="402">
        <f t="shared" ref="I29:I35" si="6">F29*D29</f>
        <v>2200</v>
      </c>
      <c r="J29" s="402">
        <f t="shared" si="3"/>
        <v>47020</v>
      </c>
      <c r="K29" s="230"/>
    </row>
    <row r="30" spans="1:11" ht="161.25" customHeight="1" x14ac:dyDescent="0.2">
      <c r="A30" s="384">
        <v>16</v>
      </c>
      <c r="B30" s="379" t="s">
        <v>854</v>
      </c>
      <c r="C30" s="370" t="s">
        <v>557</v>
      </c>
      <c r="D30" s="395">
        <v>1</v>
      </c>
      <c r="E30" s="403">
        <v>14000</v>
      </c>
      <c r="F30" s="402">
        <v>3000</v>
      </c>
      <c r="G30" s="402">
        <f t="shared" si="4"/>
        <v>17000</v>
      </c>
      <c r="H30" s="402">
        <f t="shared" si="5"/>
        <v>14000</v>
      </c>
      <c r="I30" s="402">
        <f t="shared" si="6"/>
        <v>3000</v>
      </c>
      <c r="J30" s="402">
        <f t="shared" si="3"/>
        <v>17000</v>
      </c>
      <c r="K30" s="230"/>
    </row>
    <row r="31" spans="1:11" ht="131.25" customHeight="1" x14ac:dyDescent="0.2">
      <c r="A31" s="384">
        <v>17</v>
      </c>
      <c r="B31" s="379" t="s">
        <v>856</v>
      </c>
      <c r="C31" s="370" t="s">
        <v>367</v>
      </c>
      <c r="D31" s="388">
        <v>2</v>
      </c>
      <c r="E31" s="403">
        <v>14000</v>
      </c>
      <c r="F31" s="402">
        <v>3000</v>
      </c>
      <c r="G31" s="402">
        <f t="shared" si="4"/>
        <v>17000</v>
      </c>
      <c r="H31" s="402">
        <f t="shared" si="5"/>
        <v>28000</v>
      </c>
      <c r="I31" s="402">
        <f t="shared" si="6"/>
        <v>6000</v>
      </c>
      <c r="J31" s="402">
        <f t="shared" si="3"/>
        <v>34000</v>
      </c>
    </row>
    <row r="32" spans="1:11" ht="122.25" customHeight="1" x14ac:dyDescent="0.2">
      <c r="A32" s="384">
        <v>18</v>
      </c>
      <c r="B32" s="379" t="s">
        <v>855</v>
      </c>
      <c r="C32" s="370" t="s">
        <v>77</v>
      </c>
      <c r="D32" s="395">
        <v>1</v>
      </c>
      <c r="E32" s="403">
        <v>14500</v>
      </c>
      <c r="F32" s="402">
        <v>3000</v>
      </c>
      <c r="G32" s="402">
        <f t="shared" si="4"/>
        <v>17500</v>
      </c>
      <c r="H32" s="402">
        <f t="shared" si="5"/>
        <v>14500</v>
      </c>
      <c r="I32" s="402">
        <f t="shared" si="6"/>
        <v>3000</v>
      </c>
      <c r="J32" s="402">
        <f t="shared" si="3"/>
        <v>17500</v>
      </c>
    </row>
    <row r="33" spans="1:11" ht="161.25" customHeight="1" x14ac:dyDescent="0.2">
      <c r="A33" s="384">
        <v>19</v>
      </c>
      <c r="B33" s="370" t="s">
        <v>616</v>
      </c>
      <c r="C33" s="370" t="s">
        <v>259</v>
      </c>
      <c r="D33" s="395">
        <v>1</v>
      </c>
      <c r="E33" s="403">
        <v>44820</v>
      </c>
      <c r="F33" s="402">
        <v>2500</v>
      </c>
      <c r="G33" s="402">
        <f t="shared" si="4"/>
        <v>47320</v>
      </c>
      <c r="H33" s="402">
        <f t="shared" si="5"/>
        <v>44820</v>
      </c>
      <c r="I33" s="402">
        <f t="shared" si="6"/>
        <v>2500</v>
      </c>
      <c r="J33" s="402">
        <f t="shared" si="3"/>
        <v>47320</v>
      </c>
      <c r="K33" s="230"/>
    </row>
    <row r="34" spans="1:11" ht="102" customHeight="1" x14ac:dyDescent="0.2">
      <c r="A34" s="384">
        <v>20</v>
      </c>
      <c r="B34" s="370" t="s">
        <v>368</v>
      </c>
      <c r="C34" s="370" t="s">
        <v>268</v>
      </c>
      <c r="D34" s="395">
        <v>1</v>
      </c>
      <c r="E34" s="402">
        <v>17180</v>
      </c>
      <c r="F34" s="402">
        <v>2200</v>
      </c>
      <c r="G34" s="402">
        <f t="shared" si="4"/>
        <v>19380</v>
      </c>
      <c r="H34" s="402">
        <f t="shared" si="5"/>
        <v>17180</v>
      </c>
      <c r="I34" s="402">
        <f t="shared" si="6"/>
        <v>2200</v>
      </c>
      <c r="J34" s="402">
        <f t="shared" si="3"/>
        <v>19380</v>
      </c>
    </row>
    <row r="35" spans="1:11" ht="68.25" customHeight="1" x14ac:dyDescent="0.2">
      <c r="A35" s="384">
        <v>21</v>
      </c>
      <c r="B35" s="370" t="s">
        <v>617</v>
      </c>
      <c r="C35" s="370" t="s">
        <v>293</v>
      </c>
      <c r="D35" s="395">
        <v>1</v>
      </c>
      <c r="E35" s="402">
        <v>11100</v>
      </c>
      <c r="F35" s="402">
        <v>2200</v>
      </c>
      <c r="G35" s="402">
        <f t="shared" si="4"/>
        <v>13300</v>
      </c>
      <c r="H35" s="402">
        <f t="shared" si="5"/>
        <v>11100</v>
      </c>
      <c r="I35" s="402">
        <f t="shared" si="6"/>
        <v>2200</v>
      </c>
      <c r="J35" s="402">
        <f t="shared" si="3"/>
        <v>13300</v>
      </c>
    </row>
    <row r="36" spans="1:11" ht="16.5" x14ac:dyDescent="0.3">
      <c r="A36" s="358"/>
      <c r="B36" s="359" t="s">
        <v>872</v>
      </c>
      <c r="C36" s="406"/>
      <c r="D36" s="407"/>
      <c r="E36" s="366"/>
      <c r="F36" s="366"/>
      <c r="G36" s="366"/>
      <c r="H36" s="367">
        <f>SUM(H14:H35)</f>
        <v>865120</v>
      </c>
      <c r="I36" s="366"/>
      <c r="J36" s="366"/>
      <c r="K36" s="31"/>
    </row>
    <row r="37" spans="1:11" ht="16.5" x14ac:dyDescent="0.3">
      <c r="A37" s="358"/>
      <c r="B37" s="359" t="s">
        <v>873</v>
      </c>
      <c r="C37" s="406"/>
      <c r="D37" s="407"/>
      <c r="E37" s="366"/>
      <c r="F37" s="366"/>
      <c r="G37" s="366"/>
      <c r="H37" s="366"/>
      <c r="I37" s="367">
        <f>SUM(I14:I36)</f>
        <v>163400</v>
      </c>
      <c r="J37" s="366"/>
      <c r="K37" s="31"/>
    </row>
    <row r="38" spans="1:11" ht="16.5" x14ac:dyDescent="0.3">
      <c r="A38" s="358"/>
      <c r="B38" s="359" t="s">
        <v>874</v>
      </c>
      <c r="C38" s="406"/>
      <c r="D38" s="407"/>
      <c r="E38" s="366"/>
      <c r="F38" s="366"/>
      <c r="G38" s="366"/>
      <c r="H38" s="366"/>
      <c r="I38" s="366"/>
      <c r="J38" s="367">
        <f>SUM(J14:J37)</f>
        <v>1028520</v>
      </c>
      <c r="K38" s="31"/>
    </row>
    <row r="39" spans="1:11" ht="16.5" x14ac:dyDescent="0.3">
      <c r="A39" s="32"/>
      <c r="B39" s="33" t="s">
        <v>51</v>
      </c>
      <c r="C39" s="321"/>
      <c r="D39" s="276"/>
      <c r="E39" s="216"/>
      <c r="F39" s="236"/>
      <c r="G39" s="247"/>
      <c r="H39" s="311"/>
      <c r="I39" s="311"/>
      <c r="J39" s="311"/>
      <c r="K39" s="32"/>
    </row>
    <row r="40" spans="1:11" ht="16.5" x14ac:dyDescent="0.3">
      <c r="A40" s="31"/>
      <c r="B40" s="31"/>
      <c r="C40" s="275"/>
      <c r="D40" s="275"/>
      <c r="E40" s="215"/>
      <c r="F40" s="215"/>
      <c r="G40" s="215"/>
      <c r="H40" s="215"/>
      <c r="I40" s="215"/>
      <c r="J40" s="215"/>
      <c r="K40" s="31"/>
    </row>
    <row r="41" spans="1:11" ht="16.5" x14ac:dyDescent="0.3">
      <c r="A41" s="31"/>
      <c r="B41" s="39"/>
      <c r="C41" s="322"/>
      <c r="D41" s="277"/>
      <c r="E41" s="217"/>
      <c r="F41" s="217"/>
      <c r="G41" s="248"/>
      <c r="H41" s="313"/>
      <c r="I41" s="313"/>
      <c r="J41" s="313"/>
    </row>
    <row r="42" spans="1:11" x14ac:dyDescent="0.2">
      <c r="A42" s="44"/>
      <c r="B42" s="45" t="s">
        <v>53</v>
      </c>
      <c r="C42" s="323"/>
      <c r="D42" s="278" t="s">
        <v>87</v>
      </c>
      <c r="E42" s="218"/>
      <c r="F42" s="218"/>
      <c r="G42" s="249"/>
      <c r="H42" s="315" t="s">
        <v>88</v>
      </c>
      <c r="I42" s="315"/>
      <c r="J42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62" fitToHeight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view="pageBreakPreview" topLeftCell="A5" zoomScale="115" zoomScaleNormal="100" zoomScaleSheetLayoutView="115" workbookViewId="0">
      <selection activeCell="E5" sqref="E1:F1048576"/>
    </sheetView>
  </sheetViews>
  <sheetFormatPr defaultRowHeight="15.75" x14ac:dyDescent="0.25"/>
  <cols>
    <col min="1" max="1" width="5.5703125" style="15" customWidth="1"/>
    <col min="2" max="2" width="63.85546875" style="23" customWidth="1"/>
    <col min="3" max="3" width="14.85546875" style="279" customWidth="1"/>
    <col min="4" max="4" width="8.140625" style="279" customWidth="1"/>
    <col min="5" max="9" width="9.140625" style="284"/>
    <col min="10" max="10" width="9.140625" style="20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300"/>
      <c r="D2" s="268"/>
    </row>
    <row r="3" spans="1:10" x14ac:dyDescent="0.25">
      <c r="A3" s="16" t="s">
        <v>83</v>
      </c>
      <c r="B3" s="22"/>
      <c r="D3" s="269"/>
    </row>
    <row r="4" spans="1:10" ht="15.75" customHeight="1" x14ac:dyDescent="0.2">
      <c r="A4" s="16"/>
      <c r="B4" s="104" t="s">
        <v>93</v>
      </c>
      <c r="C4" s="302"/>
      <c r="D4" s="270"/>
    </row>
    <row r="5" spans="1:10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4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371</v>
      </c>
      <c r="C8" s="318"/>
      <c r="D8" s="271"/>
    </row>
    <row r="9" spans="1:10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496" t="s">
        <v>55</v>
      </c>
      <c r="I12" s="497"/>
      <c r="J12" s="498"/>
    </row>
    <row r="13" spans="1:10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51" t="s">
        <v>58</v>
      </c>
    </row>
    <row r="14" spans="1:10" ht="89.25" customHeight="1" thickBot="1" x14ac:dyDescent="0.25">
      <c r="A14" s="88">
        <v>1</v>
      </c>
      <c r="B14" s="113" t="s">
        <v>360</v>
      </c>
      <c r="C14" s="156" t="s">
        <v>227</v>
      </c>
      <c r="D14" s="157">
        <v>1</v>
      </c>
      <c r="E14" s="144">
        <v>10200</v>
      </c>
      <c r="F14" s="263">
        <v>2200</v>
      </c>
      <c r="G14" s="264">
        <f>E14+F14</f>
        <v>12400</v>
      </c>
      <c r="H14" s="262">
        <f t="shared" ref="H14:H28" si="0">E14*D14</f>
        <v>10200</v>
      </c>
      <c r="I14" s="263">
        <f t="shared" ref="I14:I28" si="1">F14*D14</f>
        <v>2200</v>
      </c>
      <c r="J14" s="264">
        <f>H14+I14</f>
        <v>12400</v>
      </c>
    </row>
    <row r="15" spans="1:10" ht="83.25" customHeight="1" thickBot="1" x14ac:dyDescent="0.25">
      <c r="A15" s="134">
        <v>2</v>
      </c>
      <c r="B15" s="113" t="s">
        <v>361</v>
      </c>
      <c r="C15" s="25" t="s">
        <v>372</v>
      </c>
      <c r="D15" s="96">
        <v>2</v>
      </c>
      <c r="E15" s="144">
        <v>10200</v>
      </c>
      <c r="F15" s="263">
        <v>2200</v>
      </c>
      <c r="G15" s="264">
        <f t="shared" ref="G15:G41" si="2">E15+F15</f>
        <v>12400</v>
      </c>
      <c r="H15" s="262">
        <f t="shared" si="0"/>
        <v>20400</v>
      </c>
      <c r="I15" s="263">
        <f t="shared" si="1"/>
        <v>4400</v>
      </c>
      <c r="J15" s="264">
        <f t="shared" ref="J15:J41" si="3">H15+I15</f>
        <v>24800</v>
      </c>
    </row>
    <row r="16" spans="1:10" ht="83.25" customHeight="1" thickBot="1" x14ac:dyDescent="0.25">
      <c r="A16" s="134">
        <v>3</v>
      </c>
      <c r="B16" s="113" t="s">
        <v>609</v>
      </c>
      <c r="C16" s="25" t="s">
        <v>373</v>
      </c>
      <c r="D16" s="96">
        <v>1</v>
      </c>
      <c r="E16" s="144">
        <v>10200</v>
      </c>
      <c r="F16" s="263">
        <v>2200</v>
      </c>
      <c r="G16" s="264">
        <f t="shared" si="2"/>
        <v>12400</v>
      </c>
      <c r="H16" s="262">
        <f t="shared" si="0"/>
        <v>10200</v>
      </c>
      <c r="I16" s="263">
        <f t="shared" si="1"/>
        <v>2200</v>
      </c>
      <c r="J16" s="264">
        <f t="shared" si="3"/>
        <v>12400</v>
      </c>
    </row>
    <row r="17" spans="1:10" ht="95.25" customHeight="1" thickBot="1" x14ac:dyDescent="0.25">
      <c r="A17" s="134">
        <v>4</v>
      </c>
      <c r="B17" s="112" t="s">
        <v>613</v>
      </c>
      <c r="C17" s="25" t="s">
        <v>80</v>
      </c>
      <c r="D17" s="96">
        <v>1</v>
      </c>
      <c r="E17" s="262">
        <v>17400</v>
      </c>
      <c r="F17" s="263">
        <v>2500</v>
      </c>
      <c r="G17" s="264">
        <f t="shared" si="2"/>
        <v>19900</v>
      </c>
      <c r="H17" s="262">
        <f t="shared" si="0"/>
        <v>17400</v>
      </c>
      <c r="I17" s="263">
        <f t="shared" si="1"/>
        <v>2500</v>
      </c>
      <c r="J17" s="264">
        <f t="shared" si="3"/>
        <v>19900</v>
      </c>
    </row>
    <row r="18" spans="1:10" ht="101.25" customHeight="1" thickBot="1" x14ac:dyDescent="0.25">
      <c r="A18" s="134">
        <v>5</v>
      </c>
      <c r="B18" s="112" t="s">
        <v>365</v>
      </c>
      <c r="C18" s="25" t="s">
        <v>366</v>
      </c>
      <c r="D18" s="96">
        <v>9</v>
      </c>
      <c r="E18" s="281">
        <v>17400</v>
      </c>
      <c r="F18" s="263">
        <v>2500</v>
      </c>
      <c r="G18" s="264">
        <f t="shared" si="2"/>
        <v>19900</v>
      </c>
      <c r="H18" s="262">
        <f t="shared" si="0"/>
        <v>156600</v>
      </c>
      <c r="I18" s="263">
        <f t="shared" si="1"/>
        <v>22500</v>
      </c>
      <c r="J18" s="264">
        <f t="shared" si="3"/>
        <v>179100</v>
      </c>
    </row>
    <row r="19" spans="1:10" ht="169.5" customHeight="1" thickBot="1" x14ac:dyDescent="0.25">
      <c r="A19" s="134">
        <v>6</v>
      </c>
      <c r="B19" s="113" t="s">
        <v>610</v>
      </c>
      <c r="C19" s="25" t="s">
        <v>213</v>
      </c>
      <c r="D19" s="96">
        <v>1</v>
      </c>
      <c r="E19" s="262">
        <v>33500</v>
      </c>
      <c r="F19" s="263">
        <v>2700</v>
      </c>
      <c r="G19" s="264">
        <f t="shared" si="2"/>
        <v>36200</v>
      </c>
      <c r="H19" s="262">
        <f t="shared" si="0"/>
        <v>33500</v>
      </c>
      <c r="I19" s="263">
        <f t="shared" si="1"/>
        <v>2700</v>
      </c>
      <c r="J19" s="264">
        <f t="shared" si="3"/>
        <v>36200</v>
      </c>
    </row>
    <row r="20" spans="1:10" ht="91.5" customHeight="1" thickBot="1" x14ac:dyDescent="0.25">
      <c r="A20" s="134">
        <v>7</v>
      </c>
      <c r="B20" s="112" t="s">
        <v>376</v>
      </c>
      <c r="C20" s="25" t="s">
        <v>19</v>
      </c>
      <c r="D20" s="96">
        <v>5</v>
      </c>
      <c r="E20" s="262">
        <v>11470</v>
      </c>
      <c r="F20" s="263">
        <v>2200</v>
      </c>
      <c r="G20" s="264">
        <f t="shared" si="2"/>
        <v>13670</v>
      </c>
      <c r="H20" s="262">
        <f t="shared" si="0"/>
        <v>57350</v>
      </c>
      <c r="I20" s="263">
        <f t="shared" si="1"/>
        <v>11000</v>
      </c>
      <c r="J20" s="264">
        <f t="shared" si="3"/>
        <v>68350</v>
      </c>
    </row>
    <row r="21" spans="1:10" ht="79.5" customHeight="1" thickBot="1" x14ac:dyDescent="0.25">
      <c r="A21" s="134">
        <v>8</v>
      </c>
      <c r="B21" s="112" t="s">
        <v>376</v>
      </c>
      <c r="C21" s="25" t="s">
        <v>97</v>
      </c>
      <c r="D21" s="96">
        <v>4</v>
      </c>
      <c r="E21" s="281">
        <v>11470</v>
      </c>
      <c r="F21" s="263">
        <v>2200</v>
      </c>
      <c r="G21" s="264">
        <f t="shared" si="2"/>
        <v>13670</v>
      </c>
      <c r="H21" s="262">
        <f t="shared" si="0"/>
        <v>45880</v>
      </c>
      <c r="I21" s="263">
        <f t="shared" si="1"/>
        <v>8800</v>
      </c>
      <c r="J21" s="264">
        <f t="shared" si="3"/>
        <v>54680</v>
      </c>
    </row>
    <row r="22" spans="1:10" ht="91.5" customHeight="1" thickBot="1" x14ac:dyDescent="0.25">
      <c r="A22" s="134">
        <v>9</v>
      </c>
      <c r="B22" s="113" t="s">
        <v>363</v>
      </c>
      <c r="C22" s="25" t="s">
        <v>79</v>
      </c>
      <c r="D22" s="96">
        <v>2</v>
      </c>
      <c r="E22" s="262">
        <v>10000</v>
      </c>
      <c r="F22" s="263">
        <v>2000</v>
      </c>
      <c r="G22" s="264">
        <f t="shared" si="2"/>
        <v>12000</v>
      </c>
      <c r="H22" s="262">
        <f t="shared" si="0"/>
        <v>20000</v>
      </c>
      <c r="I22" s="263">
        <f t="shared" si="1"/>
        <v>4000</v>
      </c>
      <c r="J22" s="264">
        <f t="shared" si="3"/>
        <v>24000</v>
      </c>
    </row>
    <row r="23" spans="1:10" ht="72" customHeight="1" thickBot="1" x14ac:dyDescent="0.25">
      <c r="A23" s="134">
        <v>10</v>
      </c>
      <c r="B23" s="113" t="s">
        <v>374</v>
      </c>
      <c r="C23" s="25" t="s">
        <v>79</v>
      </c>
      <c r="D23" s="96">
        <v>3</v>
      </c>
      <c r="E23" s="281">
        <v>10000</v>
      </c>
      <c r="F23" s="263">
        <v>2000</v>
      </c>
      <c r="G23" s="264">
        <f t="shared" si="2"/>
        <v>12000</v>
      </c>
      <c r="H23" s="262">
        <f t="shared" si="0"/>
        <v>30000</v>
      </c>
      <c r="I23" s="263">
        <f t="shared" si="1"/>
        <v>6000</v>
      </c>
      <c r="J23" s="264">
        <f t="shared" si="3"/>
        <v>36000</v>
      </c>
    </row>
    <row r="24" spans="1:10" ht="72" customHeight="1" thickBot="1" x14ac:dyDescent="0.25">
      <c r="A24" s="134">
        <v>11</v>
      </c>
      <c r="B24" s="113" t="s">
        <v>380</v>
      </c>
      <c r="C24" s="25" t="s">
        <v>97</v>
      </c>
      <c r="D24" s="96">
        <v>8</v>
      </c>
      <c r="E24" s="281">
        <v>10000</v>
      </c>
      <c r="F24" s="263">
        <v>2000</v>
      </c>
      <c r="G24" s="264">
        <f t="shared" si="2"/>
        <v>12000</v>
      </c>
      <c r="H24" s="262">
        <f t="shared" si="0"/>
        <v>80000</v>
      </c>
      <c r="I24" s="263">
        <f t="shared" si="1"/>
        <v>16000</v>
      </c>
      <c r="J24" s="264">
        <f t="shared" si="3"/>
        <v>96000</v>
      </c>
    </row>
    <row r="25" spans="1:10" ht="90.75" customHeight="1" thickBot="1" x14ac:dyDescent="0.25">
      <c r="A25" s="134">
        <v>13</v>
      </c>
      <c r="B25" s="113" t="s">
        <v>560</v>
      </c>
      <c r="C25" s="25" t="s">
        <v>241</v>
      </c>
      <c r="D25" s="96">
        <f>12+3</f>
        <v>15</v>
      </c>
      <c r="E25" s="262">
        <v>5400</v>
      </c>
      <c r="F25" s="263">
        <v>2000</v>
      </c>
      <c r="G25" s="264">
        <f t="shared" si="2"/>
        <v>7400</v>
      </c>
      <c r="H25" s="262">
        <f t="shared" si="0"/>
        <v>81000</v>
      </c>
      <c r="I25" s="263">
        <f t="shared" si="1"/>
        <v>30000</v>
      </c>
      <c r="J25" s="264">
        <f t="shared" si="3"/>
        <v>111000</v>
      </c>
    </row>
    <row r="26" spans="1:10" ht="78" customHeight="1" thickBot="1" x14ac:dyDescent="0.25">
      <c r="A26" s="134">
        <v>14</v>
      </c>
      <c r="B26" s="113" t="s">
        <v>561</v>
      </c>
      <c r="C26" s="25" t="s">
        <v>241</v>
      </c>
      <c r="D26" s="96">
        <f>1+6</f>
        <v>7</v>
      </c>
      <c r="E26" s="262">
        <v>5400</v>
      </c>
      <c r="F26" s="263">
        <v>2000</v>
      </c>
      <c r="G26" s="264">
        <f t="shared" si="2"/>
        <v>7400</v>
      </c>
      <c r="H26" s="262">
        <f t="shared" si="0"/>
        <v>37800</v>
      </c>
      <c r="I26" s="263">
        <f t="shared" si="1"/>
        <v>14000</v>
      </c>
      <c r="J26" s="264">
        <f t="shared" si="3"/>
        <v>51800</v>
      </c>
    </row>
    <row r="27" spans="1:10" ht="90.75" customHeight="1" thickBot="1" x14ac:dyDescent="0.25">
      <c r="A27" s="134">
        <v>15</v>
      </c>
      <c r="B27" s="113" t="s">
        <v>562</v>
      </c>
      <c r="C27" s="25" t="s">
        <v>369</v>
      </c>
      <c r="D27" s="96">
        <v>1</v>
      </c>
      <c r="E27" s="262">
        <v>10200</v>
      </c>
      <c r="F27" s="263">
        <v>2200</v>
      </c>
      <c r="G27" s="264">
        <f t="shared" si="2"/>
        <v>12400</v>
      </c>
      <c r="H27" s="262">
        <f t="shared" si="0"/>
        <v>10200</v>
      </c>
      <c r="I27" s="263">
        <f t="shared" si="1"/>
        <v>2200</v>
      </c>
      <c r="J27" s="264">
        <f t="shared" si="3"/>
        <v>12400</v>
      </c>
    </row>
    <row r="28" spans="1:10" ht="72.75" customHeight="1" thickBot="1" x14ac:dyDescent="0.25">
      <c r="A28" s="134">
        <v>16</v>
      </c>
      <c r="B28" s="113" t="s">
        <v>611</v>
      </c>
      <c r="C28" s="25" t="s">
        <v>81</v>
      </c>
      <c r="D28" s="96">
        <v>1</v>
      </c>
      <c r="E28" s="281">
        <v>10200</v>
      </c>
      <c r="F28" s="263">
        <v>2200</v>
      </c>
      <c r="G28" s="264">
        <f t="shared" si="2"/>
        <v>12400</v>
      </c>
      <c r="H28" s="262">
        <f t="shared" si="0"/>
        <v>10200</v>
      </c>
      <c r="I28" s="263">
        <f t="shared" si="1"/>
        <v>2200</v>
      </c>
      <c r="J28" s="264">
        <f t="shared" si="3"/>
        <v>12400</v>
      </c>
    </row>
    <row r="29" spans="1:10" ht="28.5" customHeight="1" thickBot="1" x14ac:dyDescent="0.25">
      <c r="A29" s="153"/>
      <c r="B29" s="128" t="s">
        <v>28</v>
      </c>
      <c r="C29" s="93"/>
      <c r="D29" s="96"/>
      <c r="E29" s="144"/>
      <c r="F29" s="263"/>
      <c r="G29" s="264"/>
      <c r="H29" s="262"/>
      <c r="I29" s="263"/>
      <c r="J29" s="264"/>
    </row>
    <row r="30" spans="1:10" ht="161.25" customHeight="1" thickBot="1" x14ac:dyDescent="0.25">
      <c r="A30" s="134">
        <v>17</v>
      </c>
      <c r="B30" s="113" t="s">
        <v>779</v>
      </c>
      <c r="C30" s="25" t="s">
        <v>14</v>
      </c>
      <c r="D30" s="96">
        <v>1</v>
      </c>
      <c r="E30" s="144">
        <v>44820</v>
      </c>
      <c r="F30" s="263">
        <v>2500</v>
      </c>
      <c r="G30" s="264">
        <f t="shared" si="2"/>
        <v>47320</v>
      </c>
      <c r="H30" s="262">
        <f t="shared" ref="H30:H41" si="4">E30*D30</f>
        <v>44820</v>
      </c>
      <c r="I30" s="263">
        <f t="shared" ref="I30:I41" si="5">F30*D30</f>
        <v>2500</v>
      </c>
      <c r="J30" s="264">
        <f t="shared" si="3"/>
        <v>47320</v>
      </c>
    </row>
    <row r="31" spans="1:10" ht="161.25" customHeight="1" thickBot="1" x14ac:dyDescent="0.25">
      <c r="A31" s="134">
        <v>18</v>
      </c>
      <c r="B31" s="195" t="s">
        <v>857</v>
      </c>
      <c r="C31" s="25" t="s">
        <v>812</v>
      </c>
      <c r="D31" s="96">
        <v>1</v>
      </c>
      <c r="E31" s="144">
        <v>13500</v>
      </c>
      <c r="F31" s="263">
        <v>3000</v>
      </c>
      <c r="G31" s="264">
        <f t="shared" si="2"/>
        <v>16500</v>
      </c>
      <c r="H31" s="262">
        <f t="shared" si="4"/>
        <v>13500</v>
      </c>
      <c r="I31" s="263">
        <f t="shared" si="5"/>
        <v>3000</v>
      </c>
      <c r="J31" s="264">
        <f t="shared" si="3"/>
        <v>16500</v>
      </c>
    </row>
    <row r="32" spans="1:10" ht="161.25" customHeight="1" thickBot="1" x14ac:dyDescent="0.25">
      <c r="A32" s="134"/>
      <c r="B32" s="332" t="s">
        <v>858</v>
      </c>
      <c r="C32" s="342" t="s">
        <v>233</v>
      </c>
      <c r="D32" s="334">
        <v>1</v>
      </c>
      <c r="E32" s="144">
        <v>13500</v>
      </c>
      <c r="F32" s="282">
        <v>3000</v>
      </c>
      <c r="G32" s="283">
        <f>E32+F32</f>
        <v>16500</v>
      </c>
      <c r="H32" s="281">
        <f t="shared" si="4"/>
        <v>13500</v>
      </c>
      <c r="I32" s="282">
        <f t="shared" si="5"/>
        <v>3000</v>
      </c>
      <c r="J32" s="283">
        <f t="shared" ref="J32" si="6">H32+I32</f>
        <v>16500</v>
      </c>
    </row>
    <row r="33" spans="1:10" ht="137.25" customHeight="1" thickBot="1" x14ac:dyDescent="0.25">
      <c r="A33" s="134">
        <v>19</v>
      </c>
      <c r="B33" s="195" t="s">
        <v>859</v>
      </c>
      <c r="C33" s="25" t="s">
        <v>77</v>
      </c>
      <c r="D33" s="96">
        <v>1</v>
      </c>
      <c r="E33" s="144">
        <v>13500</v>
      </c>
      <c r="F33" s="263">
        <v>3000</v>
      </c>
      <c r="G33" s="264">
        <f t="shared" si="2"/>
        <v>16500</v>
      </c>
      <c r="H33" s="262">
        <f t="shared" si="4"/>
        <v>13500</v>
      </c>
      <c r="I33" s="263">
        <f t="shared" si="5"/>
        <v>3000</v>
      </c>
      <c r="J33" s="264">
        <f t="shared" si="3"/>
        <v>16500</v>
      </c>
    </row>
    <row r="34" spans="1:10" ht="137.25" customHeight="1" thickBot="1" x14ac:dyDescent="0.25">
      <c r="A34" s="335"/>
      <c r="B34" s="343" t="s">
        <v>860</v>
      </c>
      <c r="C34" s="342" t="s">
        <v>77</v>
      </c>
      <c r="D34" s="334">
        <v>1</v>
      </c>
      <c r="E34" s="144">
        <v>13500</v>
      </c>
      <c r="F34" s="263">
        <v>3000</v>
      </c>
      <c r="G34" s="264">
        <f t="shared" ref="G34" si="7">E34+F34</f>
        <v>16500</v>
      </c>
      <c r="H34" s="262">
        <f t="shared" si="4"/>
        <v>13500</v>
      </c>
      <c r="I34" s="263">
        <f t="shared" si="5"/>
        <v>3000</v>
      </c>
      <c r="J34" s="264">
        <f t="shared" ref="J34" si="8">H34+I34</f>
        <v>16500</v>
      </c>
    </row>
    <row r="35" spans="1:10" ht="137.25" customHeight="1" thickBot="1" x14ac:dyDescent="0.25">
      <c r="A35" s="134">
        <v>20</v>
      </c>
      <c r="B35" s="195" t="s">
        <v>861</v>
      </c>
      <c r="C35" s="25" t="s">
        <v>375</v>
      </c>
      <c r="D35" s="96">
        <v>1</v>
      </c>
      <c r="E35" s="144">
        <v>13500</v>
      </c>
      <c r="F35" s="263">
        <v>3000</v>
      </c>
      <c r="G35" s="264">
        <f t="shared" si="2"/>
        <v>16500</v>
      </c>
      <c r="H35" s="262">
        <f t="shared" si="4"/>
        <v>13500</v>
      </c>
      <c r="I35" s="263">
        <f t="shared" si="5"/>
        <v>3000</v>
      </c>
      <c r="J35" s="264">
        <f t="shared" si="3"/>
        <v>16500</v>
      </c>
    </row>
    <row r="36" spans="1:10" ht="87.75" customHeight="1" thickBot="1" x14ac:dyDescent="0.25">
      <c r="A36" s="134">
        <v>21</v>
      </c>
      <c r="B36" s="98" t="s">
        <v>862</v>
      </c>
      <c r="C36" s="329" t="s">
        <v>293</v>
      </c>
      <c r="D36" s="98">
        <v>1</v>
      </c>
      <c r="E36" s="144">
        <v>11500</v>
      </c>
      <c r="F36" s="263">
        <v>2200</v>
      </c>
      <c r="G36" s="264">
        <f t="shared" si="2"/>
        <v>13700</v>
      </c>
      <c r="H36" s="262">
        <f t="shared" si="4"/>
        <v>11500</v>
      </c>
      <c r="I36" s="263">
        <f t="shared" si="5"/>
        <v>2200</v>
      </c>
      <c r="J36" s="264">
        <f t="shared" si="3"/>
        <v>13700</v>
      </c>
    </row>
    <row r="37" spans="1:10" ht="161.25" customHeight="1" thickBot="1" x14ac:dyDescent="0.25">
      <c r="A37" s="134">
        <v>22</v>
      </c>
      <c r="B37" s="113" t="s">
        <v>863</v>
      </c>
      <c r="C37" s="25" t="s">
        <v>259</v>
      </c>
      <c r="D37" s="96">
        <v>1</v>
      </c>
      <c r="E37" s="144">
        <v>44820</v>
      </c>
      <c r="F37" s="263">
        <v>2500</v>
      </c>
      <c r="G37" s="264">
        <f t="shared" si="2"/>
        <v>47320</v>
      </c>
      <c r="H37" s="262">
        <f t="shared" si="4"/>
        <v>44820</v>
      </c>
      <c r="I37" s="263">
        <f t="shared" si="5"/>
        <v>2500</v>
      </c>
      <c r="J37" s="264">
        <f t="shared" si="3"/>
        <v>47320</v>
      </c>
    </row>
    <row r="38" spans="1:10" ht="92.25" customHeight="1" thickBot="1" x14ac:dyDescent="0.25">
      <c r="A38" s="134">
        <v>23</v>
      </c>
      <c r="B38" s="195" t="s">
        <v>864</v>
      </c>
      <c r="C38" s="25" t="s">
        <v>98</v>
      </c>
      <c r="D38" s="96">
        <v>1</v>
      </c>
      <c r="E38" s="262">
        <v>7100</v>
      </c>
      <c r="F38" s="263">
        <v>2000</v>
      </c>
      <c r="G38" s="264">
        <f t="shared" si="2"/>
        <v>9100</v>
      </c>
      <c r="H38" s="262">
        <f t="shared" si="4"/>
        <v>7100</v>
      </c>
      <c r="I38" s="263">
        <f t="shared" si="5"/>
        <v>2000</v>
      </c>
      <c r="J38" s="264">
        <f t="shared" si="3"/>
        <v>9100</v>
      </c>
    </row>
    <row r="39" spans="1:10" ht="77.25" customHeight="1" thickBot="1" x14ac:dyDescent="0.25">
      <c r="A39" s="134">
        <v>24</v>
      </c>
      <c r="B39" s="112" t="s">
        <v>378</v>
      </c>
      <c r="C39" s="182" t="s">
        <v>97</v>
      </c>
      <c r="D39" s="96">
        <v>2</v>
      </c>
      <c r="E39" s="262">
        <v>10500</v>
      </c>
      <c r="F39" s="263">
        <v>2000</v>
      </c>
      <c r="G39" s="264">
        <f t="shared" si="2"/>
        <v>12500</v>
      </c>
      <c r="H39" s="262">
        <f t="shared" si="4"/>
        <v>21000</v>
      </c>
      <c r="I39" s="263">
        <f t="shared" si="5"/>
        <v>4000</v>
      </c>
      <c r="J39" s="264">
        <f t="shared" si="3"/>
        <v>25000</v>
      </c>
    </row>
    <row r="40" spans="1:10" ht="80.25" customHeight="1" thickBot="1" x14ac:dyDescent="0.25">
      <c r="A40" s="134">
        <v>25</v>
      </c>
      <c r="B40" s="113" t="s">
        <v>379</v>
      </c>
      <c r="C40" s="182" t="s">
        <v>97</v>
      </c>
      <c r="D40" s="96">
        <v>1</v>
      </c>
      <c r="E40" s="262">
        <v>11500</v>
      </c>
      <c r="F40" s="263">
        <v>2200</v>
      </c>
      <c r="G40" s="264">
        <f t="shared" si="2"/>
        <v>13700</v>
      </c>
      <c r="H40" s="262">
        <f t="shared" si="4"/>
        <v>11500</v>
      </c>
      <c r="I40" s="263">
        <f t="shared" si="5"/>
        <v>2200</v>
      </c>
      <c r="J40" s="264">
        <f t="shared" si="3"/>
        <v>13700</v>
      </c>
    </row>
    <row r="41" spans="1:10" ht="117" customHeight="1" thickBot="1" x14ac:dyDescent="0.25">
      <c r="A41" s="155">
        <v>26</v>
      </c>
      <c r="B41" s="113" t="s">
        <v>612</v>
      </c>
      <c r="C41" s="326" t="s">
        <v>377</v>
      </c>
      <c r="D41" s="98">
        <v>1</v>
      </c>
      <c r="E41" s="262">
        <v>17500</v>
      </c>
      <c r="F41" s="263">
        <v>2500</v>
      </c>
      <c r="G41" s="264">
        <f t="shared" si="2"/>
        <v>20000</v>
      </c>
      <c r="H41" s="262">
        <f t="shared" si="4"/>
        <v>17500</v>
      </c>
      <c r="I41" s="263">
        <f t="shared" si="5"/>
        <v>2500</v>
      </c>
      <c r="J41" s="264">
        <f t="shared" si="3"/>
        <v>20000</v>
      </c>
    </row>
    <row r="42" spans="1:10" ht="16.5" x14ac:dyDescent="0.3">
      <c r="A42" s="31"/>
      <c r="B42" s="70" t="s">
        <v>125</v>
      </c>
      <c r="C42" s="320">
        <f>SUM(D14:D41)-C43</f>
        <v>71</v>
      </c>
      <c r="D42" s="275"/>
      <c r="E42" s="237"/>
      <c r="F42" s="237"/>
      <c r="G42" s="237"/>
      <c r="H42" s="330">
        <f>SUM(H14:H41)</f>
        <v>846470</v>
      </c>
      <c r="I42" s="237"/>
      <c r="J42" s="205"/>
    </row>
    <row r="43" spans="1:10" ht="16.5" x14ac:dyDescent="0.3">
      <c r="A43" s="31"/>
      <c r="B43" s="70" t="s">
        <v>126</v>
      </c>
      <c r="C43" s="320">
        <f>D31+D33+D35</f>
        <v>3</v>
      </c>
      <c r="D43" s="275"/>
      <c r="E43" s="215"/>
      <c r="F43" s="215"/>
      <c r="G43" s="215"/>
      <c r="H43" s="215"/>
      <c r="I43" s="311">
        <f>SUM(I14:I42)</f>
        <v>163600</v>
      </c>
      <c r="J43" s="31"/>
    </row>
    <row r="44" spans="1:10" ht="16.5" x14ac:dyDescent="0.3">
      <c r="A44" s="31"/>
      <c r="B44" s="70" t="s">
        <v>127</v>
      </c>
      <c r="C44" s="320">
        <f>SUM(C42:C43)</f>
        <v>74</v>
      </c>
      <c r="D44" s="275"/>
      <c r="E44" s="215"/>
      <c r="F44" s="215"/>
      <c r="G44" s="215"/>
      <c r="H44" s="215"/>
      <c r="I44" s="215"/>
      <c r="J44" s="32">
        <f>SUM(J14:J43)</f>
        <v>1010070</v>
      </c>
    </row>
    <row r="45" spans="1:10" ht="16.5" x14ac:dyDescent="0.3">
      <c r="A45" s="32"/>
      <c r="B45" s="33" t="s">
        <v>51</v>
      </c>
      <c r="C45" s="321"/>
      <c r="D45" s="276"/>
      <c r="E45" s="216"/>
      <c r="F45" s="236"/>
      <c r="G45" s="247"/>
      <c r="H45" s="311"/>
      <c r="I45" s="311"/>
      <c r="J45" s="32"/>
    </row>
    <row r="46" spans="1:10" ht="16.5" x14ac:dyDescent="0.3">
      <c r="A46" s="31"/>
      <c r="B46" s="31"/>
      <c r="C46" s="275"/>
      <c r="D46" s="275"/>
      <c r="E46" s="215"/>
      <c r="F46" s="215"/>
      <c r="G46" s="215"/>
      <c r="H46" s="215"/>
      <c r="I46" s="215"/>
      <c r="J46" s="31"/>
    </row>
    <row r="47" spans="1:10" ht="16.5" x14ac:dyDescent="0.3">
      <c r="A47" s="31"/>
      <c r="B47" s="39"/>
      <c r="C47" s="322"/>
      <c r="D47" s="277"/>
      <c r="E47" s="217"/>
      <c r="F47" s="217"/>
      <c r="G47" s="248"/>
      <c r="H47" s="313"/>
      <c r="I47" s="313"/>
      <c r="J47" s="43"/>
    </row>
    <row r="48" spans="1:10" ht="31.5" x14ac:dyDescent="0.2">
      <c r="A48" s="44"/>
      <c r="B48" s="45" t="s">
        <v>53</v>
      </c>
      <c r="C48" s="323"/>
      <c r="D48" s="278" t="s">
        <v>87</v>
      </c>
      <c r="E48" s="218"/>
      <c r="F48" s="218"/>
      <c r="G48" s="249"/>
      <c r="H48" s="315" t="s">
        <v>88</v>
      </c>
      <c r="I48" s="315"/>
      <c r="J48" s="48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70" fitToHeight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view="pageBreakPreview" topLeftCell="A25" zoomScaleNormal="100" zoomScaleSheetLayoutView="100" workbookViewId="0">
      <selection activeCell="E5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2.5703125" style="279" customWidth="1"/>
    <col min="4" max="4" width="8.85546875" style="279" bestFit="1" customWidth="1"/>
    <col min="5" max="5" width="10.28515625" style="284" bestFit="1" customWidth="1"/>
    <col min="6" max="7" width="9.5703125" style="284" bestFit="1" customWidth="1"/>
    <col min="8" max="8" width="12.28515625" style="284" bestFit="1" customWidth="1"/>
    <col min="9" max="9" width="11.140625" style="284" bestFit="1" customWidth="1"/>
    <col min="10" max="10" width="12.28515625" style="284" bestFit="1" customWidth="1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300"/>
      <c r="D2" s="268"/>
    </row>
    <row r="3" spans="1:10" x14ac:dyDescent="0.25">
      <c r="A3" s="16" t="s">
        <v>83</v>
      </c>
      <c r="B3" s="22"/>
      <c r="D3" s="269"/>
    </row>
    <row r="4" spans="1:10" ht="15.75" customHeight="1" x14ac:dyDescent="0.2">
      <c r="A4" s="16"/>
      <c r="B4" s="104" t="s">
        <v>93</v>
      </c>
      <c r="C4" s="302"/>
      <c r="D4" s="270"/>
    </row>
    <row r="5" spans="1:10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4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416</v>
      </c>
      <c r="C8" s="318"/>
      <c r="D8" s="271"/>
    </row>
    <row r="9" spans="1:10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136.5" customHeight="1" thickBot="1" x14ac:dyDescent="0.25">
      <c r="A14" s="88">
        <v>1</v>
      </c>
      <c r="B14" s="88" t="s">
        <v>563</v>
      </c>
      <c r="C14" s="156" t="s">
        <v>417</v>
      </c>
      <c r="D14" s="157">
        <v>1</v>
      </c>
      <c r="E14" s="144">
        <v>20080</v>
      </c>
      <c r="F14" s="263">
        <v>2700</v>
      </c>
      <c r="G14" s="264">
        <f>E14+F14</f>
        <v>22780</v>
      </c>
      <c r="H14" s="262">
        <f t="shared" ref="H14:H26" si="0">E14*D14</f>
        <v>20080</v>
      </c>
      <c r="I14" s="263">
        <f t="shared" ref="I14:I26" si="1">F14*D14</f>
        <v>2700</v>
      </c>
      <c r="J14" s="264">
        <f>H14+I14</f>
        <v>22780</v>
      </c>
    </row>
    <row r="15" spans="1:10" ht="141" customHeight="1" thickBot="1" x14ac:dyDescent="0.25">
      <c r="A15" s="134">
        <v>2</v>
      </c>
      <c r="B15" s="134" t="s">
        <v>564</v>
      </c>
      <c r="C15" s="25" t="s">
        <v>434</v>
      </c>
      <c r="D15" s="96">
        <v>1</v>
      </c>
      <c r="E15" s="144">
        <v>21890</v>
      </c>
      <c r="F15" s="203">
        <v>2700</v>
      </c>
      <c r="G15" s="264">
        <f t="shared" ref="G15:G26" si="2">E15+F15</f>
        <v>24590</v>
      </c>
      <c r="H15" s="262">
        <f t="shared" si="0"/>
        <v>21890</v>
      </c>
      <c r="I15" s="263">
        <f t="shared" si="1"/>
        <v>2700</v>
      </c>
      <c r="J15" s="264">
        <f t="shared" ref="J15:J26" si="3">H15+I15</f>
        <v>24590</v>
      </c>
    </row>
    <row r="16" spans="1:10" ht="94.5" customHeight="1" thickBot="1" x14ac:dyDescent="0.25">
      <c r="A16" s="134">
        <v>3</v>
      </c>
      <c r="B16" s="112" t="s">
        <v>639</v>
      </c>
      <c r="C16" s="25" t="s">
        <v>418</v>
      </c>
      <c r="D16" s="96">
        <v>1</v>
      </c>
      <c r="E16" s="144">
        <v>17300</v>
      </c>
      <c r="F16" s="203">
        <v>2500</v>
      </c>
      <c r="G16" s="264">
        <f t="shared" si="2"/>
        <v>19800</v>
      </c>
      <c r="H16" s="262">
        <f t="shared" si="0"/>
        <v>17300</v>
      </c>
      <c r="I16" s="263">
        <f t="shared" si="1"/>
        <v>2500</v>
      </c>
      <c r="J16" s="264">
        <f t="shared" si="3"/>
        <v>19800</v>
      </c>
    </row>
    <row r="17" spans="1:15" ht="94.5" customHeight="1" thickBot="1" x14ac:dyDescent="0.25">
      <c r="A17" s="134">
        <v>4</v>
      </c>
      <c r="B17" s="112" t="s">
        <v>796</v>
      </c>
      <c r="C17" s="25" t="s">
        <v>430</v>
      </c>
      <c r="D17" s="96">
        <v>2</v>
      </c>
      <c r="E17" s="144">
        <v>17300</v>
      </c>
      <c r="F17" s="203">
        <v>2500</v>
      </c>
      <c r="G17" s="264">
        <f t="shared" si="2"/>
        <v>19800</v>
      </c>
      <c r="H17" s="262">
        <f t="shared" si="0"/>
        <v>34600</v>
      </c>
      <c r="I17" s="263">
        <f t="shared" si="1"/>
        <v>5000</v>
      </c>
      <c r="J17" s="264">
        <f t="shared" si="3"/>
        <v>39600</v>
      </c>
    </row>
    <row r="18" spans="1:15" ht="94.5" customHeight="1" thickBot="1" x14ac:dyDescent="0.25">
      <c r="A18" s="134">
        <v>5</v>
      </c>
      <c r="B18" s="112" t="s">
        <v>420</v>
      </c>
      <c r="C18" s="25" t="s">
        <v>419</v>
      </c>
      <c r="D18" s="96">
        <v>2</v>
      </c>
      <c r="E18" s="262">
        <v>11300</v>
      </c>
      <c r="F18" s="203">
        <v>2200</v>
      </c>
      <c r="G18" s="264">
        <f t="shared" si="2"/>
        <v>13500</v>
      </c>
      <c r="H18" s="262">
        <f t="shared" si="0"/>
        <v>22600</v>
      </c>
      <c r="I18" s="263">
        <f t="shared" si="1"/>
        <v>4400</v>
      </c>
      <c r="J18" s="264">
        <f t="shared" si="3"/>
        <v>27000</v>
      </c>
    </row>
    <row r="19" spans="1:15" ht="94.5" customHeight="1" thickBot="1" x14ac:dyDescent="0.25">
      <c r="A19" s="134">
        <v>6</v>
      </c>
      <c r="B19" s="112" t="s">
        <v>421</v>
      </c>
      <c r="C19" s="25" t="s">
        <v>419</v>
      </c>
      <c r="D19" s="96">
        <v>1</v>
      </c>
      <c r="E19" s="281">
        <v>11300</v>
      </c>
      <c r="F19" s="203">
        <v>2200</v>
      </c>
      <c r="G19" s="264">
        <f t="shared" si="2"/>
        <v>13500</v>
      </c>
      <c r="H19" s="262">
        <f t="shared" si="0"/>
        <v>11300</v>
      </c>
      <c r="I19" s="263">
        <f t="shared" si="1"/>
        <v>2200</v>
      </c>
      <c r="J19" s="264">
        <f t="shared" si="3"/>
        <v>13500</v>
      </c>
    </row>
    <row r="20" spans="1:15" ht="84.75" customHeight="1" thickBot="1" x14ac:dyDescent="0.25">
      <c r="A20" s="134">
        <v>7</v>
      </c>
      <c r="B20" s="159" t="s">
        <v>780</v>
      </c>
      <c r="C20" s="25" t="s">
        <v>422</v>
      </c>
      <c r="D20" s="96">
        <v>4</v>
      </c>
      <c r="E20" s="144">
        <v>17300</v>
      </c>
      <c r="F20" s="203">
        <v>2200</v>
      </c>
      <c r="G20" s="264">
        <f t="shared" si="2"/>
        <v>19500</v>
      </c>
      <c r="H20" s="262">
        <f t="shared" si="0"/>
        <v>69200</v>
      </c>
      <c r="I20" s="263">
        <f t="shared" si="1"/>
        <v>8800</v>
      </c>
      <c r="J20" s="264">
        <f t="shared" si="3"/>
        <v>78000</v>
      </c>
    </row>
    <row r="21" spans="1:15" ht="86.25" customHeight="1" thickBot="1" x14ac:dyDescent="0.25">
      <c r="A21" s="134">
        <v>8</v>
      </c>
      <c r="B21" s="112" t="s">
        <v>608</v>
      </c>
      <c r="C21" s="25" t="s">
        <v>423</v>
      </c>
      <c r="D21" s="96">
        <v>1</v>
      </c>
      <c r="E21" s="144">
        <v>16500</v>
      </c>
      <c r="F21" s="203">
        <v>2200</v>
      </c>
      <c r="G21" s="264">
        <f t="shared" si="2"/>
        <v>18700</v>
      </c>
      <c r="H21" s="262">
        <f t="shared" si="0"/>
        <v>16500</v>
      </c>
      <c r="I21" s="263">
        <f t="shared" si="1"/>
        <v>2200</v>
      </c>
      <c r="J21" s="264">
        <f t="shared" si="3"/>
        <v>18700</v>
      </c>
    </row>
    <row r="22" spans="1:15" ht="94.5" customHeight="1" thickBot="1" x14ac:dyDescent="0.25">
      <c r="A22" s="134">
        <v>9</v>
      </c>
      <c r="B22" s="112" t="s">
        <v>426</v>
      </c>
      <c r="C22" s="25" t="s">
        <v>424</v>
      </c>
      <c r="D22" s="96">
        <v>1</v>
      </c>
      <c r="E22" s="262">
        <v>19500</v>
      </c>
      <c r="F22" s="203">
        <v>2500</v>
      </c>
      <c r="G22" s="264">
        <f t="shared" si="2"/>
        <v>22000</v>
      </c>
      <c r="H22" s="262">
        <f t="shared" si="0"/>
        <v>19500</v>
      </c>
      <c r="I22" s="263">
        <f t="shared" si="1"/>
        <v>2500</v>
      </c>
      <c r="J22" s="264">
        <f t="shared" si="3"/>
        <v>22000</v>
      </c>
    </row>
    <row r="23" spans="1:15" ht="94.5" customHeight="1" thickBot="1" x14ac:dyDescent="0.25">
      <c r="A23" s="134">
        <v>10</v>
      </c>
      <c r="B23" s="112" t="s">
        <v>427</v>
      </c>
      <c r="C23" s="25" t="s">
        <v>425</v>
      </c>
      <c r="D23" s="96">
        <v>1</v>
      </c>
      <c r="E23" s="262">
        <v>21060</v>
      </c>
      <c r="F23" s="203">
        <v>2500</v>
      </c>
      <c r="G23" s="264">
        <f t="shared" si="2"/>
        <v>23560</v>
      </c>
      <c r="H23" s="262">
        <f t="shared" si="0"/>
        <v>21060</v>
      </c>
      <c r="I23" s="263">
        <f t="shared" si="1"/>
        <v>2500</v>
      </c>
      <c r="J23" s="264">
        <f t="shared" si="3"/>
        <v>23560</v>
      </c>
    </row>
    <row r="24" spans="1:15" ht="94.5" customHeight="1" thickBot="1" x14ac:dyDescent="0.25">
      <c r="A24" s="134">
        <v>11</v>
      </c>
      <c r="B24" s="112" t="s">
        <v>428</v>
      </c>
      <c r="C24" s="25" t="s">
        <v>429</v>
      </c>
      <c r="D24" s="96">
        <v>1</v>
      </c>
      <c r="E24" s="262">
        <v>11500</v>
      </c>
      <c r="F24" s="203">
        <v>2200</v>
      </c>
      <c r="G24" s="264">
        <f t="shared" si="2"/>
        <v>13700</v>
      </c>
      <c r="H24" s="262">
        <f t="shared" si="0"/>
        <v>11500</v>
      </c>
      <c r="I24" s="263">
        <f t="shared" si="1"/>
        <v>2200</v>
      </c>
      <c r="J24" s="264">
        <f t="shared" si="3"/>
        <v>13700</v>
      </c>
    </row>
    <row r="25" spans="1:15" ht="130.5" customHeight="1" thickBot="1" x14ac:dyDescent="0.25">
      <c r="A25" s="134">
        <v>12</v>
      </c>
      <c r="B25" s="112" t="s">
        <v>464</v>
      </c>
      <c r="C25" s="25" t="s">
        <v>431</v>
      </c>
      <c r="D25" s="96">
        <v>2</v>
      </c>
      <c r="E25" s="262">
        <v>12500</v>
      </c>
      <c r="F25" s="203">
        <v>2200</v>
      </c>
      <c r="G25" s="264">
        <f t="shared" si="2"/>
        <v>14700</v>
      </c>
      <c r="H25" s="262">
        <f t="shared" si="0"/>
        <v>25000</v>
      </c>
      <c r="I25" s="263">
        <f t="shared" si="1"/>
        <v>4400</v>
      </c>
      <c r="J25" s="264">
        <f t="shared" si="3"/>
        <v>29400</v>
      </c>
    </row>
    <row r="26" spans="1:15" ht="94.5" customHeight="1" thickBot="1" x14ac:dyDescent="0.25">
      <c r="A26" s="335">
        <v>13</v>
      </c>
      <c r="B26" s="351" t="s">
        <v>465</v>
      </c>
      <c r="C26" s="352" t="s">
        <v>752</v>
      </c>
      <c r="D26" s="353">
        <v>1</v>
      </c>
      <c r="E26" s="354">
        <v>86370</v>
      </c>
      <c r="F26" s="355">
        <v>12000</v>
      </c>
      <c r="G26" s="356">
        <f t="shared" si="2"/>
        <v>98370</v>
      </c>
      <c r="H26" s="354">
        <f t="shared" si="0"/>
        <v>86370</v>
      </c>
      <c r="I26" s="357">
        <f t="shared" si="1"/>
        <v>12000</v>
      </c>
      <c r="J26" s="356">
        <f t="shared" si="3"/>
        <v>98370</v>
      </c>
      <c r="K26" s="168" t="s">
        <v>432</v>
      </c>
      <c r="L26" s="109"/>
      <c r="M26" s="109"/>
      <c r="N26" s="109"/>
      <c r="O26" s="109"/>
    </row>
    <row r="27" spans="1:15" ht="16.5" x14ac:dyDescent="0.3">
      <c r="A27" s="31"/>
      <c r="B27" s="70" t="s">
        <v>125</v>
      </c>
      <c r="C27" s="320">
        <f>SUM(D14:D25)</f>
        <v>18</v>
      </c>
      <c r="D27" s="275"/>
      <c r="E27" s="215"/>
      <c r="F27" s="215"/>
      <c r="G27" s="215"/>
      <c r="H27" s="349">
        <f>SUM(H14:H26)</f>
        <v>376900</v>
      </c>
      <c r="I27" s="350"/>
      <c r="J27" s="350"/>
      <c r="K27" s="31"/>
    </row>
    <row r="28" spans="1:15" ht="16.5" x14ac:dyDescent="0.3">
      <c r="A28" s="31"/>
      <c r="B28" s="70" t="s">
        <v>433</v>
      </c>
      <c r="C28" s="320">
        <v>1</v>
      </c>
      <c r="D28" s="275"/>
      <c r="E28" s="215"/>
      <c r="F28" s="215"/>
      <c r="G28" s="215"/>
      <c r="H28" s="350"/>
      <c r="I28" s="350">
        <f>SUM(I14:I27)</f>
        <v>54100</v>
      </c>
      <c r="J28" s="350"/>
      <c r="K28" s="31"/>
    </row>
    <row r="29" spans="1:15" ht="16.5" x14ac:dyDescent="0.3">
      <c r="A29" s="31"/>
      <c r="B29" s="70"/>
      <c r="C29" s="320"/>
      <c r="D29" s="275"/>
      <c r="E29" s="215"/>
      <c r="F29" s="215"/>
      <c r="G29" s="215"/>
      <c r="H29" s="350"/>
      <c r="I29" s="350"/>
      <c r="J29" s="349">
        <f>SUM(J14:J28)</f>
        <v>431000</v>
      </c>
      <c r="K29" s="31"/>
    </row>
    <row r="30" spans="1:15" ht="16.5" x14ac:dyDescent="0.3">
      <c r="A30" s="32"/>
      <c r="B30" s="33" t="s">
        <v>51</v>
      </c>
      <c r="C30" s="321"/>
      <c r="D30" s="276"/>
      <c r="E30" s="216"/>
      <c r="F30" s="236"/>
      <c r="G30" s="247"/>
      <c r="H30" s="349"/>
      <c r="I30" s="349"/>
      <c r="J30" s="349"/>
      <c r="K30" s="32"/>
    </row>
    <row r="31" spans="1:15" ht="16.5" x14ac:dyDescent="0.3">
      <c r="A31" s="31"/>
      <c r="B31" s="31"/>
      <c r="C31" s="275"/>
      <c r="D31" s="275"/>
      <c r="E31" s="215"/>
      <c r="F31" s="215"/>
      <c r="G31" s="215"/>
      <c r="H31" s="215"/>
      <c r="I31" s="215"/>
      <c r="J31" s="215"/>
      <c r="K31" s="31"/>
    </row>
    <row r="32" spans="1:15" ht="16.5" x14ac:dyDescent="0.3">
      <c r="A32" s="31"/>
      <c r="B32" s="39"/>
      <c r="C32" s="322"/>
      <c r="D32" s="277"/>
      <c r="E32" s="217"/>
      <c r="F32" s="217"/>
      <c r="G32" s="248"/>
      <c r="H32" s="313"/>
      <c r="I32" s="313"/>
      <c r="J32" s="313"/>
    </row>
    <row r="33" spans="1:10" x14ac:dyDescent="0.2">
      <c r="A33" s="44"/>
      <c r="B33" s="45" t="s">
        <v>53</v>
      </c>
      <c r="C33" s="323"/>
      <c r="D33" s="278" t="s">
        <v>87</v>
      </c>
      <c r="E33" s="218"/>
      <c r="F33" s="218"/>
      <c r="G33" s="249"/>
      <c r="H33" s="315" t="s">
        <v>88</v>
      </c>
      <c r="I33" s="315"/>
      <c r="J33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31496062992125984" top="0.15748031496062992" bottom="0.15748031496062992" header="0.31496062992125984" footer="0.31496062992125984"/>
  <pageSetup paperSize="9" scale="61" fitToHeight="10" orientation="portrait" r:id="rId1"/>
  <colBreaks count="1" manualBreakCount="1">
    <brk id="10" max="1048575" man="1"/>
  </colBreaks>
  <ignoredErrors>
    <ignoredError sqref="C27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view="pageBreakPreview" zoomScale="115" zoomScaleNormal="100" zoomScaleSheetLayoutView="115" workbookViewId="0">
      <selection activeCell="E5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2.5703125" style="3" customWidth="1"/>
    <col min="4" max="4" width="10.28515625" style="3" customWidth="1"/>
    <col min="5" max="5" width="10.140625" style="284" bestFit="1" customWidth="1"/>
    <col min="6" max="6" width="9.140625" style="284"/>
    <col min="7" max="10" width="9.140625" style="20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4"/>
      <c r="D2" s="7"/>
    </row>
    <row r="3" spans="1:10" x14ac:dyDescent="0.25">
      <c r="A3" s="16" t="s">
        <v>83</v>
      </c>
      <c r="B3" s="22"/>
      <c r="D3" s="8"/>
    </row>
    <row r="4" spans="1:10" ht="15.75" customHeight="1" x14ac:dyDescent="0.2">
      <c r="A4" s="16"/>
      <c r="B4" s="104" t="s">
        <v>93</v>
      </c>
      <c r="C4" s="104"/>
      <c r="D4" s="18"/>
    </row>
    <row r="5" spans="1:10" x14ac:dyDescent="0.25">
      <c r="A5" s="17" t="s">
        <v>84</v>
      </c>
      <c r="B5" s="6"/>
      <c r="C5" s="8"/>
      <c r="D5" s="19"/>
    </row>
    <row r="6" spans="1:10" ht="15.75" customHeight="1" x14ac:dyDescent="0.25">
      <c r="A6" s="17"/>
      <c r="B6" s="104" t="s">
        <v>69</v>
      </c>
      <c r="C6" s="104"/>
      <c r="D6" s="19"/>
    </row>
    <row r="7" spans="1:10" ht="23.25" customHeight="1" x14ac:dyDescent="0.25">
      <c r="A7" s="17" t="s">
        <v>85</v>
      </c>
      <c r="B7" s="5"/>
      <c r="C7" s="8"/>
      <c r="D7" s="19"/>
    </row>
    <row r="8" spans="1:10" ht="21" customHeight="1" x14ac:dyDescent="0.25">
      <c r="A8" s="11"/>
      <c r="B8" s="28" t="s">
        <v>381</v>
      </c>
      <c r="C8" s="114"/>
      <c r="D8" s="19"/>
    </row>
    <row r="9" spans="1:10" x14ac:dyDescent="0.25">
      <c r="A9" s="12"/>
      <c r="B9" s="9"/>
      <c r="C9" s="8"/>
      <c r="D9" s="20"/>
    </row>
    <row r="10" spans="1:10" ht="17.25" customHeight="1" x14ac:dyDescent="0.2">
      <c r="A10" s="13"/>
      <c r="B10" s="16" t="s">
        <v>514</v>
      </c>
      <c r="C10" s="103"/>
      <c r="D10" s="103"/>
    </row>
    <row r="11" spans="1:10" ht="16.5" thickBot="1" x14ac:dyDescent="0.25">
      <c r="A11" s="14"/>
      <c r="B11" s="24"/>
      <c r="C11" s="115"/>
      <c r="D11" s="115"/>
    </row>
    <row r="12" spans="1:10" ht="12.75" customHeight="1" x14ac:dyDescent="0.2">
      <c r="A12" s="503" t="s">
        <v>90</v>
      </c>
      <c r="B12" s="513" t="s">
        <v>91</v>
      </c>
      <c r="C12" s="522" t="s">
        <v>92</v>
      </c>
      <c r="D12" s="522" t="s">
        <v>59</v>
      </c>
      <c r="E12" s="518" t="s">
        <v>54</v>
      </c>
      <c r="F12" s="519"/>
      <c r="G12" s="520"/>
      <c r="H12" s="518" t="s">
        <v>55</v>
      </c>
      <c r="I12" s="519"/>
      <c r="J12" s="520"/>
    </row>
    <row r="13" spans="1:10" ht="47.25" customHeight="1" thickBot="1" x14ac:dyDescent="0.25">
      <c r="A13" s="504"/>
      <c r="B13" s="514"/>
      <c r="C13" s="523"/>
      <c r="D13" s="523"/>
      <c r="E13" s="233" t="s">
        <v>56</v>
      </c>
      <c r="F13" s="234" t="s">
        <v>57</v>
      </c>
      <c r="G13" s="51" t="s">
        <v>58</v>
      </c>
      <c r="H13" s="49" t="s">
        <v>56</v>
      </c>
      <c r="I13" s="50" t="s">
        <v>57</v>
      </c>
      <c r="J13" s="51" t="s">
        <v>58</v>
      </c>
    </row>
    <row r="14" spans="1:10" ht="94.5" customHeight="1" thickBot="1" x14ac:dyDescent="0.25">
      <c r="A14" s="88">
        <v>1</v>
      </c>
      <c r="B14" s="105" t="s">
        <v>602</v>
      </c>
      <c r="C14" s="116" t="s">
        <v>382</v>
      </c>
      <c r="D14" s="333">
        <v>1</v>
      </c>
      <c r="E14" s="144">
        <v>19500</v>
      </c>
      <c r="F14" s="263">
        <v>2200</v>
      </c>
      <c r="G14" s="261">
        <f>E14+F14</f>
        <v>21700</v>
      </c>
      <c r="H14" s="259">
        <f t="shared" ref="H14:H40" si="0">E14*D14</f>
        <v>19500</v>
      </c>
      <c r="I14" s="260">
        <f t="shared" ref="I14:I40" si="1">F14*D14</f>
        <v>2200</v>
      </c>
      <c r="J14" s="261">
        <f>H14+I14</f>
        <v>21700</v>
      </c>
    </row>
    <row r="15" spans="1:10" ht="94.5" customHeight="1" thickBot="1" x14ac:dyDescent="0.25">
      <c r="A15" s="134">
        <v>2</v>
      </c>
      <c r="B15" s="231" t="s">
        <v>565</v>
      </c>
      <c r="C15" s="117" t="s">
        <v>554</v>
      </c>
      <c r="D15" s="95">
        <v>1</v>
      </c>
      <c r="E15" s="144">
        <v>18300</v>
      </c>
      <c r="F15" s="203">
        <v>2200</v>
      </c>
      <c r="G15" s="261">
        <f>SUM(E15:F15)</f>
        <v>20500</v>
      </c>
      <c r="H15" s="259">
        <f t="shared" si="0"/>
        <v>18300</v>
      </c>
      <c r="I15" s="260">
        <f t="shared" si="1"/>
        <v>2200</v>
      </c>
      <c r="J15" s="261">
        <f>SUM(H15:I15)</f>
        <v>20500</v>
      </c>
    </row>
    <row r="16" spans="1:10" ht="94.5" customHeight="1" thickBot="1" x14ac:dyDescent="0.25">
      <c r="A16" s="134">
        <v>3</v>
      </c>
      <c r="B16" s="112" t="s">
        <v>603</v>
      </c>
      <c r="C16" s="117" t="s">
        <v>395</v>
      </c>
      <c r="D16" s="95">
        <f>3+4</f>
        <v>7</v>
      </c>
      <c r="E16" s="144">
        <v>17300</v>
      </c>
      <c r="F16" s="203">
        <v>2200</v>
      </c>
      <c r="G16" s="261">
        <f t="shared" ref="G16:G51" si="2">E16+F16</f>
        <v>19500</v>
      </c>
      <c r="H16" s="259">
        <f t="shared" si="0"/>
        <v>121100</v>
      </c>
      <c r="I16" s="260">
        <f t="shared" si="1"/>
        <v>15400</v>
      </c>
      <c r="J16" s="261">
        <f t="shared" ref="J16:J51" si="3">H16+I16</f>
        <v>136500</v>
      </c>
    </row>
    <row r="17" spans="1:10" ht="86.25" customHeight="1" thickBot="1" x14ac:dyDescent="0.25">
      <c r="A17" s="134">
        <v>4</v>
      </c>
      <c r="B17" s="112" t="s">
        <v>383</v>
      </c>
      <c r="C17" s="117" t="s">
        <v>288</v>
      </c>
      <c r="D17" s="95">
        <v>1</v>
      </c>
      <c r="E17" s="144">
        <v>10500</v>
      </c>
      <c r="F17" s="203">
        <v>2200</v>
      </c>
      <c r="G17" s="261">
        <f t="shared" si="2"/>
        <v>12700</v>
      </c>
      <c r="H17" s="259">
        <f t="shared" si="0"/>
        <v>10500</v>
      </c>
      <c r="I17" s="260">
        <f t="shared" si="1"/>
        <v>2200</v>
      </c>
      <c r="J17" s="261">
        <f t="shared" si="3"/>
        <v>12700</v>
      </c>
    </row>
    <row r="18" spans="1:10" ht="136.5" customHeight="1" thickBot="1" x14ac:dyDescent="0.25">
      <c r="A18" s="134">
        <v>5</v>
      </c>
      <c r="B18" s="112" t="s">
        <v>566</v>
      </c>
      <c r="C18" s="117" t="s">
        <v>302</v>
      </c>
      <c r="D18" s="95">
        <v>1</v>
      </c>
      <c r="E18" s="144">
        <v>26740</v>
      </c>
      <c r="F18" s="203">
        <v>2700</v>
      </c>
      <c r="G18" s="261">
        <f t="shared" si="2"/>
        <v>29440</v>
      </c>
      <c r="H18" s="259">
        <f t="shared" si="0"/>
        <v>26740</v>
      </c>
      <c r="I18" s="260">
        <f t="shared" si="1"/>
        <v>2700</v>
      </c>
      <c r="J18" s="261">
        <f t="shared" si="3"/>
        <v>29440</v>
      </c>
    </row>
    <row r="19" spans="1:10" ht="152.25" customHeight="1" thickBot="1" x14ac:dyDescent="0.25">
      <c r="A19" s="134">
        <v>6</v>
      </c>
      <c r="B19" s="112" t="s">
        <v>567</v>
      </c>
      <c r="C19" s="117" t="s">
        <v>301</v>
      </c>
      <c r="D19" s="95">
        <v>2</v>
      </c>
      <c r="E19" s="144">
        <v>26740</v>
      </c>
      <c r="F19" s="203">
        <v>2700</v>
      </c>
      <c r="G19" s="261">
        <f t="shared" si="2"/>
        <v>29440</v>
      </c>
      <c r="H19" s="259">
        <f t="shared" si="0"/>
        <v>53480</v>
      </c>
      <c r="I19" s="260">
        <f t="shared" si="1"/>
        <v>5400</v>
      </c>
      <c r="J19" s="261">
        <f t="shared" si="3"/>
        <v>58880</v>
      </c>
    </row>
    <row r="20" spans="1:10" ht="111" customHeight="1" thickBot="1" x14ac:dyDescent="0.25">
      <c r="A20" s="134">
        <v>7</v>
      </c>
      <c r="B20" s="112" t="s">
        <v>781</v>
      </c>
      <c r="C20" s="117" t="s">
        <v>384</v>
      </c>
      <c r="D20" s="95">
        <v>1</v>
      </c>
      <c r="E20" s="144">
        <v>34940</v>
      </c>
      <c r="F20" s="203">
        <v>2200</v>
      </c>
      <c r="G20" s="261">
        <f t="shared" si="2"/>
        <v>37140</v>
      </c>
      <c r="H20" s="259">
        <f t="shared" si="0"/>
        <v>34940</v>
      </c>
      <c r="I20" s="260">
        <f t="shared" si="1"/>
        <v>2200</v>
      </c>
      <c r="J20" s="261">
        <f t="shared" si="3"/>
        <v>37140</v>
      </c>
    </row>
    <row r="21" spans="1:10" ht="111" customHeight="1" thickBot="1" x14ac:dyDescent="0.25">
      <c r="A21" s="134">
        <v>8</v>
      </c>
      <c r="B21" s="254" t="s">
        <v>568</v>
      </c>
      <c r="C21" s="117" t="s">
        <v>318</v>
      </c>
      <c r="D21" s="95">
        <v>1</v>
      </c>
      <c r="E21" s="144">
        <v>34940</v>
      </c>
      <c r="F21" s="203">
        <v>2200</v>
      </c>
      <c r="G21" s="261">
        <f>SUM(E21:F21)</f>
        <v>37140</v>
      </c>
      <c r="H21" s="259">
        <f t="shared" si="0"/>
        <v>34940</v>
      </c>
      <c r="I21" s="260">
        <f t="shared" si="1"/>
        <v>2200</v>
      </c>
      <c r="J21" s="261">
        <f t="shared" ref="J21" si="4">H21+I21</f>
        <v>37140</v>
      </c>
    </row>
    <row r="22" spans="1:10" ht="111" customHeight="1" thickBot="1" x14ac:dyDescent="0.25">
      <c r="A22" s="134">
        <v>9</v>
      </c>
      <c r="B22" s="112" t="s">
        <v>569</v>
      </c>
      <c r="C22" s="117" t="s">
        <v>391</v>
      </c>
      <c r="D22" s="95">
        <v>1</v>
      </c>
      <c r="E22" s="144">
        <v>20080</v>
      </c>
      <c r="F22" s="203">
        <v>2000</v>
      </c>
      <c r="G22" s="261">
        <f t="shared" si="2"/>
        <v>22080</v>
      </c>
      <c r="H22" s="259">
        <f t="shared" si="0"/>
        <v>20080</v>
      </c>
      <c r="I22" s="260">
        <f t="shared" si="1"/>
        <v>2000</v>
      </c>
      <c r="J22" s="261">
        <f t="shared" si="3"/>
        <v>22080</v>
      </c>
    </row>
    <row r="23" spans="1:10" ht="78" customHeight="1" thickBot="1" x14ac:dyDescent="0.25">
      <c r="A23" s="134">
        <v>10</v>
      </c>
      <c r="B23" s="132" t="s">
        <v>255</v>
      </c>
      <c r="C23" s="117" t="s">
        <v>79</v>
      </c>
      <c r="D23" s="95">
        <v>9</v>
      </c>
      <c r="E23" s="262">
        <v>10000</v>
      </c>
      <c r="F23" s="203">
        <v>2200</v>
      </c>
      <c r="G23" s="261">
        <f t="shared" si="2"/>
        <v>12200</v>
      </c>
      <c r="H23" s="259">
        <f t="shared" si="0"/>
        <v>90000</v>
      </c>
      <c r="I23" s="260">
        <f t="shared" si="1"/>
        <v>19800</v>
      </c>
      <c r="J23" s="261">
        <f t="shared" si="3"/>
        <v>109800</v>
      </c>
    </row>
    <row r="24" spans="1:10" ht="83.25" customHeight="1" thickBot="1" x14ac:dyDescent="0.25">
      <c r="A24" s="134">
        <v>11</v>
      </c>
      <c r="B24" s="132" t="s">
        <v>385</v>
      </c>
      <c r="C24" s="117" t="s">
        <v>79</v>
      </c>
      <c r="D24" s="95">
        <v>8</v>
      </c>
      <c r="E24" s="281">
        <v>10000</v>
      </c>
      <c r="F24" s="203">
        <v>2200</v>
      </c>
      <c r="G24" s="261">
        <f t="shared" si="2"/>
        <v>12200</v>
      </c>
      <c r="H24" s="259">
        <f t="shared" si="0"/>
        <v>80000</v>
      </c>
      <c r="I24" s="260">
        <f t="shared" si="1"/>
        <v>17600</v>
      </c>
      <c r="J24" s="261">
        <f t="shared" si="3"/>
        <v>97600</v>
      </c>
    </row>
    <row r="25" spans="1:10" ht="93" customHeight="1" thickBot="1" x14ac:dyDescent="0.25">
      <c r="A25" s="134">
        <v>12</v>
      </c>
      <c r="B25" s="113" t="s">
        <v>386</v>
      </c>
      <c r="C25" s="117" t="s">
        <v>97</v>
      </c>
      <c r="D25" s="95">
        <v>1</v>
      </c>
      <c r="E25" s="281">
        <v>10000</v>
      </c>
      <c r="F25" s="203">
        <v>2000</v>
      </c>
      <c r="G25" s="261">
        <f t="shared" si="2"/>
        <v>12000</v>
      </c>
      <c r="H25" s="259">
        <f t="shared" si="0"/>
        <v>10000</v>
      </c>
      <c r="I25" s="260">
        <f t="shared" si="1"/>
        <v>2000</v>
      </c>
      <c r="J25" s="261">
        <f t="shared" si="3"/>
        <v>12000</v>
      </c>
    </row>
    <row r="26" spans="1:10" ht="98.25" customHeight="1" thickBot="1" x14ac:dyDescent="0.25">
      <c r="A26" s="134">
        <v>13</v>
      </c>
      <c r="B26" s="113" t="s">
        <v>388</v>
      </c>
      <c r="C26" s="117" t="s">
        <v>97</v>
      </c>
      <c r="D26" s="95">
        <v>1</v>
      </c>
      <c r="E26" s="281">
        <v>10000</v>
      </c>
      <c r="F26" s="203">
        <v>2000</v>
      </c>
      <c r="G26" s="261">
        <f t="shared" si="2"/>
        <v>12000</v>
      </c>
      <c r="H26" s="259">
        <f t="shared" si="0"/>
        <v>10000</v>
      </c>
      <c r="I26" s="260">
        <f t="shared" si="1"/>
        <v>2000</v>
      </c>
      <c r="J26" s="261">
        <f t="shared" si="3"/>
        <v>12000</v>
      </c>
    </row>
    <row r="27" spans="1:10" ht="100.5" customHeight="1" thickBot="1" x14ac:dyDescent="0.25">
      <c r="A27" s="134">
        <v>14</v>
      </c>
      <c r="B27" s="113" t="s">
        <v>387</v>
      </c>
      <c r="C27" s="117" t="s">
        <v>97</v>
      </c>
      <c r="D27" s="95">
        <v>1</v>
      </c>
      <c r="E27" s="281">
        <v>10000</v>
      </c>
      <c r="F27" s="203">
        <v>2200</v>
      </c>
      <c r="G27" s="261">
        <f t="shared" si="2"/>
        <v>12200</v>
      </c>
      <c r="H27" s="259">
        <f t="shared" si="0"/>
        <v>10000</v>
      </c>
      <c r="I27" s="260">
        <f t="shared" si="1"/>
        <v>2200</v>
      </c>
      <c r="J27" s="261">
        <f t="shared" si="3"/>
        <v>12200</v>
      </c>
    </row>
    <row r="28" spans="1:10" ht="97.5" customHeight="1" thickBot="1" x14ac:dyDescent="0.25">
      <c r="A28" s="134">
        <v>15</v>
      </c>
      <c r="B28" s="113" t="s">
        <v>389</v>
      </c>
      <c r="C28" s="117" t="s">
        <v>97</v>
      </c>
      <c r="D28" s="95">
        <v>1</v>
      </c>
      <c r="E28" s="281">
        <v>10000</v>
      </c>
      <c r="F28" s="203">
        <v>2000</v>
      </c>
      <c r="G28" s="261">
        <f t="shared" si="2"/>
        <v>12000</v>
      </c>
      <c r="H28" s="259">
        <f t="shared" si="0"/>
        <v>10000</v>
      </c>
      <c r="I28" s="260">
        <f t="shared" si="1"/>
        <v>2000</v>
      </c>
      <c r="J28" s="261">
        <f t="shared" si="3"/>
        <v>12000</v>
      </c>
    </row>
    <row r="29" spans="1:10" ht="95.25" customHeight="1" thickBot="1" x14ac:dyDescent="0.25">
      <c r="A29" s="134">
        <v>16</v>
      </c>
      <c r="B29" s="113" t="s">
        <v>390</v>
      </c>
      <c r="C29" s="117" t="s">
        <v>288</v>
      </c>
      <c r="D29" s="95">
        <v>2</v>
      </c>
      <c r="E29" s="281">
        <v>10000</v>
      </c>
      <c r="F29" s="203">
        <v>2200</v>
      </c>
      <c r="G29" s="261">
        <f t="shared" si="2"/>
        <v>12200</v>
      </c>
      <c r="H29" s="259">
        <f t="shared" si="0"/>
        <v>20000</v>
      </c>
      <c r="I29" s="260">
        <f t="shared" si="1"/>
        <v>4400</v>
      </c>
      <c r="J29" s="261">
        <f t="shared" si="3"/>
        <v>24400</v>
      </c>
    </row>
    <row r="30" spans="1:10" ht="95.25" customHeight="1" thickBot="1" x14ac:dyDescent="0.25">
      <c r="A30" s="134">
        <v>17</v>
      </c>
      <c r="B30" s="113" t="s">
        <v>570</v>
      </c>
      <c r="C30" s="25" t="s">
        <v>241</v>
      </c>
      <c r="D30" s="95">
        <v>26</v>
      </c>
      <c r="E30" s="262">
        <v>5400</v>
      </c>
      <c r="F30" s="203">
        <v>2000</v>
      </c>
      <c r="G30" s="261">
        <f t="shared" si="2"/>
        <v>7400</v>
      </c>
      <c r="H30" s="259">
        <f t="shared" si="0"/>
        <v>140400</v>
      </c>
      <c r="I30" s="260">
        <f t="shared" si="1"/>
        <v>52000</v>
      </c>
      <c r="J30" s="261">
        <f t="shared" si="3"/>
        <v>192400</v>
      </c>
    </row>
    <row r="31" spans="1:10" ht="95.25" customHeight="1" thickBot="1" x14ac:dyDescent="0.25">
      <c r="A31" s="134">
        <v>18</v>
      </c>
      <c r="B31" s="113" t="s">
        <v>571</v>
      </c>
      <c r="C31" s="25" t="s">
        <v>241</v>
      </c>
      <c r="D31" s="95">
        <v>23</v>
      </c>
      <c r="E31" s="262">
        <v>5400</v>
      </c>
      <c r="F31" s="203">
        <v>2000</v>
      </c>
      <c r="G31" s="261">
        <f t="shared" si="2"/>
        <v>7400</v>
      </c>
      <c r="H31" s="259">
        <f t="shared" si="0"/>
        <v>124200</v>
      </c>
      <c r="I31" s="260">
        <f t="shared" si="1"/>
        <v>46000</v>
      </c>
      <c r="J31" s="261">
        <f t="shared" si="3"/>
        <v>170200</v>
      </c>
    </row>
    <row r="32" spans="1:10" ht="95.25" customHeight="1" thickBot="1" x14ac:dyDescent="0.25">
      <c r="A32" s="134">
        <v>19</v>
      </c>
      <c r="B32" s="113" t="s">
        <v>396</v>
      </c>
      <c r="C32" s="117" t="s">
        <v>235</v>
      </c>
      <c r="D32" s="95">
        <f>3+4</f>
        <v>7</v>
      </c>
      <c r="E32" s="262">
        <v>10000</v>
      </c>
      <c r="F32" s="203">
        <v>2000</v>
      </c>
      <c r="G32" s="261">
        <f t="shared" si="2"/>
        <v>12000</v>
      </c>
      <c r="H32" s="259">
        <f t="shared" si="0"/>
        <v>70000</v>
      </c>
      <c r="I32" s="260">
        <f t="shared" si="1"/>
        <v>14000</v>
      </c>
      <c r="J32" s="261">
        <f t="shared" si="3"/>
        <v>84000</v>
      </c>
    </row>
    <row r="33" spans="1:11" ht="95.25" customHeight="1" thickBot="1" x14ac:dyDescent="0.25">
      <c r="A33" s="134">
        <v>20</v>
      </c>
      <c r="B33" s="113" t="s">
        <v>397</v>
      </c>
      <c r="C33" s="117" t="s">
        <v>97</v>
      </c>
      <c r="D33" s="95">
        <f>3+4</f>
        <v>7</v>
      </c>
      <c r="E33" s="262">
        <v>10000</v>
      </c>
      <c r="F33" s="203">
        <v>2000</v>
      </c>
      <c r="G33" s="261">
        <f t="shared" si="2"/>
        <v>12000</v>
      </c>
      <c r="H33" s="259">
        <f t="shared" si="0"/>
        <v>70000</v>
      </c>
      <c r="I33" s="260">
        <f t="shared" si="1"/>
        <v>14000</v>
      </c>
      <c r="J33" s="261">
        <f t="shared" si="3"/>
        <v>84000</v>
      </c>
    </row>
    <row r="34" spans="1:11" ht="95.25" customHeight="1" thickBot="1" x14ac:dyDescent="0.25">
      <c r="A34" s="134">
        <v>21</v>
      </c>
      <c r="B34" s="113" t="s">
        <v>398</v>
      </c>
      <c r="C34" s="117" t="s">
        <v>97</v>
      </c>
      <c r="D34" s="95">
        <f>3+4</f>
        <v>7</v>
      </c>
      <c r="E34" s="262">
        <v>10000</v>
      </c>
      <c r="F34" s="203">
        <v>2000</v>
      </c>
      <c r="G34" s="261">
        <f t="shared" si="2"/>
        <v>12000</v>
      </c>
      <c r="H34" s="259">
        <f t="shared" si="0"/>
        <v>70000</v>
      </c>
      <c r="I34" s="260">
        <f t="shared" si="1"/>
        <v>14000</v>
      </c>
      <c r="J34" s="261">
        <f t="shared" si="3"/>
        <v>84000</v>
      </c>
    </row>
    <row r="35" spans="1:11" ht="95.25" customHeight="1" thickBot="1" x14ac:dyDescent="0.25">
      <c r="A35" s="134">
        <v>22</v>
      </c>
      <c r="B35" s="113" t="s">
        <v>399</v>
      </c>
      <c r="C35" s="117" t="s">
        <v>97</v>
      </c>
      <c r="D35" s="95">
        <v>7</v>
      </c>
      <c r="E35" s="262">
        <v>10000</v>
      </c>
      <c r="F35" s="203">
        <v>2200</v>
      </c>
      <c r="G35" s="261">
        <f t="shared" si="2"/>
        <v>12200</v>
      </c>
      <c r="H35" s="259">
        <f t="shared" si="0"/>
        <v>70000</v>
      </c>
      <c r="I35" s="260">
        <f t="shared" si="1"/>
        <v>15400</v>
      </c>
      <c r="J35" s="261">
        <f t="shared" si="3"/>
        <v>85400</v>
      </c>
    </row>
    <row r="36" spans="1:11" ht="95.25" customHeight="1" thickBot="1" x14ac:dyDescent="0.25">
      <c r="A36" s="134">
        <v>23</v>
      </c>
      <c r="B36" s="113" t="s">
        <v>400</v>
      </c>
      <c r="C36" s="117" t="s">
        <v>97</v>
      </c>
      <c r="D36" s="95">
        <v>7</v>
      </c>
      <c r="E36" s="281">
        <v>10000</v>
      </c>
      <c r="F36" s="203">
        <v>2000</v>
      </c>
      <c r="G36" s="261">
        <f t="shared" si="2"/>
        <v>12000</v>
      </c>
      <c r="H36" s="259">
        <f t="shared" si="0"/>
        <v>70000</v>
      </c>
      <c r="I36" s="260">
        <f t="shared" si="1"/>
        <v>14000</v>
      </c>
      <c r="J36" s="261">
        <f t="shared" si="3"/>
        <v>84000</v>
      </c>
    </row>
    <row r="37" spans="1:11" ht="95.25" customHeight="1" thickBot="1" x14ac:dyDescent="0.25">
      <c r="A37" s="134">
        <v>24</v>
      </c>
      <c r="B37" s="113" t="s">
        <v>401</v>
      </c>
      <c r="C37" s="117" t="s">
        <v>19</v>
      </c>
      <c r="D37" s="95">
        <f>6+6</f>
        <v>12</v>
      </c>
      <c r="E37" s="262">
        <v>15500</v>
      </c>
      <c r="F37" s="203">
        <v>2500</v>
      </c>
      <c r="G37" s="261">
        <f t="shared" si="2"/>
        <v>18000</v>
      </c>
      <c r="H37" s="259">
        <f t="shared" si="0"/>
        <v>186000</v>
      </c>
      <c r="I37" s="260">
        <f t="shared" si="1"/>
        <v>30000</v>
      </c>
      <c r="J37" s="261">
        <f t="shared" si="3"/>
        <v>216000</v>
      </c>
    </row>
    <row r="38" spans="1:11" ht="95.25" customHeight="1" thickBot="1" x14ac:dyDescent="0.25">
      <c r="A38" s="134">
        <v>25</v>
      </c>
      <c r="B38" s="113" t="s">
        <v>402</v>
      </c>
      <c r="C38" s="117" t="s">
        <v>81</v>
      </c>
      <c r="D38" s="95">
        <v>1</v>
      </c>
      <c r="E38" s="262">
        <v>11100</v>
      </c>
      <c r="F38" s="203">
        <v>2200</v>
      </c>
      <c r="G38" s="261">
        <f t="shared" si="2"/>
        <v>13300</v>
      </c>
      <c r="H38" s="259">
        <f t="shared" si="0"/>
        <v>11100</v>
      </c>
      <c r="I38" s="260">
        <f t="shared" si="1"/>
        <v>2200</v>
      </c>
      <c r="J38" s="261">
        <f t="shared" si="3"/>
        <v>13300</v>
      </c>
    </row>
    <row r="39" spans="1:11" ht="95.25" customHeight="1" thickBot="1" x14ac:dyDescent="0.25">
      <c r="A39" s="134">
        <v>26</v>
      </c>
      <c r="B39" s="113" t="s">
        <v>403</v>
      </c>
      <c r="C39" s="117" t="s">
        <v>81</v>
      </c>
      <c r="D39" s="95">
        <v>1</v>
      </c>
      <c r="E39" s="281">
        <v>11100</v>
      </c>
      <c r="F39" s="203">
        <v>2200</v>
      </c>
      <c r="G39" s="261">
        <f t="shared" si="2"/>
        <v>13300</v>
      </c>
      <c r="H39" s="259">
        <f t="shared" si="0"/>
        <v>11100</v>
      </c>
      <c r="I39" s="260">
        <f t="shared" si="1"/>
        <v>2200</v>
      </c>
      <c r="J39" s="261">
        <f t="shared" si="3"/>
        <v>13300</v>
      </c>
    </row>
    <row r="40" spans="1:11" ht="95.25" customHeight="1" thickBot="1" x14ac:dyDescent="0.25">
      <c r="A40" s="134">
        <v>27</v>
      </c>
      <c r="B40" s="113" t="s">
        <v>404</v>
      </c>
      <c r="C40" s="117" t="s">
        <v>405</v>
      </c>
      <c r="D40" s="95">
        <v>1</v>
      </c>
      <c r="E40" s="262">
        <v>8900</v>
      </c>
      <c r="F40" s="203">
        <v>2000</v>
      </c>
      <c r="G40" s="261">
        <f t="shared" si="2"/>
        <v>10900</v>
      </c>
      <c r="H40" s="259">
        <f t="shared" si="0"/>
        <v>8900</v>
      </c>
      <c r="I40" s="260">
        <f t="shared" si="1"/>
        <v>2000</v>
      </c>
      <c r="J40" s="261">
        <f t="shared" si="3"/>
        <v>10900</v>
      </c>
    </row>
    <row r="41" spans="1:11" ht="32.25" customHeight="1" thickBot="1" x14ac:dyDescent="0.25">
      <c r="A41" s="135"/>
      <c r="B41" s="128" t="s">
        <v>28</v>
      </c>
      <c r="C41" s="118"/>
      <c r="D41" s="95"/>
      <c r="E41" s="144"/>
      <c r="F41" s="203"/>
      <c r="G41" s="261"/>
      <c r="H41" s="259"/>
      <c r="I41" s="260"/>
      <c r="J41" s="261"/>
    </row>
    <row r="42" spans="1:11" ht="166.5" customHeight="1" thickBot="1" x14ac:dyDescent="0.25">
      <c r="A42" s="134">
        <v>28</v>
      </c>
      <c r="B42" s="257" t="s">
        <v>604</v>
      </c>
      <c r="C42" s="79" t="s">
        <v>96</v>
      </c>
      <c r="D42" s="95">
        <v>1</v>
      </c>
      <c r="E42" s="262">
        <v>45820</v>
      </c>
      <c r="F42" s="203">
        <v>2200</v>
      </c>
      <c r="G42" s="261">
        <f t="shared" si="2"/>
        <v>48020</v>
      </c>
      <c r="H42" s="259">
        <f t="shared" ref="H42:H51" si="5">E42*D42</f>
        <v>45820</v>
      </c>
      <c r="I42" s="260">
        <f t="shared" ref="I42:I51" si="6">F42*D42</f>
        <v>2200</v>
      </c>
      <c r="J42" s="261">
        <f t="shared" si="3"/>
        <v>48020</v>
      </c>
      <c r="K42" s="230"/>
    </row>
    <row r="43" spans="1:11" ht="158.25" customHeight="1" thickBot="1" x14ac:dyDescent="0.25">
      <c r="A43" s="139">
        <v>29</v>
      </c>
      <c r="B43" s="195" t="s">
        <v>865</v>
      </c>
      <c r="C43" s="117" t="s">
        <v>233</v>
      </c>
      <c r="D43" s="95">
        <v>1</v>
      </c>
      <c r="E43" s="144">
        <v>13500</v>
      </c>
      <c r="F43" s="203">
        <v>3000</v>
      </c>
      <c r="G43" s="261">
        <f t="shared" si="2"/>
        <v>16500</v>
      </c>
      <c r="H43" s="259">
        <f t="shared" si="5"/>
        <v>13500</v>
      </c>
      <c r="I43" s="260">
        <f t="shared" si="6"/>
        <v>3000</v>
      </c>
      <c r="J43" s="261">
        <f t="shared" si="3"/>
        <v>16500</v>
      </c>
    </row>
    <row r="44" spans="1:11" ht="157.5" customHeight="1" thickBot="1" x14ac:dyDescent="0.25">
      <c r="A44" s="134">
        <v>30</v>
      </c>
      <c r="B44" s="195" t="s">
        <v>866</v>
      </c>
      <c r="C44" s="117" t="s">
        <v>98</v>
      </c>
      <c r="D44" s="95">
        <v>1</v>
      </c>
      <c r="E44" s="144">
        <v>13500</v>
      </c>
      <c r="F44" s="203">
        <v>3000</v>
      </c>
      <c r="G44" s="261">
        <f t="shared" si="2"/>
        <v>16500</v>
      </c>
      <c r="H44" s="259">
        <f t="shared" si="5"/>
        <v>13500</v>
      </c>
      <c r="I44" s="260">
        <f t="shared" si="6"/>
        <v>3000</v>
      </c>
      <c r="J44" s="261">
        <f t="shared" si="3"/>
        <v>16500</v>
      </c>
    </row>
    <row r="45" spans="1:11" ht="140.25" customHeight="1" thickBot="1" x14ac:dyDescent="0.25">
      <c r="A45" s="139">
        <v>31</v>
      </c>
      <c r="B45" s="195" t="s">
        <v>493</v>
      </c>
      <c r="C45" s="117" t="s">
        <v>77</v>
      </c>
      <c r="D45" s="95">
        <v>1</v>
      </c>
      <c r="E45" s="144">
        <v>35000</v>
      </c>
      <c r="F45" s="203">
        <v>3000</v>
      </c>
      <c r="G45" s="261">
        <f t="shared" si="2"/>
        <v>38000</v>
      </c>
      <c r="H45" s="259">
        <f t="shared" si="5"/>
        <v>35000</v>
      </c>
      <c r="I45" s="260">
        <f t="shared" si="6"/>
        <v>3000</v>
      </c>
      <c r="J45" s="261">
        <f t="shared" si="3"/>
        <v>38000</v>
      </c>
    </row>
    <row r="46" spans="1:11" ht="74.25" customHeight="1" thickBot="1" x14ac:dyDescent="0.25">
      <c r="A46" s="134">
        <v>32</v>
      </c>
      <c r="B46" s="113" t="s">
        <v>605</v>
      </c>
      <c r="C46" s="117" t="s">
        <v>278</v>
      </c>
      <c r="D46" s="95">
        <v>1</v>
      </c>
      <c r="E46" s="144">
        <v>12410</v>
      </c>
      <c r="F46" s="203">
        <v>2200</v>
      </c>
      <c r="G46" s="261">
        <f t="shared" si="2"/>
        <v>14610</v>
      </c>
      <c r="H46" s="259">
        <f t="shared" si="5"/>
        <v>12410</v>
      </c>
      <c r="I46" s="260">
        <f t="shared" si="6"/>
        <v>2200</v>
      </c>
      <c r="J46" s="261">
        <f t="shared" si="3"/>
        <v>14610</v>
      </c>
    </row>
    <row r="47" spans="1:11" ht="129" customHeight="1" thickBot="1" x14ac:dyDescent="0.25">
      <c r="A47" s="139">
        <v>33</v>
      </c>
      <c r="B47" s="195" t="s">
        <v>867</v>
      </c>
      <c r="C47" s="117" t="s">
        <v>138</v>
      </c>
      <c r="D47" s="95">
        <v>1</v>
      </c>
      <c r="E47" s="144">
        <v>13500</v>
      </c>
      <c r="F47" s="203">
        <v>3000</v>
      </c>
      <c r="G47" s="261">
        <f t="shared" si="2"/>
        <v>16500</v>
      </c>
      <c r="H47" s="259">
        <f t="shared" si="5"/>
        <v>13500</v>
      </c>
      <c r="I47" s="260">
        <f t="shared" si="6"/>
        <v>3000</v>
      </c>
      <c r="J47" s="261">
        <f t="shared" si="3"/>
        <v>16500</v>
      </c>
    </row>
    <row r="48" spans="1:11" ht="78.75" customHeight="1" thickBot="1" x14ac:dyDescent="0.25">
      <c r="A48" s="134">
        <v>34</v>
      </c>
      <c r="B48" s="132" t="s">
        <v>606</v>
      </c>
      <c r="C48" s="117" t="s">
        <v>392</v>
      </c>
      <c r="D48" s="95">
        <v>1</v>
      </c>
      <c r="E48" s="144">
        <v>18300</v>
      </c>
      <c r="F48" s="203">
        <v>220</v>
      </c>
      <c r="G48" s="261">
        <f t="shared" si="2"/>
        <v>18520</v>
      </c>
      <c r="H48" s="259">
        <f t="shared" si="5"/>
        <v>18300</v>
      </c>
      <c r="I48" s="260">
        <f t="shared" si="6"/>
        <v>220</v>
      </c>
      <c r="J48" s="261">
        <f t="shared" si="3"/>
        <v>18520</v>
      </c>
    </row>
    <row r="49" spans="1:11" ht="78" customHeight="1" thickBot="1" x14ac:dyDescent="0.25">
      <c r="A49" s="139">
        <v>35</v>
      </c>
      <c r="B49" s="132" t="s">
        <v>607</v>
      </c>
      <c r="C49" s="117" t="s">
        <v>278</v>
      </c>
      <c r="D49" s="95">
        <v>1</v>
      </c>
      <c r="E49" s="144">
        <v>17180</v>
      </c>
      <c r="F49" s="203">
        <v>2200</v>
      </c>
      <c r="G49" s="261">
        <f t="shared" si="2"/>
        <v>19380</v>
      </c>
      <c r="H49" s="259">
        <f t="shared" si="5"/>
        <v>17180</v>
      </c>
      <c r="I49" s="260">
        <f t="shared" si="6"/>
        <v>2200</v>
      </c>
      <c r="J49" s="261">
        <f t="shared" si="3"/>
        <v>19380</v>
      </c>
    </row>
    <row r="50" spans="1:11" ht="75" customHeight="1" thickBot="1" x14ac:dyDescent="0.25">
      <c r="A50" s="134">
        <v>36</v>
      </c>
      <c r="B50" s="113" t="s">
        <v>393</v>
      </c>
      <c r="C50" s="117" t="s">
        <v>235</v>
      </c>
      <c r="D50" s="95">
        <v>1</v>
      </c>
      <c r="E50" s="262">
        <v>10000</v>
      </c>
      <c r="F50" s="203">
        <v>2000</v>
      </c>
      <c r="G50" s="261">
        <f t="shared" si="2"/>
        <v>12000</v>
      </c>
      <c r="H50" s="259">
        <f t="shared" si="5"/>
        <v>10000</v>
      </c>
      <c r="I50" s="260">
        <f t="shared" si="6"/>
        <v>2000</v>
      </c>
      <c r="J50" s="261">
        <f t="shared" si="3"/>
        <v>12000</v>
      </c>
    </row>
    <row r="51" spans="1:11" ht="78.75" customHeight="1" thickBot="1" x14ac:dyDescent="0.25">
      <c r="A51" s="162">
        <v>37</v>
      </c>
      <c r="B51" s="130" t="s">
        <v>394</v>
      </c>
      <c r="C51" s="149" t="s">
        <v>97</v>
      </c>
      <c r="D51" s="265">
        <v>1</v>
      </c>
      <c r="E51" s="281">
        <v>10000</v>
      </c>
      <c r="F51" s="235">
        <v>2000</v>
      </c>
      <c r="G51" s="261">
        <f t="shared" si="2"/>
        <v>12000</v>
      </c>
      <c r="H51" s="259">
        <f t="shared" si="5"/>
        <v>10000</v>
      </c>
      <c r="I51" s="260">
        <f t="shared" si="6"/>
        <v>2000</v>
      </c>
      <c r="J51" s="261">
        <f t="shared" si="3"/>
        <v>12000</v>
      </c>
    </row>
    <row r="52" spans="1:11" ht="16.5" x14ac:dyDescent="0.3">
      <c r="A52" s="31"/>
      <c r="B52" s="70" t="s">
        <v>125</v>
      </c>
      <c r="C52" s="84">
        <f>SUM(D14:D51)-C53</f>
        <v>144</v>
      </c>
      <c r="D52" s="120"/>
      <c r="E52" s="215"/>
      <c r="F52" s="215"/>
      <c r="G52" s="31"/>
      <c r="H52" s="213">
        <f>SUM(H14:H51)</f>
        <v>1590490</v>
      </c>
      <c r="I52" s="31"/>
      <c r="J52" s="31"/>
      <c r="K52" s="31"/>
    </row>
    <row r="53" spans="1:11" ht="16.5" x14ac:dyDescent="0.3">
      <c r="A53" s="31"/>
      <c r="B53" s="70" t="s">
        <v>126</v>
      </c>
      <c r="C53" s="84">
        <f>D43+D44+D47+D45</f>
        <v>4</v>
      </c>
      <c r="D53" s="120"/>
      <c r="E53" s="215"/>
      <c r="F53" s="215"/>
      <c r="G53" s="31"/>
      <c r="H53" s="31"/>
      <c r="I53" s="213">
        <f>SUM(I16:I52)</f>
        <v>310720</v>
      </c>
      <c r="J53" s="31"/>
      <c r="K53" s="31"/>
    </row>
    <row r="54" spans="1:11" ht="16.5" x14ac:dyDescent="0.3">
      <c r="A54" s="31"/>
      <c r="B54" s="70" t="s">
        <v>127</v>
      </c>
      <c r="C54" s="84">
        <f>SUM(C52:C53)</f>
        <v>148</v>
      </c>
      <c r="D54" s="120"/>
      <c r="E54" s="215"/>
      <c r="F54" s="215"/>
      <c r="G54" s="31"/>
      <c r="H54" s="31"/>
      <c r="I54" s="31"/>
      <c r="J54" s="213">
        <f>SUM(J14:J53)</f>
        <v>1905610</v>
      </c>
      <c r="K54" s="31"/>
    </row>
    <row r="55" spans="1:11" ht="16.5" x14ac:dyDescent="0.3">
      <c r="A55" s="32"/>
      <c r="B55" s="33" t="s">
        <v>51</v>
      </c>
      <c r="C55" s="119"/>
      <c r="D55" s="123"/>
      <c r="E55" s="216"/>
      <c r="F55" s="236"/>
      <c r="G55" s="36"/>
      <c r="H55" s="32"/>
      <c r="I55" s="32"/>
      <c r="J55" s="32"/>
      <c r="K55" s="32"/>
    </row>
    <row r="56" spans="1:11" ht="16.5" x14ac:dyDescent="0.3">
      <c r="A56" s="31"/>
      <c r="B56" s="31"/>
      <c r="C56" s="120"/>
      <c r="D56" s="120"/>
      <c r="E56" s="215"/>
      <c r="F56" s="215"/>
      <c r="G56" s="31"/>
      <c r="H56" s="31"/>
      <c r="I56" s="31"/>
      <c r="J56" s="31"/>
      <c r="K56" s="31"/>
    </row>
    <row r="57" spans="1:11" ht="16.5" x14ac:dyDescent="0.2">
      <c r="A57" s="37" t="s">
        <v>86</v>
      </c>
      <c r="B57" s="521" t="s">
        <v>52</v>
      </c>
      <c r="C57" s="521"/>
      <c r="D57" s="521"/>
      <c r="E57" s="521"/>
      <c r="F57" s="521"/>
      <c r="G57" s="521"/>
      <c r="H57" s="521"/>
      <c r="I57" s="521"/>
      <c r="J57" s="38"/>
      <c r="K57" s="38"/>
    </row>
    <row r="58" spans="1:11" ht="16.5" x14ac:dyDescent="0.3">
      <c r="A58" s="31"/>
      <c r="B58" s="39"/>
      <c r="C58" s="121"/>
      <c r="D58" s="124"/>
      <c r="E58" s="217"/>
      <c r="F58" s="217"/>
      <c r="G58" s="42"/>
      <c r="H58" s="43"/>
      <c r="I58" s="43"/>
      <c r="J58" s="43"/>
    </row>
    <row r="59" spans="1:11" x14ac:dyDescent="0.2">
      <c r="A59" s="44"/>
      <c r="B59" s="45" t="s">
        <v>53</v>
      </c>
      <c r="C59" s="122"/>
      <c r="D59" s="125" t="s">
        <v>87</v>
      </c>
      <c r="E59" s="218"/>
      <c r="F59" s="218"/>
      <c r="G59" s="46"/>
      <c r="H59" s="48" t="s">
        <v>88</v>
      </c>
      <c r="I59" s="48"/>
      <c r="J59" s="48"/>
    </row>
  </sheetData>
  <mergeCells count="8">
    <mergeCell ref="H12:J12"/>
    <mergeCell ref="B57:I57"/>
    <mergeCell ref="A1:D1"/>
    <mergeCell ref="A12:A13"/>
    <mergeCell ref="B12:B13"/>
    <mergeCell ref="C12:C13"/>
    <mergeCell ref="D12:D13"/>
    <mergeCell ref="E12:G12"/>
  </mergeCells>
  <pageMargins left="0.31496062992125984" right="0.31496062992125984" top="0.15748031496062992" bottom="0.15748031496062992" header="0.31496062992125984" footer="0.31496062992125984"/>
  <pageSetup paperSize="9" scale="59" fitToHeight="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view="pageBreakPreview" zoomScaleNormal="100" zoomScaleSheetLayoutView="100" workbookViewId="0">
      <selection activeCell="E5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1.42578125" style="3" customWidth="1"/>
    <col min="4" max="4" width="12.140625" style="3" customWidth="1"/>
    <col min="5" max="6" width="9.140625" style="284"/>
    <col min="7" max="10" width="9.140625" style="20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4"/>
      <c r="D2" s="7"/>
    </row>
    <row r="3" spans="1:10" x14ac:dyDescent="0.25">
      <c r="A3" s="16" t="s">
        <v>83</v>
      </c>
      <c r="B3" s="22"/>
      <c r="D3" s="8"/>
    </row>
    <row r="4" spans="1:10" ht="15.75" customHeight="1" x14ac:dyDescent="0.2">
      <c r="A4" s="16"/>
      <c r="B4" s="104" t="s">
        <v>93</v>
      </c>
      <c r="C4" s="104"/>
      <c r="D4" s="18"/>
    </row>
    <row r="5" spans="1:10" x14ac:dyDescent="0.25">
      <c r="A5" s="17" t="s">
        <v>84</v>
      </c>
      <c r="B5" s="6"/>
      <c r="C5" s="8"/>
      <c r="D5" s="19"/>
    </row>
    <row r="6" spans="1:10" ht="15.75" customHeight="1" x14ac:dyDescent="0.25">
      <c r="A6" s="17"/>
      <c r="B6" s="104" t="s">
        <v>69</v>
      </c>
      <c r="C6" s="104"/>
      <c r="D6" s="19"/>
    </row>
    <row r="7" spans="1:10" ht="23.25" customHeight="1" x14ac:dyDescent="0.25">
      <c r="A7" s="17" t="s">
        <v>85</v>
      </c>
      <c r="B7" s="5"/>
      <c r="C7" s="8"/>
      <c r="D7" s="19"/>
    </row>
    <row r="8" spans="1:10" ht="21" customHeight="1" x14ac:dyDescent="0.25">
      <c r="A8" s="11"/>
      <c r="B8" s="28" t="s">
        <v>406</v>
      </c>
      <c r="C8" s="114"/>
      <c r="D8" s="19"/>
    </row>
    <row r="9" spans="1:10" x14ac:dyDescent="0.25">
      <c r="A9" s="12"/>
      <c r="B9" s="9"/>
      <c r="C9" s="8"/>
      <c r="D9" s="20"/>
    </row>
    <row r="10" spans="1:10" ht="17.25" customHeight="1" x14ac:dyDescent="0.2">
      <c r="A10" s="13"/>
      <c r="B10" s="16" t="s">
        <v>514</v>
      </c>
      <c r="C10" s="103"/>
      <c r="D10" s="103"/>
    </row>
    <row r="11" spans="1:10" ht="16.5" thickBot="1" x14ac:dyDescent="0.25">
      <c r="A11" s="14"/>
      <c r="B11" s="24"/>
      <c r="C11" s="115"/>
      <c r="D11" s="115"/>
    </row>
    <row r="12" spans="1:10" ht="12.75" customHeight="1" x14ac:dyDescent="0.2">
      <c r="A12" s="503" t="s">
        <v>90</v>
      </c>
      <c r="B12" s="503" t="s">
        <v>91</v>
      </c>
      <c r="C12" s="524" t="s">
        <v>92</v>
      </c>
      <c r="D12" s="522" t="s">
        <v>59</v>
      </c>
      <c r="E12" s="496" t="s">
        <v>54</v>
      </c>
      <c r="F12" s="497"/>
      <c r="G12" s="498"/>
      <c r="H12" s="496" t="s">
        <v>55</v>
      </c>
      <c r="I12" s="497"/>
      <c r="J12" s="498"/>
    </row>
    <row r="13" spans="1:10" ht="40.5" customHeight="1" thickBot="1" x14ac:dyDescent="0.25">
      <c r="A13" s="504"/>
      <c r="B13" s="504"/>
      <c r="C13" s="525"/>
      <c r="D13" s="523"/>
      <c r="E13" s="233" t="s">
        <v>56</v>
      </c>
      <c r="F13" s="234" t="s">
        <v>57</v>
      </c>
      <c r="G13" s="51" t="s">
        <v>58</v>
      </c>
      <c r="H13" s="49" t="s">
        <v>56</v>
      </c>
      <c r="I13" s="50" t="s">
        <v>57</v>
      </c>
      <c r="J13" s="51" t="s">
        <v>58</v>
      </c>
    </row>
    <row r="14" spans="1:10" ht="84" customHeight="1" thickBot="1" x14ac:dyDescent="0.25">
      <c r="A14" s="88">
        <v>1</v>
      </c>
      <c r="B14" s="91" t="s">
        <v>407</v>
      </c>
      <c r="C14" s="163" t="s">
        <v>408</v>
      </c>
      <c r="D14" s="333">
        <v>2</v>
      </c>
      <c r="E14" s="144">
        <v>10000</v>
      </c>
      <c r="F14" s="263">
        <v>2000</v>
      </c>
      <c r="G14" s="261">
        <f>E14+F14</f>
        <v>12000</v>
      </c>
      <c r="H14" s="259">
        <f t="shared" ref="H14:H27" si="0">E14*D14</f>
        <v>20000</v>
      </c>
      <c r="I14" s="260">
        <f t="shared" ref="I14:I27" si="1">F14*D14</f>
        <v>4000</v>
      </c>
      <c r="J14" s="261">
        <f>H14+I14</f>
        <v>24000</v>
      </c>
    </row>
    <row r="15" spans="1:10" ht="93.75" customHeight="1" thickBot="1" x14ac:dyDescent="0.25">
      <c r="A15" s="139">
        <v>3</v>
      </c>
      <c r="B15" s="93" t="s">
        <v>414</v>
      </c>
      <c r="C15" s="79" t="s">
        <v>79</v>
      </c>
      <c r="D15" s="94">
        <v>5</v>
      </c>
      <c r="E15" s="144">
        <v>10000</v>
      </c>
      <c r="F15" s="232">
        <v>2000</v>
      </c>
      <c r="G15" s="261">
        <f t="shared" ref="G15:G38" si="2">E15+F15</f>
        <v>12000</v>
      </c>
      <c r="H15" s="259">
        <f t="shared" si="0"/>
        <v>50000</v>
      </c>
      <c r="I15" s="260">
        <f t="shared" si="1"/>
        <v>10000</v>
      </c>
      <c r="J15" s="261">
        <f t="shared" ref="J15:J38" si="3">H15+I15</f>
        <v>60000</v>
      </c>
    </row>
    <row r="16" spans="1:10" ht="80.25" customHeight="1" thickBot="1" x14ac:dyDescent="0.25">
      <c r="A16" s="139">
        <v>4</v>
      </c>
      <c r="B16" s="93" t="s">
        <v>415</v>
      </c>
      <c r="C16" s="79" t="s">
        <v>79</v>
      </c>
      <c r="D16" s="94">
        <v>3</v>
      </c>
      <c r="E16" s="144">
        <v>10000</v>
      </c>
      <c r="F16" s="232">
        <v>2000</v>
      </c>
      <c r="G16" s="261">
        <f t="shared" si="2"/>
        <v>12000</v>
      </c>
      <c r="H16" s="259">
        <f t="shared" si="0"/>
        <v>30000</v>
      </c>
      <c r="I16" s="260">
        <f t="shared" si="1"/>
        <v>6000</v>
      </c>
      <c r="J16" s="261">
        <f t="shared" si="3"/>
        <v>36000</v>
      </c>
    </row>
    <row r="17" spans="1:10" ht="83.25" customHeight="1" thickBot="1" x14ac:dyDescent="0.25">
      <c r="A17" s="139">
        <v>5</v>
      </c>
      <c r="B17" s="92" t="s">
        <v>597</v>
      </c>
      <c r="C17" s="341" t="s">
        <v>782</v>
      </c>
      <c r="D17" s="344">
        <v>18</v>
      </c>
      <c r="E17" s="262">
        <v>16700</v>
      </c>
      <c r="F17" s="232">
        <v>2200</v>
      </c>
      <c r="G17" s="261">
        <f t="shared" si="2"/>
        <v>18900</v>
      </c>
      <c r="H17" s="259">
        <f t="shared" si="0"/>
        <v>300600</v>
      </c>
      <c r="I17" s="260">
        <f t="shared" si="1"/>
        <v>39600</v>
      </c>
      <c r="J17" s="261">
        <f t="shared" si="3"/>
        <v>340200</v>
      </c>
    </row>
    <row r="18" spans="1:10" ht="111" customHeight="1" thickBot="1" x14ac:dyDescent="0.25">
      <c r="A18" s="139">
        <v>6</v>
      </c>
      <c r="B18" s="92" t="s">
        <v>598</v>
      </c>
      <c r="C18" s="164" t="s">
        <v>260</v>
      </c>
      <c r="D18" s="94">
        <v>1</v>
      </c>
      <c r="E18" s="281">
        <v>16700</v>
      </c>
      <c r="F18" s="232">
        <v>2200</v>
      </c>
      <c r="G18" s="261">
        <f t="shared" si="2"/>
        <v>18900</v>
      </c>
      <c r="H18" s="259">
        <f t="shared" si="0"/>
        <v>16700</v>
      </c>
      <c r="I18" s="260">
        <f t="shared" si="1"/>
        <v>2200</v>
      </c>
      <c r="J18" s="261">
        <f t="shared" si="3"/>
        <v>18900</v>
      </c>
    </row>
    <row r="19" spans="1:10" ht="113.25" customHeight="1" thickBot="1" x14ac:dyDescent="0.25">
      <c r="A19" s="139">
        <v>7</v>
      </c>
      <c r="B19" s="92" t="s">
        <v>599</v>
      </c>
      <c r="C19" s="79" t="s">
        <v>354</v>
      </c>
      <c r="D19" s="94">
        <f>6+2</f>
        <v>8</v>
      </c>
      <c r="E19" s="262">
        <v>12410</v>
      </c>
      <c r="F19" s="232">
        <v>2200</v>
      </c>
      <c r="G19" s="261">
        <f t="shared" si="2"/>
        <v>14610</v>
      </c>
      <c r="H19" s="259">
        <f t="shared" si="0"/>
        <v>99280</v>
      </c>
      <c r="I19" s="260">
        <f t="shared" si="1"/>
        <v>17600</v>
      </c>
      <c r="J19" s="261">
        <f t="shared" si="3"/>
        <v>116880</v>
      </c>
    </row>
    <row r="20" spans="1:10" ht="74.25" customHeight="1" thickBot="1" x14ac:dyDescent="0.25">
      <c r="A20" s="139">
        <v>8</v>
      </c>
      <c r="B20" s="92" t="s">
        <v>411</v>
      </c>
      <c r="C20" s="79" t="s">
        <v>97</v>
      </c>
      <c r="D20" s="94">
        <f>1+6+2</f>
        <v>9</v>
      </c>
      <c r="E20" s="262">
        <v>14800</v>
      </c>
      <c r="F20" s="232">
        <v>2200</v>
      </c>
      <c r="G20" s="261">
        <f t="shared" si="2"/>
        <v>17000</v>
      </c>
      <c r="H20" s="259">
        <f t="shared" si="0"/>
        <v>133200</v>
      </c>
      <c r="I20" s="260">
        <f t="shared" si="1"/>
        <v>19800</v>
      </c>
      <c r="J20" s="261">
        <f t="shared" si="3"/>
        <v>153000</v>
      </c>
    </row>
    <row r="21" spans="1:10" ht="87" customHeight="1" thickBot="1" x14ac:dyDescent="0.25">
      <c r="A21" s="139">
        <v>9</v>
      </c>
      <c r="B21" s="92" t="s">
        <v>412</v>
      </c>
      <c r="C21" s="79" t="s">
        <v>97</v>
      </c>
      <c r="D21" s="94">
        <f>2+12+4</f>
        <v>18</v>
      </c>
      <c r="E21" s="262">
        <v>10000</v>
      </c>
      <c r="F21" s="232">
        <v>1800</v>
      </c>
      <c r="G21" s="261">
        <f t="shared" si="2"/>
        <v>11800</v>
      </c>
      <c r="H21" s="259">
        <f t="shared" si="0"/>
        <v>180000</v>
      </c>
      <c r="I21" s="260">
        <f t="shared" si="1"/>
        <v>32400</v>
      </c>
      <c r="J21" s="261">
        <f t="shared" si="3"/>
        <v>212400</v>
      </c>
    </row>
    <row r="22" spans="1:10" ht="113.25" customHeight="1" thickBot="1" x14ac:dyDescent="0.25">
      <c r="A22" s="139">
        <v>10</v>
      </c>
      <c r="B22" s="134" t="s">
        <v>572</v>
      </c>
      <c r="C22" s="79" t="s">
        <v>302</v>
      </c>
      <c r="D22" s="94">
        <v>1</v>
      </c>
      <c r="E22" s="262">
        <v>33030</v>
      </c>
      <c r="F22" s="232">
        <v>2500</v>
      </c>
      <c r="G22" s="261">
        <f t="shared" si="2"/>
        <v>35530</v>
      </c>
      <c r="H22" s="259">
        <f t="shared" si="0"/>
        <v>33030</v>
      </c>
      <c r="I22" s="260">
        <f t="shared" si="1"/>
        <v>2500</v>
      </c>
      <c r="J22" s="261">
        <f t="shared" si="3"/>
        <v>35530</v>
      </c>
    </row>
    <row r="23" spans="1:10" ht="134.25" customHeight="1" thickBot="1" x14ac:dyDescent="0.25">
      <c r="A23" s="139">
        <v>11</v>
      </c>
      <c r="B23" s="92" t="s">
        <v>573</v>
      </c>
      <c r="C23" s="79" t="s">
        <v>241</v>
      </c>
      <c r="D23" s="95">
        <f>18+5</f>
        <v>23</v>
      </c>
      <c r="E23" s="262">
        <v>5400</v>
      </c>
      <c r="F23" s="203">
        <v>2000</v>
      </c>
      <c r="G23" s="261">
        <f t="shared" si="2"/>
        <v>7400</v>
      </c>
      <c r="H23" s="259">
        <f t="shared" si="0"/>
        <v>124200</v>
      </c>
      <c r="I23" s="260">
        <f t="shared" si="1"/>
        <v>46000</v>
      </c>
      <c r="J23" s="261">
        <f t="shared" si="3"/>
        <v>170200</v>
      </c>
    </row>
    <row r="24" spans="1:10" ht="93.75" customHeight="1" thickBot="1" x14ac:dyDescent="0.25">
      <c r="A24" s="139">
        <v>12</v>
      </c>
      <c r="B24" s="92" t="s">
        <v>574</v>
      </c>
      <c r="C24" s="79" t="s">
        <v>241</v>
      </c>
      <c r="D24" s="95">
        <f>23+6</f>
        <v>29</v>
      </c>
      <c r="E24" s="262">
        <v>5400</v>
      </c>
      <c r="F24" s="203">
        <v>2000</v>
      </c>
      <c r="G24" s="261">
        <f t="shared" si="2"/>
        <v>7400</v>
      </c>
      <c r="H24" s="259">
        <f t="shared" si="0"/>
        <v>156600</v>
      </c>
      <c r="I24" s="260">
        <f t="shared" si="1"/>
        <v>58000</v>
      </c>
      <c r="J24" s="261">
        <f t="shared" si="3"/>
        <v>214600</v>
      </c>
    </row>
    <row r="25" spans="1:10" ht="93.75" customHeight="1" thickBot="1" x14ac:dyDescent="0.25">
      <c r="A25" s="139">
        <v>13</v>
      </c>
      <c r="B25" s="92" t="s">
        <v>413</v>
      </c>
      <c r="C25" s="79" t="s">
        <v>288</v>
      </c>
      <c r="D25" s="95">
        <v>1</v>
      </c>
      <c r="E25" s="262">
        <v>10500</v>
      </c>
      <c r="F25" s="203">
        <v>2200</v>
      </c>
      <c r="G25" s="261">
        <f t="shared" si="2"/>
        <v>12700</v>
      </c>
      <c r="H25" s="259">
        <f t="shared" si="0"/>
        <v>10500</v>
      </c>
      <c r="I25" s="260">
        <f t="shared" si="1"/>
        <v>2200</v>
      </c>
      <c r="J25" s="261">
        <f t="shared" si="3"/>
        <v>12700</v>
      </c>
    </row>
    <row r="26" spans="1:10" ht="93.75" customHeight="1" thickBot="1" x14ac:dyDescent="0.25">
      <c r="A26" s="139">
        <v>14</v>
      </c>
      <c r="B26" s="96" t="s">
        <v>466</v>
      </c>
      <c r="C26" s="79" t="s">
        <v>753</v>
      </c>
      <c r="D26" s="95">
        <v>1</v>
      </c>
      <c r="E26" s="262">
        <v>11300</v>
      </c>
      <c r="F26" s="203">
        <v>2200</v>
      </c>
      <c r="G26" s="261">
        <f t="shared" si="2"/>
        <v>13500</v>
      </c>
      <c r="H26" s="259">
        <f t="shared" si="0"/>
        <v>11300</v>
      </c>
      <c r="I26" s="260">
        <f t="shared" si="1"/>
        <v>2200</v>
      </c>
      <c r="J26" s="261">
        <f t="shared" si="3"/>
        <v>13500</v>
      </c>
    </row>
    <row r="27" spans="1:10" ht="129" customHeight="1" thickBot="1" x14ac:dyDescent="0.25">
      <c r="A27" s="139">
        <v>15</v>
      </c>
      <c r="B27" s="96" t="s">
        <v>467</v>
      </c>
      <c r="C27" s="79" t="s">
        <v>81</v>
      </c>
      <c r="D27" s="95">
        <v>1</v>
      </c>
      <c r="E27" s="144">
        <v>11200</v>
      </c>
      <c r="F27" s="203">
        <v>2200</v>
      </c>
      <c r="G27" s="261">
        <f t="shared" si="2"/>
        <v>13400</v>
      </c>
      <c r="H27" s="259">
        <f t="shared" si="0"/>
        <v>11200</v>
      </c>
      <c r="I27" s="260">
        <f t="shared" si="1"/>
        <v>2200</v>
      </c>
      <c r="J27" s="261">
        <f t="shared" si="3"/>
        <v>13400</v>
      </c>
    </row>
    <row r="28" spans="1:10" ht="126" customHeight="1" thickBot="1" x14ac:dyDescent="0.25">
      <c r="A28" s="135"/>
      <c r="B28" s="97" t="s">
        <v>28</v>
      </c>
      <c r="C28" s="165"/>
      <c r="D28" s="95"/>
      <c r="E28" s="144"/>
      <c r="F28" s="203"/>
      <c r="G28" s="261"/>
      <c r="H28" s="259"/>
      <c r="I28" s="260"/>
      <c r="J28" s="261"/>
    </row>
    <row r="29" spans="1:10" ht="148.5" customHeight="1" thickBot="1" x14ac:dyDescent="0.25">
      <c r="A29" s="134">
        <v>16</v>
      </c>
      <c r="B29" s="93" t="s">
        <v>783</v>
      </c>
      <c r="C29" s="79" t="s">
        <v>96</v>
      </c>
      <c r="D29" s="95">
        <v>1</v>
      </c>
      <c r="E29" s="144">
        <v>44820</v>
      </c>
      <c r="F29" s="203">
        <v>3000</v>
      </c>
      <c r="G29" s="261">
        <f t="shared" si="2"/>
        <v>47820</v>
      </c>
      <c r="H29" s="259">
        <f t="shared" ref="H29:H38" si="4">E29*D29</f>
        <v>44820</v>
      </c>
      <c r="I29" s="260">
        <f t="shared" ref="I29:I38" si="5">F29*D29</f>
        <v>3000</v>
      </c>
      <c r="J29" s="261">
        <f t="shared" si="3"/>
        <v>47820</v>
      </c>
    </row>
    <row r="30" spans="1:10" ht="180" customHeight="1" thickBot="1" x14ac:dyDescent="0.25">
      <c r="A30" s="139">
        <v>17</v>
      </c>
      <c r="B30" s="191" t="s">
        <v>868</v>
      </c>
      <c r="C30" s="79" t="s">
        <v>77</v>
      </c>
      <c r="D30" s="95">
        <v>1</v>
      </c>
      <c r="E30" s="144">
        <v>13500</v>
      </c>
      <c r="F30" s="203">
        <v>3000</v>
      </c>
      <c r="G30" s="261">
        <f t="shared" si="2"/>
        <v>16500</v>
      </c>
      <c r="H30" s="259">
        <f t="shared" si="4"/>
        <v>13500</v>
      </c>
      <c r="I30" s="260">
        <f t="shared" si="5"/>
        <v>3000</v>
      </c>
      <c r="J30" s="261">
        <f t="shared" si="3"/>
        <v>16500</v>
      </c>
    </row>
    <row r="31" spans="1:10" ht="158.25" customHeight="1" thickBot="1" x14ac:dyDescent="0.25">
      <c r="A31" s="139">
        <v>18</v>
      </c>
      <c r="B31" s="188" t="s">
        <v>869</v>
      </c>
      <c r="C31" s="129" t="s">
        <v>138</v>
      </c>
      <c r="D31" s="94">
        <v>1</v>
      </c>
      <c r="E31" s="144">
        <v>13500</v>
      </c>
      <c r="F31" s="232">
        <v>3000</v>
      </c>
      <c r="G31" s="261">
        <f t="shared" si="2"/>
        <v>16500</v>
      </c>
      <c r="H31" s="259">
        <f t="shared" si="4"/>
        <v>13500</v>
      </c>
      <c r="I31" s="260">
        <f t="shared" si="5"/>
        <v>3000</v>
      </c>
      <c r="J31" s="261">
        <f t="shared" si="3"/>
        <v>16500</v>
      </c>
    </row>
    <row r="32" spans="1:10" ht="157.5" customHeight="1" thickBot="1" x14ac:dyDescent="0.25">
      <c r="A32" s="139">
        <v>19</v>
      </c>
      <c r="B32" s="191" t="s">
        <v>870</v>
      </c>
      <c r="C32" s="79" t="s">
        <v>409</v>
      </c>
      <c r="D32" s="95">
        <v>1</v>
      </c>
      <c r="E32" s="144">
        <v>13500</v>
      </c>
      <c r="F32" s="203">
        <v>3000</v>
      </c>
      <c r="G32" s="261">
        <f t="shared" si="2"/>
        <v>16500</v>
      </c>
      <c r="H32" s="259">
        <f t="shared" si="4"/>
        <v>13500</v>
      </c>
      <c r="I32" s="260">
        <f t="shared" si="5"/>
        <v>3000</v>
      </c>
      <c r="J32" s="261">
        <f t="shared" si="3"/>
        <v>16500</v>
      </c>
    </row>
    <row r="33" spans="1:10" ht="157.5" customHeight="1" thickBot="1" x14ac:dyDescent="0.25">
      <c r="A33" s="139">
        <v>20</v>
      </c>
      <c r="B33" s="191" t="s">
        <v>871</v>
      </c>
      <c r="C33" s="79" t="s">
        <v>410</v>
      </c>
      <c r="D33" s="95">
        <v>1</v>
      </c>
      <c r="E33" s="262">
        <v>7100</v>
      </c>
      <c r="F33" s="203">
        <v>2000</v>
      </c>
      <c r="G33" s="261">
        <f t="shared" si="2"/>
        <v>9100</v>
      </c>
      <c r="H33" s="259">
        <f t="shared" si="4"/>
        <v>7100</v>
      </c>
      <c r="I33" s="260">
        <f t="shared" si="5"/>
        <v>2000</v>
      </c>
      <c r="J33" s="261">
        <f t="shared" si="3"/>
        <v>9100</v>
      </c>
    </row>
    <row r="34" spans="1:10" ht="79.5" customHeight="1" thickBot="1" x14ac:dyDescent="0.25">
      <c r="A34" s="139">
        <v>21</v>
      </c>
      <c r="B34" s="92" t="s">
        <v>600</v>
      </c>
      <c r="C34" s="79" t="s">
        <v>278</v>
      </c>
      <c r="D34" s="95">
        <v>1</v>
      </c>
      <c r="E34" s="262">
        <v>12100</v>
      </c>
      <c r="F34" s="203">
        <v>2200</v>
      </c>
      <c r="G34" s="261">
        <f t="shared" si="2"/>
        <v>14300</v>
      </c>
      <c r="H34" s="259">
        <f t="shared" si="4"/>
        <v>12100</v>
      </c>
      <c r="I34" s="260">
        <f t="shared" si="5"/>
        <v>2200</v>
      </c>
      <c r="J34" s="261">
        <f t="shared" si="3"/>
        <v>14300</v>
      </c>
    </row>
    <row r="35" spans="1:10" ht="79.5" customHeight="1" thickBot="1" x14ac:dyDescent="0.25">
      <c r="A35" s="139">
        <v>22</v>
      </c>
      <c r="B35" s="92" t="s">
        <v>601</v>
      </c>
      <c r="C35" s="79" t="s">
        <v>288</v>
      </c>
      <c r="D35" s="95">
        <v>1</v>
      </c>
      <c r="E35" s="281">
        <v>12100</v>
      </c>
      <c r="F35" s="203">
        <v>2200</v>
      </c>
      <c r="G35" s="261">
        <f t="shared" si="2"/>
        <v>14300</v>
      </c>
      <c r="H35" s="259">
        <f t="shared" si="4"/>
        <v>12100</v>
      </c>
      <c r="I35" s="260">
        <f t="shared" si="5"/>
        <v>2200</v>
      </c>
      <c r="J35" s="261">
        <f t="shared" si="3"/>
        <v>14300</v>
      </c>
    </row>
    <row r="36" spans="1:10" ht="74.25" customHeight="1" thickBot="1" x14ac:dyDescent="0.25">
      <c r="A36" s="139">
        <v>23</v>
      </c>
      <c r="B36" s="92" t="s">
        <v>575</v>
      </c>
      <c r="C36" s="79" t="s">
        <v>354</v>
      </c>
      <c r="D36" s="95">
        <v>1</v>
      </c>
      <c r="E36" s="144">
        <v>13770</v>
      </c>
      <c r="F36" s="203">
        <v>2200</v>
      </c>
      <c r="G36" s="261">
        <f t="shared" si="2"/>
        <v>15970</v>
      </c>
      <c r="H36" s="259">
        <f t="shared" si="4"/>
        <v>13770</v>
      </c>
      <c r="I36" s="260">
        <f t="shared" si="5"/>
        <v>2200</v>
      </c>
      <c r="J36" s="261">
        <f t="shared" si="3"/>
        <v>15970</v>
      </c>
    </row>
    <row r="37" spans="1:10" ht="126" customHeight="1" thickBot="1" x14ac:dyDescent="0.25">
      <c r="A37" s="139">
        <v>24</v>
      </c>
      <c r="B37" s="92" t="s">
        <v>784</v>
      </c>
      <c r="C37" s="79" t="s">
        <v>259</v>
      </c>
      <c r="D37" s="95">
        <v>1</v>
      </c>
      <c r="E37" s="144">
        <v>44820</v>
      </c>
      <c r="F37" s="203">
        <v>3000</v>
      </c>
      <c r="G37" s="261">
        <f t="shared" si="2"/>
        <v>47820</v>
      </c>
      <c r="H37" s="259">
        <f t="shared" si="4"/>
        <v>44820</v>
      </c>
      <c r="I37" s="260">
        <f t="shared" si="5"/>
        <v>3000</v>
      </c>
      <c r="J37" s="261">
        <f t="shared" si="3"/>
        <v>47820</v>
      </c>
    </row>
    <row r="38" spans="1:10" ht="159" customHeight="1" thickBot="1" x14ac:dyDescent="0.25">
      <c r="A38" s="162">
        <v>25</v>
      </c>
      <c r="B38" s="167" t="s">
        <v>785</v>
      </c>
      <c r="C38" s="166" t="s">
        <v>268</v>
      </c>
      <c r="D38" s="265">
        <v>1</v>
      </c>
      <c r="E38" s="144">
        <v>18300</v>
      </c>
      <c r="F38" s="235">
        <v>2500</v>
      </c>
      <c r="G38" s="261">
        <f t="shared" si="2"/>
        <v>20800</v>
      </c>
      <c r="H38" s="259">
        <f t="shared" si="4"/>
        <v>18300</v>
      </c>
      <c r="I38" s="260">
        <f t="shared" si="5"/>
        <v>2500</v>
      </c>
      <c r="J38" s="261">
        <f t="shared" si="3"/>
        <v>20800</v>
      </c>
    </row>
    <row r="39" spans="1:10" ht="99" customHeight="1" x14ac:dyDescent="0.3">
      <c r="A39" s="31"/>
      <c r="B39" s="70" t="s">
        <v>125</v>
      </c>
      <c r="C39" s="84">
        <f>SUM(D14:D38)-C40</f>
        <v>126</v>
      </c>
      <c r="D39" s="120"/>
      <c r="E39" s="215"/>
      <c r="F39" s="215"/>
      <c r="G39" s="31"/>
      <c r="H39" s="213">
        <f>SUM(H14:H38)</f>
        <v>1370120</v>
      </c>
      <c r="I39" s="31"/>
      <c r="J39" s="31"/>
    </row>
    <row r="40" spans="1:10" ht="16.5" x14ac:dyDescent="0.3">
      <c r="A40" s="31"/>
      <c r="B40" s="70" t="s">
        <v>126</v>
      </c>
      <c r="C40" s="84">
        <f>D30+D31+D32+D33</f>
        <v>4</v>
      </c>
      <c r="D40" s="120"/>
      <c r="E40" s="215"/>
      <c r="F40" s="215"/>
      <c r="G40" s="31"/>
      <c r="H40" s="31"/>
      <c r="I40" s="213">
        <f>SUM(I14:I39)</f>
        <v>270800</v>
      </c>
      <c r="J40" s="31"/>
    </row>
    <row r="41" spans="1:10" ht="16.5" x14ac:dyDescent="0.3">
      <c r="A41" s="31"/>
      <c r="B41" s="70" t="s">
        <v>127</v>
      </c>
      <c r="C41" s="84">
        <f>SUM(C39:C40)</f>
        <v>130</v>
      </c>
      <c r="D41" s="120"/>
      <c r="E41" s="215"/>
      <c r="F41" s="215"/>
      <c r="G41" s="31"/>
      <c r="H41" s="31"/>
      <c r="I41" s="31"/>
      <c r="J41" s="213">
        <f>SUM(J14:J40)</f>
        <v>1640920</v>
      </c>
    </row>
    <row r="42" spans="1:10" ht="16.5" x14ac:dyDescent="0.3">
      <c r="A42" s="32"/>
      <c r="B42" s="33" t="s">
        <v>51</v>
      </c>
      <c r="C42" s="119"/>
      <c r="D42" s="123"/>
      <c r="E42" s="216"/>
      <c r="F42" s="236"/>
      <c r="G42" s="36"/>
      <c r="H42" s="32"/>
      <c r="I42" s="32"/>
      <c r="J42" s="32"/>
    </row>
    <row r="43" spans="1:10" ht="16.5" x14ac:dyDescent="0.3">
      <c r="A43" s="31"/>
      <c r="B43" s="31"/>
      <c r="C43" s="120"/>
      <c r="D43" s="120"/>
      <c r="E43" s="215"/>
      <c r="F43" s="215"/>
      <c r="G43" s="31"/>
      <c r="H43" s="31"/>
      <c r="I43" s="31"/>
      <c r="J43" s="31"/>
    </row>
    <row r="44" spans="1:10" ht="16.5" x14ac:dyDescent="0.3">
      <c r="A44" s="31"/>
      <c r="B44" s="39"/>
      <c r="C44" s="121"/>
      <c r="D44" s="124"/>
      <c r="E44" s="217"/>
      <c r="F44" s="217"/>
      <c r="G44" s="42"/>
      <c r="H44" s="43"/>
      <c r="I44" s="43"/>
      <c r="J44" s="43"/>
    </row>
    <row r="45" spans="1:10" x14ac:dyDescent="0.2">
      <c r="A45" s="44"/>
      <c r="B45" s="45" t="s">
        <v>53</v>
      </c>
      <c r="C45" s="122"/>
      <c r="D45" s="125" t="s">
        <v>87</v>
      </c>
      <c r="E45" s="218"/>
      <c r="F45" s="218"/>
      <c r="G45" s="46"/>
      <c r="H45" s="48" t="s">
        <v>88</v>
      </c>
      <c r="I45" s="48"/>
      <c r="J45" s="48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66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view="pageBreakPreview" topLeftCell="A37" zoomScale="99" zoomScaleNormal="100" zoomScaleSheetLayoutView="99" workbookViewId="0">
      <selection activeCell="E7" sqref="E1:F1048576"/>
    </sheetView>
  </sheetViews>
  <sheetFormatPr defaultRowHeight="12.75" x14ac:dyDescent="0.2"/>
  <cols>
    <col min="1" max="1" width="5.5703125" style="15" customWidth="1"/>
    <col min="2" max="2" width="56.42578125" style="23" customWidth="1"/>
    <col min="3" max="3" width="17" style="1" customWidth="1"/>
    <col min="4" max="4" width="10.140625" style="1" customWidth="1"/>
    <col min="5" max="6" width="9.140625" style="204"/>
  </cols>
  <sheetData>
    <row r="1" spans="1:13" ht="18.75" x14ac:dyDescent="0.3">
      <c r="A1" s="493" t="s">
        <v>82</v>
      </c>
      <c r="B1" s="493"/>
      <c r="C1" s="493"/>
      <c r="D1" s="493"/>
    </row>
    <row r="2" spans="1:13" ht="15.75" x14ac:dyDescent="0.25">
      <c r="A2" s="10"/>
      <c r="B2" s="21"/>
      <c r="C2" s="4"/>
      <c r="D2" s="7"/>
    </row>
    <row r="3" spans="1:13" ht="15.75" x14ac:dyDescent="0.2">
      <c r="A3" s="16" t="s">
        <v>83</v>
      </c>
      <c r="B3" s="22"/>
      <c r="D3" s="8"/>
    </row>
    <row r="4" spans="1:13" ht="15.75" x14ac:dyDescent="0.2">
      <c r="A4" s="16"/>
      <c r="B4" s="27" t="s">
        <v>93</v>
      </c>
      <c r="C4" s="27"/>
      <c r="D4" s="18"/>
    </row>
    <row r="5" spans="1:13" ht="15.75" x14ac:dyDescent="0.25">
      <c r="A5" s="17" t="s">
        <v>84</v>
      </c>
      <c r="B5" s="6"/>
      <c r="C5" s="8"/>
      <c r="D5" s="19"/>
    </row>
    <row r="6" spans="1:13" ht="15.75" x14ac:dyDescent="0.25">
      <c r="A6" s="17"/>
      <c r="B6" s="27" t="s">
        <v>69</v>
      </c>
      <c r="C6" s="27"/>
      <c r="D6" s="19"/>
    </row>
    <row r="7" spans="1:13" ht="15.75" x14ac:dyDescent="0.25">
      <c r="A7" s="17" t="s">
        <v>85</v>
      </c>
      <c r="B7" s="5"/>
      <c r="C7" s="8"/>
      <c r="D7" s="19"/>
    </row>
    <row r="8" spans="1:13" ht="21" customHeight="1" x14ac:dyDescent="0.25">
      <c r="A8" s="11"/>
      <c r="B8" s="28" t="s">
        <v>68</v>
      </c>
      <c r="C8" s="73"/>
      <c r="D8" s="19"/>
    </row>
    <row r="9" spans="1:13" ht="15.75" x14ac:dyDescent="0.2">
      <c r="A9" s="12"/>
      <c r="B9" s="16" t="s">
        <v>514</v>
      </c>
      <c r="C9" s="103"/>
      <c r="D9" s="103"/>
    </row>
    <row r="10" spans="1:13" ht="15" thickBot="1" x14ac:dyDescent="0.25">
      <c r="A10" s="14"/>
      <c r="B10" s="24"/>
      <c r="C10" s="2"/>
      <c r="D10" s="2"/>
    </row>
    <row r="11" spans="1:13" ht="12.75" customHeight="1" x14ac:dyDescent="0.2">
      <c r="A11" s="499" t="s">
        <v>90</v>
      </c>
      <c r="B11" s="501" t="s">
        <v>91</v>
      </c>
      <c r="C11" s="503" t="s">
        <v>92</v>
      </c>
      <c r="D11" s="503" t="s">
        <v>59</v>
      </c>
      <c r="E11" s="505"/>
      <c r="F11" s="497"/>
      <c r="G11" s="498"/>
      <c r="H11" s="496" t="s">
        <v>55</v>
      </c>
      <c r="I11" s="497"/>
      <c r="J11" s="498"/>
    </row>
    <row r="12" spans="1:13" ht="40.5" customHeight="1" thickBot="1" x14ac:dyDescent="0.25">
      <c r="A12" s="500"/>
      <c r="B12" s="502"/>
      <c r="C12" s="504"/>
      <c r="D12" s="504"/>
      <c r="E12" s="189" t="s">
        <v>56</v>
      </c>
      <c r="F12" s="50" t="s">
        <v>57</v>
      </c>
      <c r="G12" s="51" t="s">
        <v>58</v>
      </c>
      <c r="H12" s="49" t="s">
        <v>56</v>
      </c>
      <c r="I12" s="50" t="s">
        <v>57</v>
      </c>
      <c r="J12" s="51" t="s">
        <v>58</v>
      </c>
    </row>
    <row r="13" spans="1:13" ht="75.75" customHeight="1" thickBot="1" x14ac:dyDescent="0.25">
      <c r="A13" s="56" t="s">
        <v>9</v>
      </c>
      <c r="B13" s="58" t="s">
        <v>33</v>
      </c>
      <c r="C13" s="66" t="s">
        <v>34</v>
      </c>
      <c r="D13" s="29">
        <v>9</v>
      </c>
      <c r="E13" s="346">
        <v>10000</v>
      </c>
      <c r="F13" s="296">
        <v>2000</v>
      </c>
      <c r="G13" s="55">
        <f>E13+F13</f>
        <v>12000</v>
      </c>
      <c r="H13" s="53">
        <f>E13*D13</f>
        <v>90000</v>
      </c>
      <c r="I13" s="54">
        <f>F13*D13</f>
        <v>18000</v>
      </c>
      <c r="J13" s="55">
        <f>I13+H13</f>
        <v>108000</v>
      </c>
    </row>
    <row r="14" spans="1:13" ht="73.5" customHeight="1" thickBot="1" x14ac:dyDescent="0.25">
      <c r="A14" s="56" t="s">
        <v>10</v>
      </c>
      <c r="B14" s="58" t="s">
        <v>32</v>
      </c>
      <c r="C14" s="66" t="s">
        <v>34</v>
      </c>
      <c r="D14" s="29">
        <v>5</v>
      </c>
      <c r="E14" s="346">
        <v>10000</v>
      </c>
      <c r="F14" s="199">
        <v>2000</v>
      </c>
      <c r="G14" s="55">
        <f t="shared" ref="G14:G36" si="0">E14+F14</f>
        <v>12000</v>
      </c>
      <c r="H14" s="53">
        <f>E14*D14</f>
        <v>50000</v>
      </c>
      <c r="I14" s="54">
        <f>F14*D14</f>
        <v>10000</v>
      </c>
      <c r="J14" s="55">
        <f t="shared" ref="J14:J36" si="1">I14+H14</f>
        <v>60000</v>
      </c>
      <c r="M14" s="83"/>
    </row>
    <row r="15" spans="1:13" ht="24.75" customHeight="1" thickBot="1" x14ac:dyDescent="0.25">
      <c r="A15" s="59"/>
      <c r="B15" s="60" t="s">
        <v>28</v>
      </c>
      <c r="C15" s="68"/>
      <c r="D15" s="29"/>
      <c r="E15" s="346"/>
      <c r="F15" s="199"/>
      <c r="G15" s="55"/>
      <c r="H15" s="53"/>
      <c r="I15" s="54"/>
      <c r="J15" s="55"/>
    </row>
    <row r="16" spans="1:13" ht="161.25" customHeight="1" thickBot="1" x14ac:dyDescent="0.25">
      <c r="A16" s="74">
        <v>3</v>
      </c>
      <c r="B16" s="82" t="s">
        <v>788</v>
      </c>
      <c r="C16" s="75" t="s">
        <v>70</v>
      </c>
      <c r="D16" s="29">
        <v>1</v>
      </c>
      <c r="E16" s="346">
        <v>43500</v>
      </c>
      <c r="F16" s="199">
        <v>2200</v>
      </c>
      <c r="G16" s="55">
        <f>E16+F16</f>
        <v>45700</v>
      </c>
      <c r="H16" s="53">
        <f t="shared" ref="H16:H23" si="2">E16*D16</f>
        <v>43500</v>
      </c>
      <c r="I16" s="54">
        <f t="shared" ref="I16:I23" si="3">F16*D16</f>
        <v>2200</v>
      </c>
      <c r="J16" s="55">
        <f t="shared" si="1"/>
        <v>45700</v>
      </c>
    </row>
    <row r="17" spans="1:12" ht="149.25" customHeight="1" thickBot="1" x14ac:dyDescent="0.25">
      <c r="A17" s="74">
        <v>4</v>
      </c>
      <c r="B17" s="190" t="s">
        <v>814</v>
      </c>
      <c r="C17" s="75" t="s">
        <v>71</v>
      </c>
      <c r="D17" s="29">
        <v>2</v>
      </c>
      <c r="E17" s="346">
        <v>14500</v>
      </c>
      <c r="F17" s="199">
        <v>3000</v>
      </c>
      <c r="G17" s="55">
        <f t="shared" si="0"/>
        <v>17500</v>
      </c>
      <c r="H17" s="53">
        <f t="shared" si="2"/>
        <v>29000</v>
      </c>
      <c r="I17" s="54">
        <f t="shared" si="3"/>
        <v>6000</v>
      </c>
      <c r="J17" s="55">
        <f t="shared" si="1"/>
        <v>35000</v>
      </c>
    </row>
    <row r="18" spans="1:12" ht="81.75" customHeight="1" thickBot="1" x14ac:dyDescent="0.25">
      <c r="A18" s="74">
        <v>5</v>
      </c>
      <c r="B18" s="190" t="s">
        <v>815</v>
      </c>
      <c r="C18" s="75" t="s">
        <v>72</v>
      </c>
      <c r="D18" s="29">
        <v>1</v>
      </c>
      <c r="E18" s="346">
        <v>7100</v>
      </c>
      <c r="F18" s="199">
        <v>2000</v>
      </c>
      <c r="G18" s="55">
        <f t="shared" si="0"/>
        <v>9100</v>
      </c>
      <c r="H18" s="53">
        <f t="shared" si="2"/>
        <v>7100</v>
      </c>
      <c r="I18" s="54">
        <f t="shared" si="3"/>
        <v>2000</v>
      </c>
      <c r="J18" s="55">
        <f t="shared" si="1"/>
        <v>9100</v>
      </c>
    </row>
    <row r="19" spans="1:12" ht="81.75" customHeight="1" thickBot="1" x14ac:dyDescent="0.25">
      <c r="A19" s="74">
        <v>6</v>
      </c>
      <c r="B19" s="76" t="s">
        <v>73</v>
      </c>
      <c r="C19" s="75" t="s">
        <v>97</v>
      </c>
      <c r="D19" s="29">
        <v>1</v>
      </c>
      <c r="E19" s="346">
        <v>14800</v>
      </c>
      <c r="F19" s="199">
        <v>2200</v>
      </c>
      <c r="G19" s="55">
        <f t="shared" si="0"/>
        <v>17000</v>
      </c>
      <c r="H19" s="53">
        <f t="shared" si="2"/>
        <v>14800</v>
      </c>
      <c r="I19" s="54">
        <f t="shared" si="3"/>
        <v>2200</v>
      </c>
      <c r="J19" s="55">
        <f t="shared" si="1"/>
        <v>17000</v>
      </c>
    </row>
    <row r="20" spans="1:12" ht="73.5" customHeight="1" thickBot="1" x14ac:dyDescent="0.25">
      <c r="A20" s="74">
        <v>7</v>
      </c>
      <c r="B20" s="76" t="s">
        <v>0</v>
      </c>
      <c r="C20" s="75" t="s">
        <v>74</v>
      </c>
      <c r="D20" s="29">
        <v>1</v>
      </c>
      <c r="E20" s="346">
        <v>16000</v>
      </c>
      <c r="F20" s="199">
        <v>2200</v>
      </c>
      <c r="G20" s="55">
        <f t="shared" si="0"/>
        <v>18200</v>
      </c>
      <c r="H20" s="53">
        <f t="shared" si="2"/>
        <v>16000</v>
      </c>
      <c r="I20" s="54">
        <f t="shared" si="3"/>
        <v>2200</v>
      </c>
      <c r="J20" s="55">
        <f t="shared" si="1"/>
        <v>18200</v>
      </c>
    </row>
    <row r="21" spans="1:12" ht="84.75" customHeight="1" thickBot="1" x14ac:dyDescent="0.25">
      <c r="A21" s="74">
        <v>8</v>
      </c>
      <c r="B21" s="76" t="s">
        <v>704</v>
      </c>
      <c r="C21" s="75" t="s">
        <v>20</v>
      </c>
      <c r="D21" s="29">
        <v>1</v>
      </c>
      <c r="E21" s="346">
        <v>16800</v>
      </c>
      <c r="F21" s="199">
        <v>2500</v>
      </c>
      <c r="G21" s="55">
        <f t="shared" si="0"/>
        <v>19300</v>
      </c>
      <c r="H21" s="53">
        <f t="shared" si="2"/>
        <v>16800</v>
      </c>
      <c r="I21" s="54">
        <f t="shared" si="3"/>
        <v>2500</v>
      </c>
      <c r="J21" s="55">
        <f t="shared" si="1"/>
        <v>19300</v>
      </c>
    </row>
    <row r="22" spans="1:12" ht="143.25" customHeight="1" thickBot="1" x14ac:dyDescent="0.25">
      <c r="A22" s="74">
        <v>9</v>
      </c>
      <c r="B22" s="190" t="s">
        <v>816</v>
      </c>
      <c r="C22" s="75" t="s">
        <v>77</v>
      </c>
      <c r="D22" s="29">
        <v>1</v>
      </c>
      <c r="E22" s="346">
        <v>13500</v>
      </c>
      <c r="F22" s="199">
        <v>3000</v>
      </c>
      <c r="G22" s="55">
        <f t="shared" si="0"/>
        <v>16500</v>
      </c>
      <c r="H22" s="53">
        <f t="shared" si="2"/>
        <v>13500</v>
      </c>
      <c r="I22" s="54">
        <f t="shared" si="3"/>
        <v>3000</v>
      </c>
      <c r="J22" s="55">
        <f t="shared" si="1"/>
        <v>16500</v>
      </c>
    </row>
    <row r="23" spans="1:12" ht="85.5" customHeight="1" thickBot="1" x14ac:dyDescent="0.25">
      <c r="A23" s="74">
        <v>10</v>
      </c>
      <c r="B23" s="76" t="s">
        <v>705</v>
      </c>
      <c r="C23" s="75" t="s">
        <v>1</v>
      </c>
      <c r="D23" s="29">
        <v>1</v>
      </c>
      <c r="E23" s="346">
        <v>12300</v>
      </c>
      <c r="F23" s="199">
        <v>2200</v>
      </c>
      <c r="G23" s="55">
        <f t="shared" si="0"/>
        <v>14500</v>
      </c>
      <c r="H23" s="53">
        <f t="shared" si="2"/>
        <v>12300</v>
      </c>
      <c r="I23" s="54">
        <f t="shared" si="3"/>
        <v>2200</v>
      </c>
      <c r="J23" s="55">
        <f t="shared" si="1"/>
        <v>14500</v>
      </c>
    </row>
    <row r="24" spans="1:12" ht="26.25" customHeight="1" thickBot="1" x14ac:dyDescent="0.25">
      <c r="A24" s="74"/>
      <c r="B24" s="60" t="s">
        <v>49</v>
      </c>
      <c r="C24" s="78"/>
      <c r="D24" s="30"/>
      <c r="E24" s="346"/>
      <c r="F24" s="200"/>
      <c r="G24" s="55"/>
      <c r="H24" s="53"/>
      <c r="I24" s="54"/>
      <c r="J24" s="55"/>
    </row>
    <row r="25" spans="1:12" ht="171.75" customHeight="1" thickBot="1" x14ac:dyDescent="0.25">
      <c r="A25" s="74">
        <v>11</v>
      </c>
      <c r="B25" s="76" t="s">
        <v>517</v>
      </c>
      <c r="C25" s="80" t="s">
        <v>2</v>
      </c>
      <c r="D25" s="30">
        <v>1</v>
      </c>
      <c r="E25" s="346">
        <v>48300</v>
      </c>
      <c r="F25" s="200">
        <v>4000</v>
      </c>
      <c r="G25" s="55">
        <f t="shared" si="0"/>
        <v>52300</v>
      </c>
      <c r="H25" s="53">
        <f>E25*D25</f>
        <v>48300</v>
      </c>
      <c r="I25" s="54">
        <f>F25*D25</f>
        <v>4000</v>
      </c>
      <c r="J25" s="55">
        <f t="shared" si="1"/>
        <v>52300</v>
      </c>
    </row>
    <row r="26" spans="1:12" ht="79.5" customHeight="1" thickBot="1" x14ac:dyDescent="0.25">
      <c r="A26" s="74">
        <v>12</v>
      </c>
      <c r="B26" s="77" t="s">
        <v>706</v>
      </c>
      <c r="C26" s="79" t="s">
        <v>3</v>
      </c>
      <c r="D26" s="29">
        <v>1</v>
      </c>
      <c r="E26" s="346">
        <v>28510</v>
      </c>
      <c r="F26" s="199">
        <v>2500</v>
      </c>
      <c r="G26" s="55">
        <f t="shared" si="0"/>
        <v>31010</v>
      </c>
      <c r="H26" s="53">
        <f>E26*D26</f>
        <v>28510</v>
      </c>
      <c r="I26" s="54">
        <f>F26*D26</f>
        <v>2500</v>
      </c>
      <c r="J26" s="55">
        <f t="shared" si="1"/>
        <v>31010</v>
      </c>
      <c r="K26" t="s">
        <v>576</v>
      </c>
    </row>
    <row r="27" spans="1:12" ht="84" customHeight="1" thickBot="1" x14ac:dyDescent="0.25">
      <c r="A27" s="74">
        <v>13</v>
      </c>
      <c r="B27" s="77" t="s">
        <v>5</v>
      </c>
      <c r="C27" s="80" t="s">
        <v>4</v>
      </c>
      <c r="D27" s="30">
        <v>1</v>
      </c>
      <c r="E27" s="346">
        <v>7860</v>
      </c>
      <c r="F27" s="244">
        <v>2000</v>
      </c>
      <c r="G27" s="55">
        <f t="shared" si="0"/>
        <v>9860</v>
      </c>
      <c r="H27" s="53">
        <f>E27*D27</f>
        <v>7860</v>
      </c>
      <c r="I27" s="54">
        <f>F27*D27</f>
        <v>2000</v>
      </c>
      <c r="J27" s="55">
        <f t="shared" si="1"/>
        <v>9860</v>
      </c>
    </row>
    <row r="28" spans="1:12" ht="16.5" thickBot="1" x14ac:dyDescent="0.25">
      <c r="A28" s="61"/>
      <c r="B28" s="60" t="s">
        <v>35</v>
      </c>
      <c r="C28" s="68"/>
      <c r="D28" s="30"/>
      <c r="E28" s="346"/>
      <c r="F28" s="200"/>
      <c r="G28" s="55"/>
      <c r="H28" s="53"/>
      <c r="I28" s="54"/>
      <c r="J28" s="55"/>
    </row>
    <row r="29" spans="1:12" ht="96" customHeight="1" thickBot="1" x14ac:dyDescent="0.25">
      <c r="A29" s="57" t="s">
        <v>39</v>
      </c>
      <c r="B29" s="58" t="s">
        <v>579</v>
      </c>
      <c r="C29" s="66" t="s">
        <v>37</v>
      </c>
      <c r="D29" s="30">
        <v>6</v>
      </c>
      <c r="E29" s="346">
        <v>16000</v>
      </c>
      <c r="F29" s="200">
        <v>2300</v>
      </c>
      <c r="G29" s="55">
        <f t="shared" si="0"/>
        <v>18300</v>
      </c>
      <c r="H29" s="53">
        <f t="shared" ref="H29:H36" si="4">E29*D29</f>
        <v>96000</v>
      </c>
      <c r="I29" s="54">
        <f t="shared" ref="I29:I36" si="5">F29*D29</f>
        <v>13800</v>
      </c>
      <c r="J29" s="55">
        <f t="shared" si="1"/>
        <v>109800</v>
      </c>
      <c r="K29" s="72"/>
      <c r="L29" s="81"/>
    </row>
    <row r="30" spans="1:12" ht="102.75" customHeight="1" thickBot="1" x14ac:dyDescent="0.25">
      <c r="A30" s="57" t="s">
        <v>40</v>
      </c>
      <c r="B30" s="58" t="s">
        <v>580</v>
      </c>
      <c r="C30" s="66" t="s">
        <v>36</v>
      </c>
      <c r="D30" s="30">
        <v>8</v>
      </c>
      <c r="E30" s="346">
        <v>16000</v>
      </c>
      <c r="F30" s="200">
        <v>2300</v>
      </c>
      <c r="G30" s="55">
        <f t="shared" si="0"/>
        <v>18300</v>
      </c>
      <c r="H30" s="53">
        <f t="shared" si="4"/>
        <v>128000</v>
      </c>
      <c r="I30" s="54">
        <f t="shared" si="5"/>
        <v>18400</v>
      </c>
      <c r="J30" s="55">
        <f t="shared" si="1"/>
        <v>146400</v>
      </c>
      <c r="K30" s="72"/>
      <c r="L30" s="72"/>
    </row>
    <row r="31" spans="1:12" ht="99" customHeight="1" thickBot="1" x14ac:dyDescent="0.25">
      <c r="A31" s="57" t="s">
        <v>41</v>
      </c>
      <c r="B31" s="76" t="s">
        <v>518</v>
      </c>
      <c r="C31" s="66" t="s">
        <v>38</v>
      </c>
      <c r="D31" s="30">
        <v>7</v>
      </c>
      <c r="E31" s="346">
        <v>5400</v>
      </c>
      <c r="F31" s="200">
        <v>2000</v>
      </c>
      <c r="G31" s="55">
        <f t="shared" si="0"/>
        <v>7400</v>
      </c>
      <c r="H31" s="53">
        <f t="shared" si="4"/>
        <v>37800</v>
      </c>
      <c r="I31" s="54">
        <f t="shared" si="5"/>
        <v>14000</v>
      </c>
      <c r="J31" s="55">
        <f t="shared" si="1"/>
        <v>51800</v>
      </c>
      <c r="K31" s="72"/>
      <c r="L31" s="72"/>
    </row>
    <row r="32" spans="1:12" ht="82.5" customHeight="1" thickBot="1" x14ac:dyDescent="0.25">
      <c r="A32" s="57" t="s">
        <v>42</v>
      </c>
      <c r="B32" s="76" t="s">
        <v>519</v>
      </c>
      <c r="C32" s="66" t="s">
        <v>38</v>
      </c>
      <c r="D32" s="30">
        <v>19</v>
      </c>
      <c r="E32" s="346">
        <v>5400</v>
      </c>
      <c r="F32" s="200">
        <v>2000</v>
      </c>
      <c r="G32" s="55">
        <f t="shared" si="0"/>
        <v>7400</v>
      </c>
      <c r="H32" s="53">
        <f t="shared" si="4"/>
        <v>102600</v>
      </c>
      <c r="I32" s="54">
        <f t="shared" si="5"/>
        <v>38000</v>
      </c>
      <c r="J32" s="55">
        <f t="shared" si="1"/>
        <v>140600</v>
      </c>
      <c r="K32" s="72"/>
      <c r="L32" s="72"/>
    </row>
    <row r="33" spans="1:11" ht="72.75" customHeight="1" thickBot="1" x14ac:dyDescent="0.25">
      <c r="A33" s="57" t="s">
        <v>43</v>
      </c>
      <c r="B33" s="58" t="s">
        <v>6</v>
      </c>
      <c r="C33" s="66" t="s">
        <v>19</v>
      </c>
      <c r="D33" s="30">
        <v>7</v>
      </c>
      <c r="E33" s="346">
        <v>15800</v>
      </c>
      <c r="F33" s="200">
        <v>2500</v>
      </c>
      <c r="G33" s="55">
        <f t="shared" si="0"/>
        <v>18300</v>
      </c>
      <c r="H33" s="53">
        <f t="shared" si="4"/>
        <v>110600</v>
      </c>
      <c r="I33" s="54">
        <f t="shared" si="5"/>
        <v>17500</v>
      </c>
      <c r="J33" s="55">
        <f t="shared" si="1"/>
        <v>128100</v>
      </c>
    </row>
    <row r="34" spans="1:11" ht="86.25" customHeight="1" thickBot="1" x14ac:dyDescent="0.25">
      <c r="A34" s="57" t="s">
        <v>44</v>
      </c>
      <c r="B34" s="58" t="s">
        <v>520</v>
      </c>
      <c r="C34" s="75" t="s">
        <v>7</v>
      </c>
      <c r="D34" s="30">
        <v>14</v>
      </c>
      <c r="E34" s="347">
        <v>13300</v>
      </c>
      <c r="F34" s="348">
        <v>2000</v>
      </c>
      <c r="G34" s="239">
        <f t="shared" ref="G34" si="6">E34+F34</f>
        <v>15300</v>
      </c>
      <c r="H34" s="240">
        <f t="shared" si="4"/>
        <v>186200</v>
      </c>
      <c r="I34" s="238">
        <f t="shared" si="5"/>
        <v>28000</v>
      </c>
      <c r="J34" s="239">
        <f t="shared" ref="J34" si="7">I34+H34</f>
        <v>214200</v>
      </c>
    </row>
    <row r="35" spans="1:11" ht="79.5" thickBot="1" x14ac:dyDescent="0.25">
      <c r="A35" s="57" t="s">
        <v>60</v>
      </c>
      <c r="B35" s="58" t="s">
        <v>166</v>
      </c>
      <c r="C35" s="66" t="s">
        <v>47</v>
      </c>
      <c r="D35" s="30">
        <v>7</v>
      </c>
      <c r="E35" s="346">
        <v>10000</v>
      </c>
      <c r="F35" s="200">
        <v>2000</v>
      </c>
      <c r="G35" s="55">
        <f t="shared" si="0"/>
        <v>12000</v>
      </c>
      <c r="H35" s="53">
        <f t="shared" si="4"/>
        <v>70000</v>
      </c>
      <c r="I35" s="54">
        <f t="shared" si="5"/>
        <v>14000</v>
      </c>
      <c r="J35" s="55">
        <f t="shared" si="1"/>
        <v>84000</v>
      </c>
    </row>
    <row r="36" spans="1:11" ht="144.75" customHeight="1" thickBot="1" x14ac:dyDescent="0.25">
      <c r="A36" s="62" t="s">
        <v>61</v>
      </c>
      <c r="B36" s="63" t="s">
        <v>470</v>
      </c>
      <c r="C36" s="69" t="s">
        <v>48</v>
      </c>
      <c r="D36" s="64">
        <v>1</v>
      </c>
      <c r="E36" s="346">
        <v>10000</v>
      </c>
      <c r="F36" s="246">
        <v>2000</v>
      </c>
      <c r="G36" s="55">
        <f t="shared" si="0"/>
        <v>12000</v>
      </c>
      <c r="H36" s="53">
        <f t="shared" si="4"/>
        <v>10000</v>
      </c>
      <c r="I36" s="54">
        <f t="shared" si="5"/>
        <v>2000</v>
      </c>
      <c r="J36" s="55">
        <f t="shared" si="1"/>
        <v>12000</v>
      </c>
    </row>
    <row r="37" spans="1:11" ht="16.5" x14ac:dyDescent="0.3">
      <c r="A37" s="31"/>
      <c r="B37" s="70" t="s">
        <v>65</v>
      </c>
      <c r="C37" s="71">
        <f>SUM(D13:D36)-4</f>
        <v>91</v>
      </c>
      <c r="D37" s="31"/>
      <c r="E37" s="31"/>
      <c r="F37" s="31"/>
      <c r="G37" s="31"/>
      <c r="H37" s="32">
        <f>SUM(H13:H36)</f>
        <v>1118870</v>
      </c>
      <c r="I37" s="31"/>
      <c r="J37" s="31"/>
      <c r="K37" s="31"/>
    </row>
    <row r="38" spans="1:11" ht="16.5" x14ac:dyDescent="0.3">
      <c r="A38" s="31"/>
      <c r="B38" s="70" t="s">
        <v>66</v>
      </c>
      <c r="C38" s="71">
        <v>4</v>
      </c>
      <c r="D38" s="31"/>
      <c r="E38" s="31"/>
      <c r="F38" s="31"/>
      <c r="G38" s="31"/>
      <c r="H38" s="31"/>
      <c r="I38" s="32">
        <f>SUM(I13:I37)</f>
        <v>204500</v>
      </c>
      <c r="J38" s="31"/>
      <c r="K38" s="31"/>
    </row>
    <row r="39" spans="1:11" ht="16.5" x14ac:dyDescent="0.3">
      <c r="A39" s="31"/>
      <c r="B39" s="70" t="s">
        <v>67</v>
      </c>
      <c r="C39" s="71">
        <f>SUM(C37:C38)</f>
        <v>95</v>
      </c>
      <c r="D39" s="31"/>
      <c r="E39" s="31"/>
      <c r="F39" s="31"/>
      <c r="G39" s="31"/>
      <c r="H39" s="31"/>
      <c r="I39" s="31"/>
      <c r="J39" s="32">
        <f>SUM(J13:J38)</f>
        <v>1323370</v>
      </c>
      <c r="K39" s="31"/>
    </row>
    <row r="40" spans="1:11" ht="16.5" x14ac:dyDescent="0.3">
      <c r="A40" s="32"/>
      <c r="B40" s="33" t="s">
        <v>51</v>
      </c>
      <c r="C40" s="33"/>
      <c r="D40" s="34"/>
      <c r="E40" s="34"/>
      <c r="F40" s="35"/>
      <c r="G40" s="36"/>
      <c r="H40" s="32"/>
      <c r="I40" s="32"/>
      <c r="J40" s="32"/>
      <c r="K40" s="32"/>
    </row>
    <row r="41" spans="1:11" ht="16.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</row>
    <row r="42" spans="1:11" ht="16.5" x14ac:dyDescent="0.3">
      <c r="A42" s="31"/>
      <c r="B42" s="39"/>
      <c r="C42" s="40"/>
      <c r="D42" s="41"/>
      <c r="E42" s="41"/>
      <c r="F42" s="41"/>
      <c r="G42" s="42"/>
      <c r="H42" s="43"/>
      <c r="I42" s="43"/>
      <c r="J42" s="43"/>
    </row>
    <row r="43" spans="1:11" x14ac:dyDescent="0.2">
      <c r="A43" s="44"/>
      <c r="B43" s="45" t="s">
        <v>53</v>
      </c>
      <c r="C43" s="45"/>
      <c r="D43" s="47" t="s">
        <v>87</v>
      </c>
      <c r="E43" s="47"/>
      <c r="F43" s="47"/>
      <c r="G43" s="46"/>
      <c r="H43" s="48" t="s">
        <v>88</v>
      </c>
      <c r="I43" s="48"/>
      <c r="J43" s="48"/>
    </row>
  </sheetData>
  <mergeCells count="7">
    <mergeCell ref="H11:J11"/>
    <mergeCell ref="A1:D1"/>
    <mergeCell ref="A11:A12"/>
    <mergeCell ref="B11:B12"/>
    <mergeCell ref="C11:C12"/>
    <mergeCell ref="D11:D12"/>
    <mergeCell ref="E11:G11"/>
  </mergeCells>
  <phoneticPr fontId="9" type="noConversion"/>
  <pageMargins left="0.11811023622047245" right="0.11811023622047245" top="0.15748031496062992" bottom="0.19685039370078741" header="0.31496062992125984" footer="0.31496062992125984"/>
  <pageSetup scale="74" fitToHeight="5" orientation="portrait" r:id="rId1"/>
  <colBreaks count="1" manualBreakCount="1">
    <brk id="1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view="pageBreakPreview" zoomScaleNormal="100" zoomScaleSheetLayoutView="100" workbookViewId="0">
      <selection activeCell="E5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2.5703125" style="3" customWidth="1"/>
    <col min="4" max="4" width="13" style="3" customWidth="1"/>
    <col min="5" max="7" width="9.140625" style="284"/>
    <col min="8" max="10" width="9.140625" style="204"/>
  </cols>
  <sheetData>
    <row r="1" spans="1:15" ht="18.75" x14ac:dyDescent="0.3">
      <c r="A1" s="493" t="s">
        <v>82</v>
      </c>
      <c r="B1" s="493"/>
      <c r="C1" s="493"/>
      <c r="D1" s="493"/>
    </row>
    <row r="2" spans="1:15" x14ac:dyDescent="0.25">
      <c r="A2" s="10"/>
      <c r="B2" s="21"/>
      <c r="C2" s="4"/>
      <c r="D2" s="7"/>
    </row>
    <row r="3" spans="1:15" x14ac:dyDescent="0.25">
      <c r="A3" s="16" t="s">
        <v>83</v>
      </c>
      <c r="B3" s="22"/>
      <c r="D3" s="8"/>
    </row>
    <row r="4" spans="1:15" ht="15.75" customHeight="1" x14ac:dyDescent="0.2">
      <c r="A4" s="16"/>
      <c r="B4" s="104" t="s">
        <v>93</v>
      </c>
      <c r="C4" s="104"/>
      <c r="D4" s="18"/>
    </row>
    <row r="5" spans="1:15" x14ac:dyDescent="0.25">
      <c r="A5" s="17" t="s">
        <v>84</v>
      </c>
      <c r="B5" s="6"/>
      <c r="C5" s="8"/>
      <c r="D5" s="19"/>
    </row>
    <row r="6" spans="1:15" ht="15.75" customHeight="1" x14ac:dyDescent="0.25">
      <c r="A6" s="17"/>
      <c r="B6" s="104" t="s">
        <v>69</v>
      </c>
      <c r="C6" s="104"/>
      <c r="D6" s="19"/>
    </row>
    <row r="7" spans="1:15" ht="23.25" customHeight="1" x14ac:dyDescent="0.25">
      <c r="A7" s="17" t="s">
        <v>85</v>
      </c>
      <c r="B7" s="5"/>
      <c r="C7" s="8"/>
      <c r="D7" s="19"/>
    </row>
    <row r="8" spans="1:15" ht="21" customHeight="1" x14ac:dyDescent="0.25">
      <c r="A8" s="11"/>
      <c r="B8" s="28" t="s">
        <v>438</v>
      </c>
      <c r="C8" s="114"/>
      <c r="D8" s="19"/>
    </row>
    <row r="9" spans="1:15" x14ac:dyDescent="0.25">
      <c r="A9" s="12"/>
      <c r="B9" s="9"/>
      <c r="C9" s="8"/>
      <c r="D9" s="20"/>
    </row>
    <row r="10" spans="1:15" ht="17.25" customHeight="1" x14ac:dyDescent="0.2">
      <c r="A10" s="13"/>
      <c r="B10" s="16" t="s">
        <v>514</v>
      </c>
      <c r="C10" s="103"/>
      <c r="D10" s="103"/>
    </row>
    <row r="11" spans="1:15" ht="16.5" thickBot="1" x14ac:dyDescent="0.25">
      <c r="A11" s="14"/>
      <c r="B11" s="24"/>
      <c r="C11" s="115"/>
      <c r="D11" s="115"/>
    </row>
    <row r="12" spans="1:15" ht="12.75" customHeight="1" x14ac:dyDescent="0.2">
      <c r="A12" s="526" t="s">
        <v>90</v>
      </c>
      <c r="B12" s="503" t="s">
        <v>91</v>
      </c>
      <c r="C12" s="522" t="s">
        <v>92</v>
      </c>
      <c r="D12" s="524" t="s">
        <v>59</v>
      </c>
      <c r="E12" s="506" t="s">
        <v>54</v>
      </c>
      <c r="F12" s="507"/>
      <c r="G12" s="508"/>
      <c r="H12" s="496" t="s">
        <v>55</v>
      </c>
      <c r="I12" s="497"/>
      <c r="J12" s="498"/>
    </row>
    <row r="13" spans="1:15" ht="40.5" customHeight="1" thickBot="1" x14ac:dyDescent="0.25">
      <c r="A13" s="527"/>
      <c r="B13" s="504"/>
      <c r="C13" s="523"/>
      <c r="D13" s="525"/>
      <c r="E13" s="233" t="s">
        <v>56</v>
      </c>
      <c r="F13" s="234" t="s">
        <v>57</v>
      </c>
      <c r="G13" s="242" t="s">
        <v>58</v>
      </c>
      <c r="H13" s="49" t="s">
        <v>56</v>
      </c>
      <c r="I13" s="50" t="s">
        <v>57</v>
      </c>
      <c r="J13" s="51" t="s">
        <v>58</v>
      </c>
    </row>
    <row r="14" spans="1:15" ht="24.75" customHeight="1" x14ac:dyDescent="0.2">
      <c r="A14" s="174"/>
      <c r="B14" s="175" t="s">
        <v>440</v>
      </c>
      <c r="C14" s="176"/>
      <c r="D14" s="176"/>
      <c r="E14" s="250"/>
      <c r="F14" s="251"/>
      <c r="G14" s="252"/>
      <c r="H14" s="177"/>
      <c r="I14" s="178"/>
      <c r="J14" s="179"/>
    </row>
    <row r="15" spans="1:15" ht="117" customHeight="1" x14ac:dyDescent="0.2">
      <c r="A15" s="134">
        <v>1</v>
      </c>
      <c r="B15" s="134" t="s">
        <v>468</v>
      </c>
      <c r="C15" s="161" t="s">
        <v>436</v>
      </c>
      <c r="D15" s="95">
        <v>2</v>
      </c>
      <c r="E15" s="110">
        <v>12080</v>
      </c>
      <c r="F15" s="203">
        <v>2700</v>
      </c>
      <c r="G15" s="253">
        <f>E15+F15</f>
        <v>14780</v>
      </c>
      <c r="H15" s="196">
        <f>E15*D15</f>
        <v>24160</v>
      </c>
      <c r="I15" s="197">
        <f>F15*D15</f>
        <v>5400</v>
      </c>
      <c r="J15" s="198">
        <f>H15+I15</f>
        <v>29560</v>
      </c>
    </row>
    <row r="16" spans="1:15" ht="85.5" customHeight="1" x14ac:dyDescent="0.2">
      <c r="A16" s="139">
        <v>2</v>
      </c>
      <c r="B16" s="139" t="s">
        <v>437</v>
      </c>
      <c r="C16" s="100" t="s">
        <v>439</v>
      </c>
      <c r="D16" s="94">
        <v>2</v>
      </c>
      <c r="E16" s="202">
        <v>63500</v>
      </c>
      <c r="F16" s="232">
        <v>8000</v>
      </c>
      <c r="G16" s="253">
        <f t="shared" ref="G16:G23" si="0">E16+F16</f>
        <v>71500</v>
      </c>
      <c r="H16" s="196">
        <f>E16*D16</f>
        <v>127000</v>
      </c>
      <c r="I16" s="197">
        <f>F16*D16</f>
        <v>16000</v>
      </c>
      <c r="J16" s="198">
        <f t="shared" ref="J16:J23" si="1">H16+I16</f>
        <v>143000</v>
      </c>
      <c r="K16" s="169"/>
      <c r="L16" s="138"/>
      <c r="M16" s="138"/>
      <c r="N16" s="138"/>
      <c r="O16" s="138"/>
    </row>
    <row r="17" spans="1:15" ht="24" customHeight="1" x14ac:dyDescent="0.2">
      <c r="A17" s="147"/>
      <c r="B17" s="172" t="s">
        <v>441</v>
      </c>
      <c r="C17" s="173"/>
      <c r="D17" s="136"/>
      <c r="E17" s="110"/>
      <c r="F17" s="203"/>
      <c r="G17" s="253"/>
      <c r="H17" s="196"/>
      <c r="I17" s="197"/>
      <c r="J17" s="198"/>
      <c r="K17" s="169"/>
      <c r="L17" s="138"/>
      <c r="M17" s="138"/>
      <c r="N17" s="138"/>
      <c r="O17" s="138"/>
    </row>
    <row r="18" spans="1:15" ht="134.25" customHeight="1" x14ac:dyDescent="0.2">
      <c r="A18" s="139">
        <v>3</v>
      </c>
      <c r="B18" s="139" t="s">
        <v>596</v>
      </c>
      <c r="C18" s="100" t="s">
        <v>435</v>
      </c>
      <c r="D18" s="98">
        <v>1</v>
      </c>
      <c r="E18" s="110">
        <v>25800</v>
      </c>
      <c r="F18" s="203">
        <v>2700</v>
      </c>
      <c r="G18" s="253">
        <f t="shared" si="0"/>
        <v>28500</v>
      </c>
      <c r="H18" s="196">
        <f t="shared" ref="H18:H23" si="2">E18*D18</f>
        <v>25800</v>
      </c>
      <c r="I18" s="197">
        <f t="shared" ref="I18:I23" si="3">F18*D18</f>
        <v>2700</v>
      </c>
      <c r="J18" s="198">
        <f t="shared" si="1"/>
        <v>28500</v>
      </c>
      <c r="K18" s="169"/>
      <c r="L18" s="138"/>
      <c r="M18" s="138"/>
      <c r="N18" s="138"/>
      <c r="O18" s="138"/>
    </row>
    <row r="19" spans="1:15" ht="68.25" customHeight="1" x14ac:dyDescent="0.2">
      <c r="A19" s="139">
        <v>4</v>
      </c>
      <c r="B19" s="207" t="s">
        <v>494</v>
      </c>
      <c r="C19" s="100" t="s">
        <v>442</v>
      </c>
      <c r="D19" s="94">
        <v>2</v>
      </c>
      <c r="E19" s="206">
        <v>8700</v>
      </c>
      <c r="F19" s="232">
        <v>3000</v>
      </c>
      <c r="G19" s="253">
        <f t="shared" si="0"/>
        <v>11700</v>
      </c>
      <c r="H19" s="196">
        <f t="shared" si="2"/>
        <v>17400</v>
      </c>
      <c r="I19" s="197">
        <f t="shared" si="3"/>
        <v>6000</v>
      </c>
      <c r="J19" s="198">
        <f t="shared" si="1"/>
        <v>23400</v>
      </c>
      <c r="K19" s="169"/>
      <c r="L19" s="138"/>
      <c r="M19" s="138"/>
      <c r="N19" s="138"/>
      <c r="O19" s="138"/>
    </row>
    <row r="20" spans="1:15" ht="68.25" customHeight="1" x14ac:dyDescent="0.2">
      <c r="A20" s="134">
        <v>5</v>
      </c>
      <c r="B20" s="208" t="s">
        <v>495</v>
      </c>
      <c r="C20" s="161" t="s">
        <v>138</v>
      </c>
      <c r="D20" s="95">
        <v>1</v>
      </c>
      <c r="E20" s="206">
        <v>8700</v>
      </c>
      <c r="F20" s="232">
        <v>3000</v>
      </c>
      <c r="G20" s="253">
        <f t="shared" si="0"/>
        <v>11700</v>
      </c>
      <c r="H20" s="196">
        <f t="shared" si="2"/>
        <v>8700</v>
      </c>
      <c r="I20" s="197">
        <f t="shared" si="3"/>
        <v>3000</v>
      </c>
      <c r="J20" s="198">
        <f t="shared" si="1"/>
        <v>11700</v>
      </c>
      <c r="K20" s="169"/>
      <c r="L20" s="138"/>
      <c r="M20" s="138"/>
      <c r="N20" s="138"/>
      <c r="O20" s="138"/>
    </row>
    <row r="21" spans="1:15" ht="94.5" customHeight="1" x14ac:dyDescent="0.2">
      <c r="A21" s="139">
        <v>6</v>
      </c>
      <c r="B21" s="207" t="s">
        <v>496</v>
      </c>
      <c r="C21" s="100" t="s">
        <v>443</v>
      </c>
      <c r="D21" s="94">
        <v>1</v>
      </c>
      <c r="E21" s="206">
        <v>8700</v>
      </c>
      <c r="F21" s="232">
        <v>3000</v>
      </c>
      <c r="G21" s="253">
        <f t="shared" si="0"/>
        <v>11700</v>
      </c>
      <c r="H21" s="196">
        <f t="shared" si="2"/>
        <v>8700</v>
      </c>
      <c r="I21" s="197">
        <f t="shared" si="3"/>
        <v>3000</v>
      </c>
      <c r="J21" s="198">
        <f t="shared" si="1"/>
        <v>11700</v>
      </c>
      <c r="K21" s="169"/>
      <c r="L21" s="138"/>
      <c r="M21" s="138"/>
      <c r="N21" s="138"/>
      <c r="O21" s="138"/>
    </row>
    <row r="22" spans="1:15" ht="102.75" customHeight="1" x14ac:dyDescent="0.2">
      <c r="A22" s="134">
        <v>7</v>
      </c>
      <c r="B22" s="208" t="s">
        <v>497</v>
      </c>
      <c r="C22" s="161" t="s">
        <v>72</v>
      </c>
      <c r="D22" s="95">
        <v>1</v>
      </c>
      <c r="E22" s="206">
        <v>8700</v>
      </c>
      <c r="F22" s="232">
        <v>3000</v>
      </c>
      <c r="G22" s="253">
        <f t="shared" si="0"/>
        <v>11700</v>
      </c>
      <c r="H22" s="196">
        <f t="shared" si="2"/>
        <v>8700</v>
      </c>
      <c r="I22" s="197">
        <f t="shared" si="3"/>
        <v>3000</v>
      </c>
      <c r="J22" s="198">
        <f t="shared" si="1"/>
        <v>11700</v>
      </c>
      <c r="K22" s="169"/>
      <c r="L22" s="138"/>
      <c r="M22" s="138"/>
      <c r="N22" s="138"/>
      <c r="O22" s="138"/>
    </row>
    <row r="23" spans="1:15" ht="87.75" customHeight="1" thickBot="1" x14ac:dyDescent="0.25">
      <c r="A23" s="162">
        <v>8</v>
      </c>
      <c r="B23" s="209" t="s">
        <v>498</v>
      </c>
      <c r="C23" s="170" t="s">
        <v>72</v>
      </c>
      <c r="D23" s="171">
        <v>1</v>
      </c>
      <c r="E23" s="206">
        <v>8700</v>
      </c>
      <c r="F23" s="232">
        <v>3000</v>
      </c>
      <c r="G23" s="253">
        <f t="shared" si="0"/>
        <v>11700</v>
      </c>
      <c r="H23" s="196">
        <f t="shared" si="2"/>
        <v>8700</v>
      </c>
      <c r="I23" s="197">
        <f t="shared" si="3"/>
        <v>3000</v>
      </c>
      <c r="J23" s="198">
        <f t="shared" si="1"/>
        <v>11700</v>
      </c>
      <c r="K23" s="169"/>
      <c r="L23" s="138"/>
      <c r="M23" s="138"/>
      <c r="N23" s="138"/>
      <c r="O23" s="138"/>
    </row>
    <row r="24" spans="1:15" ht="16.5" x14ac:dyDescent="0.3">
      <c r="A24" s="31"/>
      <c r="B24" s="70" t="s">
        <v>125</v>
      </c>
      <c r="C24" s="84">
        <f>D15+D18</f>
        <v>3</v>
      </c>
      <c r="D24" s="120"/>
      <c r="E24" s="215"/>
      <c r="F24" s="215"/>
      <c r="G24" s="215"/>
      <c r="H24" s="32">
        <f>SUM(H15:H23)</f>
        <v>229160</v>
      </c>
      <c r="I24" s="31"/>
      <c r="J24" s="31"/>
      <c r="K24" s="31"/>
    </row>
    <row r="25" spans="1:15" ht="16.5" x14ac:dyDescent="0.3">
      <c r="A25" s="31"/>
      <c r="B25" s="70" t="s">
        <v>126</v>
      </c>
      <c r="C25" s="84">
        <f>D19+D20+D21+D22+D23</f>
        <v>6</v>
      </c>
      <c r="D25" s="120"/>
      <c r="E25" s="215"/>
      <c r="F25" s="215"/>
      <c r="G25" s="215"/>
      <c r="H25" s="31"/>
      <c r="I25" s="32">
        <f>SUM(I15:I24)</f>
        <v>42100</v>
      </c>
      <c r="J25" s="31"/>
      <c r="K25" s="31"/>
    </row>
    <row r="26" spans="1:15" ht="16.5" x14ac:dyDescent="0.3">
      <c r="A26" s="31"/>
      <c r="B26" s="70" t="s">
        <v>433</v>
      </c>
      <c r="C26" s="84">
        <v>2</v>
      </c>
      <c r="D26" s="120"/>
      <c r="E26" s="215"/>
      <c r="F26" s="215"/>
      <c r="G26" s="215"/>
      <c r="H26" s="31"/>
      <c r="I26" s="31"/>
      <c r="J26" s="32">
        <f>SUM(J15:J25)</f>
        <v>271260</v>
      </c>
      <c r="K26" s="31"/>
    </row>
    <row r="27" spans="1:15" ht="16.5" x14ac:dyDescent="0.3">
      <c r="A27" s="31"/>
      <c r="B27" s="70"/>
      <c r="C27" s="84"/>
      <c r="D27" s="120"/>
      <c r="E27" s="215"/>
      <c r="F27" s="215"/>
      <c r="G27" s="215"/>
      <c r="H27" s="31"/>
      <c r="I27" s="31"/>
      <c r="J27" s="31"/>
      <c r="K27" s="31"/>
    </row>
    <row r="28" spans="1:15" ht="27.75" customHeight="1" x14ac:dyDescent="0.3">
      <c r="A28" s="32"/>
      <c r="B28" s="33" t="s">
        <v>51</v>
      </c>
      <c r="C28" s="119"/>
      <c r="D28" s="123">
        <f>J26+'Секция 16'!J41+'Секция 15'!J54+'Секция 14'!J29+'Здание 2'!J44+'Секция 17'!J38+'Секция 13'!J60+'Секция 12'!J47+'Секция 11'!J49+'Секция 10'!J45+'Секция 9'!J45+'Секция 8'!J48+'Секция 7'!J54+'Секция 6'!J72+'Секция 5'!J67+'Секция 4'!J44+'Секция 3'!J42+'Секция 2'!J39+-1</f>
        <v>36603119</v>
      </c>
      <c r="E28" s="216"/>
      <c r="F28" s="236"/>
      <c r="G28" s="247"/>
      <c r="H28" s="32"/>
      <c r="I28" s="32"/>
      <c r="J28" s="32"/>
      <c r="K28" s="32"/>
    </row>
    <row r="29" spans="1:15" ht="16.5" x14ac:dyDescent="0.3">
      <c r="A29" s="31"/>
      <c r="B29" s="31"/>
      <c r="C29" s="120"/>
      <c r="D29" s="120"/>
      <c r="E29" s="215"/>
      <c r="F29" s="215"/>
      <c r="G29" s="215"/>
      <c r="H29" s="31"/>
      <c r="I29" s="31"/>
      <c r="J29" s="31"/>
      <c r="K29" s="31"/>
    </row>
    <row r="30" spans="1:15" ht="16.5" x14ac:dyDescent="0.3">
      <c r="A30" s="31"/>
      <c r="B30" s="39"/>
      <c r="C30" s="121"/>
      <c r="D30" s="124"/>
      <c r="E30" s="217"/>
      <c r="F30" s="217"/>
      <c r="G30" s="248"/>
      <c r="H30" s="43"/>
      <c r="I30" s="43"/>
      <c r="J30" s="43"/>
    </row>
    <row r="31" spans="1:15" x14ac:dyDescent="0.2">
      <c r="A31" s="44"/>
      <c r="B31" s="45" t="s">
        <v>53</v>
      </c>
      <c r="C31" s="122"/>
      <c r="D31" s="125" t="s">
        <v>87</v>
      </c>
      <c r="E31" s="218"/>
      <c r="F31" s="218"/>
      <c r="G31" s="249"/>
      <c r="H31" s="48" t="s">
        <v>88</v>
      </c>
      <c r="I31" s="48"/>
      <c r="J31" s="48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65" fitToHeight="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9"/>
  <sheetViews>
    <sheetView topLeftCell="N1" workbookViewId="0">
      <selection activeCell="E5" sqref="E1:F1048576"/>
    </sheetView>
  </sheetViews>
  <sheetFormatPr defaultRowHeight="12.75" x14ac:dyDescent="0.2"/>
  <cols>
    <col min="3" max="3" width="0.28515625" customWidth="1"/>
    <col min="4" max="4" width="14" customWidth="1"/>
    <col min="5" max="5" width="13.28515625" customWidth="1"/>
    <col min="6" max="6" width="12.28515625" customWidth="1"/>
    <col min="7" max="7" width="13" customWidth="1"/>
    <col min="8" max="9" width="12.5703125" customWidth="1"/>
    <col min="10" max="10" width="13.28515625" customWidth="1"/>
    <col min="11" max="11" width="12" customWidth="1"/>
    <col min="12" max="12" width="12.28515625" customWidth="1"/>
    <col min="13" max="13" width="12.140625" customWidth="1"/>
    <col min="14" max="14" width="13.42578125" customWidth="1"/>
    <col min="15" max="15" width="12.5703125" customWidth="1"/>
    <col min="16" max="16" width="13.85546875" customWidth="1"/>
    <col min="17" max="17" width="12.7109375" customWidth="1"/>
    <col min="18" max="18" width="13.5703125" customWidth="1"/>
    <col min="19" max="20" width="13.28515625" customWidth="1"/>
    <col min="21" max="21" width="13.85546875" customWidth="1"/>
    <col min="22" max="22" width="12.85546875" customWidth="1"/>
    <col min="23" max="23" width="14" bestFit="1" customWidth="1"/>
  </cols>
  <sheetData>
    <row r="3" spans="1:23" x14ac:dyDescent="0.2">
      <c r="A3" s="52"/>
      <c r="B3" s="52"/>
      <c r="C3" s="52"/>
      <c r="D3" s="52" t="s">
        <v>711</v>
      </c>
      <c r="E3" s="52" t="s">
        <v>712</v>
      </c>
      <c r="F3" s="52" t="s">
        <v>713</v>
      </c>
      <c r="G3" s="52" t="s">
        <v>714</v>
      </c>
      <c r="H3" s="52" t="s">
        <v>715</v>
      </c>
      <c r="I3" s="52" t="s">
        <v>716</v>
      </c>
      <c r="J3" s="52" t="s">
        <v>717</v>
      </c>
      <c r="K3" s="52" t="s">
        <v>718</v>
      </c>
      <c r="L3" s="52" t="s">
        <v>719</v>
      </c>
      <c r="M3" s="52" t="s">
        <v>720</v>
      </c>
      <c r="N3" s="52" t="s">
        <v>721</v>
      </c>
      <c r="O3" s="52" t="s">
        <v>722</v>
      </c>
      <c r="P3" s="52" t="s">
        <v>723</v>
      </c>
      <c r="Q3" s="52" t="s">
        <v>724</v>
      </c>
      <c r="R3" s="52" t="s">
        <v>725</v>
      </c>
      <c r="S3" s="52" t="s">
        <v>726</v>
      </c>
      <c r="T3" s="52" t="s">
        <v>727</v>
      </c>
      <c r="U3" s="52" t="s">
        <v>728</v>
      </c>
      <c r="V3" s="52" t="s">
        <v>729</v>
      </c>
      <c r="W3" s="52"/>
    </row>
    <row r="4" spans="1:23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spans="1:23" ht="21.75" customHeight="1" x14ac:dyDescent="0.3">
      <c r="A5" s="286" t="s">
        <v>730</v>
      </c>
      <c r="B5" s="52"/>
      <c r="C5" s="52"/>
      <c r="D5" s="287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spans="1:23" ht="21.75" customHeight="1" x14ac:dyDescent="0.3">
      <c r="A6" s="286"/>
      <c r="B6" s="52"/>
      <c r="C6" s="52"/>
      <c r="D6" s="287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spans="1:23" ht="27" customHeight="1" x14ac:dyDescent="0.2">
      <c r="A7" s="286" t="s">
        <v>731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ht="13.5" thickBot="1" x14ac:dyDescent="0.25">
      <c r="A8" s="288"/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52"/>
      <c r="U8" s="52"/>
      <c r="V8" s="52"/>
      <c r="W8" s="52"/>
    </row>
    <row r="9" spans="1:23" ht="32.25" customHeight="1" thickBot="1" x14ac:dyDescent="0.3">
      <c r="A9" s="290" t="s">
        <v>732</v>
      </c>
      <c r="B9" s="291"/>
      <c r="C9" s="291"/>
      <c r="D9" s="293">
        <f>'Секция 1'!J42</f>
        <v>1462890</v>
      </c>
      <c r="E9" s="293">
        <f>'Секция 2'!J39</f>
        <v>1323370</v>
      </c>
      <c r="F9" s="293">
        <f>'Секция 3'!J42</f>
        <v>1710740</v>
      </c>
      <c r="G9" s="293">
        <f>'Секция 4'!J44</f>
        <v>1883400</v>
      </c>
      <c r="H9" s="293">
        <f>'Секция 5'!J67</f>
        <v>5753520</v>
      </c>
      <c r="I9" s="293">
        <f>'Секция 6'!J72</f>
        <v>4766950</v>
      </c>
      <c r="J9" s="293">
        <f>'Секция 7'!J54</f>
        <v>2307230</v>
      </c>
      <c r="K9" s="293">
        <f>'Секция 8'!J48</f>
        <v>1734500</v>
      </c>
      <c r="L9" s="293">
        <f>'Секция 9'!J45</f>
        <v>1813560</v>
      </c>
      <c r="M9" s="293">
        <f>'Секция 10'!J45</f>
        <v>1568230</v>
      </c>
      <c r="N9" s="293">
        <f>'Секция 11'!J49</f>
        <v>2011850</v>
      </c>
      <c r="O9" s="293">
        <f>'Секция 12'!J47</f>
        <v>1153880</v>
      </c>
      <c r="P9" s="293">
        <f>'Секция 13'!J60</f>
        <v>4288510</v>
      </c>
      <c r="Q9" s="293">
        <f>'Секция 14'!J29</f>
        <v>431000</v>
      </c>
      <c r="R9" s="293">
        <f>'Секция 15'!J54</f>
        <v>1905610</v>
      </c>
      <c r="S9" s="293">
        <f>'Секция 16'!J41</f>
        <v>1640920</v>
      </c>
      <c r="T9" s="294">
        <f>'Секция 17'!J38</f>
        <v>1028520</v>
      </c>
      <c r="U9" s="294">
        <f>'Здание 2'!J44</f>
        <v>1010070</v>
      </c>
      <c r="V9" s="295">
        <f>'ТП-1+КПП'!J26</f>
        <v>271260</v>
      </c>
      <c r="W9" s="292">
        <f>SUM(D9:V9)</f>
        <v>38066010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77" zoomScaleNormal="77" workbookViewId="0">
      <selection activeCell="B19" sqref="B19"/>
    </sheetView>
  </sheetViews>
  <sheetFormatPr defaultRowHeight="12.75" x14ac:dyDescent="0.2"/>
  <cols>
    <col min="1" max="1" width="3.5703125" customWidth="1"/>
    <col min="2" max="2" width="28.85546875" customWidth="1"/>
    <col min="3" max="3" width="9.5703125" style="138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7109375" customWidth="1"/>
    <col min="9" max="9" width="10.5703125" customWidth="1"/>
    <col min="10" max="10" width="12.28515625" customWidth="1"/>
    <col min="11" max="11" width="8" style="409" customWidth="1"/>
    <col min="12" max="12" width="8.5703125" style="409" customWidth="1"/>
    <col min="13" max="13" width="4.85546875" style="409" customWidth="1"/>
    <col min="14" max="14" width="6.42578125" style="409" customWidth="1"/>
    <col min="15" max="16" width="5.42578125" customWidth="1"/>
    <col min="17" max="17" width="9" customWidth="1"/>
    <col min="18" max="18" width="9.5703125" customWidth="1"/>
    <col min="19" max="19" width="84.140625" style="138" customWidth="1"/>
  </cols>
  <sheetData>
    <row r="1" spans="1:19" ht="23.25" x14ac:dyDescent="0.35">
      <c r="B1" s="412"/>
      <c r="C1" s="528" t="s">
        <v>877</v>
      </c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</row>
    <row r="2" spans="1:19" ht="21" x14ac:dyDescent="0.35">
      <c r="B2" s="412"/>
      <c r="C2" s="529" t="s">
        <v>979</v>
      </c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30"/>
    </row>
    <row r="3" spans="1:19" ht="18.75" x14ac:dyDescent="0.3">
      <c r="B3" s="412" t="s">
        <v>878</v>
      </c>
      <c r="C3" s="531" t="s">
        <v>879</v>
      </c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</row>
    <row r="4" spans="1:19" ht="18.75" x14ac:dyDescent="0.3">
      <c r="B4" s="412" t="s">
        <v>880</v>
      </c>
      <c r="C4" s="531" t="s">
        <v>881</v>
      </c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</row>
    <row r="5" spans="1:19" ht="18.75" x14ac:dyDescent="0.3">
      <c r="B5" s="412" t="s">
        <v>882</v>
      </c>
      <c r="C5" s="532" t="s">
        <v>978</v>
      </c>
      <c r="D5" s="532"/>
      <c r="E5" s="532"/>
      <c r="F5" s="532"/>
      <c r="G5" s="532"/>
    </row>
    <row r="6" spans="1:19" ht="13.5" thickBot="1" x14ac:dyDescent="0.25"/>
    <row r="7" spans="1:19" x14ac:dyDescent="0.2">
      <c r="A7" s="413">
        <v>1</v>
      </c>
      <c r="B7" s="53">
        <v>2</v>
      </c>
      <c r="C7" s="238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4">
        <v>10</v>
      </c>
      <c r="K7" s="414">
        <v>11</v>
      </c>
      <c r="L7" s="414">
        <v>12</v>
      </c>
      <c r="M7" s="414">
        <v>13</v>
      </c>
      <c r="N7" s="414">
        <v>14</v>
      </c>
      <c r="O7" s="54">
        <v>15</v>
      </c>
      <c r="P7" s="54">
        <v>16</v>
      </c>
      <c r="Q7" s="54">
        <v>17</v>
      </c>
      <c r="R7" s="54">
        <v>18</v>
      </c>
      <c r="S7" s="239">
        <v>19</v>
      </c>
    </row>
    <row r="8" spans="1:19" ht="78.75" customHeight="1" x14ac:dyDescent="0.2">
      <c r="A8" s="415"/>
      <c r="B8" s="416" t="s">
        <v>883</v>
      </c>
      <c r="C8" s="417" t="s">
        <v>884</v>
      </c>
      <c r="D8" s="417" t="s">
        <v>885</v>
      </c>
      <c r="E8" s="417" t="s">
        <v>886</v>
      </c>
      <c r="F8" s="417" t="s">
        <v>887</v>
      </c>
      <c r="G8" s="417" t="s">
        <v>888</v>
      </c>
      <c r="H8" s="417" t="s">
        <v>889</v>
      </c>
      <c r="I8" s="417" t="s">
        <v>890</v>
      </c>
      <c r="J8" s="417" t="s">
        <v>891</v>
      </c>
      <c r="K8" s="418" t="s">
        <v>892</v>
      </c>
      <c r="L8" s="418" t="s">
        <v>893</v>
      </c>
      <c r="M8" s="418" t="s">
        <v>894</v>
      </c>
      <c r="N8" s="418" t="s">
        <v>895</v>
      </c>
      <c r="O8" s="417" t="s">
        <v>896</v>
      </c>
      <c r="P8" s="417" t="s">
        <v>897</v>
      </c>
      <c r="Q8" s="417" t="s">
        <v>898</v>
      </c>
      <c r="R8" s="417" t="s">
        <v>899</v>
      </c>
      <c r="S8" s="419" t="s">
        <v>900</v>
      </c>
    </row>
    <row r="9" spans="1:19" s="138" customFormat="1" ht="56.25" customHeight="1" thickBot="1" x14ac:dyDescent="0.25">
      <c r="A9" s="441" t="s">
        <v>10</v>
      </c>
      <c r="B9" s="421" t="s">
        <v>906</v>
      </c>
      <c r="C9" s="444">
        <v>1</v>
      </c>
      <c r="D9" s="420" t="s">
        <v>919</v>
      </c>
      <c r="E9" s="420" t="s">
        <v>907</v>
      </c>
      <c r="F9" s="421" t="s">
        <v>875</v>
      </c>
      <c r="G9" s="422"/>
      <c r="H9" s="421" t="s">
        <v>903</v>
      </c>
      <c r="I9" s="421" t="s">
        <v>904</v>
      </c>
      <c r="J9" s="423" t="s">
        <v>908</v>
      </c>
      <c r="K9" s="421">
        <v>2</v>
      </c>
      <c r="L9" s="421"/>
      <c r="M9" s="420"/>
      <c r="N9" s="420"/>
      <c r="O9" s="424"/>
      <c r="P9" s="424"/>
      <c r="Q9" s="424"/>
      <c r="R9" s="424"/>
      <c r="S9" s="443" t="s">
        <v>982</v>
      </c>
    </row>
    <row r="10" spans="1:19" s="138" customFormat="1" ht="31.5" x14ac:dyDescent="0.2">
      <c r="A10" s="442" t="s">
        <v>11</v>
      </c>
      <c r="B10" s="421" t="s">
        <v>906</v>
      </c>
      <c r="C10" s="372">
        <v>1</v>
      </c>
      <c r="D10" s="420" t="s">
        <v>919</v>
      </c>
      <c r="E10" s="420" t="s">
        <v>909</v>
      </c>
      <c r="F10" s="421" t="s">
        <v>876</v>
      </c>
      <c r="G10" s="422"/>
      <c r="H10" s="421" t="s">
        <v>912</v>
      </c>
      <c r="I10" s="421" t="s">
        <v>904</v>
      </c>
      <c r="J10" s="423" t="s">
        <v>908</v>
      </c>
      <c r="K10" s="421">
        <v>2</v>
      </c>
      <c r="L10" s="421"/>
      <c r="M10" s="420"/>
      <c r="N10" s="420"/>
      <c r="O10" s="424"/>
      <c r="P10" s="424"/>
      <c r="Q10" s="424"/>
      <c r="R10" s="424"/>
      <c r="S10" s="444" t="s">
        <v>983</v>
      </c>
    </row>
    <row r="11" spans="1:19" s="138" customFormat="1" ht="58.5" customHeight="1" thickBot="1" x14ac:dyDescent="0.25">
      <c r="A11" s="441" t="s">
        <v>141</v>
      </c>
      <c r="B11" s="421" t="s">
        <v>906</v>
      </c>
      <c r="C11" s="372">
        <v>1</v>
      </c>
      <c r="D11" s="420" t="s">
        <v>921</v>
      </c>
      <c r="E11" s="420" t="s">
        <v>910</v>
      </c>
      <c r="F11" s="421" t="s">
        <v>875</v>
      </c>
      <c r="G11" s="422"/>
      <c r="H11" s="421" t="s">
        <v>912</v>
      </c>
      <c r="I11" s="421" t="s">
        <v>904</v>
      </c>
      <c r="J11" s="423" t="s">
        <v>908</v>
      </c>
      <c r="K11" s="421">
        <v>2</v>
      </c>
      <c r="L11" s="421"/>
      <c r="M11" s="420"/>
      <c r="N11" s="420"/>
      <c r="O11" s="424"/>
      <c r="P11" s="424"/>
      <c r="Q11" s="424"/>
      <c r="R11" s="424"/>
      <c r="S11" s="444" t="s">
        <v>984</v>
      </c>
    </row>
    <row r="12" spans="1:19" s="138" customFormat="1" ht="61.5" customHeight="1" x14ac:dyDescent="0.2">
      <c r="A12" s="442" t="s">
        <v>13</v>
      </c>
      <c r="B12" s="421" t="s">
        <v>906</v>
      </c>
      <c r="C12" s="372">
        <v>1</v>
      </c>
      <c r="D12" s="420" t="s">
        <v>902</v>
      </c>
      <c r="E12" s="420" t="s">
        <v>909</v>
      </c>
      <c r="F12" s="421" t="s">
        <v>876</v>
      </c>
      <c r="G12" s="422"/>
      <c r="H12" s="421" t="s">
        <v>912</v>
      </c>
      <c r="I12" s="421" t="s">
        <v>905</v>
      </c>
      <c r="J12" s="423" t="s">
        <v>908</v>
      </c>
      <c r="K12" s="421">
        <v>2</v>
      </c>
      <c r="L12" s="421"/>
      <c r="M12" s="420"/>
      <c r="N12" s="420"/>
      <c r="O12" s="424"/>
      <c r="P12" s="424"/>
      <c r="Q12" s="424"/>
      <c r="R12" s="424"/>
      <c r="S12" s="444" t="s">
        <v>985</v>
      </c>
    </row>
    <row r="13" spans="1:19" s="138" customFormat="1" ht="62.25" customHeight="1" thickBot="1" x14ac:dyDescent="0.25">
      <c r="A13" s="441" t="s">
        <v>15</v>
      </c>
      <c r="B13" s="421" t="s">
        <v>906</v>
      </c>
      <c r="C13" s="372">
        <v>1</v>
      </c>
      <c r="D13" s="420" t="s">
        <v>920</v>
      </c>
      <c r="E13" s="420" t="s">
        <v>909</v>
      </c>
      <c r="F13" s="421" t="s">
        <v>876</v>
      </c>
      <c r="G13" s="422"/>
      <c r="H13" s="421" t="s">
        <v>912</v>
      </c>
      <c r="I13" s="421" t="s">
        <v>904</v>
      </c>
      <c r="J13" s="423" t="s">
        <v>908</v>
      </c>
      <c r="K13" s="421">
        <v>2</v>
      </c>
      <c r="L13" s="421"/>
      <c r="M13" s="420"/>
      <c r="N13" s="420"/>
      <c r="O13" s="424"/>
      <c r="P13" s="424"/>
      <c r="Q13" s="424"/>
      <c r="R13" s="424"/>
      <c r="S13" s="444" t="s">
        <v>986</v>
      </c>
    </row>
    <row r="14" spans="1:19" s="138" customFormat="1" ht="68.25" customHeight="1" x14ac:dyDescent="0.2">
      <c r="A14" s="442" t="s">
        <v>17</v>
      </c>
      <c r="B14" s="421" t="s">
        <v>906</v>
      </c>
      <c r="C14" s="372">
        <v>1</v>
      </c>
      <c r="D14" s="420" t="s">
        <v>920</v>
      </c>
      <c r="E14" s="420" t="s">
        <v>909</v>
      </c>
      <c r="F14" s="421" t="s">
        <v>876</v>
      </c>
      <c r="G14" s="422"/>
      <c r="H14" s="421" t="s">
        <v>912</v>
      </c>
      <c r="I14" s="421" t="s">
        <v>904</v>
      </c>
      <c r="J14" s="423" t="s">
        <v>908</v>
      </c>
      <c r="K14" s="421">
        <v>2</v>
      </c>
      <c r="L14" s="421"/>
      <c r="M14" s="420"/>
      <c r="N14" s="420"/>
      <c r="O14" s="424"/>
      <c r="P14" s="424"/>
      <c r="Q14" s="424"/>
      <c r="R14" s="424"/>
      <c r="S14" s="370" t="s">
        <v>987</v>
      </c>
    </row>
    <row r="15" spans="1:19" s="109" customFormat="1" ht="62.25" customHeight="1" thickBot="1" x14ac:dyDescent="0.25">
      <c r="A15" s="478" t="s">
        <v>18</v>
      </c>
      <c r="B15" s="479" t="s">
        <v>913</v>
      </c>
      <c r="C15" s="385">
        <v>7</v>
      </c>
      <c r="D15" s="480" t="s">
        <v>902</v>
      </c>
      <c r="E15" s="480" t="s">
        <v>911</v>
      </c>
      <c r="F15" s="481" t="s">
        <v>876</v>
      </c>
      <c r="G15" s="482">
        <v>950</v>
      </c>
      <c r="H15" s="481" t="s">
        <v>903</v>
      </c>
      <c r="I15" s="481" t="s">
        <v>904</v>
      </c>
      <c r="J15" s="483" t="s">
        <v>908</v>
      </c>
      <c r="K15" s="481">
        <v>2</v>
      </c>
      <c r="L15" s="481">
        <v>2</v>
      </c>
      <c r="M15" s="484"/>
      <c r="N15" s="480"/>
      <c r="O15" s="485"/>
      <c r="P15" s="485"/>
      <c r="Q15" s="485"/>
      <c r="R15" s="485"/>
      <c r="S15" s="486" t="s">
        <v>988</v>
      </c>
    </row>
    <row r="16" spans="1:19" s="109" customFormat="1" ht="60.75" customHeight="1" thickBot="1" x14ac:dyDescent="0.25">
      <c r="A16" s="478" t="s">
        <v>18</v>
      </c>
      <c r="B16" s="479" t="s">
        <v>913</v>
      </c>
      <c r="C16" s="385">
        <v>1</v>
      </c>
      <c r="D16" s="480" t="s">
        <v>902</v>
      </c>
      <c r="E16" s="480" t="s">
        <v>911</v>
      </c>
      <c r="F16" s="481" t="s">
        <v>875</v>
      </c>
      <c r="G16" s="482">
        <v>950</v>
      </c>
      <c r="H16" s="481" t="s">
        <v>903</v>
      </c>
      <c r="I16" s="481" t="s">
        <v>904</v>
      </c>
      <c r="J16" s="483" t="s">
        <v>908</v>
      </c>
      <c r="K16" s="481">
        <v>2</v>
      </c>
      <c r="L16" s="481">
        <v>2</v>
      </c>
      <c r="M16" s="484"/>
      <c r="N16" s="480"/>
      <c r="O16" s="485"/>
      <c r="P16" s="485"/>
      <c r="Q16" s="485"/>
      <c r="R16" s="485"/>
      <c r="S16" s="486" t="s">
        <v>980</v>
      </c>
    </row>
    <row r="17" spans="1:19" s="138" customFormat="1" ht="69.75" customHeight="1" x14ac:dyDescent="0.2">
      <c r="A17" s="442" t="s">
        <v>24</v>
      </c>
      <c r="B17" s="421" t="s">
        <v>901</v>
      </c>
      <c r="C17" s="372">
        <v>1</v>
      </c>
      <c r="D17" s="420" t="s">
        <v>902</v>
      </c>
      <c r="E17" s="420" t="s">
        <v>910</v>
      </c>
      <c r="F17" s="423" t="s">
        <v>876</v>
      </c>
      <c r="G17" s="422" t="s">
        <v>981</v>
      </c>
      <c r="H17" s="421" t="s">
        <v>903</v>
      </c>
      <c r="I17" s="421" t="s">
        <v>904</v>
      </c>
      <c r="J17" s="423" t="s">
        <v>905</v>
      </c>
      <c r="K17" s="421">
        <v>2</v>
      </c>
      <c r="L17" s="421">
        <v>2</v>
      </c>
      <c r="M17" s="420"/>
      <c r="N17" s="420"/>
      <c r="O17" s="424"/>
      <c r="P17" s="424"/>
      <c r="Q17" s="424"/>
      <c r="R17" s="424"/>
      <c r="S17" s="76" t="s">
        <v>989</v>
      </c>
    </row>
    <row r="18" spans="1:19" s="138" customFormat="1" ht="64.5" customHeight="1" x14ac:dyDescent="0.2">
      <c r="A18" s="442" t="s">
        <v>26</v>
      </c>
      <c r="B18" s="421" t="s">
        <v>906</v>
      </c>
      <c r="C18" s="372">
        <v>1</v>
      </c>
      <c r="D18" s="420" t="s">
        <v>902</v>
      </c>
      <c r="E18" s="420" t="s">
        <v>909</v>
      </c>
      <c r="F18" s="423" t="s">
        <v>876</v>
      </c>
      <c r="G18" s="422"/>
      <c r="H18" s="421" t="s">
        <v>903</v>
      </c>
      <c r="I18" s="421" t="s">
        <v>904</v>
      </c>
      <c r="J18" s="423" t="s">
        <v>905</v>
      </c>
      <c r="K18" s="421">
        <v>2</v>
      </c>
      <c r="L18" s="421"/>
      <c r="M18" s="420"/>
      <c r="N18" s="420"/>
      <c r="O18" s="424"/>
      <c r="P18" s="424"/>
      <c r="Q18" s="424"/>
      <c r="R18" s="424"/>
      <c r="S18" s="58" t="s">
        <v>990</v>
      </c>
    </row>
    <row r="19" spans="1:19" s="138" customFormat="1" ht="57.75" customHeight="1" thickBot="1" x14ac:dyDescent="0.25">
      <c r="A19" s="441" t="s">
        <v>27</v>
      </c>
      <c r="B19" s="421" t="s">
        <v>906</v>
      </c>
      <c r="C19" s="372">
        <v>1</v>
      </c>
      <c r="D19" s="420" t="s">
        <v>977</v>
      </c>
      <c r="E19" s="420" t="s">
        <v>922</v>
      </c>
      <c r="F19" s="423" t="s">
        <v>876</v>
      </c>
      <c r="G19" s="422">
        <v>950</v>
      </c>
      <c r="H19" s="421" t="s">
        <v>903</v>
      </c>
      <c r="I19" s="421" t="s">
        <v>904</v>
      </c>
      <c r="J19" s="423" t="s">
        <v>905</v>
      </c>
      <c r="K19" s="421">
        <v>2</v>
      </c>
      <c r="L19" s="421">
        <v>2</v>
      </c>
      <c r="M19" s="420"/>
      <c r="N19" s="420"/>
      <c r="O19" s="424"/>
      <c r="P19" s="424"/>
      <c r="Q19" s="424"/>
      <c r="R19" s="424"/>
      <c r="S19" s="58" t="s">
        <v>991</v>
      </c>
    </row>
    <row r="20" spans="1:19" s="138" customFormat="1" ht="64.5" customHeight="1" x14ac:dyDescent="0.2">
      <c r="A20" s="487"/>
      <c r="B20" s="428"/>
      <c r="C20" s="488">
        <f>SUM(C9:C19)</f>
        <v>17</v>
      </c>
      <c r="D20" s="487"/>
      <c r="E20" s="487"/>
      <c r="F20" s="489"/>
      <c r="G20" s="490"/>
      <c r="H20" s="428"/>
      <c r="I20" s="428"/>
      <c r="J20" s="489"/>
      <c r="K20" s="428"/>
      <c r="L20" s="428"/>
      <c r="M20" s="487"/>
      <c r="N20" s="487"/>
      <c r="O20" s="491"/>
      <c r="P20" s="491"/>
      <c r="Q20" s="491"/>
      <c r="R20" s="491"/>
      <c r="S20" s="492"/>
    </row>
    <row r="21" spans="1:19" ht="31.5" customHeight="1" x14ac:dyDescent="0.2">
      <c r="A21" s="411"/>
      <c r="B21" s="408"/>
      <c r="C21" s="431" t="s">
        <v>914</v>
      </c>
      <c r="D21" s="426"/>
      <c r="E21" s="426"/>
      <c r="F21" s="411"/>
      <c r="G21" s="426"/>
      <c r="H21" s="408"/>
      <c r="I21" s="408"/>
      <c r="J21" s="427"/>
      <c r="K21" s="428"/>
      <c r="L21" s="410"/>
      <c r="M21" s="429"/>
      <c r="N21" s="429"/>
      <c r="O21" s="430"/>
      <c r="P21" s="430"/>
      <c r="Q21" s="408"/>
      <c r="R21" s="426"/>
    </row>
    <row r="22" spans="1:19" ht="47.25" hidden="1" x14ac:dyDescent="0.2">
      <c r="A22" s="411"/>
      <c r="B22" s="408"/>
      <c r="C22" s="432"/>
      <c r="D22" s="426"/>
      <c r="E22" s="426"/>
      <c r="F22" s="411"/>
      <c r="G22" s="426"/>
      <c r="H22" s="408"/>
      <c r="I22" s="408"/>
      <c r="J22" s="427"/>
      <c r="K22" s="428"/>
      <c r="L22" s="410"/>
      <c r="M22" s="429"/>
      <c r="N22" s="429"/>
      <c r="O22" s="430"/>
      <c r="P22" s="430"/>
      <c r="Q22" s="408"/>
      <c r="R22" s="426"/>
      <c r="S22" s="370" t="s">
        <v>915</v>
      </c>
    </row>
    <row r="23" spans="1:19" ht="15" hidden="1" x14ac:dyDescent="0.2">
      <c r="A23" s="411"/>
      <c r="B23" s="408"/>
      <c r="C23" s="432"/>
      <c r="D23" s="426"/>
      <c r="E23" s="426"/>
      <c r="F23" s="411"/>
      <c r="G23" s="426"/>
      <c r="H23" s="408"/>
      <c r="I23" s="408"/>
      <c r="J23" s="427"/>
      <c r="K23" s="428"/>
      <c r="L23" s="410"/>
      <c r="M23" s="429"/>
      <c r="N23" s="429"/>
      <c r="O23" s="430"/>
      <c r="P23" s="430"/>
      <c r="Q23" s="408"/>
      <c r="R23" s="426"/>
      <c r="S23" s="425"/>
    </row>
    <row r="24" spans="1:19" ht="18.75" x14ac:dyDescent="0.3">
      <c r="A24" s="408"/>
      <c r="B24" s="433" t="s">
        <v>916</v>
      </c>
      <c r="C24" s="434" t="s">
        <v>917</v>
      </c>
      <c r="D24" s="435"/>
      <c r="E24" s="435"/>
      <c r="F24" s="433"/>
      <c r="G24" s="435"/>
      <c r="H24" s="433"/>
      <c r="I24" s="408"/>
      <c r="J24" s="408"/>
      <c r="K24" s="410"/>
      <c r="L24" s="410"/>
      <c r="M24" s="429"/>
      <c r="N24" s="429"/>
      <c r="O24" s="430"/>
      <c r="P24" s="430"/>
      <c r="Q24" s="408"/>
      <c r="R24" s="426"/>
      <c r="S24" s="436"/>
    </row>
    <row r="25" spans="1:19" ht="15" x14ac:dyDescent="0.25">
      <c r="A25" s="408"/>
      <c r="B25" s="437"/>
      <c r="C25" s="438"/>
      <c r="D25" s="439"/>
      <c r="E25" s="439"/>
      <c r="F25" s="437"/>
      <c r="G25" s="439"/>
      <c r="H25" s="437"/>
      <c r="I25" s="408"/>
      <c r="J25" s="408"/>
      <c r="K25" s="410"/>
      <c r="L25" s="410"/>
      <c r="M25" s="429"/>
      <c r="N25" s="429"/>
      <c r="O25" s="430"/>
      <c r="P25" s="430"/>
      <c r="Q25" s="408"/>
      <c r="R25" s="426"/>
      <c r="S25" s="436"/>
    </row>
    <row r="26" spans="1:19" ht="15" x14ac:dyDescent="0.25">
      <c r="A26" s="408"/>
      <c r="B26" s="437"/>
      <c r="C26" s="438"/>
      <c r="D26" s="439"/>
      <c r="E26" s="439"/>
      <c r="F26" s="437"/>
      <c r="G26" s="440" t="s">
        <v>918</v>
      </c>
      <c r="H26" s="437"/>
      <c r="I26" s="408"/>
      <c r="J26" s="408"/>
      <c r="K26" s="410"/>
      <c r="L26" s="410"/>
      <c r="M26" s="429"/>
      <c r="N26" s="429"/>
      <c r="O26" s="430"/>
      <c r="P26" s="430"/>
      <c r="Q26" s="408"/>
      <c r="R26" s="426"/>
      <c r="S26" s="436"/>
    </row>
    <row r="27" spans="1:19" x14ac:dyDescent="0.2">
      <c r="A27" s="408"/>
      <c r="B27" s="408"/>
      <c r="C27" s="432"/>
      <c r="D27" s="426"/>
      <c r="E27" s="426"/>
      <c r="F27" s="408"/>
      <c r="G27" s="426"/>
      <c r="H27" s="408"/>
      <c r="I27" s="408"/>
      <c r="J27" s="408"/>
      <c r="K27" s="410"/>
      <c r="L27" s="410"/>
      <c r="M27" s="429"/>
      <c r="N27" s="429"/>
      <c r="O27" s="430"/>
      <c r="P27" s="430"/>
      <c r="Q27" s="408"/>
      <c r="R27" s="426"/>
      <c r="S27" s="436"/>
    </row>
    <row r="28" spans="1:19" x14ac:dyDescent="0.2">
      <c r="A28" s="408"/>
      <c r="B28" s="408"/>
      <c r="C28" s="432"/>
      <c r="D28" s="426"/>
      <c r="E28" s="426"/>
      <c r="F28" s="408"/>
      <c r="G28" s="426"/>
      <c r="H28" s="408"/>
      <c r="I28" s="408"/>
      <c r="J28" s="408"/>
      <c r="K28" s="410"/>
      <c r="L28" s="410"/>
      <c r="M28" s="429"/>
      <c r="N28" s="429"/>
      <c r="O28" s="430"/>
      <c r="P28" s="430"/>
      <c r="Q28" s="408"/>
      <c r="R28" s="426"/>
      <c r="S28" s="436"/>
    </row>
    <row r="29" spans="1:19" x14ac:dyDescent="0.2">
      <c r="A29" s="408"/>
      <c r="B29" s="408"/>
      <c r="C29" s="432"/>
      <c r="D29" s="426"/>
      <c r="E29" s="426"/>
      <c r="F29" s="408"/>
      <c r="G29" s="426"/>
      <c r="H29" s="408"/>
      <c r="I29" s="408"/>
      <c r="J29" s="408"/>
      <c r="K29" s="410"/>
      <c r="L29" s="410"/>
      <c r="M29" s="429"/>
      <c r="N29" s="429"/>
      <c r="O29" s="430"/>
      <c r="P29" s="430"/>
      <c r="Q29" s="408"/>
      <c r="R29" s="426"/>
      <c r="S29" s="436"/>
    </row>
    <row r="30" spans="1:19" x14ac:dyDescent="0.2">
      <c r="A30" s="408"/>
      <c r="B30" s="408"/>
      <c r="C30" s="432"/>
      <c r="D30" s="426"/>
      <c r="E30" s="426"/>
      <c r="F30" s="408"/>
      <c r="G30" s="426"/>
      <c r="H30" s="408"/>
      <c r="I30" s="408"/>
      <c r="J30" s="408"/>
      <c r="K30" s="410"/>
      <c r="L30" s="410"/>
      <c r="M30" s="429"/>
      <c r="N30" s="429"/>
      <c r="O30" s="430"/>
      <c r="P30" s="430"/>
      <c r="Q30" s="408"/>
      <c r="R30" s="426"/>
      <c r="S30" s="436"/>
    </row>
    <row r="31" spans="1:19" x14ac:dyDescent="0.2">
      <c r="A31" s="408"/>
      <c r="B31" s="408"/>
      <c r="C31" s="432"/>
      <c r="D31" s="426"/>
      <c r="E31" s="426"/>
      <c r="F31" s="408"/>
      <c r="G31" s="426"/>
      <c r="H31" s="408"/>
      <c r="I31" s="408"/>
      <c r="J31" s="408"/>
      <c r="K31" s="410"/>
      <c r="L31" s="410"/>
      <c r="M31" s="429"/>
      <c r="N31" s="429"/>
      <c r="O31" s="430"/>
      <c r="P31" s="430"/>
      <c r="Q31" s="408"/>
      <c r="R31" s="426"/>
      <c r="S31" s="436"/>
    </row>
    <row r="32" spans="1:19" x14ac:dyDescent="0.2">
      <c r="A32" s="408"/>
      <c r="B32" s="408"/>
      <c r="C32" s="432"/>
      <c r="D32" s="426"/>
      <c r="E32" s="426"/>
      <c r="F32" s="408"/>
      <c r="G32" s="426"/>
      <c r="H32" s="408"/>
      <c r="I32" s="408"/>
      <c r="J32" s="408"/>
      <c r="K32" s="410"/>
      <c r="L32" s="410"/>
      <c r="M32" s="429"/>
      <c r="N32" s="429"/>
      <c r="O32" s="430"/>
      <c r="P32" s="430"/>
      <c r="Q32" s="408"/>
      <c r="R32" s="426"/>
      <c r="S32" s="436"/>
    </row>
    <row r="33" spans="1:19" x14ac:dyDescent="0.2">
      <c r="A33" s="408"/>
      <c r="B33" s="408"/>
      <c r="C33" s="432"/>
      <c r="D33" s="426"/>
      <c r="E33" s="426"/>
      <c r="F33" s="408"/>
      <c r="G33" s="426"/>
      <c r="H33" s="408"/>
      <c r="I33" s="408"/>
      <c r="J33" s="408"/>
      <c r="K33" s="410"/>
      <c r="L33" s="410"/>
      <c r="M33" s="429"/>
      <c r="N33" s="429"/>
      <c r="O33" s="430"/>
      <c r="P33" s="430"/>
      <c r="Q33" s="408"/>
      <c r="R33" s="426"/>
      <c r="S33" s="436"/>
    </row>
    <row r="34" spans="1:19" x14ac:dyDescent="0.2">
      <c r="A34" s="408"/>
      <c r="B34" s="408"/>
      <c r="C34" s="432"/>
      <c r="D34" s="426"/>
      <c r="E34" s="426"/>
      <c r="F34" s="408"/>
      <c r="G34" s="426"/>
      <c r="H34" s="408"/>
      <c r="I34" s="408"/>
      <c r="J34" s="408"/>
      <c r="K34" s="410"/>
      <c r="L34" s="410"/>
      <c r="M34" s="429"/>
      <c r="N34" s="429"/>
      <c r="O34" s="430"/>
      <c r="P34" s="430"/>
      <c r="Q34" s="408"/>
      <c r="R34" s="426"/>
      <c r="S34" s="436"/>
    </row>
    <row r="35" spans="1:19" x14ac:dyDescent="0.2">
      <c r="A35" s="408"/>
      <c r="B35" s="408"/>
      <c r="C35" s="432"/>
      <c r="D35" s="426"/>
      <c r="E35" s="426"/>
      <c r="F35" s="408"/>
      <c r="G35" s="426"/>
      <c r="H35" s="408"/>
      <c r="I35" s="408"/>
      <c r="J35" s="408"/>
      <c r="K35" s="410"/>
      <c r="L35" s="410"/>
      <c r="M35" s="429"/>
      <c r="N35" s="429"/>
      <c r="O35" s="430"/>
      <c r="P35" s="430"/>
      <c r="Q35" s="408"/>
      <c r="R35" s="426"/>
      <c r="S35" s="436"/>
    </row>
    <row r="36" spans="1:19" x14ac:dyDescent="0.2">
      <c r="A36" s="408"/>
      <c r="B36" s="408"/>
      <c r="C36" s="432"/>
      <c r="D36" s="426"/>
      <c r="E36" s="426"/>
      <c r="F36" s="408"/>
      <c r="G36" s="426"/>
      <c r="H36" s="408"/>
      <c r="I36" s="408"/>
      <c r="J36" s="408"/>
      <c r="K36" s="410"/>
      <c r="L36" s="410"/>
      <c r="M36" s="429"/>
      <c r="N36" s="429"/>
      <c r="O36" s="430"/>
      <c r="P36" s="430"/>
      <c r="Q36" s="408"/>
      <c r="R36" s="426"/>
      <c r="S36" s="436"/>
    </row>
    <row r="37" spans="1:19" x14ac:dyDescent="0.2">
      <c r="A37" s="408"/>
      <c r="B37" s="408"/>
      <c r="C37" s="432"/>
      <c r="D37" s="426"/>
      <c r="E37" s="426"/>
      <c r="F37" s="408"/>
      <c r="G37" s="426"/>
      <c r="H37" s="408"/>
      <c r="I37" s="408"/>
      <c r="J37" s="408"/>
      <c r="K37" s="410"/>
      <c r="L37" s="410"/>
      <c r="M37" s="429"/>
      <c r="N37" s="429"/>
      <c r="O37" s="430"/>
      <c r="P37" s="430"/>
      <c r="Q37" s="408"/>
      <c r="R37" s="426"/>
      <c r="S37" s="436"/>
    </row>
    <row r="38" spans="1:19" x14ac:dyDescent="0.2">
      <c r="A38" s="408"/>
      <c r="B38" s="408"/>
      <c r="C38" s="432"/>
      <c r="D38" s="426"/>
      <c r="E38" s="426"/>
      <c r="F38" s="408"/>
      <c r="G38" s="426"/>
      <c r="H38" s="408"/>
      <c r="I38" s="408"/>
      <c r="J38" s="408"/>
      <c r="K38" s="410"/>
      <c r="L38" s="410"/>
      <c r="M38" s="429"/>
      <c r="N38" s="429"/>
      <c r="O38" s="430"/>
      <c r="P38" s="430"/>
      <c r="Q38" s="408"/>
      <c r="R38" s="426"/>
      <c r="S38" s="436"/>
    </row>
    <row r="39" spans="1:19" x14ac:dyDescent="0.2">
      <c r="A39" s="408"/>
      <c r="B39" s="408"/>
      <c r="C39" s="432"/>
      <c r="D39" s="426"/>
      <c r="E39" s="426"/>
      <c r="F39" s="408"/>
      <c r="G39" s="426"/>
      <c r="H39" s="408"/>
      <c r="I39" s="408"/>
      <c r="J39" s="408"/>
      <c r="K39" s="410"/>
      <c r="L39" s="410"/>
      <c r="M39" s="429"/>
      <c r="N39" s="429"/>
      <c r="O39" s="430"/>
      <c r="P39" s="430"/>
      <c r="Q39" s="408"/>
      <c r="R39" s="426"/>
      <c r="S39" s="436"/>
    </row>
    <row r="40" spans="1:19" x14ac:dyDescent="0.2">
      <c r="A40" s="408"/>
      <c r="B40" s="408"/>
      <c r="C40" s="432"/>
      <c r="D40" s="426"/>
      <c r="E40" s="426"/>
      <c r="F40" s="408"/>
      <c r="G40" s="426"/>
      <c r="H40" s="408"/>
      <c r="I40" s="408"/>
      <c r="J40" s="408"/>
      <c r="K40" s="410"/>
      <c r="L40" s="410"/>
      <c r="M40" s="429"/>
      <c r="N40" s="429"/>
      <c r="O40" s="430"/>
      <c r="P40" s="430"/>
      <c r="Q40" s="408"/>
      <c r="R40" s="426"/>
      <c r="S40" s="436"/>
    </row>
    <row r="41" spans="1:19" x14ac:dyDescent="0.2">
      <c r="A41" s="408"/>
      <c r="B41" s="408"/>
      <c r="C41" s="432"/>
      <c r="D41" s="426"/>
      <c r="E41" s="426"/>
      <c r="F41" s="408"/>
      <c r="G41" s="426"/>
      <c r="H41" s="408"/>
      <c r="I41" s="408"/>
      <c r="J41" s="408"/>
      <c r="K41" s="410"/>
      <c r="L41" s="410"/>
      <c r="M41" s="429"/>
      <c r="N41" s="429"/>
      <c r="O41" s="430"/>
      <c r="P41" s="430"/>
      <c r="Q41" s="408"/>
      <c r="R41" s="426"/>
      <c r="S41" s="436"/>
    </row>
    <row r="42" spans="1:19" x14ac:dyDescent="0.2">
      <c r="A42" s="408"/>
      <c r="B42" s="408"/>
      <c r="C42" s="432"/>
      <c r="D42" s="426"/>
      <c r="E42" s="426"/>
      <c r="F42" s="408"/>
      <c r="G42" s="426"/>
      <c r="H42" s="408"/>
      <c r="I42" s="408"/>
      <c r="J42" s="408"/>
      <c r="K42" s="410"/>
      <c r="L42" s="410"/>
      <c r="M42" s="429"/>
      <c r="N42" s="429"/>
      <c r="O42" s="430"/>
      <c r="P42" s="430"/>
      <c r="Q42" s="408"/>
      <c r="R42" s="426"/>
      <c r="S42" s="436"/>
    </row>
    <row r="43" spans="1:19" x14ac:dyDescent="0.2">
      <c r="A43" s="408"/>
      <c r="B43" s="408"/>
      <c r="C43" s="432"/>
      <c r="D43" s="426"/>
      <c r="E43" s="426"/>
      <c r="F43" s="408"/>
      <c r="G43" s="426"/>
      <c r="H43" s="408"/>
      <c r="I43" s="408"/>
      <c r="J43" s="408"/>
      <c r="K43" s="410"/>
      <c r="L43" s="410"/>
      <c r="M43" s="429"/>
      <c r="N43" s="429"/>
      <c r="O43" s="430"/>
      <c r="P43" s="430"/>
      <c r="Q43" s="408"/>
      <c r="R43" s="426"/>
      <c r="S43" s="436"/>
    </row>
    <row r="44" spans="1:19" x14ac:dyDescent="0.2">
      <c r="A44" s="408"/>
      <c r="B44" s="408"/>
      <c r="C44" s="432"/>
      <c r="D44" s="426"/>
      <c r="E44" s="426"/>
      <c r="F44" s="408"/>
      <c r="G44" s="426"/>
      <c r="H44" s="408"/>
      <c r="I44" s="408"/>
      <c r="J44" s="408"/>
      <c r="K44" s="410"/>
      <c r="L44" s="410"/>
      <c r="M44" s="429"/>
      <c r="N44" s="429"/>
      <c r="O44" s="430"/>
      <c r="P44" s="430"/>
      <c r="Q44" s="408"/>
      <c r="R44" s="426"/>
      <c r="S44" s="436"/>
    </row>
    <row r="45" spans="1:19" x14ac:dyDescent="0.2">
      <c r="A45" s="408"/>
      <c r="B45" s="408"/>
      <c r="C45" s="432"/>
      <c r="D45" s="426"/>
      <c r="E45" s="426"/>
      <c r="F45" s="408"/>
      <c r="G45" s="426"/>
      <c r="H45" s="408"/>
      <c r="I45" s="408"/>
      <c r="J45" s="408"/>
      <c r="K45" s="410"/>
      <c r="L45" s="410"/>
      <c r="M45" s="429"/>
      <c r="N45" s="429"/>
      <c r="O45" s="430"/>
      <c r="P45" s="430"/>
      <c r="Q45" s="408"/>
      <c r="R45" s="426"/>
      <c r="S45" s="436"/>
    </row>
    <row r="46" spans="1:19" x14ac:dyDescent="0.2">
      <c r="A46" s="408"/>
      <c r="B46" s="408"/>
      <c r="C46" s="432"/>
      <c r="D46" s="426"/>
      <c r="E46" s="426"/>
      <c r="F46" s="408"/>
      <c r="G46" s="426"/>
      <c r="H46" s="408"/>
      <c r="I46" s="408"/>
      <c r="J46" s="408"/>
      <c r="K46" s="410"/>
      <c r="L46" s="410"/>
      <c r="M46" s="429"/>
      <c r="N46" s="429"/>
      <c r="O46" s="430"/>
      <c r="P46" s="430"/>
      <c r="Q46" s="408"/>
      <c r="R46" s="426"/>
      <c r="S46" s="436"/>
    </row>
    <row r="47" spans="1:19" x14ac:dyDescent="0.2">
      <c r="A47" s="408"/>
      <c r="B47" s="408"/>
      <c r="C47" s="432"/>
      <c r="D47" s="426"/>
      <c r="E47" s="426"/>
      <c r="F47" s="408"/>
      <c r="G47" s="426"/>
      <c r="H47" s="408"/>
      <c r="I47" s="408"/>
      <c r="J47" s="408"/>
      <c r="K47" s="410"/>
      <c r="L47" s="410"/>
      <c r="M47" s="429"/>
      <c r="N47" s="429"/>
      <c r="O47" s="430"/>
      <c r="P47" s="430"/>
      <c r="Q47" s="408"/>
      <c r="R47" s="426"/>
      <c r="S47" s="436"/>
    </row>
    <row r="48" spans="1:19" x14ac:dyDescent="0.2">
      <c r="A48" s="408"/>
      <c r="B48" s="408"/>
      <c r="C48" s="432"/>
      <c r="D48" s="426"/>
      <c r="E48" s="426"/>
      <c r="F48" s="408"/>
      <c r="G48" s="426"/>
      <c r="H48" s="408"/>
      <c r="I48" s="408"/>
      <c r="J48" s="408"/>
      <c r="K48" s="410"/>
      <c r="L48" s="410"/>
      <c r="M48" s="429"/>
      <c r="N48" s="429"/>
      <c r="O48" s="430"/>
      <c r="P48" s="430"/>
      <c r="Q48" s="408"/>
      <c r="R48" s="426"/>
      <c r="S48" s="436"/>
    </row>
    <row r="49" spans="1:19" x14ac:dyDescent="0.2">
      <c r="A49" s="408"/>
      <c r="B49" s="408"/>
      <c r="C49" s="432"/>
      <c r="D49" s="426"/>
      <c r="E49" s="426"/>
      <c r="F49" s="408"/>
      <c r="G49" s="426"/>
      <c r="H49" s="408"/>
      <c r="I49" s="408"/>
      <c r="J49" s="408"/>
      <c r="K49" s="410"/>
      <c r="L49" s="410"/>
      <c r="M49" s="429"/>
      <c r="N49" s="429"/>
      <c r="O49" s="430"/>
      <c r="P49" s="430"/>
      <c r="Q49" s="408"/>
      <c r="R49" s="426"/>
      <c r="S49" s="436"/>
    </row>
    <row r="50" spans="1:19" x14ac:dyDescent="0.2">
      <c r="A50" s="408"/>
      <c r="B50" s="408"/>
      <c r="C50" s="432"/>
      <c r="D50" s="426"/>
      <c r="E50" s="426"/>
      <c r="F50" s="408"/>
      <c r="G50" s="426"/>
      <c r="H50" s="408"/>
      <c r="I50" s="408"/>
      <c r="J50" s="408"/>
      <c r="K50" s="410"/>
      <c r="L50" s="410"/>
      <c r="M50" s="429"/>
      <c r="N50" s="429"/>
      <c r="O50" s="430"/>
      <c r="P50" s="430"/>
      <c r="Q50" s="408"/>
      <c r="R50" s="426"/>
      <c r="S50" s="436"/>
    </row>
    <row r="51" spans="1:19" x14ac:dyDescent="0.2">
      <c r="A51" s="408"/>
      <c r="B51" s="408"/>
      <c r="C51" s="432"/>
      <c r="D51" s="426"/>
      <c r="E51" s="426"/>
      <c r="F51" s="408"/>
      <c r="G51" s="426"/>
      <c r="H51" s="408"/>
      <c r="I51" s="408"/>
      <c r="J51" s="408"/>
      <c r="K51" s="410"/>
      <c r="L51" s="410"/>
      <c r="M51" s="429"/>
      <c r="N51" s="429"/>
      <c r="O51" s="430"/>
      <c r="P51" s="430"/>
      <c r="Q51" s="408"/>
      <c r="R51" s="426"/>
      <c r="S51" s="436"/>
    </row>
    <row r="52" spans="1:19" x14ac:dyDescent="0.2">
      <c r="A52" s="408"/>
      <c r="B52" s="408"/>
      <c r="C52" s="432"/>
      <c r="D52" s="426"/>
      <c r="E52" s="426"/>
      <c r="F52" s="408"/>
      <c r="G52" s="426"/>
      <c r="H52" s="408"/>
      <c r="I52" s="408"/>
      <c r="J52" s="408"/>
      <c r="K52" s="410"/>
      <c r="L52" s="410"/>
      <c r="M52" s="429"/>
      <c r="N52" s="429"/>
      <c r="O52" s="430"/>
      <c r="P52" s="430"/>
      <c r="Q52" s="408"/>
      <c r="R52" s="426"/>
      <c r="S52" s="436"/>
    </row>
    <row r="53" spans="1:19" x14ac:dyDescent="0.2">
      <c r="A53" s="408"/>
      <c r="B53" s="408"/>
      <c r="C53" s="432"/>
      <c r="D53" s="426"/>
      <c r="E53" s="426"/>
      <c r="F53" s="408"/>
      <c r="G53" s="426"/>
      <c r="H53" s="408"/>
      <c r="I53" s="408"/>
      <c r="J53" s="408"/>
      <c r="K53" s="410"/>
      <c r="L53" s="410"/>
      <c r="M53" s="429"/>
      <c r="N53" s="429"/>
      <c r="O53" s="430"/>
      <c r="P53" s="430"/>
      <c r="Q53" s="408"/>
      <c r="R53" s="426"/>
      <c r="S53" s="436"/>
    </row>
    <row r="54" spans="1:19" x14ac:dyDescent="0.2">
      <c r="A54" s="408"/>
      <c r="B54" s="408"/>
      <c r="C54" s="432"/>
      <c r="D54" s="426"/>
      <c r="E54" s="426"/>
      <c r="F54" s="408"/>
      <c r="G54" s="426"/>
      <c r="H54" s="408"/>
      <c r="I54" s="408"/>
      <c r="J54" s="408"/>
      <c r="K54" s="410"/>
      <c r="L54" s="410"/>
      <c r="M54" s="429"/>
      <c r="N54" s="429"/>
      <c r="O54" s="430"/>
      <c r="P54" s="430"/>
      <c r="Q54" s="408"/>
      <c r="R54" s="426"/>
      <c r="S54" s="436"/>
    </row>
    <row r="55" spans="1:19" x14ac:dyDescent="0.2">
      <c r="A55" s="408"/>
      <c r="B55" s="408"/>
      <c r="C55" s="432"/>
      <c r="D55" s="426"/>
      <c r="E55" s="426"/>
      <c r="F55" s="408"/>
      <c r="G55" s="426"/>
      <c r="H55" s="408"/>
      <c r="I55" s="408"/>
      <c r="J55" s="408"/>
      <c r="K55" s="410"/>
      <c r="L55" s="410"/>
      <c r="M55" s="429"/>
      <c r="N55" s="429"/>
      <c r="O55" s="430"/>
      <c r="P55" s="430"/>
      <c r="Q55" s="408"/>
      <c r="R55" s="426"/>
      <c r="S55" s="436"/>
    </row>
    <row r="56" spans="1:19" x14ac:dyDescent="0.2">
      <c r="A56" s="408"/>
      <c r="B56" s="408"/>
      <c r="C56" s="432"/>
      <c r="D56" s="426"/>
      <c r="E56" s="426"/>
      <c r="F56" s="408"/>
      <c r="G56" s="426"/>
      <c r="H56" s="408"/>
      <c r="I56" s="408"/>
      <c r="J56" s="408"/>
      <c r="K56" s="410"/>
      <c r="L56" s="410"/>
      <c r="M56" s="429"/>
      <c r="N56" s="429"/>
      <c r="O56" s="430"/>
      <c r="P56" s="430"/>
      <c r="Q56" s="408"/>
      <c r="R56" s="426"/>
      <c r="S56" s="436"/>
    </row>
    <row r="57" spans="1:19" x14ac:dyDescent="0.2">
      <c r="A57" s="408"/>
      <c r="B57" s="408"/>
      <c r="C57" s="432"/>
      <c r="D57" s="426"/>
      <c r="E57" s="426"/>
      <c r="F57" s="408"/>
      <c r="G57" s="426"/>
      <c r="H57" s="408"/>
      <c r="I57" s="408"/>
      <c r="J57" s="408"/>
      <c r="K57" s="410"/>
      <c r="L57" s="410"/>
      <c r="M57" s="429"/>
      <c r="N57" s="429"/>
      <c r="O57" s="430"/>
      <c r="P57" s="430"/>
      <c r="Q57" s="408"/>
      <c r="R57" s="426"/>
      <c r="S57" s="436"/>
    </row>
    <row r="58" spans="1:19" x14ac:dyDescent="0.2">
      <c r="A58" s="408"/>
      <c r="B58" s="408"/>
      <c r="C58" s="432"/>
      <c r="D58" s="426"/>
      <c r="E58" s="426"/>
      <c r="F58" s="408"/>
      <c r="G58" s="426"/>
      <c r="H58" s="408"/>
      <c r="I58" s="408"/>
      <c r="J58" s="408"/>
      <c r="K58" s="410"/>
      <c r="L58" s="410"/>
      <c r="M58" s="429"/>
      <c r="N58" s="429"/>
      <c r="O58" s="430"/>
      <c r="P58" s="430"/>
      <c r="Q58" s="408"/>
      <c r="R58" s="426"/>
      <c r="S58" s="436"/>
    </row>
    <row r="59" spans="1:19" x14ac:dyDescent="0.2">
      <c r="A59" s="408"/>
      <c r="B59" s="408"/>
      <c r="C59" s="432"/>
      <c r="D59" s="426"/>
      <c r="E59" s="426"/>
      <c r="F59" s="408"/>
      <c r="G59" s="426"/>
      <c r="H59" s="408"/>
      <c r="I59" s="408"/>
      <c r="J59" s="408"/>
      <c r="K59" s="410"/>
      <c r="L59" s="410"/>
      <c r="M59" s="429"/>
      <c r="N59" s="429"/>
      <c r="O59" s="430"/>
      <c r="P59" s="430"/>
      <c r="Q59" s="408"/>
      <c r="R59" s="426"/>
      <c r="S59" s="436"/>
    </row>
    <row r="60" spans="1:19" x14ac:dyDescent="0.2">
      <c r="A60" s="408"/>
      <c r="B60" s="408"/>
      <c r="C60" s="432"/>
      <c r="D60" s="426"/>
      <c r="E60" s="426"/>
      <c r="F60" s="408"/>
      <c r="G60" s="426"/>
      <c r="H60" s="408"/>
      <c r="I60" s="408"/>
      <c r="J60" s="408"/>
      <c r="K60" s="410"/>
      <c r="L60" s="410"/>
      <c r="M60" s="429"/>
      <c r="N60" s="429"/>
      <c r="O60" s="430"/>
      <c r="P60" s="430"/>
      <c r="Q60" s="408"/>
      <c r="R60" s="426"/>
      <c r="S60" s="436"/>
    </row>
    <row r="61" spans="1:19" x14ac:dyDescent="0.2">
      <c r="A61" s="408"/>
      <c r="B61" s="408"/>
      <c r="C61" s="432"/>
      <c r="D61" s="426"/>
      <c r="E61" s="426"/>
      <c r="F61" s="408"/>
      <c r="G61" s="426"/>
      <c r="H61" s="408"/>
      <c r="I61" s="408"/>
      <c r="J61" s="408"/>
      <c r="K61" s="410"/>
      <c r="L61" s="410"/>
      <c r="M61" s="429"/>
      <c r="N61" s="429"/>
      <c r="O61" s="430"/>
      <c r="P61" s="430"/>
      <c r="Q61" s="408"/>
      <c r="R61" s="426"/>
      <c r="S61" s="436"/>
    </row>
    <row r="62" spans="1:19" x14ac:dyDescent="0.2">
      <c r="A62" s="408"/>
      <c r="B62" s="408"/>
      <c r="C62" s="432"/>
      <c r="D62" s="426"/>
      <c r="E62" s="426"/>
      <c r="F62" s="408"/>
      <c r="G62" s="426"/>
      <c r="H62" s="408"/>
      <c r="I62" s="408"/>
      <c r="J62" s="408"/>
      <c r="K62" s="410"/>
      <c r="L62" s="410"/>
      <c r="M62" s="429"/>
      <c r="N62" s="429"/>
      <c r="O62" s="430"/>
      <c r="P62" s="430"/>
      <c r="Q62" s="408"/>
      <c r="R62" s="426"/>
      <c r="S62" s="436"/>
    </row>
    <row r="63" spans="1:19" x14ac:dyDescent="0.2">
      <c r="A63" s="408"/>
      <c r="B63" s="408"/>
      <c r="C63" s="432"/>
      <c r="D63" s="426"/>
      <c r="E63" s="426"/>
      <c r="F63" s="408"/>
      <c r="G63" s="426"/>
      <c r="H63" s="408"/>
      <c r="I63" s="408"/>
      <c r="J63" s="408"/>
      <c r="K63" s="410"/>
      <c r="L63" s="410"/>
      <c r="M63" s="429"/>
      <c r="N63" s="429"/>
      <c r="O63" s="430"/>
      <c r="P63" s="430"/>
      <c r="Q63" s="408"/>
      <c r="R63" s="426"/>
      <c r="S63" s="436"/>
    </row>
    <row r="64" spans="1:19" x14ac:dyDescent="0.2">
      <c r="A64" s="408"/>
      <c r="B64" s="408"/>
      <c r="C64" s="432"/>
      <c r="D64" s="426"/>
      <c r="E64" s="426"/>
      <c r="F64" s="408"/>
      <c r="G64" s="426"/>
      <c r="H64" s="408"/>
      <c r="I64" s="408"/>
      <c r="J64" s="408"/>
      <c r="K64" s="410"/>
      <c r="L64" s="410"/>
      <c r="M64" s="429"/>
      <c r="N64" s="429"/>
      <c r="O64" s="430"/>
      <c r="P64" s="430"/>
      <c r="Q64" s="408"/>
      <c r="R64" s="426"/>
      <c r="S64" s="436"/>
    </row>
    <row r="65" spans="1:19" x14ac:dyDescent="0.2">
      <c r="A65" s="408"/>
      <c r="B65" s="408"/>
      <c r="C65" s="432"/>
      <c r="D65" s="426"/>
      <c r="E65" s="426"/>
      <c r="F65" s="408"/>
      <c r="G65" s="426"/>
      <c r="H65" s="408"/>
      <c r="I65" s="408"/>
      <c r="J65" s="408"/>
      <c r="K65" s="410"/>
      <c r="L65" s="410"/>
      <c r="M65" s="429"/>
      <c r="N65" s="429"/>
      <c r="O65" s="430"/>
      <c r="P65" s="430"/>
      <c r="Q65" s="408"/>
      <c r="R65" s="426"/>
      <c r="S65" s="436"/>
    </row>
    <row r="66" spans="1:19" x14ac:dyDescent="0.2">
      <c r="A66" s="408"/>
      <c r="B66" s="408"/>
      <c r="C66" s="432"/>
      <c r="D66" s="426"/>
      <c r="E66" s="426"/>
      <c r="F66" s="408"/>
      <c r="G66" s="426"/>
      <c r="H66" s="408"/>
      <c r="I66" s="408"/>
      <c r="J66" s="408"/>
      <c r="K66" s="410"/>
      <c r="L66" s="410"/>
      <c r="M66" s="429"/>
      <c r="N66" s="429"/>
      <c r="O66" s="430"/>
      <c r="P66" s="430"/>
      <c r="Q66" s="408"/>
      <c r="R66" s="426"/>
      <c r="S66" s="436"/>
    </row>
    <row r="67" spans="1:19" x14ac:dyDescent="0.2">
      <c r="A67" s="408"/>
      <c r="B67" s="408"/>
      <c r="C67" s="432"/>
      <c r="D67" s="426"/>
      <c r="E67" s="426"/>
      <c r="F67" s="408"/>
      <c r="G67" s="426"/>
      <c r="H67" s="408"/>
      <c r="I67" s="408"/>
      <c r="J67" s="408"/>
      <c r="K67" s="410"/>
      <c r="L67" s="410"/>
      <c r="M67" s="429"/>
      <c r="N67" s="429"/>
      <c r="O67" s="430"/>
      <c r="P67" s="430"/>
      <c r="Q67" s="408"/>
      <c r="R67" s="426"/>
      <c r="S67" s="436"/>
    </row>
    <row r="68" spans="1:19" x14ac:dyDescent="0.2">
      <c r="A68" s="408"/>
      <c r="B68" s="408"/>
      <c r="C68" s="432"/>
      <c r="D68" s="426"/>
      <c r="E68" s="426"/>
      <c r="F68" s="408"/>
      <c r="G68" s="426"/>
      <c r="H68" s="408"/>
      <c r="I68" s="408"/>
      <c r="J68" s="408"/>
      <c r="K68" s="410"/>
      <c r="L68" s="410"/>
      <c r="M68" s="429"/>
      <c r="N68" s="429"/>
      <c r="O68" s="430"/>
      <c r="P68" s="430"/>
      <c r="Q68" s="408"/>
      <c r="R68" s="426"/>
      <c r="S68" s="436"/>
    </row>
    <row r="69" spans="1:19" x14ac:dyDescent="0.2">
      <c r="A69" s="408"/>
      <c r="B69" s="408"/>
      <c r="C69" s="432"/>
      <c r="D69" s="426"/>
      <c r="E69" s="426"/>
      <c r="F69" s="408"/>
      <c r="G69" s="426"/>
      <c r="H69" s="408"/>
      <c r="I69" s="408"/>
      <c r="J69" s="408"/>
      <c r="K69" s="410"/>
      <c r="L69" s="410"/>
      <c r="M69" s="429"/>
      <c r="N69" s="429"/>
      <c r="O69" s="430"/>
      <c r="P69" s="430"/>
      <c r="Q69" s="408"/>
      <c r="R69" s="426"/>
      <c r="S69" s="436"/>
    </row>
    <row r="70" spans="1:19" x14ac:dyDescent="0.2">
      <c r="A70" s="408"/>
      <c r="B70" s="408"/>
      <c r="C70" s="432"/>
      <c r="D70" s="426"/>
      <c r="E70" s="426"/>
      <c r="F70" s="408"/>
      <c r="G70" s="426"/>
      <c r="H70" s="408"/>
      <c r="I70" s="408"/>
      <c r="J70" s="408"/>
      <c r="K70" s="410"/>
      <c r="L70" s="410"/>
      <c r="M70" s="429"/>
      <c r="N70" s="429"/>
      <c r="O70" s="430"/>
      <c r="P70" s="430"/>
      <c r="Q70" s="408"/>
      <c r="R70" s="426"/>
      <c r="S70" s="436"/>
    </row>
    <row r="71" spans="1:19" x14ac:dyDescent="0.2">
      <c r="A71" s="408"/>
      <c r="B71" s="408"/>
      <c r="C71" s="432"/>
      <c r="D71" s="426"/>
      <c r="E71" s="426"/>
      <c r="F71" s="408"/>
      <c r="G71" s="426"/>
      <c r="H71" s="408"/>
      <c r="I71" s="408"/>
      <c r="J71" s="408"/>
      <c r="K71" s="410"/>
      <c r="L71" s="410"/>
      <c r="M71" s="429"/>
      <c r="N71" s="429"/>
      <c r="O71" s="430"/>
      <c r="P71" s="430"/>
      <c r="Q71" s="408"/>
      <c r="R71" s="426"/>
      <c r="S71" s="436"/>
    </row>
    <row r="72" spans="1:19" x14ac:dyDescent="0.2">
      <c r="A72" s="408"/>
      <c r="B72" s="408"/>
      <c r="C72" s="432"/>
      <c r="D72" s="426"/>
      <c r="E72" s="426"/>
      <c r="F72" s="408"/>
      <c r="G72" s="426"/>
      <c r="H72" s="408"/>
      <c r="I72" s="408"/>
      <c r="J72" s="408"/>
      <c r="K72" s="410"/>
      <c r="L72" s="410"/>
      <c r="M72" s="429"/>
      <c r="N72" s="429"/>
      <c r="O72" s="430"/>
      <c r="P72" s="430"/>
      <c r="Q72" s="408"/>
      <c r="R72" s="426"/>
      <c r="S72" s="436"/>
    </row>
    <row r="73" spans="1:19" x14ac:dyDescent="0.2">
      <c r="A73" s="408"/>
      <c r="B73" s="408"/>
      <c r="C73" s="432"/>
      <c r="D73" s="426"/>
      <c r="E73" s="426"/>
      <c r="F73" s="408"/>
      <c r="G73" s="426"/>
      <c r="H73" s="408"/>
      <c r="I73" s="408"/>
      <c r="J73" s="408"/>
      <c r="K73" s="410"/>
      <c r="L73" s="410"/>
      <c r="M73" s="429"/>
      <c r="N73" s="429"/>
      <c r="O73" s="430"/>
      <c r="P73" s="430"/>
      <c r="Q73" s="408"/>
      <c r="R73" s="426"/>
      <c r="S73" s="436"/>
    </row>
    <row r="74" spans="1:19" x14ac:dyDescent="0.2">
      <c r="A74" s="408"/>
      <c r="B74" s="408"/>
      <c r="C74" s="432"/>
      <c r="D74" s="426"/>
      <c r="E74" s="426"/>
      <c r="F74" s="408"/>
      <c r="G74" s="426"/>
      <c r="H74" s="408"/>
      <c r="I74" s="408"/>
      <c r="J74" s="408"/>
      <c r="K74" s="410"/>
      <c r="L74" s="410"/>
      <c r="M74" s="429"/>
      <c r="N74" s="429"/>
      <c r="O74" s="430"/>
      <c r="P74" s="430"/>
      <c r="Q74" s="408"/>
      <c r="R74" s="426"/>
      <c r="S74" s="436"/>
    </row>
    <row r="75" spans="1:19" x14ac:dyDescent="0.2">
      <c r="A75" s="408"/>
      <c r="B75" s="408"/>
      <c r="C75" s="432"/>
      <c r="D75" s="426"/>
      <c r="E75" s="426"/>
      <c r="F75" s="408"/>
      <c r="G75" s="426"/>
      <c r="H75" s="408"/>
      <c r="I75" s="408"/>
      <c r="J75" s="408"/>
      <c r="K75" s="410"/>
      <c r="L75" s="410"/>
      <c r="M75" s="429"/>
      <c r="N75" s="429"/>
      <c r="O75" s="430"/>
      <c r="P75" s="430"/>
      <c r="Q75" s="408"/>
      <c r="R75" s="426"/>
      <c r="S75" s="436"/>
    </row>
    <row r="76" spans="1:19" x14ac:dyDescent="0.2">
      <c r="A76" s="408"/>
      <c r="B76" s="408"/>
      <c r="C76" s="432"/>
      <c r="D76" s="426"/>
      <c r="E76" s="426"/>
      <c r="F76" s="408"/>
      <c r="G76" s="426"/>
      <c r="H76" s="408"/>
      <c r="I76" s="408"/>
      <c r="J76" s="408"/>
      <c r="K76" s="410"/>
      <c r="L76" s="410"/>
      <c r="M76" s="429"/>
      <c r="N76" s="429"/>
      <c r="O76" s="430"/>
      <c r="P76" s="430"/>
      <c r="Q76" s="408"/>
      <c r="R76" s="426"/>
      <c r="S76" s="436"/>
    </row>
    <row r="77" spans="1:19" x14ac:dyDescent="0.2">
      <c r="A77" s="408"/>
      <c r="B77" s="408"/>
      <c r="C77" s="432"/>
      <c r="D77" s="426"/>
      <c r="E77" s="426"/>
      <c r="F77" s="408"/>
      <c r="G77" s="426"/>
      <c r="H77" s="408"/>
      <c r="I77" s="408"/>
      <c r="J77" s="408"/>
      <c r="K77" s="410"/>
      <c r="L77" s="410"/>
      <c r="M77" s="429"/>
      <c r="N77" s="429"/>
      <c r="O77" s="430"/>
      <c r="P77" s="430"/>
      <c r="Q77" s="408"/>
      <c r="R77" s="426"/>
      <c r="S77" s="436"/>
    </row>
    <row r="78" spans="1:19" x14ac:dyDescent="0.2">
      <c r="A78" s="408"/>
      <c r="B78" s="408"/>
      <c r="C78" s="432"/>
      <c r="D78" s="426"/>
      <c r="E78" s="426"/>
      <c r="F78" s="408"/>
      <c r="G78" s="426"/>
      <c r="H78" s="408"/>
      <c r="I78" s="408"/>
      <c r="J78" s="408"/>
      <c r="K78" s="410"/>
      <c r="L78" s="410"/>
      <c r="M78" s="429"/>
      <c r="N78" s="429"/>
      <c r="O78" s="430"/>
      <c r="P78" s="430"/>
      <c r="Q78" s="408"/>
      <c r="R78" s="426"/>
      <c r="S78" s="436"/>
    </row>
    <row r="79" spans="1:19" x14ac:dyDescent="0.2">
      <c r="A79" s="408"/>
      <c r="B79" s="408"/>
      <c r="C79" s="432"/>
      <c r="D79" s="426"/>
      <c r="E79" s="426"/>
      <c r="F79" s="408"/>
      <c r="G79" s="426"/>
      <c r="H79" s="408"/>
      <c r="I79" s="408"/>
      <c r="J79" s="408"/>
      <c r="K79" s="410"/>
      <c r="L79" s="410"/>
      <c r="M79" s="429"/>
      <c r="N79" s="429"/>
      <c r="O79" s="430"/>
      <c r="P79" s="430"/>
      <c r="Q79" s="408"/>
      <c r="R79" s="426"/>
      <c r="S79" s="436"/>
    </row>
    <row r="80" spans="1:19" x14ac:dyDescent="0.2">
      <c r="A80" s="408"/>
      <c r="B80" s="408"/>
      <c r="C80" s="432"/>
      <c r="D80" s="426"/>
      <c r="E80" s="426"/>
      <c r="F80" s="408"/>
      <c r="G80" s="426"/>
      <c r="H80" s="408"/>
      <c r="I80" s="408"/>
      <c r="J80" s="408"/>
      <c r="K80" s="410"/>
      <c r="L80" s="410"/>
      <c r="M80" s="429"/>
      <c r="N80" s="429"/>
      <c r="O80" s="430"/>
      <c r="P80" s="430"/>
      <c r="Q80" s="408"/>
      <c r="R80" s="426"/>
      <c r="S80" s="436"/>
    </row>
    <row r="81" spans="1:19" x14ac:dyDescent="0.2">
      <c r="A81" s="408"/>
      <c r="B81" s="408"/>
      <c r="C81" s="432"/>
      <c r="D81" s="426"/>
      <c r="E81" s="426"/>
      <c r="F81" s="408"/>
      <c r="G81" s="426"/>
      <c r="H81" s="408"/>
      <c r="I81" s="408"/>
      <c r="J81" s="408"/>
      <c r="K81" s="410"/>
      <c r="L81" s="410"/>
      <c r="M81" s="429"/>
      <c r="N81" s="429"/>
      <c r="O81" s="430"/>
      <c r="P81" s="430"/>
      <c r="Q81" s="408"/>
      <c r="R81" s="426"/>
      <c r="S81" s="436"/>
    </row>
    <row r="82" spans="1:19" x14ac:dyDescent="0.2">
      <c r="A82" s="408"/>
      <c r="B82" s="408"/>
      <c r="C82" s="432"/>
      <c r="D82" s="426"/>
      <c r="E82" s="426"/>
      <c r="F82" s="408"/>
      <c r="G82" s="426"/>
      <c r="H82" s="408"/>
      <c r="I82" s="408"/>
      <c r="J82" s="408"/>
      <c r="K82" s="410"/>
      <c r="L82" s="410"/>
      <c r="M82" s="429"/>
      <c r="N82" s="429"/>
      <c r="O82" s="430"/>
      <c r="P82" s="430"/>
      <c r="Q82" s="408"/>
      <c r="R82" s="408"/>
      <c r="S82" s="411"/>
    </row>
    <row r="83" spans="1:19" x14ac:dyDescent="0.2">
      <c r="A83" s="408"/>
      <c r="B83" s="408"/>
      <c r="C83" s="432"/>
      <c r="D83" s="426"/>
      <c r="E83" s="426"/>
      <c r="F83" s="408"/>
      <c r="G83" s="426"/>
      <c r="H83" s="408"/>
      <c r="I83" s="408"/>
      <c r="J83" s="408"/>
      <c r="K83" s="410"/>
      <c r="L83" s="410"/>
      <c r="M83" s="429"/>
      <c r="N83" s="429"/>
      <c r="O83" s="430"/>
      <c r="P83" s="430"/>
      <c r="Q83" s="408"/>
      <c r="R83" s="408"/>
      <c r="S83" s="411"/>
    </row>
    <row r="84" spans="1:19" x14ac:dyDescent="0.2">
      <c r="A84" s="408"/>
      <c r="B84" s="408"/>
      <c r="C84" s="432"/>
      <c r="D84" s="426"/>
      <c r="E84" s="426"/>
      <c r="F84" s="408"/>
      <c r="G84" s="426"/>
      <c r="H84" s="408"/>
      <c r="I84" s="408"/>
      <c r="J84" s="408"/>
      <c r="K84" s="410"/>
      <c r="L84" s="410"/>
      <c r="M84" s="410"/>
      <c r="N84" s="410"/>
      <c r="O84" s="408"/>
      <c r="P84" s="408"/>
      <c r="Q84" s="408"/>
      <c r="R84" s="408"/>
      <c r="S84" s="411"/>
    </row>
    <row r="85" spans="1:19" x14ac:dyDescent="0.2">
      <c r="A85" s="408"/>
      <c r="B85" s="408"/>
      <c r="C85" s="432"/>
      <c r="D85" s="426"/>
      <c r="E85" s="426"/>
      <c r="F85" s="408"/>
      <c r="G85" s="426"/>
      <c r="H85" s="408"/>
      <c r="I85" s="408"/>
      <c r="J85" s="408"/>
      <c r="K85" s="410"/>
      <c r="L85" s="410"/>
      <c r="M85" s="410"/>
      <c r="N85" s="410"/>
      <c r="O85" s="408"/>
      <c r="P85" s="408"/>
      <c r="Q85" s="408"/>
      <c r="R85" s="408"/>
      <c r="S85" s="411"/>
    </row>
    <row r="86" spans="1:19" x14ac:dyDescent="0.2">
      <c r="A86" s="408"/>
      <c r="B86" s="408"/>
      <c r="C86" s="411"/>
      <c r="D86" s="408"/>
      <c r="E86" s="408"/>
      <c r="F86" s="408"/>
      <c r="G86" s="408"/>
      <c r="H86" s="408"/>
      <c r="I86" s="408"/>
      <c r="J86" s="408"/>
      <c r="K86" s="410"/>
      <c r="L86" s="410"/>
      <c r="M86" s="410"/>
      <c r="N86" s="410"/>
      <c r="O86" s="408"/>
      <c r="P86" s="408"/>
      <c r="Q86" s="408"/>
      <c r="R86" s="408"/>
      <c r="S86" s="411"/>
    </row>
    <row r="87" spans="1:19" x14ac:dyDescent="0.2">
      <c r="A87" s="408"/>
      <c r="B87" s="408"/>
      <c r="C87" s="411"/>
      <c r="D87" s="408"/>
      <c r="E87" s="408"/>
      <c r="F87" s="408"/>
      <c r="G87" s="408"/>
      <c r="H87" s="408"/>
      <c r="I87" s="408"/>
      <c r="J87" s="408"/>
      <c r="K87" s="410"/>
      <c r="L87" s="410"/>
      <c r="M87" s="410"/>
      <c r="N87" s="410"/>
      <c r="O87" s="408"/>
      <c r="P87" s="408"/>
      <c r="Q87" s="408"/>
      <c r="R87" s="408"/>
      <c r="S87" s="411"/>
    </row>
    <row r="88" spans="1:19" x14ac:dyDescent="0.2">
      <c r="A88" s="408"/>
      <c r="B88" s="408"/>
      <c r="C88" s="411"/>
      <c r="D88" s="408"/>
      <c r="E88" s="408"/>
      <c r="F88" s="408"/>
      <c r="G88" s="408"/>
      <c r="H88" s="408"/>
      <c r="I88" s="408"/>
      <c r="J88" s="408"/>
      <c r="K88" s="410"/>
      <c r="L88" s="410"/>
      <c r="M88" s="410"/>
      <c r="N88" s="410"/>
      <c r="O88" s="408"/>
      <c r="P88" s="408"/>
      <c r="Q88" s="408"/>
      <c r="R88" s="408"/>
      <c r="S88" s="411"/>
    </row>
    <row r="89" spans="1:19" x14ac:dyDescent="0.2">
      <c r="A89" s="408"/>
      <c r="B89" s="408"/>
      <c r="C89" s="411"/>
      <c r="D89" s="408"/>
      <c r="E89" s="408"/>
      <c r="F89" s="408"/>
      <c r="G89" s="408"/>
      <c r="H89" s="408"/>
      <c r="I89" s="408"/>
      <c r="J89" s="408"/>
      <c r="K89" s="410"/>
      <c r="L89" s="410"/>
      <c r="M89" s="410"/>
      <c r="N89" s="410"/>
      <c r="O89" s="408"/>
      <c r="P89" s="408"/>
      <c r="Q89" s="408"/>
      <c r="R89" s="408"/>
      <c r="S89" s="411"/>
    </row>
    <row r="90" spans="1:19" x14ac:dyDescent="0.2">
      <c r="A90" s="408"/>
      <c r="B90" s="408"/>
      <c r="C90" s="411"/>
      <c r="D90" s="408"/>
      <c r="E90" s="408"/>
      <c r="F90" s="408"/>
      <c r="G90" s="408"/>
      <c r="H90" s="408"/>
      <c r="I90" s="408"/>
      <c r="J90" s="408"/>
      <c r="K90" s="410"/>
      <c r="L90" s="410"/>
      <c r="M90" s="410"/>
      <c r="N90" s="410"/>
      <c r="O90" s="408"/>
      <c r="P90" s="408"/>
      <c r="Q90" s="408"/>
      <c r="R90" s="408"/>
      <c r="S90" s="411"/>
    </row>
    <row r="91" spans="1:19" x14ac:dyDescent="0.2">
      <c r="A91" s="408"/>
      <c r="B91" s="408"/>
      <c r="C91" s="411"/>
      <c r="D91" s="408"/>
      <c r="E91" s="408"/>
      <c r="F91" s="408"/>
      <c r="G91" s="408"/>
      <c r="H91" s="408"/>
      <c r="I91" s="408"/>
      <c r="J91" s="408"/>
      <c r="K91" s="410"/>
      <c r="L91" s="410"/>
      <c r="M91" s="410"/>
      <c r="N91" s="410"/>
      <c r="O91" s="408"/>
      <c r="P91" s="408"/>
      <c r="Q91" s="408"/>
      <c r="R91" s="408"/>
      <c r="S91" s="411"/>
    </row>
    <row r="92" spans="1:19" x14ac:dyDescent="0.2">
      <c r="A92" s="408"/>
      <c r="B92" s="408"/>
      <c r="C92" s="411"/>
      <c r="D92" s="408"/>
      <c r="E92" s="408"/>
      <c r="F92" s="408"/>
      <c r="G92" s="408"/>
      <c r="H92" s="408"/>
      <c r="I92" s="408"/>
      <c r="J92" s="408"/>
      <c r="K92" s="410"/>
      <c r="L92" s="410"/>
      <c r="M92" s="410"/>
      <c r="N92" s="410"/>
      <c r="O92" s="408"/>
      <c r="P92" s="408"/>
      <c r="Q92" s="408"/>
      <c r="R92" s="408"/>
      <c r="S92" s="411"/>
    </row>
    <row r="93" spans="1:19" x14ac:dyDescent="0.2">
      <c r="A93" s="408"/>
      <c r="B93" s="408"/>
      <c r="C93" s="411"/>
      <c r="D93" s="408"/>
      <c r="E93" s="408"/>
      <c r="F93" s="408"/>
      <c r="G93" s="408"/>
      <c r="H93" s="408"/>
      <c r="I93" s="408"/>
      <c r="J93" s="408"/>
      <c r="K93" s="410"/>
      <c r="L93" s="410"/>
      <c r="M93" s="410"/>
      <c r="N93" s="410"/>
      <c r="O93" s="408"/>
      <c r="P93" s="408"/>
      <c r="Q93" s="408"/>
      <c r="R93" s="408"/>
      <c r="S93" s="411"/>
    </row>
    <row r="94" spans="1:19" x14ac:dyDescent="0.2">
      <c r="A94" s="408"/>
      <c r="B94" s="408"/>
      <c r="C94" s="411"/>
      <c r="D94" s="408"/>
      <c r="E94" s="408"/>
      <c r="F94" s="408"/>
      <c r="G94" s="408"/>
      <c r="H94" s="408"/>
      <c r="I94" s="408"/>
      <c r="J94" s="408"/>
      <c r="K94" s="410"/>
      <c r="L94" s="410"/>
      <c r="M94" s="410"/>
      <c r="N94" s="410"/>
      <c r="O94" s="408"/>
      <c r="P94" s="408"/>
      <c r="Q94" s="408"/>
      <c r="R94" s="408"/>
      <c r="S94" s="411"/>
    </row>
    <row r="95" spans="1:19" x14ac:dyDescent="0.2">
      <c r="A95" s="408"/>
      <c r="B95" s="408"/>
      <c r="C95" s="411"/>
      <c r="D95" s="408"/>
      <c r="E95" s="408"/>
      <c r="F95" s="408"/>
      <c r="G95" s="408"/>
      <c r="H95" s="408"/>
      <c r="I95" s="408"/>
      <c r="J95" s="408"/>
      <c r="K95" s="410"/>
      <c r="L95" s="410"/>
      <c r="M95" s="410"/>
      <c r="N95" s="410"/>
      <c r="O95" s="408"/>
      <c r="P95" s="408"/>
      <c r="Q95" s="408"/>
      <c r="R95" s="408"/>
      <c r="S95" s="411"/>
    </row>
    <row r="96" spans="1:19" x14ac:dyDescent="0.2">
      <c r="A96" s="408"/>
      <c r="B96" s="408"/>
      <c r="C96" s="411"/>
      <c r="D96" s="408"/>
      <c r="E96" s="408"/>
      <c r="F96" s="408"/>
      <c r="G96" s="408"/>
      <c r="H96" s="408"/>
      <c r="I96" s="408"/>
      <c r="J96" s="408"/>
      <c r="K96" s="410"/>
      <c r="L96" s="410"/>
      <c r="M96" s="410"/>
      <c r="N96" s="410"/>
      <c r="O96" s="408"/>
      <c r="P96" s="408"/>
      <c r="Q96" s="408"/>
      <c r="R96" s="408"/>
      <c r="S96" s="411"/>
    </row>
    <row r="97" spans="1:19" x14ac:dyDescent="0.2">
      <c r="A97" s="408"/>
      <c r="B97" s="408"/>
      <c r="C97" s="411"/>
      <c r="D97" s="408"/>
      <c r="E97" s="408"/>
      <c r="F97" s="408"/>
      <c r="G97" s="408"/>
      <c r="H97" s="408"/>
      <c r="I97" s="408"/>
      <c r="J97" s="408"/>
      <c r="K97" s="410"/>
      <c r="L97" s="410"/>
      <c r="M97" s="410"/>
      <c r="N97" s="410"/>
      <c r="O97" s="408"/>
      <c r="P97" s="408"/>
      <c r="Q97" s="408"/>
      <c r="R97" s="408"/>
      <c r="S97" s="411"/>
    </row>
    <row r="98" spans="1:19" x14ac:dyDescent="0.2">
      <c r="A98" s="408"/>
      <c r="B98" s="408"/>
      <c r="C98" s="411"/>
      <c r="D98" s="408"/>
      <c r="E98" s="408"/>
      <c r="F98" s="408"/>
      <c r="G98" s="408"/>
      <c r="H98" s="408"/>
      <c r="I98" s="408"/>
      <c r="J98" s="408"/>
      <c r="K98" s="410"/>
      <c r="L98" s="410"/>
      <c r="M98" s="410"/>
      <c r="N98" s="410"/>
      <c r="O98" s="408"/>
      <c r="P98" s="408"/>
      <c r="Q98" s="408"/>
      <c r="R98" s="408"/>
      <c r="S98" s="411"/>
    </row>
    <row r="99" spans="1:19" x14ac:dyDescent="0.2">
      <c r="A99" s="408"/>
    </row>
    <row r="100" spans="1:19" x14ac:dyDescent="0.2">
      <c r="A100" s="408"/>
    </row>
  </sheetData>
  <mergeCells count="5">
    <mergeCell ref="C1:R1"/>
    <mergeCell ref="C2:S2"/>
    <mergeCell ref="C3:R3"/>
    <mergeCell ref="C4:R4"/>
    <mergeCell ref="C5:G5"/>
  </mergeCells>
  <dataValidations count="6">
    <dataValidation type="list" allowBlank="1" showInputMessage="1" showErrorMessage="1" sqref="Q21:Q23">
      <formula1>Фрамуга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B9:B23">
      <formula1>Наименования_изделий</formula1>
    </dataValidation>
  </dataValidations>
  <pageMargins left="0.23622047244094491" right="0.23622047244094491" top="0" bottom="0" header="0" footer="0"/>
  <pageSetup paperSize="9" scale="5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B25" workbookViewId="0">
      <selection activeCell="D25" sqref="D25"/>
    </sheetView>
  </sheetViews>
  <sheetFormatPr defaultRowHeight="12.75" x14ac:dyDescent="0.2"/>
  <cols>
    <col min="1" max="1" width="4" style="446" customWidth="1"/>
    <col min="2" max="2" width="48.5703125" style="204" customWidth="1"/>
    <col min="3" max="3" width="18.140625" style="204" customWidth="1"/>
    <col min="4" max="4" width="9.140625" style="204"/>
    <col min="5" max="5" width="18.42578125" style="446" customWidth="1"/>
  </cols>
  <sheetData>
    <row r="1" spans="1:18" ht="23.25" x14ac:dyDescent="0.35">
      <c r="B1" s="528" t="s">
        <v>926</v>
      </c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138"/>
    </row>
    <row r="2" spans="1:18" ht="21" x14ac:dyDescent="0.35">
      <c r="B2" s="529" t="s">
        <v>927</v>
      </c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30"/>
    </row>
    <row r="3" spans="1:18" ht="20.25" x14ac:dyDescent="0.3">
      <c r="B3" s="447" t="s">
        <v>928</v>
      </c>
    </row>
    <row r="4" spans="1:18" ht="43.5" customHeight="1" x14ac:dyDescent="0.2">
      <c r="A4" s="448" t="s">
        <v>929</v>
      </c>
      <c r="B4" s="448" t="s">
        <v>883</v>
      </c>
      <c r="C4" s="448" t="s">
        <v>930</v>
      </c>
      <c r="D4" s="448" t="s">
        <v>59</v>
      </c>
      <c r="E4" s="448" t="s">
        <v>931</v>
      </c>
    </row>
    <row r="5" spans="1:18" ht="15" customHeight="1" x14ac:dyDescent="0.2">
      <c r="A5" s="449"/>
      <c r="B5" s="449" t="s">
        <v>932</v>
      </c>
      <c r="C5" s="200"/>
      <c r="D5" s="200"/>
      <c r="E5" s="449"/>
    </row>
    <row r="6" spans="1:18" ht="153" customHeight="1" x14ac:dyDescent="0.2">
      <c r="A6" s="449">
        <v>1</v>
      </c>
      <c r="B6" s="370" t="s">
        <v>933</v>
      </c>
      <c r="C6" s="371" t="s">
        <v>16</v>
      </c>
      <c r="D6" s="372">
        <v>2</v>
      </c>
      <c r="E6" s="449" t="s">
        <v>934</v>
      </c>
    </row>
    <row r="7" spans="1:18" ht="78.75" x14ac:dyDescent="0.2">
      <c r="A7" s="449">
        <v>2</v>
      </c>
      <c r="B7" s="370" t="s">
        <v>935</v>
      </c>
      <c r="C7" s="380" t="s">
        <v>98</v>
      </c>
      <c r="D7" s="372">
        <v>1</v>
      </c>
      <c r="E7" s="449" t="s">
        <v>934</v>
      </c>
    </row>
    <row r="8" spans="1:18" ht="141.75" x14ac:dyDescent="0.2">
      <c r="A8" s="449">
        <v>3</v>
      </c>
      <c r="B8" s="370" t="s">
        <v>936</v>
      </c>
      <c r="C8" s="371" t="s">
        <v>77</v>
      </c>
      <c r="D8" s="372">
        <v>1</v>
      </c>
      <c r="E8" s="449" t="s">
        <v>937</v>
      </c>
    </row>
    <row r="9" spans="1:18" ht="15.75" x14ac:dyDescent="0.2">
      <c r="A9" s="449"/>
      <c r="B9" s="370" t="s">
        <v>938</v>
      </c>
      <c r="C9" s="200"/>
      <c r="D9" s="200"/>
      <c r="E9" s="449"/>
    </row>
    <row r="10" spans="1:18" ht="141.75" x14ac:dyDescent="0.2">
      <c r="A10" s="449">
        <v>4</v>
      </c>
      <c r="B10" s="445" t="s">
        <v>939</v>
      </c>
      <c r="C10" s="371" t="s">
        <v>137</v>
      </c>
      <c r="D10" s="372">
        <v>1</v>
      </c>
      <c r="E10" s="449" t="s">
        <v>934</v>
      </c>
    </row>
    <row r="11" spans="1:18" ht="141.75" x14ac:dyDescent="0.2">
      <c r="A11" s="449">
        <v>5</v>
      </c>
      <c r="B11" s="445" t="s">
        <v>940</v>
      </c>
      <c r="C11" s="371" t="s">
        <v>137</v>
      </c>
      <c r="D11" s="372">
        <v>1</v>
      </c>
      <c r="E11" s="449" t="s">
        <v>934</v>
      </c>
    </row>
    <row r="12" spans="1:18" ht="157.5" x14ac:dyDescent="0.2">
      <c r="A12" s="449">
        <v>6</v>
      </c>
      <c r="B12" s="445" t="s">
        <v>941</v>
      </c>
      <c r="C12" s="371" t="s">
        <v>77</v>
      </c>
      <c r="D12" s="372">
        <v>1</v>
      </c>
      <c r="E12" s="449" t="s">
        <v>942</v>
      </c>
    </row>
    <row r="13" spans="1:18" ht="157.5" x14ac:dyDescent="0.2">
      <c r="A13" s="449">
        <v>7</v>
      </c>
      <c r="B13" s="445" t="s">
        <v>943</v>
      </c>
      <c r="C13" s="371" t="s">
        <v>140</v>
      </c>
      <c r="D13" s="372">
        <v>2</v>
      </c>
      <c r="E13" s="449" t="s">
        <v>942</v>
      </c>
    </row>
    <row r="14" spans="1:18" ht="78.75" x14ac:dyDescent="0.2">
      <c r="A14" s="449">
        <v>8</v>
      </c>
      <c r="B14" s="445" t="s">
        <v>944</v>
      </c>
      <c r="C14" s="371" t="s">
        <v>98</v>
      </c>
      <c r="D14" s="372">
        <v>1</v>
      </c>
      <c r="E14" s="449" t="s">
        <v>945</v>
      </c>
    </row>
    <row r="15" spans="1:18" ht="78.75" x14ac:dyDescent="0.2">
      <c r="A15" s="449">
        <v>9</v>
      </c>
      <c r="B15" s="445" t="s">
        <v>946</v>
      </c>
      <c r="C15" s="371" t="s">
        <v>98</v>
      </c>
      <c r="D15" s="372">
        <v>1</v>
      </c>
      <c r="E15" s="449" t="s">
        <v>945</v>
      </c>
    </row>
    <row r="16" spans="1:18" ht="141.75" x14ac:dyDescent="0.2">
      <c r="A16" s="449">
        <v>10</v>
      </c>
      <c r="B16" s="445" t="s">
        <v>947</v>
      </c>
      <c r="C16" s="371" t="s">
        <v>138</v>
      </c>
      <c r="D16" s="372">
        <v>1</v>
      </c>
      <c r="E16" s="449" t="s">
        <v>945</v>
      </c>
    </row>
    <row r="17" spans="1:5" ht="141.75" x14ac:dyDescent="0.2">
      <c r="A17" s="449">
        <v>11</v>
      </c>
      <c r="B17" s="445" t="s">
        <v>948</v>
      </c>
      <c r="C17" s="371" t="s">
        <v>138</v>
      </c>
      <c r="D17" s="372">
        <v>1</v>
      </c>
      <c r="E17" s="449" t="s">
        <v>945</v>
      </c>
    </row>
    <row r="18" spans="1:5" ht="126" x14ac:dyDescent="0.2">
      <c r="A18" s="449">
        <v>12</v>
      </c>
      <c r="B18" s="445" t="s">
        <v>949</v>
      </c>
      <c r="C18" s="371" t="s">
        <v>77</v>
      </c>
      <c r="D18" s="372">
        <v>1</v>
      </c>
      <c r="E18" s="449" t="s">
        <v>934</v>
      </c>
    </row>
    <row r="19" spans="1:5" ht="15.75" x14ac:dyDescent="0.2">
      <c r="A19" s="449"/>
      <c r="B19" s="445" t="s">
        <v>950</v>
      </c>
      <c r="C19" s="200"/>
      <c r="D19" s="200"/>
      <c r="E19" s="449"/>
    </row>
    <row r="20" spans="1:5" ht="78.75" x14ac:dyDescent="0.2">
      <c r="A20" s="449">
        <v>13</v>
      </c>
      <c r="B20" s="370" t="s">
        <v>951</v>
      </c>
      <c r="C20" s="382" t="s">
        <v>219</v>
      </c>
      <c r="D20" s="445">
        <v>1</v>
      </c>
      <c r="E20" s="449" t="s">
        <v>952</v>
      </c>
    </row>
    <row r="21" spans="1:5" ht="141.75" x14ac:dyDescent="0.2">
      <c r="A21" s="449">
        <v>14</v>
      </c>
      <c r="B21" s="370" t="s">
        <v>953</v>
      </c>
      <c r="C21" s="382" t="s">
        <v>77</v>
      </c>
      <c r="D21" s="445">
        <v>1</v>
      </c>
      <c r="E21" s="449" t="s">
        <v>937</v>
      </c>
    </row>
    <row r="22" spans="1:5" ht="189" x14ac:dyDescent="0.2">
      <c r="A22" s="449">
        <v>15</v>
      </c>
      <c r="B22" s="370" t="s">
        <v>954</v>
      </c>
      <c r="C22" s="382" t="s">
        <v>233</v>
      </c>
      <c r="D22" s="445">
        <v>1</v>
      </c>
      <c r="E22" s="449" t="s">
        <v>942</v>
      </c>
    </row>
    <row r="23" spans="1:5" ht="189" x14ac:dyDescent="0.2">
      <c r="A23" s="449">
        <v>16</v>
      </c>
      <c r="B23" s="370" t="s">
        <v>955</v>
      </c>
      <c r="C23" s="371" t="s">
        <v>98</v>
      </c>
      <c r="D23" s="372">
        <v>1</v>
      </c>
      <c r="E23" s="449" t="s">
        <v>942</v>
      </c>
    </row>
    <row r="24" spans="1:5" ht="173.25" x14ac:dyDescent="0.2">
      <c r="A24" s="449">
        <v>17</v>
      </c>
      <c r="B24" s="445" t="s">
        <v>956</v>
      </c>
      <c r="C24" s="371" t="s">
        <v>138</v>
      </c>
      <c r="D24" s="372">
        <v>1</v>
      </c>
      <c r="E24" s="449" t="s">
        <v>934</v>
      </c>
    </row>
    <row r="25" spans="1:5" ht="15.75" x14ac:dyDescent="0.2">
      <c r="A25" s="449"/>
      <c r="B25" s="370" t="s">
        <v>957</v>
      </c>
      <c r="C25" s="200"/>
      <c r="D25" s="200"/>
      <c r="E25" s="449"/>
    </row>
    <row r="26" spans="1:5" ht="157.5" x14ac:dyDescent="0.2">
      <c r="A26" s="449">
        <v>18</v>
      </c>
      <c r="B26" s="370" t="s">
        <v>958</v>
      </c>
      <c r="C26" s="450" t="s">
        <v>367</v>
      </c>
      <c r="D26" s="390">
        <v>3</v>
      </c>
      <c r="E26" s="449" t="s">
        <v>945</v>
      </c>
    </row>
    <row r="27" spans="1:5" ht="157.5" x14ac:dyDescent="0.2">
      <c r="A27" s="449">
        <v>19</v>
      </c>
      <c r="B27" s="370" t="s">
        <v>959</v>
      </c>
      <c r="C27" s="450" t="s">
        <v>77</v>
      </c>
      <c r="D27" s="390">
        <v>1</v>
      </c>
      <c r="E27" s="449" t="s">
        <v>942</v>
      </c>
    </row>
    <row r="29" spans="1:5" x14ac:dyDescent="0.2">
      <c r="D29" s="451">
        <f>SUM(D6:D28)</f>
        <v>23</v>
      </c>
    </row>
    <row r="32" spans="1:5" ht="13.5" thickBot="1" x14ac:dyDescent="0.25"/>
    <row r="33" spans="2:5" customFormat="1" ht="38.25" x14ac:dyDescent="0.2">
      <c r="B33" s="452" t="s">
        <v>960</v>
      </c>
      <c r="C33" s="453" t="s">
        <v>961</v>
      </c>
      <c r="D33" s="454">
        <v>6</v>
      </c>
      <c r="E33" s="446"/>
    </row>
    <row r="34" spans="2:5" customFormat="1" x14ac:dyDescent="0.2">
      <c r="B34" s="455"/>
      <c r="C34" s="456" t="s">
        <v>962</v>
      </c>
      <c r="D34" s="457">
        <v>6</v>
      </c>
      <c r="E34" s="446"/>
    </row>
    <row r="35" spans="2:5" customFormat="1" x14ac:dyDescent="0.2">
      <c r="B35" s="455"/>
      <c r="C35" s="456" t="s">
        <v>963</v>
      </c>
      <c r="D35" s="457">
        <v>5</v>
      </c>
      <c r="E35" s="446"/>
    </row>
    <row r="36" spans="2:5" customFormat="1" ht="25.5" x14ac:dyDescent="0.2">
      <c r="B36" s="455"/>
      <c r="C36" s="458" t="s">
        <v>923</v>
      </c>
      <c r="D36" s="457">
        <v>38</v>
      </c>
      <c r="E36" s="446"/>
    </row>
    <row r="37" spans="2:5" customFormat="1" x14ac:dyDescent="0.2">
      <c r="B37" s="455"/>
      <c r="C37" s="458" t="s">
        <v>964</v>
      </c>
      <c r="D37" s="457">
        <v>43</v>
      </c>
      <c r="E37" s="446"/>
    </row>
    <row r="38" spans="2:5" customFormat="1" x14ac:dyDescent="0.2">
      <c r="B38" s="455"/>
      <c r="C38" s="456" t="s">
        <v>965</v>
      </c>
      <c r="D38" s="457">
        <v>43</v>
      </c>
      <c r="E38" s="446"/>
    </row>
    <row r="39" spans="2:5" customFormat="1" x14ac:dyDescent="0.2">
      <c r="B39" s="455"/>
      <c r="C39" s="456" t="s">
        <v>966</v>
      </c>
      <c r="D39" s="457">
        <v>43</v>
      </c>
      <c r="E39" s="446"/>
    </row>
    <row r="40" spans="2:5" customFormat="1" x14ac:dyDescent="0.2">
      <c r="B40" s="455"/>
      <c r="C40" s="456" t="s">
        <v>925</v>
      </c>
      <c r="D40" s="457">
        <v>34</v>
      </c>
      <c r="E40" s="446"/>
    </row>
    <row r="41" spans="2:5" customFormat="1" x14ac:dyDescent="0.2">
      <c r="B41" s="455"/>
      <c r="C41" s="456" t="s">
        <v>924</v>
      </c>
      <c r="D41" s="457">
        <v>34</v>
      </c>
      <c r="E41" s="446"/>
    </row>
    <row r="42" spans="2:5" customFormat="1" x14ac:dyDescent="0.2">
      <c r="B42" s="455"/>
      <c r="C42" s="456" t="s">
        <v>967</v>
      </c>
      <c r="D42" s="457">
        <v>5</v>
      </c>
      <c r="E42" s="446"/>
    </row>
    <row r="43" spans="2:5" customFormat="1" ht="51" x14ac:dyDescent="0.2">
      <c r="B43" s="455"/>
      <c r="C43" s="458" t="s">
        <v>968</v>
      </c>
      <c r="D43" s="457">
        <v>11</v>
      </c>
      <c r="E43" s="446"/>
    </row>
    <row r="44" spans="2:5" customFormat="1" ht="25.5" x14ac:dyDescent="0.2">
      <c r="B44" s="455"/>
      <c r="C44" s="458" t="s">
        <v>969</v>
      </c>
      <c r="D44" s="457">
        <v>6</v>
      </c>
      <c r="E44" s="446"/>
    </row>
    <row r="45" spans="2:5" customFormat="1" ht="13.5" thickBot="1" x14ac:dyDescent="0.25">
      <c r="B45" s="459"/>
      <c r="C45" s="460" t="s">
        <v>970</v>
      </c>
      <c r="D45" s="461">
        <v>17</v>
      </c>
      <c r="E45" s="446"/>
    </row>
    <row r="46" spans="2:5" customFormat="1" ht="25.5" x14ac:dyDescent="0.2">
      <c r="B46" s="462" t="s">
        <v>971</v>
      </c>
      <c r="C46" s="463" t="s">
        <v>961</v>
      </c>
      <c r="D46" s="464">
        <v>2</v>
      </c>
      <c r="E46" s="533" t="s">
        <v>972</v>
      </c>
    </row>
    <row r="47" spans="2:5" customFormat="1" x14ac:dyDescent="0.2">
      <c r="B47" s="465"/>
      <c r="C47" s="466" t="s">
        <v>973</v>
      </c>
      <c r="D47" s="467">
        <v>2</v>
      </c>
      <c r="E47" s="533"/>
    </row>
    <row r="48" spans="2:5" customFormat="1" ht="25.5" x14ac:dyDescent="0.2">
      <c r="B48" s="468"/>
      <c r="C48" s="469" t="s">
        <v>923</v>
      </c>
      <c r="D48" s="467">
        <v>5</v>
      </c>
      <c r="E48" s="533"/>
    </row>
    <row r="49" spans="2:5" customFormat="1" x14ac:dyDescent="0.2">
      <c r="B49" s="468"/>
      <c r="C49" s="469" t="s">
        <v>964</v>
      </c>
      <c r="D49" s="467">
        <v>6</v>
      </c>
      <c r="E49" s="533"/>
    </row>
    <row r="50" spans="2:5" customFormat="1" x14ac:dyDescent="0.2">
      <c r="B50" s="468"/>
      <c r="C50" s="466" t="s">
        <v>965</v>
      </c>
      <c r="D50" s="467">
        <v>6</v>
      </c>
      <c r="E50" s="533"/>
    </row>
    <row r="51" spans="2:5" customFormat="1" x14ac:dyDescent="0.2">
      <c r="B51" s="468"/>
      <c r="C51" s="466" t="s">
        <v>966</v>
      </c>
      <c r="D51" s="467">
        <v>6</v>
      </c>
      <c r="E51" s="533"/>
    </row>
    <row r="52" spans="2:5" customFormat="1" x14ac:dyDescent="0.2">
      <c r="B52" s="468"/>
      <c r="C52" s="466" t="s">
        <v>925</v>
      </c>
      <c r="D52" s="467">
        <v>4</v>
      </c>
      <c r="E52" s="533"/>
    </row>
    <row r="53" spans="2:5" customFormat="1" x14ac:dyDescent="0.2">
      <c r="B53" s="468"/>
      <c r="C53" s="466" t="s">
        <v>924</v>
      </c>
      <c r="D53" s="467">
        <v>4</v>
      </c>
      <c r="E53" s="533"/>
    </row>
    <row r="54" spans="2:5" customFormat="1" ht="25.5" x14ac:dyDescent="0.2">
      <c r="B54" s="468"/>
      <c r="C54" s="469" t="s">
        <v>969</v>
      </c>
      <c r="D54" s="467">
        <v>2</v>
      </c>
      <c r="E54" s="533"/>
    </row>
    <row r="55" spans="2:5" customFormat="1" ht="13.5" thickBot="1" x14ac:dyDescent="0.25">
      <c r="B55" s="470"/>
      <c r="C55" s="471" t="s">
        <v>970</v>
      </c>
      <c r="D55" s="472">
        <v>2</v>
      </c>
      <c r="E55" s="533"/>
    </row>
    <row r="56" spans="2:5" customFormat="1" x14ac:dyDescent="0.2">
      <c r="B56" s="462" t="s">
        <v>974</v>
      </c>
      <c r="C56" s="463" t="s">
        <v>975</v>
      </c>
      <c r="D56" s="464">
        <v>1</v>
      </c>
      <c r="E56" s="533"/>
    </row>
    <row r="57" spans="2:5" customFormat="1" ht="51" x14ac:dyDescent="0.2">
      <c r="B57" s="465"/>
      <c r="C57" s="469" t="s">
        <v>968</v>
      </c>
      <c r="D57" s="467">
        <v>1</v>
      </c>
      <c r="E57" s="533"/>
    </row>
    <row r="58" spans="2:5" customFormat="1" x14ac:dyDescent="0.2">
      <c r="B58" s="468"/>
      <c r="C58" s="469" t="s">
        <v>964</v>
      </c>
      <c r="D58" s="467">
        <v>5</v>
      </c>
      <c r="E58" s="533"/>
    </row>
    <row r="59" spans="2:5" customFormat="1" x14ac:dyDescent="0.2">
      <c r="B59" s="468"/>
      <c r="C59" s="466" t="s">
        <v>965</v>
      </c>
      <c r="D59" s="467">
        <v>3</v>
      </c>
      <c r="E59" s="533"/>
    </row>
    <row r="60" spans="2:5" customFormat="1" x14ac:dyDescent="0.2">
      <c r="B60" s="468"/>
      <c r="C60" s="466" t="s">
        <v>966</v>
      </c>
      <c r="D60" s="467">
        <v>3</v>
      </c>
      <c r="E60" s="533"/>
    </row>
    <row r="61" spans="2:5" customFormat="1" ht="13.5" thickBot="1" x14ac:dyDescent="0.25">
      <c r="B61" s="473"/>
      <c r="C61" s="471" t="s">
        <v>970</v>
      </c>
      <c r="D61" s="472">
        <v>1</v>
      </c>
      <c r="E61" s="533"/>
    </row>
    <row r="62" spans="2:5" customFormat="1" x14ac:dyDescent="0.2">
      <c r="B62" s="474" t="s">
        <v>976</v>
      </c>
      <c r="C62" s="453" t="s">
        <v>962</v>
      </c>
      <c r="D62" s="454">
        <v>1</v>
      </c>
      <c r="E62" s="446"/>
    </row>
    <row r="63" spans="2:5" customFormat="1" x14ac:dyDescent="0.2">
      <c r="B63" s="475"/>
      <c r="C63" s="456" t="s">
        <v>963</v>
      </c>
      <c r="D63" s="457">
        <v>2</v>
      </c>
      <c r="E63" s="446"/>
    </row>
    <row r="64" spans="2:5" customFormat="1" x14ac:dyDescent="0.2">
      <c r="B64" s="455"/>
      <c r="C64" s="458" t="s">
        <v>964</v>
      </c>
      <c r="D64" s="457">
        <v>8</v>
      </c>
      <c r="E64" s="446"/>
    </row>
    <row r="65" spans="2:4" customFormat="1" x14ac:dyDescent="0.2">
      <c r="B65" s="455"/>
      <c r="C65" s="456" t="s">
        <v>966</v>
      </c>
      <c r="D65" s="457">
        <v>8</v>
      </c>
    </row>
    <row r="66" spans="2:4" customFormat="1" ht="51" x14ac:dyDescent="0.2">
      <c r="B66" s="476"/>
      <c r="C66" s="458" t="s">
        <v>968</v>
      </c>
      <c r="D66" s="457">
        <v>3</v>
      </c>
    </row>
    <row r="67" spans="2:4" customFormat="1" ht="13.5" thickBot="1" x14ac:dyDescent="0.25">
      <c r="B67" s="477"/>
      <c r="C67" s="460" t="s">
        <v>970</v>
      </c>
      <c r="D67" s="461">
        <v>3</v>
      </c>
    </row>
  </sheetData>
  <mergeCells count="3">
    <mergeCell ref="B1:Q1"/>
    <mergeCell ref="B2:R2"/>
    <mergeCell ref="E46:E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view="pageBreakPreview" zoomScale="95" zoomScaleNormal="100" zoomScaleSheetLayoutView="95" workbookViewId="0">
      <selection activeCell="E7" sqref="E1:F1048576"/>
    </sheetView>
  </sheetViews>
  <sheetFormatPr defaultRowHeight="12.75" x14ac:dyDescent="0.2"/>
  <cols>
    <col min="1" max="1" width="5.5703125" style="15" customWidth="1"/>
    <col min="2" max="2" width="62.7109375" style="23" customWidth="1"/>
    <col min="3" max="3" width="23.140625" style="1" customWidth="1"/>
    <col min="4" max="4" width="10.140625" style="1" customWidth="1"/>
    <col min="5" max="6" width="9.140625" style="204"/>
  </cols>
  <sheetData>
    <row r="1" spans="1:13" ht="18.75" x14ac:dyDescent="0.3">
      <c r="A1" s="493" t="s">
        <v>82</v>
      </c>
      <c r="B1" s="493"/>
      <c r="C1" s="493"/>
      <c r="D1" s="493"/>
    </row>
    <row r="2" spans="1:13" ht="15.75" x14ac:dyDescent="0.25">
      <c r="A2" s="10"/>
      <c r="B2" s="21"/>
      <c r="C2" s="4"/>
      <c r="D2" s="7"/>
    </row>
    <row r="3" spans="1:13" ht="15.75" x14ac:dyDescent="0.2">
      <c r="A3" s="16" t="s">
        <v>83</v>
      </c>
      <c r="B3" s="22"/>
      <c r="D3" s="8"/>
    </row>
    <row r="4" spans="1:13" ht="15.75" x14ac:dyDescent="0.2">
      <c r="A4" s="16"/>
      <c r="B4" s="85" t="s">
        <v>93</v>
      </c>
      <c r="C4" s="85"/>
      <c r="D4" s="18"/>
    </row>
    <row r="5" spans="1:13" ht="15.75" x14ac:dyDescent="0.25">
      <c r="A5" s="17" t="s">
        <v>84</v>
      </c>
      <c r="B5" s="6"/>
      <c r="C5" s="8"/>
      <c r="D5" s="19"/>
    </row>
    <row r="6" spans="1:13" ht="15.75" x14ac:dyDescent="0.25">
      <c r="A6" s="17"/>
      <c r="B6" s="85" t="s">
        <v>69</v>
      </c>
      <c r="C6" s="85"/>
      <c r="D6" s="19"/>
    </row>
    <row r="7" spans="1:13" ht="15.75" x14ac:dyDescent="0.25">
      <c r="A7" s="17" t="s">
        <v>85</v>
      </c>
      <c r="B7" s="5"/>
      <c r="C7" s="8"/>
      <c r="D7" s="19"/>
    </row>
    <row r="8" spans="1:13" ht="21" customHeight="1" x14ac:dyDescent="0.25">
      <c r="A8" s="11"/>
      <c r="B8" s="28" t="s">
        <v>100</v>
      </c>
      <c r="C8" s="73"/>
      <c r="D8" s="19"/>
    </row>
    <row r="9" spans="1:13" ht="15.75" x14ac:dyDescent="0.2">
      <c r="A9" s="12"/>
      <c r="B9" s="16" t="s">
        <v>514</v>
      </c>
      <c r="C9" s="103"/>
      <c r="D9" s="103"/>
    </row>
    <row r="10" spans="1:13" ht="15" thickBot="1" x14ac:dyDescent="0.25">
      <c r="A10" s="14"/>
      <c r="B10" s="24"/>
      <c r="C10" s="2"/>
      <c r="D10" s="2"/>
    </row>
    <row r="11" spans="1:13" ht="12.75" customHeight="1" x14ac:dyDescent="0.2">
      <c r="A11" s="499" t="s">
        <v>90</v>
      </c>
      <c r="B11" s="501" t="s">
        <v>91</v>
      </c>
      <c r="C11" s="503" t="s">
        <v>92</v>
      </c>
      <c r="D11" s="503" t="s">
        <v>59</v>
      </c>
      <c r="E11" s="496" t="s">
        <v>54</v>
      </c>
      <c r="F11" s="497"/>
      <c r="G11" s="498"/>
      <c r="H11" s="496" t="s">
        <v>55</v>
      </c>
      <c r="I11" s="497"/>
      <c r="J11" s="498"/>
    </row>
    <row r="12" spans="1:13" ht="40.5" customHeight="1" thickBot="1" x14ac:dyDescent="0.25">
      <c r="A12" s="500"/>
      <c r="B12" s="502"/>
      <c r="C12" s="504"/>
      <c r="D12" s="504"/>
      <c r="E12" s="49" t="s">
        <v>56</v>
      </c>
      <c r="F12" s="50" t="s">
        <v>57</v>
      </c>
      <c r="G12" s="51" t="s">
        <v>58</v>
      </c>
      <c r="H12" s="49" t="s">
        <v>56</v>
      </c>
      <c r="I12" s="50" t="s">
        <v>57</v>
      </c>
      <c r="J12" s="51" t="s">
        <v>58</v>
      </c>
    </row>
    <row r="13" spans="1:13" ht="77.25" customHeight="1" thickBot="1" x14ac:dyDescent="0.25">
      <c r="A13" s="56" t="s">
        <v>9</v>
      </c>
      <c r="B13" s="58" t="s">
        <v>33</v>
      </c>
      <c r="C13" s="75" t="s">
        <v>101</v>
      </c>
      <c r="D13" s="29">
        <v>3</v>
      </c>
      <c r="E13" s="297">
        <v>10000</v>
      </c>
      <c r="F13" s="296">
        <v>2000</v>
      </c>
      <c r="G13" s="55">
        <f>E13*F13</f>
        <v>20000000</v>
      </c>
      <c r="H13" s="53">
        <f>E13*D13</f>
        <v>30000</v>
      </c>
      <c r="I13" s="54">
        <f>F13*D13</f>
        <v>6000</v>
      </c>
      <c r="J13" s="55">
        <f>H13+I13</f>
        <v>36000</v>
      </c>
    </row>
    <row r="14" spans="1:13" ht="77.25" customHeight="1" thickBot="1" x14ac:dyDescent="0.25">
      <c r="A14" s="56" t="s">
        <v>10</v>
      </c>
      <c r="B14" s="58" t="s">
        <v>32</v>
      </c>
      <c r="C14" s="75" t="s">
        <v>34</v>
      </c>
      <c r="D14" s="29">
        <v>12</v>
      </c>
      <c r="E14" s="297">
        <v>10000</v>
      </c>
      <c r="F14" s="199">
        <v>2000</v>
      </c>
      <c r="G14" s="55">
        <f t="shared" ref="G14:G39" si="0">E14*F14</f>
        <v>20000000</v>
      </c>
      <c r="H14" s="53">
        <f>E14*D14</f>
        <v>120000</v>
      </c>
      <c r="I14" s="54">
        <f>F14*D14</f>
        <v>24000</v>
      </c>
      <c r="J14" s="55">
        <f t="shared" ref="J14:J39" si="1">H14+I14</f>
        <v>144000</v>
      </c>
      <c r="M14" s="83">
        <f>D18+D19+D24</f>
        <v>4</v>
      </c>
    </row>
    <row r="15" spans="1:13" ht="139.5" customHeight="1" thickBot="1" x14ac:dyDescent="0.25">
      <c r="A15" s="56" t="s">
        <v>11</v>
      </c>
      <c r="B15" s="58" t="s">
        <v>455</v>
      </c>
      <c r="C15" s="75" t="s">
        <v>102</v>
      </c>
      <c r="D15" s="29">
        <v>1</v>
      </c>
      <c r="E15" s="297">
        <v>11600</v>
      </c>
      <c r="F15" s="199">
        <v>2500</v>
      </c>
      <c r="G15" s="55">
        <f t="shared" si="0"/>
        <v>29000000</v>
      </c>
      <c r="H15" s="53">
        <f>E15*D15</f>
        <v>11600</v>
      </c>
      <c r="I15" s="54">
        <f>F15*D15</f>
        <v>2500</v>
      </c>
      <c r="J15" s="55">
        <f t="shared" si="1"/>
        <v>14100</v>
      </c>
      <c r="M15" s="83"/>
    </row>
    <row r="16" spans="1:13" ht="24.75" customHeight="1" thickBot="1" x14ac:dyDescent="0.25">
      <c r="A16" s="59"/>
      <c r="B16" s="60" t="s">
        <v>28</v>
      </c>
      <c r="C16" s="68"/>
      <c r="D16" s="29"/>
      <c r="E16" s="297"/>
      <c r="F16" s="199"/>
      <c r="G16" s="55"/>
      <c r="H16" s="53"/>
      <c r="I16" s="54"/>
      <c r="J16" s="55"/>
    </row>
    <row r="17" spans="1:12" ht="161.25" customHeight="1" thickBot="1" x14ac:dyDescent="0.25">
      <c r="A17" s="74">
        <v>4</v>
      </c>
      <c r="B17" s="82" t="s">
        <v>702</v>
      </c>
      <c r="C17" s="75" t="s">
        <v>70</v>
      </c>
      <c r="D17" s="29">
        <v>1</v>
      </c>
      <c r="E17" s="297">
        <v>44500</v>
      </c>
      <c r="F17" s="199">
        <v>2200</v>
      </c>
      <c r="G17" s="55">
        <f t="shared" si="0"/>
        <v>97900000</v>
      </c>
      <c r="H17" s="53">
        <f t="shared" ref="H17:H25" si="2">E17*D17</f>
        <v>44500</v>
      </c>
      <c r="I17" s="54">
        <f t="shared" ref="I17:I25" si="3">F17*D17</f>
        <v>2200</v>
      </c>
      <c r="J17" s="55">
        <f t="shared" si="1"/>
        <v>46700</v>
      </c>
    </row>
    <row r="18" spans="1:12" ht="149.25" customHeight="1" thickBot="1" x14ac:dyDescent="0.25">
      <c r="A18" s="74">
        <v>5</v>
      </c>
      <c r="B18" s="190" t="s">
        <v>818</v>
      </c>
      <c r="C18" s="75" t="s">
        <v>71</v>
      </c>
      <c r="D18" s="29">
        <v>2</v>
      </c>
      <c r="E18" s="297">
        <v>13500</v>
      </c>
      <c r="F18" s="199">
        <v>3000</v>
      </c>
      <c r="G18" s="55">
        <f t="shared" si="0"/>
        <v>40500000</v>
      </c>
      <c r="H18" s="53">
        <f t="shared" si="2"/>
        <v>27000</v>
      </c>
      <c r="I18" s="54">
        <f t="shared" si="3"/>
        <v>6000</v>
      </c>
      <c r="J18" s="55">
        <f t="shared" si="1"/>
        <v>33000</v>
      </c>
    </row>
    <row r="19" spans="1:12" ht="81.75" customHeight="1" thickBot="1" x14ac:dyDescent="0.25">
      <c r="A19" s="74">
        <v>6</v>
      </c>
      <c r="B19" s="190" t="s">
        <v>819</v>
      </c>
      <c r="C19" s="75" t="s">
        <v>72</v>
      </c>
      <c r="D19" s="29">
        <v>1</v>
      </c>
      <c r="E19" s="297">
        <v>7100</v>
      </c>
      <c r="F19" s="199">
        <v>2000</v>
      </c>
      <c r="G19" s="55">
        <f t="shared" si="0"/>
        <v>14200000</v>
      </c>
      <c r="H19" s="53">
        <f t="shared" si="2"/>
        <v>7100</v>
      </c>
      <c r="I19" s="54">
        <f t="shared" si="3"/>
        <v>2000</v>
      </c>
      <c r="J19" s="55">
        <f t="shared" si="1"/>
        <v>9100</v>
      </c>
    </row>
    <row r="20" spans="1:12" ht="81.75" customHeight="1" thickBot="1" x14ac:dyDescent="0.25">
      <c r="A20" s="74">
        <v>7</v>
      </c>
      <c r="B20" s="76" t="s">
        <v>73</v>
      </c>
      <c r="C20" s="75" t="s">
        <v>97</v>
      </c>
      <c r="D20" s="29">
        <v>1</v>
      </c>
      <c r="E20" s="297">
        <v>15600</v>
      </c>
      <c r="F20" s="199">
        <v>2500</v>
      </c>
      <c r="G20" s="55">
        <f t="shared" si="0"/>
        <v>39000000</v>
      </c>
      <c r="H20" s="53">
        <f t="shared" si="2"/>
        <v>15600</v>
      </c>
      <c r="I20" s="54">
        <f t="shared" si="3"/>
        <v>2500</v>
      </c>
      <c r="J20" s="55">
        <f t="shared" si="1"/>
        <v>18100</v>
      </c>
    </row>
    <row r="21" spans="1:12" ht="81.75" customHeight="1" thickBot="1" x14ac:dyDescent="0.25">
      <c r="A21" s="74">
        <v>8</v>
      </c>
      <c r="B21" s="76" t="s">
        <v>472</v>
      </c>
      <c r="C21" s="75" t="s">
        <v>103</v>
      </c>
      <c r="D21" s="29">
        <v>2</v>
      </c>
      <c r="E21" s="297">
        <v>15500</v>
      </c>
      <c r="F21" s="199">
        <v>2500</v>
      </c>
      <c r="G21" s="55">
        <f t="shared" si="0"/>
        <v>38750000</v>
      </c>
      <c r="H21" s="53">
        <f t="shared" si="2"/>
        <v>31000</v>
      </c>
      <c r="I21" s="54">
        <f t="shared" si="3"/>
        <v>5000</v>
      </c>
      <c r="J21" s="55">
        <f t="shared" si="1"/>
        <v>36000</v>
      </c>
    </row>
    <row r="22" spans="1:12" ht="81.75" customHeight="1" thickBot="1" x14ac:dyDescent="0.25">
      <c r="A22" s="74">
        <v>9</v>
      </c>
      <c r="B22" s="76" t="s">
        <v>471</v>
      </c>
      <c r="C22" s="75" t="s">
        <v>103</v>
      </c>
      <c r="D22" s="29">
        <v>1</v>
      </c>
      <c r="E22" s="297">
        <v>15500</v>
      </c>
      <c r="F22" s="199">
        <v>2500</v>
      </c>
      <c r="G22" s="55">
        <f t="shared" si="0"/>
        <v>38750000</v>
      </c>
      <c r="H22" s="53">
        <f t="shared" si="2"/>
        <v>15500</v>
      </c>
      <c r="I22" s="54">
        <f t="shared" si="3"/>
        <v>2500</v>
      </c>
      <c r="J22" s="55">
        <f t="shared" si="1"/>
        <v>18000</v>
      </c>
    </row>
    <row r="23" spans="1:12" ht="90" customHeight="1" thickBot="1" x14ac:dyDescent="0.25">
      <c r="A23" s="74">
        <v>10</v>
      </c>
      <c r="B23" s="76" t="s">
        <v>786</v>
      </c>
      <c r="C23" s="75" t="s">
        <v>104</v>
      </c>
      <c r="D23" s="29">
        <v>1</v>
      </c>
      <c r="E23" s="297">
        <v>16000</v>
      </c>
      <c r="F23" s="199">
        <v>2200</v>
      </c>
      <c r="G23" s="55">
        <f t="shared" si="0"/>
        <v>35200000</v>
      </c>
      <c r="H23" s="53">
        <f t="shared" si="2"/>
        <v>16000</v>
      </c>
      <c r="I23" s="54">
        <f t="shared" si="3"/>
        <v>2200</v>
      </c>
      <c r="J23" s="55">
        <f t="shared" si="1"/>
        <v>18200</v>
      </c>
    </row>
    <row r="24" spans="1:12" ht="149.25" customHeight="1" thickBot="1" x14ac:dyDescent="0.25">
      <c r="A24" s="74">
        <v>11</v>
      </c>
      <c r="B24" s="190" t="s">
        <v>820</v>
      </c>
      <c r="C24" s="75" t="s">
        <v>77</v>
      </c>
      <c r="D24" s="29">
        <v>1</v>
      </c>
      <c r="E24" s="297">
        <v>13500</v>
      </c>
      <c r="F24" s="199">
        <v>3000</v>
      </c>
      <c r="G24" s="55">
        <f t="shared" si="0"/>
        <v>40500000</v>
      </c>
      <c r="H24" s="53">
        <f t="shared" si="2"/>
        <v>13500</v>
      </c>
      <c r="I24" s="54">
        <f t="shared" si="3"/>
        <v>3000</v>
      </c>
      <c r="J24" s="55">
        <f t="shared" si="1"/>
        <v>16500</v>
      </c>
    </row>
    <row r="25" spans="1:12" ht="73.5" customHeight="1" thickBot="1" x14ac:dyDescent="0.25">
      <c r="A25" s="74">
        <v>12</v>
      </c>
      <c r="B25" s="76" t="s">
        <v>703</v>
      </c>
      <c r="C25" s="75" t="s">
        <v>20</v>
      </c>
      <c r="D25" s="29">
        <v>1</v>
      </c>
      <c r="E25" s="297">
        <v>16000</v>
      </c>
      <c r="F25" s="199">
        <v>2200</v>
      </c>
      <c r="G25" s="55">
        <f t="shared" si="0"/>
        <v>35200000</v>
      </c>
      <c r="H25" s="53">
        <f t="shared" si="2"/>
        <v>16000</v>
      </c>
      <c r="I25" s="54">
        <f t="shared" si="3"/>
        <v>2200</v>
      </c>
      <c r="J25" s="55">
        <f t="shared" si="1"/>
        <v>18200</v>
      </c>
    </row>
    <row r="26" spans="1:12" ht="26.25" customHeight="1" thickBot="1" x14ac:dyDescent="0.25">
      <c r="A26" s="74"/>
      <c r="B26" s="60" t="s">
        <v>49</v>
      </c>
      <c r="C26" s="78"/>
      <c r="D26" s="30"/>
      <c r="E26" s="297"/>
      <c r="F26" s="200"/>
      <c r="G26" s="55"/>
      <c r="H26" s="53"/>
      <c r="I26" s="54"/>
      <c r="J26" s="55"/>
    </row>
    <row r="27" spans="1:12" ht="128.25" customHeight="1" thickBot="1" x14ac:dyDescent="0.25">
      <c r="A27" s="74">
        <v>13</v>
      </c>
      <c r="B27" s="76" t="s">
        <v>521</v>
      </c>
      <c r="C27" s="80" t="s">
        <v>2</v>
      </c>
      <c r="D27" s="30">
        <v>1</v>
      </c>
      <c r="E27" s="297">
        <v>20600</v>
      </c>
      <c r="F27" s="200">
        <v>2500</v>
      </c>
      <c r="G27" s="55">
        <f t="shared" si="0"/>
        <v>51500000</v>
      </c>
      <c r="H27" s="53">
        <f>E27*D27</f>
        <v>20600</v>
      </c>
      <c r="I27" s="54">
        <f>F27*D27</f>
        <v>2500</v>
      </c>
      <c r="J27" s="55">
        <f t="shared" si="1"/>
        <v>23100</v>
      </c>
    </row>
    <row r="28" spans="1:12" ht="99" customHeight="1" thickBot="1" x14ac:dyDescent="0.25">
      <c r="A28" s="74">
        <v>14</v>
      </c>
      <c r="B28" s="77" t="s">
        <v>581</v>
      </c>
      <c r="C28" s="79" t="s">
        <v>3</v>
      </c>
      <c r="D28" s="29">
        <v>1</v>
      </c>
      <c r="E28" s="297">
        <v>16000</v>
      </c>
      <c r="F28" s="199">
        <v>2200</v>
      </c>
      <c r="G28" s="55">
        <f t="shared" si="0"/>
        <v>35200000</v>
      </c>
      <c r="H28" s="53">
        <f>E28*D28</f>
        <v>16000</v>
      </c>
      <c r="I28" s="54">
        <f>F28*D28</f>
        <v>2200</v>
      </c>
      <c r="J28" s="55">
        <f t="shared" si="1"/>
        <v>18200</v>
      </c>
      <c r="K28" s="143"/>
      <c r="L28" s="138"/>
    </row>
    <row r="29" spans="1:12" ht="99" customHeight="1" thickBot="1" x14ac:dyDescent="0.25">
      <c r="A29" s="74">
        <v>15</v>
      </c>
      <c r="B29" s="77" t="s">
        <v>105</v>
      </c>
      <c r="C29" s="80" t="s">
        <v>142</v>
      </c>
      <c r="D29" s="30">
        <v>2</v>
      </c>
      <c r="E29" s="297">
        <v>12380</v>
      </c>
      <c r="F29" s="200">
        <v>2000</v>
      </c>
      <c r="G29" s="55">
        <f t="shared" si="0"/>
        <v>24760000</v>
      </c>
      <c r="H29" s="53">
        <f>E29*D29</f>
        <v>24760</v>
      </c>
      <c r="I29" s="54">
        <f>F29*D29</f>
        <v>4000</v>
      </c>
      <c r="J29" s="55">
        <f t="shared" si="1"/>
        <v>28760</v>
      </c>
    </row>
    <row r="30" spans="1:12" ht="84" customHeight="1" thickBot="1" x14ac:dyDescent="0.25">
      <c r="A30" s="74">
        <v>16</v>
      </c>
      <c r="B30" s="77" t="s">
        <v>108</v>
      </c>
      <c r="C30" s="80" t="s">
        <v>106</v>
      </c>
      <c r="D30" s="30">
        <v>1</v>
      </c>
      <c r="E30" s="297">
        <v>10100</v>
      </c>
      <c r="F30" s="200">
        <v>2000</v>
      </c>
      <c r="G30" s="55">
        <f t="shared" si="0"/>
        <v>20200000</v>
      </c>
      <c r="H30" s="53">
        <f>E30*D30</f>
        <v>10100</v>
      </c>
      <c r="I30" s="54">
        <f>F30*D30</f>
        <v>2000</v>
      </c>
      <c r="J30" s="55">
        <f t="shared" si="1"/>
        <v>12100</v>
      </c>
    </row>
    <row r="31" spans="1:12" ht="83.25" customHeight="1" thickBot="1" x14ac:dyDescent="0.25">
      <c r="A31" s="74">
        <v>17</v>
      </c>
      <c r="B31" s="77" t="s">
        <v>109</v>
      </c>
      <c r="C31" s="80" t="s">
        <v>106</v>
      </c>
      <c r="D31" s="30">
        <v>1</v>
      </c>
      <c r="E31" s="297">
        <v>10100</v>
      </c>
      <c r="F31" s="200">
        <v>2000</v>
      </c>
      <c r="G31" s="55">
        <f t="shared" si="0"/>
        <v>20200000</v>
      </c>
      <c r="H31" s="53">
        <f>E31*D31</f>
        <v>10100</v>
      </c>
      <c r="I31" s="54">
        <f>F31*D31</f>
        <v>2000</v>
      </c>
      <c r="J31" s="55">
        <f t="shared" si="1"/>
        <v>12100</v>
      </c>
    </row>
    <row r="32" spans="1:12" ht="16.5" thickBot="1" x14ac:dyDescent="0.25">
      <c r="A32" s="61"/>
      <c r="B32" s="60" t="s">
        <v>107</v>
      </c>
      <c r="C32" s="68"/>
      <c r="D32" s="30"/>
      <c r="E32" s="297"/>
      <c r="F32" s="200"/>
      <c r="G32" s="55"/>
      <c r="H32" s="53"/>
      <c r="I32" s="54"/>
      <c r="J32" s="55"/>
    </row>
    <row r="33" spans="1:12" ht="93" customHeight="1" thickBot="1" x14ac:dyDescent="0.25">
      <c r="A33" s="57" t="s">
        <v>43</v>
      </c>
      <c r="B33" s="58" t="s">
        <v>334</v>
      </c>
      <c r="C33" s="75" t="s">
        <v>37</v>
      </c>
      <c r="D33" s="30">
        <v>8</v>
      </c>
      <c r="E33" s="297">
        <v>17180</v>
      </c>
      <c r="F33" s="200">
        <v>2200</v>
      </c>
      <c r="G33" s="55">
        <f t="shared" si="0"/>
        <v>37796000</v>
      </c>
      <c r="H33" s="53">
        <f t="shared" ref="H33:H39" si="4">E33*D33</f>
        <v>137440</v>
      </c>
      <c r="I33" s="54">
        <f t="shared" ref="I33:I39" si="5">F33*D33</f>
        <v>17600</v>
      </c>
      <c r="J33" s="55">
        <f t="shared" si="1"/>
        <v>155040</v>
      </c>
      <c r="K33" s="143"/>
      <c r="L33" s="138"/>
    </row>
    <row r="34" spans="1:12" ht="90" customHeight="1" thickBot="1" x14ac:dyDescent="0.25">
      <c r="A34" s="57" t="s">
        <v>44</v>
      </c>
      <c r="B34" s="58" t="s">
        <v>335</v>
      </c>
      <c r="C34" s="75" t="s">
        <v>36</v>
      </c>
      <c r="D34" s="30">
        <v>8</v>
      </c>
      <c r="E34" s="297">
        <v>17180</v>
      </c>
      <c r="F34" s="200">
        <v>2200</v>
      </c>
      <c r="G34" s="55">
        <f t="shared" si="0"/>
        <v>37796000</v>
      </c>
      <c r="H34" s="53">
        <f t="shared" si="4"/>
        <v>137440</v>
      </c>
      <c r="I34" s="54">
        <f t="shared" si="5"/>
        <v>17600</v>
      </c>
      <c r="J34" s="55">
        <f t="shared" si="1"/>
        <v>155040</v>
      </c>
      <c r="K34" s="143"/>
      <c r="L34" s="143"/>
    </row>
    <row r="35" spans="1:12" ht="99" customHeight="1" thickBot="1" x14ac:dyDescent="0.25">
      <c r="A35" s="57" t="s">
        <v>60</v>
      </c>
      <c r="B35" s="76" t="s">
        <v>522</v>
      </c>
      <c r="C35" s="75" t="s">
        <v>38</v>
      </c>
      <c r="D35" s="30">
        <v>16</v>
      </c>
      <c r="E35" s="297">
        <v>5400</v>
      </c>
      <c r="F35" s="200">
        <v>2000</v>
      </c>
      <c r="G35" s="55">
        <f t="shared" si="0"/>
        <v>10800000</v>
      </c>
      <c r="H35" s="53">
        <f t="shared" si="4"/>
        <v>86400</v>
      </c>
      <c r="I35" s="54">
        <f t="shared" si="5"/>
        <v>32000</v>
      </c>
      <c r="J35" s="55">
        <f t="shared" si="1"/>
        <v>118400</v>
      </c>
      <c r="K35" s="143"/>
      <c r="L35" s="143"/>
    </row>
    <row r="36" spans="1:12" s="138" customFormat="1" ht="79.5" thickBot="1" x14ac:dyDescent="0.25">
      <c r="A36" s="57" t="s">
        <v>61</v>
      </c>
      <c r="B36" s="76" t="s">
        <v>523</v>
      </c>
      <c r="C36" s="75" t="s">
        <v>38</v>
      </c>
      <c r="D36" s="30">
        <v>32</v>
      </c>
      <c r="E36" s="345">
        <v>5400</v>
      </c>
      <c r="F36" s="200">
        <v>2000</v>
      </c>
      <c r="G36" s="239">
        <f t="shared" si="0"/>
        <v>10800000</v>
      </c>
      <c r="H36" s="240">
        <f t="shared" si="4"/>
        <v>172800</v>
      </c>
      <c r="I36" s="238">
        <f t="shared" si="5"/>
        <v>64000</v>
      </c>
      <c r="J36" s="239">
        <f t="shared" si="1"/>
        <v>236800</v>
      </c>
      <c r="K36" s="143"/>
      <c r="L36" s="143"/>
    </row>
    <row r="37" spans="1:12" ht="72.75" customHeight="1" thickBot="1" x14ac:dyDescent="0.25">
      <c r="A37" s="57" t="s">
        <v>62</v>
      </c>
      <c r="B37" s="58" t="s">
        <v>110</v>
      </c>
      <c r="C37" s="75" t="s">
        <v>103</v>
      </c>
      <c r="D37" s="30">
        <v>24</v>
      </c>
      <c r="E37" s="297">
        <v>15800</v>
      </c>
      <c r="F37" s="200">
        <v>2200</v>
      </c>
      <c r="G37" s="55">
        <f t="shared" si="0"/>
        <v>34760000</v>
      </c>
      <c r="H37" s="53">
        <f t="shared" si="4"/>
        <v>379200</v>
      </c>
      <c r="I37" s="54">
        <f t="shared" si="5"/>
        <v>52800</v>
      </c>
      <c r="J37" s="55">
        <f t="shared" si="1"/>
        <v>432000</v>
      </c>
    </row>
    <row r="38" spans="1:12" ht="86.25" customHeight="1" thickBot="1" x14ac:dyDescent="0.25">
      <c r="A38" s="57" t="s">
        <v>63</v>
      </c>
      <c r="B38" s="58" t="s">
        <v>112</v>
      </c>
      <c r="C38" s="75" t="s">
        <v>111</v>
      </c>
      <c r="D38" s="30">
        <v>1</v>
      </c>
      <c r="E38" s="297">
        <v>12500</v>
      </c>
      <c r="F38" s="200">
        <v>2000</v>
      </c>
      <c r="G38" s="55">
        <f t="shared" si="0"/>
        <v>25000000</v>
      </c>
      <c r="H38" s="53">
        <f t="shared" si="4"/>
        <v>12500</v>
      </c>
      <c r="I38" s="54">
        <f t="shared" si="5"/>
        <v>2000</v>
      </c>
      <c r="J38" s="55">
        <f t="shared" si="1"/>
        <v>14500</v>
      </c>
    </row>
    <row r="39" spans="1:12" ht="95.25" customHeight="1" thickBot="1" x14ac:dyDescent="0.25">
      <c r="A39" s="62" t="s">
        <v>64</v>
      </c>
      <c r="B39" s="63" t="s">
        <v>469</v>
      </c>
      <c r="C39" s="69" t="s">
        <v>47</v>
      </c>
      <c r="D39" s="64">
        <v>8</v>
      </c>
      <c r="E39" s="297">
        <v>10100</v>
      </c>
      <c r="F39" s="201">
        <v>2000</v>
      </c>
      <c r="G39" s="55">
        <f t="shared" si="0"/>
        <v>20200000</v>
      </c>
      <c r="H39" s="53">
        <f t="shared" si="4"/>
        <v>80800</v>
      </c>
      <c r="I39" s="54">
        <f t="shared" si="5"/>
        <v>16000</v>
      </c>
      <c r="J39" s="55">
        <f t="shared" si="1"/>
        <v>96800</v>
      </c>
    </row>
    <row r="40" spans="1:12" ht="16.5" x14ac:dyDescent="0.3">
      <c r="A40" s="31"/>
      <c r="B40" s="70" t="s">
        <v>65</v>
      </c>
      <c r="C40" s="71">
        <f>SUM(D13:D39)-C41</f>
        <v>126</v>
      </c>
      <c r="D40" s="31"/>
      <c r="E40" s="31"/>
      <c r="F40" s="31"/>
      <c r="G40" s="31"/>
      <c r="H40" s="32">
        <f>SUM(H13:H39)</f>
        <v>1435940</v>
      </c>
      <c r="I40" s="31"/>
      <c r="J40" s="31"/>
      <c r="K40" s="31"/>
    </row>
    <row r="41" spans="1:12" ht="16.5" x14ac:dyDescent="0.3">
      <c r="A41" s="31"/>
      <c r="B41" s="70" t="s">
        <v>66</v>
      </c>
      <c r="C41" s="71">
        <v>4</v>
      </c>
      <c r="D41" s="31"/>
      <c r="E41" s="31"/>
      <c r="F41" s="31"/>
      <c r="G41" s="31"/>
      <c r="H41" s="31"/>
      <c r="I41" s="32">
        <f>SUM(I13:I40)</f>
        <v>274800</v>
      </c>
      <c r="J41" s="31"/>
      <c r="K41" s="31"/>
    </row>
    <row r="42" spans="1:12" ht="16.5" x14ac:dyDescent="0.3">
      <c r="A42" s="31"/>
      <c r="B42" s="70" t="s">
        <v>67</v>
      </c>
      <c r="C42" s="71">
        <f>SUM(C40:C41)</f>
        <v>130</v>
      </c>
      <c r="D42" s="31"/>
      <c r="E42" s="31"/>
      <c r="F42" s="31"/>
      <c r="G42" s="31"/>
      <c r="H42" s="31"/>
      <c r="I42" s="31"/>
      <c r="J42" s="32">
        <f>SUM(J13:J41)</f>
        <v>1710740</v>
      </c>
      <c r="K42" s="31"/>
    </row>
    <row r="43" spans="1:12" ht="16.5" x14ac:dyDescent="0.3">
      <c r="A43" s="32"/>
      <c r="B43" s="33" t="s">
        <v>51</v>
      </c>
      <c r="C43" s="33"/>
      <c r="D43" s="34"/>
      <c r="E43" s="34"/>
      <c r="F43" s="35"/>
      <c r="G43" s="36"/>
      <c r="H43" s="32"/>
      <c r="I43" s="32"/>
      <c r="J43" s="32"/>
      <c r="K43" s="32"/>
    </row>
    <row r="44" spans="1:12" ht="15.75" customHeight="1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</row>
    <row r="45" spans="1:12" ht="16.5" x14ac:dyDescent="0.3">
      <c r="A45" s="31"/>
      <c r="B45" s="39"/>
      <c r="C45" s="40"/>
      <c r="D45" s="41"/>
      <c r="E45" s="41"/>
      <c r="F45" s="41"/>
      <c r="G45" s="42"/>
      <c r="H45" s="43"/>
      <c r="I45" s="43"/>
      <c r="J45" s="43"/>
    </row>
    <row r="46" spans="1:12" x14ac:dyDescent="0.2">
      <c r="A46" s="44"/>
      <c r="B46" s="45" t="s">
        <v>53</v>
      </c>
      <c r="C46" s="45"/>
      <c r="D46" s="47" t="s">
        <v>87</v>
      </c>
      <c r="E46" s="47"/>
      <c r="F46" s="47"/>
      <c r="G46" s="46"/>
      <c r="H46" s="48" t="s">
        <v>88</v>
      </c>
      <c r="I46" s="48"/>
      <c r="J46" s="48"/>
    </row>
  </sheetData>
  <mergeCells count="7">
    <mergeCell ref="H11:J11"/>
    <mergeCell ref="A1:D1"/>
    <mergeCell ref="A11:A12"/>
    <mergeCell ref="B11:B12"/>
    <mergeCell ref="C11:C12"/>
    <mergeCell ref="D11:D12"/>
    <mergeCell ref="E11:G11"/>
  </mergeCells>
  <pageMargins left="0.31496062992125984" right="0.70866141732283472" top="0.35433070866141736" bottom="0.15748031496062992" header="0.31496062992125984" footer="0.31496062992125984"/>
  <pageSetup paperSize="9" scale="60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view="pageBreakPreview" topLeftCell="B3" zoomScale="120" zoomScaleNormal="100" zoomScaleSheetLayoutView="120" workbookViewId="0">
      <selection activeCell="E7" sqref="E1:F1048576"/>
    </sheetView>
  </sheetViews>
  <sheetFormatPr defaultRowHeight="12.75" x14ac:dyDescent="0.2"/>
  <cols>
    <col min="1" max="1" width="5.5703125" style="15" customWidth="1"/>
    <col min="2" max="2" width="71.5703125" style="23" customWidth="1"/>
    <col min="3" max="3" width="23.85546875" style="1" customWidth="1"/>
    <col min="4" max="4" width="10.140625" style="1" customWidth="1"/>
    <col min="5" max="6" width="9.140625" style="204"/>
  </cols>
  <sheetData>
    <row r="1" spans="1:13" ht="18.75" x14ac:dyDescent="0.3">
      <c r="A1" s="493" t="s">
        <v>82</v>
      </c>
      <c r="B1" s="493"/>
      <c r="C1" s="493"/>
      <c r="D1" s="493"/>
    </row>
    <row r="2" spans="1:13" ht="15.75" x14ac:dyDescent="0.25">
      <c r="A2" s="10"/>
      <c r="B2" s="21"/>
      <c r="C2" s="4"/>
      <c r="D2" s="7"/>
    </row>
    <row r="3" spans="1:13" ht="15.75" x14ac:dyDescent="0.2">
      <c r="A3" s="16" t="s">
        <v>83</v>
      </c>
      <c r="B3" s="22"/>
      <c r="D3" s="8"/>
    </row>
    <row r="4" spans="1:13" ht="15.75" x14ac:dyDescent="0.2">
      <c r="A4" s="16"/>
      <c r="B4" s="86" t="s">
        <v>93</v>
      </c>
      <c r="C4" s="86"/>
      <c r="D4" s="18"/>
    </row>
    <row r="5" spans="1:13" ht="15.75" x14ac:dyDescent="0.25">
      <c r="A5" s="17" t="s">
        <v>84</v>
      </c>
      <c r="B5" s="6"/>
      <c r="C5" s="8"/>
      <c r="D5" s="19"/>
    </row>
    <row r="6" spans="1:13" ht="15.75" x14ac:dyDescent="0.25">
      <c r="A6" s="17"/>
      <c r="B6" s="86" t="s">
        <v>69</v>
      </c>
      <c r="C6" s="86"/>
      <c r="D6" s="19"/>
    </row>
    <row r="7" spans="1:13" ht="15.75" x14ac:dyDescent="0.25">
      <c r="A7" s="17" t="s">
        <v>85</v>
      </c>
      <c r="B7" s="5"/>
      <c r="C7" s="8"/>
      <c r="D7" s="19"/>
    </row>
    <row r="8" spans="1:13" ht="21" customHeight="1" x14ac:dyDescent="0.25">
      <c r="A8" s="11"/>
      <c r="B8" s="28" t="s">
        <v>113</v>
      </c>
      <c r="C8" s="73"/>
      <c r="D8" s="19"/>
    </row>
    <row r="9" spans="1:13" ht="15.75" x14ac:dyDescent="0.2">
      <c r="A9" s="12"/>
      <c r="B9" s="16" t="s">
        <v>514</v>
      </c>
      <c r="C9" s="103"/>
      <c r="D9" s="103"/>
    </row>
    <row r="10" spans="1:13" ht="15" thickBot="1" x14ac:dyDescent="0.25">
      <c r="A10" s="14"/>
      <c r="B10" s="24"/>
      <c r="C10" s="2"/>
      <c r="D10" s="2"/>
    </row>
    <row r="11" spans="1:13" ht="12.75" customHeight="1" x14ac:dyDescent="0.2">
      <c r="A11" s="499" t="s">
        <v>90</v>
      </c>
      <c r="B11" s="501" t="s">
        <v>91</v>
      </c>
      <c r="C11" s="503" t="s">
        <v>92</v>
      </c>
      <c r="D11" s="503" t="s">
        <v>59</v>
      </c>
      <c r="E11" s="496" t="s">
        <v>54</v>
      </c>
      <c r="F11" s="497"/>
      <c r="G11" s="498"/>
      <c r="H11" s="496" t="s">
        <v>55</v>
      </c>
      <c r="I11" s="497"/>
      <c r="J11" s="498"/>
    </row>
    <row r="12" spans="1:13" ht="40.5" customHeight="1" thickBot="1" x14ac:dyDescent="0.25">
      <c r="A12" s="500"/>
      <c r="B12" s="502"/>
      <c r="C12" s="504"/>
      <c r="D12" s="504"/>
      <c r="E12" s="49" t="s">
        <v>56</v>
      </c>
      <c r="F12" s="50" t="s">
        <v>57</v>
      </c>
      <c r="G12" s="51" t="s">
        <v>58</v>
      </c>
      <c r="H12" s="49" t="s">
        <v>56</v>
      </c>
      <c r="I12" s="50" t="s">
        <v>57</v>
      </c>
      <c r="J12" s="51" t="s">
        <v>58</v>
      </c>
    </row>
    <row r="13" spans="1:13" ht="78" customHeight="1" thickBot="1" x14ac:dyDescent="0.25">
      <c r="A13" s="56" t="s">
        <v>9</v>
      </c>
      <c r="B13" s="58" t="s">
        <v>33</v>
      </c>
      <c r="C13" s="75" t="s">
        <v>101</v>
      </c>
      <c r="D13" s="29">
        <v>8</v>
      </c>
      <c r="E13" s="297">
        <v>10000</v>
      </c>
      <c r="F13" s="296">
        <v>2000</v>
      </c>
      <c r="G13" s="55">
        <f>E13+F13</f>
        <v>12000</v>
      </c>
      <c r="H13" s="53">
        <f t="shared" ref="H13:H18" si="0">E13*D13</f>
        <v>80000</v>
      </c>
      <c r="I13" s="54">
        <f t="shared" ref="I13:I18" si="1">F13*D13</f>
        <v>16000</v>
      </c>
      <c r="J13" s="241">
        <f>H13+I13</f>
        <v>96000</v>
      </c>
    </row>
    <row r="14" spans="1:13" ht="75" customHeight="1" thickBot="1" x14ac:dyDescent="0.25">
      <c r="A14" s="56" t="s">
        <v>10</v>
      </c>
      <c r="B14" s="58" t="s">
        <v>32</v>
      </c>
      <c r="C14" s="75" t="s">
        <v>34</v>
      </c>
      <c r="D14" s="29">
        <v>7</v>
      </c>
      <c r="E14" s="297">
        <v>10000</v>
      </c>
      <c r="F14" s="199">
        <v>2000</v>
      </c>
      <c r="G14" s="55">
        <f t="shared" ref="G14:G41" si="2">E14+F14</f>
        <v>12000</v>
      </c>
      <c r="H14" s="53">
        <f t="shared" si="0"/>
        <v>70000</v>
      </c>
      <c r="I14" s="54">
        <f t="shared" si="1"/>
        <v>14000</v>
      </c>
      <c r="J14" s="241">
        <f t="shared" ref="J14:J41" si="3">H14+I14</f>
        <v>84000</v>
      </c>
      <c r="M14" s="83">
        <f>D21+D22+D27</f>
        <v>4</v>
      </c>
    </row>
    <row r="15" spans="1:13" ht="81" customHeight="1" thickBot="1" x14ac:dyDescent="0.25">
      <c r="A15" s="56" t="s">
        <v>11</v>
      </c>
      <c r="B15" s="58" t="s">
        <v>117</v>
      </c>
      <c r="C15" s="75" t="s">
        <v>115</v>
      </c>
      <c r="D15" s="29">
        <v>2</v>
      </c>
      <c r="E15" s="297">
        <v>11300</v>
      </c>
      <c r="F15" s="199">
        <v>2000</v>
      </c>
      <c r="G15" s="55">
        <f t="shared" si="2"/>
        <v>13300</v>
      </c>
      <c r="H15" s="53">
        <f t="shared" si="0"/>
        <v>22600</v>
      </c>
      <c r="I15" s="54">
        <f t="shared" si="1"/>
        <v>4000</v>
      </c>
      <c r="J15" s="241">
        <f t="shared" si="3"/>
        <v>26600</v>
      </c>
      <c r="M15" s="83"/>
    </row>
    <row r="16" spans="1:13" ht="83.25" customHeight="1" thickBot="1" x14ac:dyDescent="0.25">
      <c r="A16" s="56" t="s">
        <v>141</v>
      </c>
      <c r="B16" s="58" t="s">
        <v>116</v>
      </c>
      <c r="C16" s="75" t="s">
        <v>114</v>
      </c>
      <c r="D16" s="29">
        <v>2</v>
      </c>
      <c r="E16" s="297">
        <v>11300</v>
      </c>
      <c r="F16" s="199">
        <v>2000</v>
      </c>
      <c r="G16" s="55">
        <f t="shared" si="2"/>
        <v>13300</v>
      </c>
      <c r="H16" s="53">
        <f t="shared" si="0"/>
        <v>22600</v>
      </c>
      <c r="I16" s="54">
        <f t="shared" si="1"/>
        <v>4000</v>
      </c>
      <c r="J16" s="241">
        <f t="shared" si="3"/>
        <v>26600</v>
      </c>
      <c r="M16" s="83"/>
    </row>
    <row r="17" spans="1:13" ht="123" customHeight="1" thickBot="1" x14ac:dyDescent="0.25">
      <c r="A17" s="56" t="s">
        <v>13</v>
      </c>
      <c r="B17" s="58" t="s">
        <v>755</v>
      </c>
      <c r="C17" s="75" t="s">
        <v>102</v>
      </c>
      <c r="D17" s="29">
        <v>1</v>
      </c>
      <c r="E17" s="297">
        <v>13380</v>
      </c>
      <c r="F17" s="199">
        <v>2500</v>
      </c>
      <c r="G17" s="55">
        <f t="shared" si="2"/>
        <v>15880</v>
      </c>
      <c r="H17" s="53">
        <f t="shared" si="0"/>
        <v>13380</v>
      </c>
      <c r="I17" s="54">
        <f t="shared" si="1"/>
        <v>2500</v>
      </c>
      <c r="J17" s="241">
        <f t="shared" si="3"/>
        <v>15880</v>
      </c>
      <c r="M17" s="83"/>
    </row>
    <row r="18" spans="1:13" ht="81.75" customHeight="1" thickBot="1" x14ac:dyDescent="0.25">
      <c r="A18" s="56" t="s">
        <v>15</v>
      </c>
      <c r="B18" s="77" t="s">
        <v>105</v>
      </c>
      <c r="C18" s="80" t="s">
        <v>142</v>
      </c>
      <c r="D18" s="30">
        <v>2</v>
      </c>
      <c r="E18" s="297">
        <v>12300</v>
      </c>
      <c r="F18" s="199">
        <v>2000</v>
      </c>
      <c r="G18" s="55">
        <f t="shared" si="2"/>
        <v>14300</v>
      </c>
      <c r="H18" s="53">
        <f t="shared" si="0"/>
        <v>24600</v>
      </c>
      <c r="I18" s="54">
        <f t="shared" si="1"/>
        <v>4000</v>
      </c>
      <c r="J18" s="241">
        <f t="shared" si="3"/>
        <v>28600</v>
      </c>
      <c r="M18" s="83"/>
    </row>
    <row r="19" spans="1:13" ht="24.75" customHeight="1" thickBot="1" x14ac:dyDescent="0.25">
      <c r="A19" s="59"/>
      <c r="B19" s="60" t="s">
        <v>28</v>
      </c>
      <c r="C19" s="68"/>
      <c r="D19" s="29"/>
      <c r="E19" s="297"/>
      <c r="F19" s="199"/>
      <c r="G19" s="55"/>
      <c r="H19" s="53"/>
      <c r="I19" s="54"/>
      <c r="J19" s="241"/>
    </row>
    <row r="20" spans="1:13" ht="168" customHeight="1" thickBot="1" x14ac:dyDescent="0.25">
      <c r="A20" s="74">
        <v>7</v>
      </c>
      <c r="B20" s="210" t="s">
        <v>698</v>
      </c>
      <c r="C20" s="75" t="s">
        <v>70</v>
      </c>
      <c r="D20" s="29">
        <v>1</v>
      </c>
      <c r="E20" s="297">
        <v>45820</v>
      </c>
      <c r="F20" s="199">
        <v>2500</v>
      </c>
      <c r="G20" s="55">
        <f t="shared" si="2"/>
        <v>48320</v>
      </c>
      <c r="H20" s="53">
        <f t="shared" ref="H20:H29" si="4">E20*D20</f>
        <v>45820</v>
      </c>
      <c r="I20" s="54">
        <f t="shared" ref="I20:I29" si="5">F20*D20</f>
        <v>2500</v>
      </c>
      <c r="J20" s="241">
        <f t="shared" si="3"/>
        <v>48320</v>
      </c>
      <c r="K20">
        <f>E20+3000</f>
        <v>48820</v>
      </c>
    </row>
    <row r="21" spans="1:13" ht="111" customHeight="1" thickBot="1" x14ac:dyDescent="0.25">
      <c r="A21" s="74">
        <v>8</v>
      </c>
      <c r="B21" s="190" t="s">
        <v>821</v>
      </c>
      <c r="C21" s="75" t="s">
        <v>71</v>
      </c>
      <c r="D21" s="29">
        <v>2</v>
      </c>
      <c r="E21" s="297">
        <v>13500</v>
      </c>
      <c r="F21" s="199">
        <v>3000</v>
      </c>
      <c r="G21" s="55">
        <f t="shared" si="2"/>
        <v>16500</v>
      </c>
      <c r="H21" s="53">
        <f t="shared" si="4"/>
        <v>27000</v>
      </c>
      <c r="I21" s="54">
        <f t="shared" si="5"/>
        <v>6000</v>
      </c>
      <c r="J21" s="241">
        <f t="shared" si="3"/>
        <v>33000</v>
      </c>
    </row>
    <row r="22" spans="1:13" ht="81.75" customHeight="1" thickBot="1" x14ac:dyDescent="0.25">
      <c r="A22" s="74">
        <v>9</v>
      </c>
      <c r="B22" s="190" t="s">
        <v>822</v>
      </c>
      <c r="C22" s="75" t="s">
        <v>72</v>
      </c>
      <c r="D22" s="29">
        <v>1</v>
      </c>
      <c r="E22" s="297">
        <v>7100</v>
      </c>
      <c r="F22" s="199">
        <v>2200</v>
      </c>
      <c r="G22" s="55">
        <f t="shared" si="2"/>
        <v>9300</v>
      </c>
      <c r="H22" s="53">
        <f t="shared" si="4"/>
        <v>7100</v>
      </c>
      <c r="I22" s="54">
        <f t="shared" si="5"/>
        <v>2200</v>
      </c>
      <c r="J22" s="241">
        <f t="shared" si="3"/>
        <v>9300</v>
      </c>
    </row>
    <row r="23" spans="1:13" ht="81.75" customHeight="1" thickBot="1" x14ac:dyDescent="0.25">
      <c r="A23" s="74">
        <v>10</v>
      </c>
      <c r="B23" s="76" t="s">
        <v>118</v>
      </c>
      <c r="C23" s="75" t="s">
        <v>97</v>
      </c>
      <c r="D23" s="29">
        <v>1</v>
      </c>
      <c r="E23" s="297">
        <v>15500</v>
      </c>
      <c r="F23" s="199">
        <v>2200</v>
      </c>
      <c r="G23" s="55">
        <f t="shared" si="2"/>
        <v>17700</v>
      </c>
      <c r="H23" s="53">
        <f t="shared" si="4"/>
        <v>15500</v>
      </c>
      <c r="I23" s="54">
        <f t="shared" si="5"/>
        <v>2200</v>
      </c>
      <c r="J23" s="241">
        <f t="shared" si="3"/>
        <v>17700</v>
      </c>
    </row>
    <row r="24" spans="1:13" ht="81.75" customHeight="1" thickBot="1" x14ac:dyDescent="0.25">
      <c r="A24" s="74">
        <v>11</v>
      </c>
      <c r="B24" s="76" t="s">
        <v>120</v>
      </c>
      <c r="C24" s="75" t="s">
        <v>119</v>
      </c>
      <c r="D24" s="29">
        <v>1</v>
      </c>
      <c r="E24" s="297">
        <v>15800</v>
      </c>
      <c r="F24" s="199">
        <v>2200</v>
      </c>
      <c r="G24" s="55">
        <f t="shared" si="2"/>
        <v>18000</v>
      </c>
      <c r="H24" s="53">
        <f t="shared" si="4"/>
        <v>15800</v>
      </c>
      <c r="I24" s="54">
        <f t="shared" si="5"/>
        <v>2200</v>
      </c>
      <c r="J24" s="241">
        <f t="shared" si="3"/>
        <v>18000</v>
      </c>
    </row>
    <row r="25" spans="1:13" ht="81.75" customHeight="1" thickBot="1" x14ac:dyDescent="0.25">
      <c r="A25" s="74">
        <v>12</v>
      </c>
      <c r="B25" s="76" t="s">
        <v>121</v>
      </c>
      <c r="C25" s="75" t="s">
        <v>97</v>
      </c>
      <c r="D25" s="29">
        <v>1</v>
      </c>
      <c r="E25" s="297">
        <v>9800</v>
      </c>
      <c r="F25" s="199">
        <v>2000</v>
      </c>
      <c r="G25" s="55">
        <f t="shared" si="2"/>
        <v>11800</v>
      </c>
      <c r="H25" s="53">
        <f t="shared" si="4"/>
        <v>9800</v>
      </c>
      <c r="I25" s="54">
        <f t="shared" si="5"/>
        <v>2000</v>
      </c>
      <c r="J25" s="241">
        <f t="shared" si="3"/>
        <v>11800</v>
      </c>
    </row>
    <row r="26" spans="1:13" ht="99" customHeight="1" thickBot="1" x14ac:dyDescent="0.25">
      <c r="A26" s="74">
        <v>13</v>
      </c>
      <c r="B26" s="76" t="s">
        <v>122</v>
      </c>
      <c r="C26" s="75" t="s">
        <v>97</v>
      </c>
      <c r="D26" s="29">
        <v>1</v>
      </c>
      <c r="E26" s="297">
        <v>9800</v>
      </c>
      <c r="F26" s="199">
        <v>2000</v>
      </c>
      <c r="G26" s="55">
        <f t="shared" si="2"/>
        <v>11800</v>
      </c>
      <c r="H26" s="53">
        <f t="shared" si="4"/>
        <v>9800</v>
      </c>
      <c r="I26" s="54">
        <f t="shared" si="5"/>
        <v>2000</v>
      </c>
      <c r="J26" s="241">
        <f t="shared" si="3"/>
        <v>11800</v>
      </c>
    </row>
    <row r="27" spans="1:13" ht="84" customHeight="1" thickBot="1" x14ac:dyDescent="0.25">
      <c r="A27" s="74">
        <v>14</v>
      </c>
      <c r="B27" s="190" t="s">
        <v>823</v>
      </c>
      <c r="C27" s="75" t="s">
        <v>77</v>
      </c>
      <c r="D27" s="29">
        <v>1</v>
      </c>
      <c r="E27" s="297">
        <v>13500</v>
      </c>
      <c r="F27" s="199">
        <v>3000</v>
      </c>
      <c r="G27" s="55">
        <f t="shared" si="2"/>
        <v>16500</v>
      </c>
      <c r="H27" s="53">
        <f t="shared" si="4"/>
        <v>13500</v>
      </c>
      <c r="I27" s="54">
        <f t="shared" si="5"/>
        <v>3000</v>
      </c>
      <c r="J27" s="241">
        <f t="shared" si="3"/>
        <v>16500</v>
      </c>
    </row>
    <row r="28" spans="1:13" ht="99" customHeight="1" thickBot="1" x14ac:dyDescent="0.25">
      <c r="A28" s="74">
        <v>15</v>
      </c>
      <c r="B28" s="76" t="s">
        <v>699</v>
      </c>
      <c r="C28" s="75" t="s">
        <v>20</v>
      </c>
      <c r="D28" s="29">
        <v>1</v>
      </c>
      <c r="E28" s="297">
        <v>16500</v>
      </c>
      <c r="F28" s="199">
        <v>2200</v>
      </c>
      <c r="G28" s="55">
        <f t="shared" si="2"/>
        <v>18700</v>
      </c>
      <c r="H28" s="53">
        <f t="shared" si="4"/>
        <v>16500</v>
      </c>
      <c r="I28" s="54">
        <f t="shared" si="5"/>
        <v>2200</v>
      </c>
      <c r="J28" s="241">
        <f t="shared" si="3"/>
        <v>18700</v>
      </c>
    </row>
    <row r="29" spans="1:13" ht="70.5" customHeight="1" thickBot="1" x14ac:dyDescent="0.25">
      <c r="A29" s="74">
        <v>16</v>
      </c>
      <c r="B29" s="76" t="s">
        <v>700</v>
      </c>
      <c r="C29" s="75" t="s">
        <v>123</v>
      </c>
      <c r="D29" s="29">
        <v>1</v>
      </c>
      <c r="E29" s="297">
        <v>16500</v>
      </c>
      <c r="F29" s="199">
        <v>2200</v>
      </c>
      <c r="G29" s="55">
        <f t="shared" si="2"/>
        <v>18700</v>
      </c>
      <c r="H29" s="53">
        <f t="shared" si="4"/>
        <v>16500</v>
      </c>
      <c r="I29" s="54">
        <f t="shared" si="5"/>
        <v>2200</v>
      </c>
      <c r="J29" s="241">
        <f t="shared" si="3"/>
        <v>18700</v>
      </c>
    </row>
    <row r="30" spans="1:13" ht="26.25" customHeight="1" thickBot="1" x14ac:dyDescent="0.25">
      <c r="A30" s="74"/>
      <c r="B30" s="60" t="s">
        <v>49</v>
      </c>
      <c r="C30" s="78"/>
      <c r="D30" s="30"/>
      <c r="E30" s="297"/>
      <c r="F30" s="200"/>
      <c r="G30" s="55"/>
      <c r="H30" s="53"/>
      <c r="I30" s="54"/>
      <c r="J30" s="241"/>
    </row>
    <row r="31" spans="1:13" ht="138.75" customHeight="1" thickBot="1" x14ac:dyDescent="0.25">
      <c r="A31" s="74">
        <v>17</v>
      </c>
      <c r="B31" s="76" t="s">
        <v>701</v>
      </c>
      <c r="C31" s="80" t="s">
        <v>2</v>
      </c>
      <c r="D31" s="30">
        <v>1</v>
      </c>
      <c r="E31" s="297">
        <v>21100</v>
      </c>
      <c r="F31" s="200">
        <v>2200</v>
      </c>
      <c r="G31" s="55">
        <f t="shared" si="2"/>
        <v>23300</v>
      </c>
      <c r="H31" s="53">
        <f>E31*D31</f>
        <v>21100</v>
      </c>
      <c r="I31" s="54">
        <f>F31*D31</f>
        <v>2200</v>
      </c>
      <c r="J31" s="241">
        <f t="shared" si="3"/>
        <v>23300</v>
      </c>
    </row>
    <row r="32" spans="1:13" ht="80.25" customHeight="1" thickBot="1" x14ac:dyDescent="0.25">
      <c r="A32" s="74">
        <v>18</v>
      </c>
      <c r="B32" s="77" t="s">
        <v>108</v>
      </c>
      <c r="C32" s="80" t="s">
        <v>106</v>
      </c>
      <c r="D32" s="30">
        <v>1</v>
      </c>
      <c r="E32" s="297">
        <v>10800</v>
      </c>
      <c r="F32" s="200">
        <v>2200</v>
      </c>
      <c r="G32" s="55">
        <f t="shared" si="2"/>
        <v>13000</v>
      </c>
      <c r="H32" s="53">
        <f>E32*D32</f>
        <v>10800</v>
      </c>
      <c r="I32" s="54">
        <f>F32*D32</f>
        <v>2200</v>
      </c>
      <c r="J32" s="241">
        <f t="shared" si="3"/>
        <v>13000</v>
      </c>
    </row>
    <row r="33" spans="1:12" ht="73.5" customHeight="1" thickBot="1" x14ac:dyDescent="0.25">
      <c r="A33" s="74">
        <v>19</v>
      </c>
      <c r="B33" s="77" t="s">
        <v>109</v>
      </c>
      <c r="C33" s="80" t="s">
        <v>106</v>
      </c>
      <c r="D33" s="30">
        <v>1</v>
      </c>
      <c r="E33" s="297">
        <v>10800</v>
      </c>
      <c r="F33" s="200">
        <v>2200</v>
      </c>
      <c r="G33" s="55">
        <f t="shared" si="2"/>
        <v>13000</v>
      </c>
      <c r="H33" s="53">
        <f>E33*D33</f>
        <v>10800</v>
      </c>
      <c r="I33" s="54">
        <f>F33*D33</f>
        <v>2200</v>
      </c>
      <c r="J33" s="241">
        <f t="shared" si="3"/>
        <v>13000</v>
      </c>
    </row>
    <row r="34" spans="1:12" ht="16.5" thickBot="1" x14ac:dyDescent="0.25">
      <c r="A34" s="61"/>
      <c r="B34" s="60" t="s">
        <v>107</v>
      </c>
      <c r="C34" s="68"/>
      <c r="D34" s="30"/>
      <c r="E34" s="297"/>
      <c r="F34" s="200"/>
      <c r="G34" s="55"/>
      <c r="H34" s="53"/>
      <c r="I34" s="54"/>
      <c r="J34" s="241"/>
    </row>
    <row r="35" spans="1:12" ht="93" customHeight="1" thickBot="1" x14ac:dyDescent="0.25">
      <c r="A35" s="57" t="s">
        <v>60</v>
      </c>
      <c r="B35" s="58" t="s">
        <v>790</v>
      </c>
      <c r="C35" s="75" t="s">
        <v>37</v>
      </c>
      <c r="D35" s="30">
        <v>10</v>
      </c>
      <c r="E35" s="297">
        <v>17180</v>
      </c>
      <c r="F35" s="200">
        <v>2200</v>
      </c>
      <c r="G35" s="55">
        <f t="shared" si="2"/>
        <v>19380</v>
      </c>
      <c r="H35" s="53">
        <f t="shared" ref="H35:H41" si="6">E35*D35</f>
        <v>171800</v>
      </c>
      <c r="I35" s="54">
        <f t="shared" ref="I35:I41" si="7">F35*D35</f>
        <v>22000</v>
      </c>
      <c r="J35" s="241">
        <f t="shared" si="3"/>
        <v>193800</v>
      </c>
      <c r="K35" s="143"/>
      <c r="L35" s="138"/>
    </row>
    <row r="36" spans="1:12" ht="101.25" customHeight="1" thickBot="1" x14ac:dyDescent="0.25">
      <c r="A36" s="57" t="s">
        <v>61</v>
      </c>
      <c r="B36" s="58" t="s">
        <v>791</v>
      </c>
      <c r="C36" s="75" t="s">
        <v>36</v>
      </c>
      <c r="D36" s="30">
        <v>10</v>
      </c>
      <c r="E36" s="297">
        <v>17180</v>
      </c>
      <c r="F36" s="200">
        <v>2200</v>
      </c>
      <c r="G36" s="55">
        <f t="shared" si="2"/>
        <v>19380</v>
      </c>
      <c r="H36" s="53">
        <f t="shared" si="6"/>
        <v>171800</v>
      </c>
      <c r="I36" s="54">
        <f t="shared" si="7"/>
        <v>22000</v>
      </c>
      <c r="J36" s="241">
        <f t="shared" si="3"/>
        <v>193800</v>
      </c>
      <c r="K36" s="143"/>
      <c r="L36" s="143"/>
    </row>
    <row r="37" spans="1:12" ht="99" customHeight="1" thickBot="1" x14ac:dyDescent="0.25">
      <c r="A37" s="57" t="s">
        <v>62</v>
      </c>
      <c r="B37" s="76" t="s">
        <v>524</v>
      </c>
      <c r="C37" s="75" t="s">
        <v>38</v>
      </c>
      <c r="D37" s="30">
        <v>20</v>
      </c>
      <c r="E37" s="297">
        <v>5400</v>
      </c>
      <c r="F37" s="200">
        <v>2000</v>
      </c>
      <c r="G37" s="55">
        <f t="shared" si="2"/>
        <v>7400</v>
      </c>
      <c r="H37" s="53">
        <f t="shared" si="6"/>
        <v>108000</v>
      </c>
      <c r="I37" s="54">
        <f t="shared" si="7"/>
        <v>40000</v>
      </c>
      <c r="J37" s="241">
        <f t="shared" si="3"/>
        <v>148000</v>
      </c>
      <c r="K37" s="143"/>
      <c r="L37" s="143"/>
    </row>
    <row r="38" spans="1:12" ht="86.25" customHeight="1" thickBot="1" x14ac:dyDescent="0.25">
      <c r="A38" s="57" t="s">
        <v>63</v>
      </c>
      <c r="B38" s="76" t="s">
        <v>525</v>
      </c>
      <c r="C38" s="75" t="s">
        <v>38</v>
      </c>
      <c r="D38" s="30">
        <v>20</v>
      </c>
      <c r="E38" s="297">
        <v>5400</v>
      </c>
      <c r="F38" s="200">
        <v>2000</v>
      </c>
      <c r="G38" s="55">
        <f t="shared" si="2"/>
        <v>7400</v>
      </c>
      <c r="H38" s="53">
        <f t="shared" si="6"/>
        <v>108000</v>
      </c>
      <c r="I38" s="54">
        <f t="shared" si="7"/>
        <v>40000</v>
      </c>
      <c r="J38" s="241">
        <f t="shared" si="3"/>
        <v>148000</v>
      </c>
      <c r="K38" s="143"/>
      <c r="L38" s="143"/>
    </row>
    <row r="39" spans="1:12" ht="72.75" customHeight="1" thickBot="1" x14ac:dyDescent="0.25">
      <c r="A39" s="57" t="s">
        <v>64</v>
      </c>
      <c r="B39" s="58" t="s">
        <v>526</v>
      </c>
      <c r="C39" s="75" t="s">
        <v>103</v>
      </c>
      <c r="D39" s="331">
        <v>30</v>
      </c>
      <c r="E39" s="297">
        <v>15600</v>
      </c>
      <c r="F39" s="200">
        <v>2200</v>
      </c>
      <c r="G39" s="55">
        <f t="shared" si="2"/>
        <v>17800</v>
      </c>
      <c r="H39" s="53">
        <f t="shared" si="6"/>
        <v>468000</v>
      </c>
      <c r="I39" s="54">
        <f t="shared" si="7"/>
        <v>66000</v>
      </c>
      <c r="J39" s="241">
        <f t="shared" si="3"/>
        <v>534000</v>
      </c>
    </row>
    <row r="40" spans="1:12" ht="135" customHeight="1" thickBot="1" x14ac:dyDescent="0.25">
      <c r="A40" s="57" t="s">
        <v>143</v>
      </c>
      <c r="B40" s="58" t="s">
        <v>474</v>
      </c>
      <c r="C40" s="75" t="s">
        <v>124</v>
      </c>
      <c r="D40" s="30">
        <v>1</v>
      </c>
      <c r="E40" s="297">
        <v>12000</v>
      </c>
      <c r="F40" s="244">
        <v>2000</v>
      </c>
      <c r="G40" s="55">
        <f t="shared" si="2"/>
        <v>14000</v>
      </c>
      <c r="H40" s="53">
        <f t="shared" si="6"/>
        <v>12000</v>
      </c>
      <c r="I40" s="54">
        <f t="shared" si="7"/>
        <v>2000</v>
      </c>
      <c r="J40" s="241">
        <f t="shared" si="3"/>
        <v>14000</v>
      </c>
    </row>
    <row r="41" spans="1:12" ht="63.75" thickBot="1" x14ac:dyDescent="0.25">
      <c r="A41" s="62" t="s">
        <v>144</v>
      </c>
      <c r="B41" s="63" t="s">
        <v>473</v>
      </c>
      <c r="C41" s="69" t="s">
        <v>47</v>
      </c>
      <c r="D41" s="64">
        <v>10</v>
      </c>
      <c r="E41" s="297">
        <v>10100</v>
      </c>
      <c r="F41" s="201">
        <v>2000</v>
      </c>
      <c r="G41" s="55">
        <f t="shared" si="2"/>
        <v>12100</v>
      </c>
      <c r="H41" s="53">
        <f t="shared" si="6"/>
        <v>101000</v>
      </c>
      <c r="I41" s="54">
        <f t="shared" si="7"/>
        <v>20000</v>
      </c>
      <c r="J41" s="241">
        <f t="shared" si="3"/>
        <v>121000</v>
      </c>
    </row>
    <row r="42" spans="1:12" ht="16.5" x14ac:dyDescent="0.3">
      <c r="A42" s="31"/>
      <c r="B42" s="70" t="s">
        <v>125</v>
      </c>
      <c r="C42" s="71">
        <f>SUM(D13:D41)-4</f>
        <v>133</v>
      </c>
      <c r="D42" s="31"/>
      <c r="E42" s="31"/>
      <c r="F42" s="31"/>
      <c r="G42" s="31"/>
      <c r="H42" s="32">
        <f>SUM(H13:H41)</f>
        <v>1593800</v>
      </c>
      <c r="I42" s="31"/>
      <c r="J42" s="32"/>
      <c r="K42" s="31"/>
    </row>
    <row r="43" spans="1:12" ht="16.5" x14ac:dyDescent="0.3">
      <c r="A43" s="31"/>
      <c r="B43" s="70" t="s">
        <v>126</v>
      </c>
      <c r="C43" s="71">
        <v>4</v>
      </c>
      <c r="D43" s="31"/>
      <c r="E43" s="31"/>
      <c r="F43" s="31"/>
      <c r="G43" s="31"/>
      <c r="H43" s="31"/>
      <c r="I43" s="32">
        <f>SUM(I13:I42)</f>
        <v>289600</v>
      </c>
      <c r="J43" s="32"/>
      <c r="K43" s="31"/>
    </row>
    <row r="44" spans="1:12" ht="16.5" x14ac:dyDescent="0.3">
      <c r="A44" s="31"/>
      <c r="B44" s="70" t="s">
        <v>127</v>
      </c>
      <c r="C44" s="71">
        <f>SUM(C42:C43)</f>
        <v>137</v>
      </c>
      <c r="D44" s="31"/>
      <c r="E44" s="31"/>
      <c r="F44" s="31"/>
      <c r="G44" s="31"/>
      <c r="H44" s="31"/>
      <c r="I44" s="31"/>
      <c r="J44" s="32">
        <f>SUM(J13:J43)</f>
        <v>1883400</v>
      </c>
      <c r="K44" s="31"/>
    </row>
    <row r="45" spans="1:12" ht="16.5" x14ac:dyDescent="0.3">
      <c r="A45" s="32"/>
      <c r="B45" s="33" t="s">
        <v>51</v>
      </c>
      <c r="C45" s="33"/>
      <c r="D45" s="34"/>
      <c r="E45" s="34"/>
      <c r="F45" s="35"/>
      <c r="G45" s="36"/>
      <c r="H45" s="32"/>
      <c r="I45" s="32"/>
      <c r="J45" s="32"/>
      <c r="K45" s="32"/>
    </row>
    <row r="46" spans="1:12" ht="16.5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</row>
    <row r="47" spans="1:12" ht="16.5" x14ac:dyDescent="0.3">
      <c r="A47" s="31"/>
      <c r="B47" s="39"/>
      <c r="C47" s="40"/>
      <c r="D47" s="41"/>
      <c r="E47" s="41"/>
      <c r="F47" s="41"/>
      <c r="G47" s="42"/>
      <c r="H47" s="43"/>
      <c r="I47" s="43"/>
      <c r="J47" s="43"/>
    </row>
    <row r="48" spans="1:12" x14ac:dyDescent="0.2">
      <c r="A48" s="44"/>
      <c r="B48" s="45" t="s">
        <v>53</v>
      </c>
      <c r="C48" s="45"/>
      <c r="D48" s="47" t="s">
        <v>87</v>
      </c>
      <c r="E48" s="47"/>
      <c r="F48" s="47"/>
      <c r="G48" s="46"/>
      <c r="H48" s="48" t="s">
        <v>88</v>
      </c>
      <c r="I48" s="48"/>
      <c r="J48" s="48"/>
    </row>
  </sheetData>
  <mergeCells count="7">
    <mergeCell ref="H11:J11"/>
    <mergeCell ref="A1:D1"/>
    <mergeCell ref="A11:A12"/>
    <mergeCell ref="B11:B12"/>
    <mergeCell ref="C11:C12"/>
    <mergeCell ref="D11:D12"/>
    <mergeCell ref="E11:G11"/>
  </mergeCells>
  <pageMargins left="0.11811023622047245" right="0.11811023622047245" top="0" bottom="0" header="0" footer="0"/>
  <pageSetup paperSize="9" scale="62" fitToHeight="5" orientation="portrait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view="pageBreakPreview" topLeftCell="A58" zoomScaleNormal="100" zoomScaleSheetLayoutView="100" workbookViewId="0">
      <selection activeCell="A44" sqref="A44:J50"/>
    </sheetView>
  </sheetViews>
  <sheetFormatPr defaultRowHeight="12.75" x14ac:dyDescent="0.2"/>
  <cols>
    <col min="1" max="1" width="5.5703125" style="15" customWidth="1"/>
    <col min="2" max="2" width="69.28515625" style="23" customWidth="1"/>
    <col min="3" max="3" width="22.140625" style="1" customWidth="1"/>
    <col min="4" max="4" width="10.140625" style="1" customWidth="1"/>
    <col min="5" max="7" width="9.28515625" style="204" bestFit="1" customWidth="1"/>
    <col min="8" max="8" width="11.28515625" style="204" bestFit="1" customWidth="1"/>
    <col min="9" max="9" width="9.85546875" style="204" bestFit="1" customWidth="1"/>
    <col min="10" max="10" width="14.7109375" style="204" bestFit="1" customWidth="1"/>
  </cols>
  <sheetData>
    <row r="1" spans="1:10" ht="18.75" x14ac:dyDescent="0.3">
      <c r="A1" s="493" t="s">
        <v>82</v>
      </c>
      <c r="B1" s="493"/>
      <c r="C1" s="493"/>
      <c r="D1" s="493"/>
    </row>
    <row r="2" spans="1:10" ht="15.75" x14ac:dyDescent="0.25">
      <c r="A2" s="10"/>
      <c r="B2" s="21"/>
      <c r="C2" s="4"/>
      <c r="D2" s="7"/>
    </row>
    <row r="3" spans="1:10" ht="15.75" x14ac:dyDescent="0.2">
      <c r="A3" s="16" t="s">
        <v>83</v>
      </c>
      <c r="B3" s="22"/>
      <c r="D3" s="8"/>
    </row>
    <row r="4" spans="1:10" ht="15.75" x14ac:dyDescent="0.2">
      <c r="A4" s="16"/>
      <c r="B4" s="87" t="s">
        <v>93</v>
      </c>
      <c r="C4" s="104"/>
      <c r="D4" s="18"/>
    </row>
    <row r="5" spans="1:10" ht="15.75" x14ac:dyDescent="0.25">
      <c r="A5" s="17" t="s">
        <v>84</v>
      </c>
      <c r="B5" s="6"/>
      <c r="C5" s="8"/>
      <c r="D5" s="19"/>
    </row>
    <row r="6" spans="1:10" ht="15.75" x14ac:dyDescent="0.25">
      <c r="A6" s="17"/>
      <c r="B6" s="87" t="s">
        <v>69</v>
      </c>
      <c r="C6" s="104"/>
      <c r="D6" s="19"/>
    </row>
    <row r="7" spans="1:10" ht="15.75" x14ac:dyDescent="0.25">
      <c r="A7" s="17" t="s">
        <v>85</v>
      </c>
      <c r="B7" s="5"/>
      <c r="C7" s="8"/>
      <c r="D7" s="19"/>
    </row>
    <row r="8" spans="1:10" ht="21" customHeight="1" x14ac:dyDescent="0.25">
      <c r="A8" s="11"/>
      <c r="B8" s="28" t="s">
        <v>128</v>
      </c>
      <c r="C8" s="73"/>
      <c r="D8" s="19"/>
    </row>
    <row r="9" spans="1:10" ht="21" customHeight="1" x14ac:dyDescent="0.25">
      <c r="A9" s="12"/>
      <c r="B9" s="9"/>
      <c r="C9" s="8"/>
      <c r="D9" s="20"/>
    </row>
    <row r="10" spans="1:10" ht="15.75" x14ac:dyDescent="0.2">
      <c r="A10" s="13"/>
      <c r="B10" s="16" t="s">
        <v>514</v>
      </c>
      <c r="C10" s="103"/>
      <c r="D10" s="103"/>
    </row>
    <row r="11" spans="1:10" ht="14.25" x14ac:dyDescent="0.2">
      <c r="A11" s="14"/>
      <c r="B11" s="24"/>
      <c r="C11" s="2"/>
      <c r="D11" s="2"/>
    </row>
    <row r="12" spans="1:10" ht="12.75" customHeight="1" x14ac:dyDescent="0.2">
      <c r="A12" s="494" t="s">
        <v>90</v>
      </c>
      <c r="B12" s="494" t="s">
        <v>91</v>
      </c>
      <c r="C12" s="494" t="s">
        <v>92</v>
      </c>
      <c r="D12" s="494" t="s">
        <v>59</v>
      </c>
      <c r="E12" s="495" t="s">
        <v>54</v>
      </c>
      <c r="F12" s="495"/>
      <c r="G12" s="495"/>
      <c r="H12" s="495" t="s">
        <v>55</v>
      </c>
      <c r="I12" s="495"/>
      <c r="J12" s="495"/>
    </row>
    <row r="13" spans="1:10" ht="40.5" customHeight="1" x14ac:dyDescent="0.2">
      <c r="A13" s="494"/>
      <c r="B13" s="494"/>
      <c r="C13" s="494"/>
      <c r="D13" s="494"/>
      <c r="E13" s="368" t="s">
        <v>56</v>
      </c>
      <c r="F13" s="368" t="s">
        <v>57</v>
      </c>
      <c r="G13" s="368" t="s">
        <v>58</v>
      </c>
      <c r="H13" s="368" t="s">
        <v>56</v>
      </c>
      <c r="I13" s="368" t="s">
        <v>57</v>
      </c>
      <c r="J13" s="368" t="s">
        <v>58</v>
      </c>
    </row>
    <row r="14" spans="1:10" ht="109.5" customHeight="1" x14ac:dyDescent="0.2">
      <c r="A14" s="382">
        <v>1</v>
      </c>
      <c r="B14" s="370" t="s">
        <v>527</v>
      </c>
      <c r="C14" s="382" t="s">
        <v>102</v>
      </c>
      <c r="D14" s="384">
        <v>1</v>
      </c>
      <c r="E14" s="398">
        <v>11900</v>
      </c>
      <c r="F14" s="398">
        <v>2200</v>
      </c>
      <c r="G14" s="398">
        <f>E14+F14</f>
        <v>14100</v>
      </c>
      <c r="H14" s="398">
        <f t="shared" ref="H14:H27" si="0">E14*D14</f>
        <v>11900</v>
      </c>
      <c r="I14" s="398">
        <f t="shared" ref="I14:I27" si="1">F14*D14</f>
        <v>2200</v>
      </c>
      <c r="J14" s="398">
        <f>H14+I14</f>
        <v>14100</v>
      </c>
    </row>
    <row r="15" spans="1:10" ht="62.25" customHeight="1" x14ac:dyDescent="0.2">
      <c r="A15" s="369" t="s">
        <v>10</v>
      </c>
      <c r="B15" s="370" t="s">
        <v>131</v>
      </c>
      <c r="C15" s="371" t="s">
        <v>129</v>
      </c>
      <c r="D15" s="372">
        <v>28</v>
      </c>
      <c r="E15" s="398">
        <v>10000</v>
      </c>
      <c r="F15" s="362">
        <v>2000</v>
      </c>
      <c r="G15" s="398">
        <f t="shared" ref="G15:G64" si="2">E15+F15</f>
        <v>12000</v>
      </c>
      <c r="H15" s="398">
        <f t="shared" si="0"/>
        <v>280000</v>
      </c>
      <c r="I15" s="398">
        <f t="shared" si="1"/>
        <v>56000</v>
      </c>
      <c r="J15" s="398">
        <f t="shared" ref="J15:J64" si="3">H15+I15</f>
        <v>336000</v>
      </c>
    </row>
    <row r="16" spans="1:10" ht="63" x14ac:dyDescent="0.2">
      <c r="A16" s="369" t="s">
        <v>11</v>
      </c>
      <c r="B16" s="370" t="s">
        <v>130</v>
      </c>
      <c r="C16" s="371" t="s">
        <v>34</v>
      </c>
      <c r="D16" s="385">
        <v>28</v>
      </c>
      <c r="E16" s="398">
        <v>10000</v>
      </c>
      <c r="F16" s="362">
        <v>2000</v>
      </c>
      <c r="G16" s="398">
        <f t="shared" si="2"/>
        <v>12000</v>
      </c>
      <c r="H16" s="398">
        <f t="shared" si="0"/>
        <v>280000</v>
      </c>
      <c r="I16" s="398">
        <f t="shared" si="1"/>
        <v>56000</v>
      </c>
      <c r="J16" s="398">
        <f t="shared" si="3"/>
        <v>336000</v>
      </c>
    </row>
    <row r="17" spans="1:10" ht="81" customHeight="1" x14ac:dyDescent="0.2">
      <c r="A17" s="369" t="s">
        <v>141</v>
      </c>
      <c r="B17" s="370" t="s">
        <v>145</v>
      </c>
      <c r="C17" s="371" t="s">
        <v>132</v>
      </c>
      <c r="D17" s="372">
        <v>2</v>
      </c>
      <c r="E17" s="398">
        <v>10800</v>
      </c>
      <c r="F17" s="362">
        <v>2000</v>
      </c>
      <c r="G17" s="398">
        <f t="shared" si="2"/>
        <v>12800</v>
      </c>
      <c r="H17" s="398">
        <f t="shared" si="0"/>
        <v>21600</v>
      </c>
      <c r="I17" s="398">
        <f t="shared" si="1"/>
        <v>4000</v>
      </c>
      <c r="J17" s="398">
        <f t="shared" si="3"/>
        <v>25600</v>
      </c>
    </row>
    <row r="18" spans="1:10" ht="85.5" customHeight="1" x14ac:dyDescent="0.2">
      <c r="A18" s="369" t="s">
        <v>13</v>
      </c>
      <c r="B18" s="370" t="s">
        <v>146</v>
      </c>
      <c r="C18" s="386" t="s">
        <v>805</v>
      </c>
      <c r="D18" s="385">
        <v>4</v>
      </c>
      <c r="E18" s="398">
        <v>10800</v>
      </c>
      <c r="F18" s="362">
        <v>2000</v>
      </c>
      <c r="G18" s="398">
        <f t="shared" si="2"/>
        <v>12800</v>
      </c>
      <c r="H18" s="398">
        <f t="shared" si="0"/>
        <v>43200</v>
      </c>
      <c r="I18" s="398">
        <f t="shared" si="1"/>
        <v>8000</v>
      </c>
      <c r="J18" s="398">
        <f t="shared" si="3"/>
        <v>51200</v>
      </c>
    </row>
    <row r="19" spans="1:10" ht="67.5" customHeight="1" x14ac:dyDescent="0.2">
      <c r="A19" s="369" t="s">
        <v>15</v>
      </c>
      <c r="B19" s="370" t="s">
        <v>133</v>
      </c>
      <c r="C19" s="371" t="s">
        <v>115</v>
      </c>
      <c r="D19" s="372">
        <v>2</v>
      </c>
      <c r="E19" s="398">
        <v>11480</v>
      </c>
      <c r="F19" s="362">
        <v>2200</v>
      </c>
      <c r="G19" s="398">
        <f t="shared" si="2"/>
        <v>13680</v>
      </c>
      <c r="H19" s="398">
        <f t="shared" si="0"/>
        <v>22960</v>
      </c>
      <c r="I19" s="398">
        <f t="shared" si="1"/>
        <v>4400</v>
      </c>
      <c r="J19" s="398">
        <f t="shared" si="3"/>
        <v>27360</v>
      </c>
    </row>
    <row r="20" spans="1:10" ht="74.25" customHeight="1" x14ac:dyDescent="0.2">
      <c r="A20" s="369" t="s">
        <v>17</v>
      </c>
      <c r="B20" s="370" t="s">
        <v>134</v>
      </c>
      <c r="C20" s="371" t="s">
        <v>115</v>
      </c>
      <c r="D20" s="385">
        <v>3</v>
      </c>
      <c r="E20" s="398">
        <v>11480</v>
      </c>
      <c r="F20" s="362">
        <v>2200</v>
      </c>
      <c r="G20" s="398">
        <f t="shared" si="2"/>
        <v>13680</v>
      </c>
      <c r="H20" s="398">
        <f t="shared" si="0"/>
        <v>34440</v>
      </c>
      <c r="I20" s="398">
        <f t="shared" si="1"/>
        <v>6600</v>
      </c>
      <c r="J20" s="398">
        <f t="shared" si="3"/>
        <v>41040</v>
      </c>
    </row>
    <row r="21" spans="1:10" ht="63" customHeight="1" x14ac:dyDescent="0.2">
      <c r="A21" s="387" t="s">
        <v>18</v>
      </c>
      <c r="B21" s="388" t="s">
        <v>806</v>
      </c>
      <c r="C21" s="389" t="s">
        <v>106</v>
      </c>
      <c r="D21" s="385">
        <v>4</v>
      </c>
      <c r="E21" s="398">
        <v>10000</v>
      </c>
      <c r="F21" s="362">
        <v>2000</v>
      </c>
      <c r="G21" s="398">
        <f t="shared" si="2"/>
        <v>12000</v>
      </c>
      <c r="H21" s="398">
        <f t="shared" si="0"/>
        <v>40000</v>
      </c>
      <c r="I21" s="398">
        <f t="shared" si="1"/>
        <v>8000</v>
      </c>
      <c r="J21" s="398">
        <f t="shared" si="3"/>
        <v>48000</v>
      </c>
    </row>
    <row r="22" spans="1:10" ht="67.5" customHeight="1" x14ac:dyDescent="0.2">
      <c r="A22" s="387" t="s">
        <v>24</v>
      </c>
      <c r="B22" s="388" t="s">
        <v>807</v>
      </c>
      <c r="C22" s="389" t="s">
        <v>106</v>
      </c>
      <c r="D22" s="385">
        <v>5</v>
      </c>
      <c r="E22" s="398">
        <v>10000</v>
      </c>
      <c r="F22" s="362">
        <v>2000</v>
      </c>
      <c r="G22" s="398">
        <f t="shared" si="2"/>
        <v>12000</v>
      </c>
      <c r="H22" s="398">
        <f t="shared" si="0"/>
        <v>50000</v>
      </c>
      <c r="I22" s="398">
        <f t="shared" si="1"/>
        <v>10000</v>
      </c>
      <c r="J22" s="398">
        <f t="shared" si="3"/>
        <v>60000</v>
      </c>
    </row>
    <row r="23" spans="1:10" ht="150" customHeight="1" x14ac:dyDescent="0.2">
      <c r="A23" s="369" t="s">
        <v>25</v>
      </c>
      <c r="B23" s="390" t="s">
        <v>687</v>
      </c>
      <c r="C23" s="371" t="s">
        <v>2</v>
      </c>
      <c r="D23" s="372">
        <v>1</v>
      </c>
      <c r="E23" s="398">
        <v>23080</v>
      </c>
      <c r="F23" s="362">
        <v>2200</v>
      </c>
      <c r="G23" s="398">
        <f t="shared" si="2"/>
        <v>25280</v>
      </c>
      <c r="H23" s="398">
        <f t="shared" si="0"/>
        <v>23080</v>
      </c>
      <c r="I23" s="398">
        <f t="shared" si="1"/>
        <v>2200</v>
      </c>
      <c r="J23" s="398">
        <f t="shared" si="3"/>
        <v>25280</v>
      </c>
    </row>
    <row r="24" spans="1:10" ht="144" customHeight="1" x14ac:dyDescent="0.2">
      <c r="A24" s="369" t="s">
        <v>26</v>
      </c>
      <c r="B24" s="390" t="s">
        <v>686</v>
      </c>
      <c r="C24" s="371" t="s">
        <v>2</v>
      </c>
      <c r="D24" s="372">
        <v>1</v>
      </c>
      <c r="E24" s="398">
        <v>23080</v>
      </c>
      <c r="F24" s="362">
        <v>2300</v>
      </c>
      <c r="G24" s="398">
        <f t="shared" si="2"/>
        <v>25380</v>
      </c>
      <c r="H24" s="398">
        <f t="shared" si="0"/>
        <v>23080</v>
      </c>
      <c r="I24" s="398">
        <f t="shared" si="1"/>
        <v>2300</v>
      </c>
      <c r="J24" s="398">
        <f t="shared" si="3"/>
        <v>25380</v>
      </c>
    </row>
    <row r="25" spans="1:10" ht="97.5" customHeight="1" x14ac:dyDescent="0.2">
      <c r="A25" s="369" t="s">
        <v>27</v>
      </c>
      <c r="B25" s="390" t="s">
        <v>689</v>
      </c>
      <c r="C25" s="371" t="s">
        <v>135</v>
      </c>
      <c r="D25" s="372">
        <v>2</v>
      </c>
      <c r="E25" s="398">
        <v>17850</v>
      </c>
      <c r="F25" s="362">
        <v>3000</v>
      </c>
      <c r="G25" s="398">
        <f t="shared" si="2"/>
        <v>20850</v>
      </c>
      <c r="H25" s="398">
        <f t="shared" si="0"/>
        <v>35700</v>
      </c>
      <c r="I25" s="398">
        <f t="shared" si="1"/>
        <v>6000</v>
      </c>
      <c r="J25" s="398">
        <f t="shared" si="3"/>
        <v>41700</v>
      </c>
    </row>
    <row r="26" spans="1:10" ht="99" customHeight="1" x14ac:dyDescent="0.2">
      <c r="A26" s="369" t="s">
        <v>31</v>
      </c>
      <c r="B26" s="390" t="s">
        <v>688</v>
      </c>
      <c r="C26" s="371" t="s">
        <v>136</v>
      </c>
      <c r="D26" s="372">
        <v>2</v>
      </c>
      <c r="E26" s="398">
        <v>17850</v>
      </c>
      <c r="F26" s="362">
        <v>3000</v>
      </c>
      <c r="G26" s="398">
        <f t="shared" si="2"/>
        <v>20850</v>
      </c>
      <c r="H26" s="398">
        <f t="shared" si="0"/>
        <v>35700</v>
      </c>
      <c r="I26" s="398">
        <f t="shared" si="1"/>
        <v>6000</v>
      </c>
      <c r="J26" s="398">
        <f t="shared" si="3"/>
        <v>41700</v>
      </c>
    </row>
    <row r="27" spans="1:10" ht="118.5" customHeight="1" x14ac:dyDescent="0.2">
      <c r="A27" s="391" t="s">
        <v>39</v>
      </c>
      <c r="B27" s="390" t="s">
        <v>685</v>
      </c>
      <c r="C27" s="371" t="s">
        <v>102</v>
      </c>
      <c r="D27" s="372">
        <v>1</v>
      </c>
      <c r="E27" s="398">
        <v>10700</v>
      </c>
      <c r="F27" s="362">
        <v>2000</v>
      </c>
      <c r="G27" s="398">
        <f t="shared" si="2"/>
        <v>12700</v>
      </c>
      <c r="H27" s="398">
        <f t="shared" si="0"/>
        <v>10700</v>
      </c>
      <c r="I27" s="398">
        <f t="shared" si="1"/>
        <v>2000</v>
      </c>
      <c r="J27" s="398">
        <f t="shared" si="3"/>
        <v>12700</v>
      </c>
    </row>
    <row r="28" spans="1:10" ht="80.25" customHeight="1" x14ac:dyDescent="0.2">
      <c r="A28" s="375"/>
      <c r="B28" s="376" t="s">
        <v>28</v>
      </c>
      <c r="C28" s="377"/>
      <c r="D28" s="372"/>
      <c r="E28" s="398"/>
      <c r="F28" s="362"/>
      <c r="G28" s="398"/>
      <c r="H28" s="398"/>
      <c r="I28" s="398"/>
      <c r="J28" s="398"/>
    </row>
    <row r="29" spans="1:10" ht="84" customHeight="1" x14ac:dyDescent="0.2">
      <c r="A29" s="392">
        <v>16</v>
      </c>
      <c r="B29" s="393" t="s">
        <v>690</v>
      </c>
      <c r="C29" s="371" t="s">
        <v>70</v>
      </c>
      <c r="D29" s="372">
        <v>2</v>
      </c>
      <c r="E29" s="398">
        <v>63300</v>
      </c>
      <c r="F29" s="363">
        <v>4000</v>
      </c>
      <c r="G29" s="398">
        <f t="shared" si="2"/>
        <v>67300</v>
      </c>
      <c r="H29" s="398">
        <f t="shared" ref="H29:H42" si="4">E29*D29</f>
        <v>126600</v>
      </c>
      <c r="I29" s="398">
        <f t="shared" ref="I29:I42" si="5">F29*D29</f>
        <v>8000</v>
      </c>
      <c r="J29" s="398">
        <f t="shared" si="3"/>
        <v>134600</v>
      </c>
    </row>
    <row r="30" spans="1:10" ht="108.75" customHeight="1" x14ac:dyDescent="0.2">
      <c r="A30" s="392">
        <v>17</v>
      </c>
      <c r="B30" s="394" t="s">
        <v>824</v>
      </c>
      <c r="C30" s="371" t="s">
        <v>137</v>
      </c>
      <c r="D30" s="372">
        <v>1</v>
      </c>
      <c r="E30" s="398">
        <v>13500</v>
      </c>
      <c r="F30" s="362">
        <v>3000</v>
      </c>
      <c r="G30" s="398">
        <f t="shared" si="2"/>
        <v>16500</v>
      </c>
      <c r="H30" s="398">
        <f t="shared" si="4"/>
        <v>13500</v>
      </c>
      <c r="I30" s="398">
        <f t="shared" si="5"/>
        <v>3000</v>
      </c>
      <c r="J30" s="398">
        <f t="shared" si="3"/>
        <v>16500</v>
      </c>
    </row>
    <row r="31" spans="1:10" ht="177" customHeight="1" x14ac:dyDescent="0.2">
      <c r="A31" s="392">
        <v>18</v>
      </c>
      <c r="B31" s="394" t="s">
        <v>825</v>
      </c>
      <c r="C31" s="371" t="s">
        <v>137</v>
      </c>
      <c r="D31" s="372">
        <v>1</v>
      </c>
      <c r="E31" s="398">
        <v>13500</v>
      </c>
      <c r="F31" s="362">
        <v>3000</v>
      </c>
      <c r="G31" s="398">
        <f t="shared" si="2"/>
        <v>16500</v>
      </c>
      <c r="H31" s="398">
        <f t="shared" si="4"/>
        <v>13500</v>
      </c>
      <c r="I31" s="398">
        <f t="shared" si="5"/>
        <v>3000</v>
      </c>
      <c r="J31" s="398">
        <f t="shared" si="3"/>
        <v>16500</v>
      </c>
    </row>
    <row r="32" spans="1:10" ht="149.25" customHeight="1" x14ac:dyDescent="0.2">
      <c r="A32" s="392">
        <v>19</v>
      </c>
      <c r="B32" s="394" t="s">
        <v>827</v>
      </c>
      <c r="C32" s="371" t="s">
        <v>77</v>
      </c>
      <c r="D32" s="372">
        <v>1</v>
      </c>
      <c r="E32" s="398">
        <v>13500</v>
      </c>
      <c r="F32" s="362">
        <v>3000</v>
      </c>
      <c r="G32" s="398">
        <f t="shared" si="2"/>
        <v>16500</v>
      </c>
      <c r="H32" s="398">
        <f t="shared" si="4"/>
        <v>13500</v>
      </c>
      <c r="I32" s="398">
        <f t="shared" si="5"/>
        <v>3000</v>
      </c>
      <c r="J32" s="398">
        <f t="shared" si="3"/>
        <v>16500</v>
      </c>
    </row>
    <row r="33" spans="1:10" ht="149.25" customHeight="1" x14ac:dyDescent="0.2">
      <c r="A33" s="392">
        <v>20</v>
      </c>
      <c r="B33" s="394" t="s">
        <v>826</v>
      </c>
      <c r="C33" s="371" t="s">
        <v>140</v>
      </c>
      <c r="D33" s="372">
        <v>2</v>
      </c>
      <c r="E33" s="398">
        <v>13500</v>
      </c>
      <c r="F33" s="362">
        <v>3000</v>
      </c>
      <c r="G33" s="398">
        <f t="shared" si="2"/>
        <v>16500</v>
      </c>
      <c r="H33" s="398">
        <f t="shared" si="4"/>
        <v>27000</v>
      </c>
      <c r="I33" s="398">
        <f t="shared" si="5"/>
        <v>6000</v>
      </c>
      <c r="J33" s="398">
        <f t="shared" si="3"/>
        <v>33000</v>
      </c>
    </row>
    <row r="34" spans="1:10" ht="133.5" customHeight="1" x14ac:dyDescent="0.2">
      <c r="A34" s="392">
        <v>21</v>
      </c>
      <c r="B34" s="394" t="s">
        <v>828</v>
      </c>
      <c r="C34" s="371" t="s">
        <v>98</v>
      </c>
      <c r="D34" s="372">
        <v>1</v>
      </c>
      <c r="E34" s="398">
        <v>7100</v>
      </c>
      <c r="F34" s="362">
        <v>2000</v>
      </c>
      <c r="G34" s="398">
        <f t="shared" si="2"/>
        <v>9100</v>
      </c>
      <c r="H34" s="398">
        <f t="shared" si="4"/>
        <v>7100</v>
      </c>
      <c r="I34" s="398">
        <f t="shared" si="5"/>
        <v>2000</v>
      </c>
      <c r="J34" s="398">
        <f t="shared" si="3"/>
        <v>9100</v>
      </c>
    </row>
    <row r="35" spans="1:10" ht="133.5" customHeight="1" x14ac:dyDescent="0.2">
      <c r="A35" s="392">
        <v>22</v>
      </c>
      <c r="B35" s="394" t="s">
        <v>829</v>
      </c>
      <c r="C35" s="371" t="s">
        <v>98</v>
      </c>
      <c r="D35" s="372">
        <v>1</v>
      </c>
      <c r="E35" s="398">
        <v>7100</v>
      </c>
      <c r="F35" s="362">
        <v>2000</v>
      </c>
      <c r="G35" s="398">
        <f t="shared" si="2"/>
        <v>9100</v>
      </c>
      <c r="H35" s="398">
        <f t="shared" si="4"/>
        <v>7100</v>
      </c>
      <c r="I35" s="398">
        <f t="shared" si="5"/>
        <v>2000</v>
      </c>
      <c r="J35" s="398">
        <f t="shared" si="3"/>
        <v>9100</v>
      </c>
    </row>
    <row r="36" spans="1:10" ht="100.5" customHeight="1" x14ac:dyDescent="0.2">
      <c r="A36" s="392">
        <v>23</v>
      </c>
      <c r="B36" s="394" t="s">
        <v>830</v>
      </c>
      <c r="C36" s="371" t="s">
        <v>138</v>
      </c>
      <c r="D36" s="372">
        <v>1</v>
      </c>
      <c r="E36" s="398">
        <v>13500</v>
      </c>
      <c r="F36" s="362">
        <v>3000</v>
      </c>
      <c r="G36" s="398">
        <f t="shared" si="2"/>
        <v>16500</v>
      </c>
      <c r="H36" s="398">
        <f t="shared" si="4"/>
        <v>13500</v>
      </c>
      <c r="I36" s="398">
        <f t="shared" si="5"/>
        <v>3000</v>
      </c>
      <c r="J36" s="398">
        <f t="shared" si="3"/>
        <v>16500</v>
      </c>
    </row>
    <row r="37" spans="1:10" ht="102.75" customHeight="1" x14ac:dyDescent="0.2">
      <c r="A37" s="392">
        <v>24</v>
      </c>
      <c r="B37" s="394" t="s">
        <v>831</v>
      </c>
      <c r="C37" s="371" t="s">
        <v>138</v>
      </c>
      <c r="D37" s="372">
        <v>1</v>
      </c>
      <c r="E37" s="398">
        <v>13500</v>
      </c>
      <c r="F37" s="362">
        <v>3000</v>
      </c>
      <c r="G37" s="398">
        <f t="shared" si="2"/>
        <v>16500</v>
      </c>
      <c r="H37" s="398">
        <f t="shared" si="4"/>
        <v>13500</v>
      </c>
      <c r="I37" s="398">
        <f t="shared" si="5"/>
        <v>3000</v>
      </c>
      <c r="J37" s="398">
        <f t="shared" si="3"/>
        <v>16500</v>
      </c>
    </row>
    <row r="38" spans="1:10" ht="78.75" x14ac:dyDescent="0.2">
      <c r="A38" s="392">
        <v>25</v>
      </c>
      <c r="B38" s="395" t="s">
        <v>789</v>
      </c>
      <c r="C38" s="371" t="s">
        <v>139</v>
      </c>
      <c r="D38" s="372">
        <v>1</v>
      </c>
      <c r="E38" s="398">
        <v>17100</v>
      </c>
      <c r="F38" s="362">
        <v>2200</v>
      </c>
      <c r="G38" s="398">
        <f t="shared" si="2"/>
        <v>19300</v>
      </c>
      <c r="H38" s="398">
        <f t="shared" si="4"/>
        <v>17100</v>
      </c>
      <c r="I38" s="398">
        <f t="shared" si="5"/>
        <v>2200</v>
      </c>
      <c r="J38" s="398">
        <f t="shared" si="3"/>
        <v>19300</v>
      </c>
    </row>
    <row r="39" spans="1:10" ht="78.75" x14ac:dyDescent="0.2">
      <c r="A39" s="392">
        <v>26</v>
      </c>
      <c r="B39" s="395" t="s">
        <v>691</v>
      </c>
      <c r="C39" s="371" t="s">
        <v>139</v>
      </c>
      <c r="D39" s="372">
        <v>1</v>
      </c>
      <c r="E39" s="398">
        <v>16500</v>
      </c>
      <c r="F39" s="362">
        <v>2500</v>
      </c>
      <c r="G39" s="398">
        <f t="shared" si="2"/>
        <v>19000</v>
      </c>
      <c r="H39" s="398">
        <f t="shared" si="4"/>
        <v>16500</v>
      </c>
      <c r="I39" s="398">
        <f t="shared" si="5"/>
        <v>2500</v>
      </c>
      <c r="J39" s="398">
        <f t="shared" si="3"/>
        <v>19000</v>
      </c>
    </row>
    <row r="40" spans="1:10" ht="63" x14ac:dyDescent="0.2">
      <c r="A40" s="392">
        <v>27</v>
      </c>
      <c r="B40" s="395" t="s">
        <v>692</v>
      </c>
      <c r="C40" s="371" t="s">
        <v>29</v>
      </c>
      <c r="D40" s="372">
        <v>1</v>
      </c>
      <c r="E40" s="398">
        <v>11300</v>
      </c>
      <c r="F40" s="362">
        <v>2200</v>
      </c>
      <c r="G40" s="398">
        <f t="shared" si="2"/>
        <v>13500</v>
      </c>
      <c r="H40" s="398">
        <f t="shared" si="4"/>
        <v>11300</v>
      </c>
      <c r="I40" s="398">
        <f t="shared" si="5"/>
        <v>2200</v>
      </c>
      <c r="J40" s="398">
        <f t="shared" si="3"/>
        <v>13500</v>
      </c>
    </row>
    <row r="41" spans="1:10" ht="63" x14ac:dyDescent="0.2">
      <c r="A41" s="392">
        <v>28</v>
      </c>
      <c r="B41" s="395" t="s">
        <v>336</v>
      </c>
      <c r="C41" s="371" t="s">
        <v>29</v>
      </c>
      <c r="D41" s="372">
        <v>1</v>
      </c>
      <c r="E41" s="398">
        <v>11300</v>
      </c>
      <c r="F41" s="362">
        <v>2200</v>
      </c>
      <c r="G41" s="398">
        <f t="shared" si="2"/>
        <v>13500</v>
      </c>
      <c r="H41" s="398">
        <f t="shared" si="4"/>
        <v>11300</v>
      </c>
      <c r="I41" s="398">
        <f t="shared" si="5"/>
        <v>2200</v>
      </c>
      <c r="J41" s="398">
        <f t="shared" si="3"/>
        <v>13500</v>
      </c>
    </row>
    <row r="42" spans="1:10" ht="94.5" x14ac:dyDescent="0.2">
      <c r="A42" s="392">
        <v>29</v>
      </c>
      <c r="B42" s="394" t="s">
        <v>832</v>
      </c>
      <c r="C42" s="371" t="s">
        <v>77</v>
      </c>
      <c r="D42" s="372">
        <v>1</v>
      </c>
      <c r="E42" s="398">
        <v>13800</v>
      </c>
      <c r="F42" s="362">
        <v>3000</v>
      </c>
      <c r="G42" s="398">
        <f t="shared" si="2"/>
        <v>16800</v>
      </c>
      <c r="H42" s="398">
        <f t="shared" si="4"/>
        <v>13800</v>
      </c>
      <c r="I42" s="398">
        <f t="shared" si="5"/>
        <v>3000</v>
      </c>
      <c r="J42" s="398">
        <f t="shared" si="3"/>
        <v>16800</v>
      </c>
    </row>
    <row r="43" spans="1:10" ht="15.75" x14ac:dyDescent="0.2">
      <c r="A43" s="381"/>
      <c r="B43" s="376" t="s">
        <v>528</v>
      </c>
      <c r="C43" s="377"/>
      <c r="D43" s="372"/>
      <c r="E43" s="398"/>
      <c r="F43" s="362"/>
      <c r="G43" s="398"/>
      <c r="H43" s="398"/>
      <c r="I43" s="398"/>
      <c r="J43" s="398"/>
    </row>
    <row r="44" spans="1:10" ht="78.75" x14ac:dyDescent="0.2">
      <c r="A44" s="369" t="s">
        <v>151</v>
      </c>
      <c r="B44" s="370" t="s">
        <v>797</v>
      </c>
      <c r="C44" s="371" t="s">
        <v>37</v>
      </c>
      <c r="D44" s="385">
        <v>24</v>
      </c>
      <c r="E44" s="398">
        <v>17180</v>
      </c>
      <c r="F44" s="362">
        <v>2200</v>
      </c>
      <c r="G44" s="398">
        <f t="shared" si="2"/>
        <v>19380</v>
      </c>
      <c r="H44" s="398">
        <f>E44*D44</f>
        <v>412320</v>
      </c>
      <c r="I44" s="398">
        <f>F44*D44</f>
        <v>52800</v>
      </c>
      <c r="J44" s="398">
        <f t="shared" si="3"/>
        <v>465120</v>
      </c>
    </row>
    <row r="45" spans="1:10" ht="78.75" x14ac:dyDescent="0.2">
      <c r="A45" s="369" t="s">
        <v>152</v>
      </c>
      <c r="B45" s="370" t="s">
        <v>798</v>
      </c>
      <c r="C45" s="371" t="s">
        <v>36</v>
      </c>
      <c r="D45" s="385">
        <v>27</v>
      </c>
      <c r="E45" s="398">
        <v>17180</v>
      </c>
      <c r="F45" s="362">
        <v>2200</v>
      </c>
      <c r="G45" s="398">
        <f t="shared" si="2"/>
        <v>19380</v>
      </c>
      <c r="H45" s="398">
        <f>E45*D45</f>
        <v>463860</v>
      </c>
      <c r="I45" s="398">
        <f>F45*D45</f>
        <v>59400</v>
      </c>
      <c r="J45" s="398">
        <f t="shared" si="3"/>
        <v>523260</v>
      </c>
    </row>
    <row r="46" spans="1:10" ht="63" x14ac:dyDescent="0.2">
      <c r="A46" s="369"/>
      <c r="B46" s="389" t="s">
        <v>808</v>
      </c>
      <c r="C46" s="386" t="s">
        <v>809</v>
      </c>
      <c r="D46" s="396">
        <v>1</v>
      </c>
      <c r="E46" s="398">
        <v>17180</v>
      </c>
      <c r="F46" s="362">
        <v>2200</v>
      </c>
      <c r="G46" s="398">
        <f t="shared" ref="G46" si="6">E46+F46</f>
        <v>19380</v>
      </c>
      <c r="H46" s="398">
        <f>E46*D46</f>
        <v>17180</v>
      </c>
      <c r="I46" s="398">
        <f>F46*D46</f>
        <v>2200</v>
      </c>
      <c r="J46" s="398">
        <f t="shared" ref="J46" si="7">H46+I46</f>
        <v>19380</v>
      </c>
    </row>
    <row r="47" spans="1:10" ht="78.75" x14ac:dyDescent="0.2">
      <c r="A47" s="369" t="s">
        <v>153</v>
      </c>
      <c r="B47" s="395" t="s">
        <v>529</v>
      </c>
      <c r="C47" s="371" t="s">
        <v>38</v>
      </c>
      <c r="D47" s="385">
        <v>60</v>
      </c>
      <c r="E47" s="398">
        <v>5400</v>
      </c>
      <c r="F47" s="362">
        <v>2000</v>
      </c>
      <c r="G47" s="398">
        <f t="shared" si="2"/>
        <v>7400</v>
      </c>
      <c r="H47" s="398">
        <f>E47*D47</f>
        <v>324000</v>
      </c>
      <c r="I47" s="398">
        <f>F47*D47</f>
        <v>120000</v>
      </c>
      <c r="J47" s="398">
        <f t="shared" si="3"/>
        <v>444000</v>
      </c>
    </row>
    <row r="48" spans="1:10" ht="78.75" x14ac:dyDescent="0.2">
      <c r="A48" s="369" t="s">
        <v>154</v>
      </c>
      <c r="B48" s="395" t="s">
        <v>530</v>
      </c>
      <c r="C48" s="371" t="s">
        <v>38</v>
      </c>
      <c r="D48" s="385">
        <v>64</v>
      </c>
      <c r="E48" s="398">
        <v>5400</v>
      </c>
      <c r="F48" s="362">
        <v>2000</v>
      </c>
      <c r="G48" s="398">
        <f t="shared" si="2"/>
        <v>7400</v>
      </c>
      <c r="H48" s="398">
        <f>E48*D48</f>
        <v>345600</v>
      </c>
      <c r="I48" s="398">
        <f>F48*D48</f>
        <v>128000</v>
      </c>
      <c r="J48" s="398">
        <f t="shared" si="3"/>
        <v>473600</v>
      </c>
    </row>
    <row r="49" spans="1:10" ht="78.75" x14ac:dyDescent="0.2">
      <c r="A49" s="369" t="s">
        <v>155</v>
      </c>
      <c r="B49" s="395" t="s">
        <v>693</v>
      </c>
      <c r="C49" s="371" t="s">
        <v>357</v>
      </c>
      <c r="D49" s="372">
        <v>1</v>
      </c>
      <c r="E49" s="398">
        <v>11000</v>
      </c>
      <c r="F49" s="362">
        <v>2000</v>
      </c>
      <c r="G49" s="398">
        <f t="shared" si="2"/>
        <v>13000</v>
      </c>
      <c r="H49" s="398">
        <v>11000</v>
      </c>
      <c r="I49" s="362">
        <v>2000</v>
      </c>
      <c r="J49" s="398">
        <f>SUM(H49:I49)</f>
        <v>13000</v>
      </c>
    </row>
    <row r="50" spans="1:10" ht="78.75" x14ac:dyDescent="0.2">
      <c r="A50" s="369" t="s">
        <v>156</v>
      </c>
      <c r="B50" s="395" t="s">
        <v>694</v>
      </c>
      <c r="C50" s="371" t="s">
        <v>357</v>
      </c>
      <c r="D50" s="372">
        <v>1</v>
      </c>
      <c r="E50" s="398">
        <v>11000</v>
      </c>
      <c r="F50" s="362">
        <v>2000</v>
      </c>
      <c r="G50" s="398">
        <f>SUM(E50:F50)</f>
        <v>13000</v>
      </c>
      <c r="H50" s="398">
        <v>11000</v>
      </c>
      <c r="I50" s="362">
        <v>2000</v>
      </c>
      <c r="J50" s="398">
        <f>SUM(H50:I50)</f>
        <v>13000</v>
      </c>
    </row>
    <row r="51" spans="1:10" ht="78.75" x14ac:dyDescent="0.2">
      <c r="A51" s="369" t="s">
        <v>157</v>
      </c>
      <c r="B51" s="388" t="s">
        <v>693</v>
      </c>
      <c r="C51" s="371" t="s">
        <v>147</v>
      </c>
      <c r="D51" s="385">
        <v>6</v>
      </c>
      <c r="E51" s="398">
        <v>11000</v>
      </c>
      <c r="F51" s="362">
        <v>2000</v>
      </c>
      <c r="G51" s="398">
        <f>SUM(E51:F51)</f>
        <v>13000</v>
      </c>
      <c r="H51" s="398">
        <f t="shared" ref="H51:H64" si="8">E51*D51</f>
        <v>66000</v>
      </c>
      <c r="I51" s="362">
        <f t="shared" ref="I51:I64" si="9">F51*D51</f>
        <v>12000</v>
      </c>
      <c r="J51" s="398">
        <f>SUM(H51:I51)</f>
        <v>78000</v>
      </c>
    </row>
    <row r="52" spans="1:10" ht="78.75" x14ac:dyDescent="0.2">
      <c r="A52" s="369"/>
      <c r="B52" s="395" t="s">
        <v>693</v>
      </c>
      <c r="C52" s="371" t="s">
        <v>147</v>
      </c>
      <c r="D52" s="385">
        <v>4</v>
      </c>
      <c r="E52" s="398">
        <v>11000</v>
      </c>
      <c r="F52" s="362">
        <v>2000</v>
      </c>
      <c r="G52" s="398">
        <f>SUM(E52:F52)</f>
        <v>13000</v>
      </c>
      <c r="H52" s="398">
        <f t="shared" si="8"/>
        <v>44000</v>
      </c>
      <c r="I52" s="362">
        <f t="shared" si="9"/>
        <v>8000</v>
      </c>
      <c r="J52" s="398">
        <f>SUM(H52:I52)</f>
        <v>52000</v>
      </c>
    </row>
    <row r="53" spans="1:10" ht="78.75" x14ac:dyDescent="0.2">
      <c r="A53" s="369" t="s">
        <v>158</v>
      </c>
      <c r="B53" s="370" t="s">
        <v>743</v>
      </c>
      <c r="C53" s="371" t="s">
        <v>47</v>
      </c>
      <c r="D53" s="372">
        <f>2+7+1</f>
        <v>10</v>
      </c>
      <c r="E53" s="398">
        <v>10100</v>
      </c>
      <c r="F53" s="362">
        <v>2000</v>
      </c>
      <c r="G53" s="398">
        <f t="shared" si="2"/>
        <v>12100</v>
      </c>
      <c r="H53" s="398">
        <f t="shared" si="8"/>
        <v>101000</v>
      </c>
      <c r="I53" s="398">
        <f t="shared" si="9"/>
        <v>20000</v>
      </c>
      <c r="J53" s="398">
        <f t="shared" si="3"/>
        <v>121000</v>
      </c>
    </row>
    <row r="54" spans="1:10" ht="78.75" x14ac:dyDescent="0.2">
      <c r="A54" s="369" t="s">
        <v>159</v>
      </c>
      <c r="B54" s="370" t="s">
        <v>167</v>
      </c>
      <c r="C54" s="371" t="s">
        <v>47</v>
      </c>
      <c r="D54" s="372">
        <f>2+7+1</f>
        <v>10</v>
      </c>
      <c r="E54" s="398">
        <v>10100</v>
      </c>
      <c r="F54" s="362">
        <v>2000</v>
      </c>
      <c r="G54" s="398">
        <f t="shared" si="2"/>
        <v>12100</v>
      </c>
      <c r="H54" s="398">
        <f t="shared" si="8"/>
        <v>101000</v>
      </c>
      <c r="I54" s="398">
        <f t="shared" si="9"/>
        <v>20000</v>
      </c>
      <c r="J54" s="398">
        <f t="shared" si="3"/>
        <v>121000</v>
      </c>
    </row>
    <row r="55" spans="1:10" ht="63" x14ac:dyDescent="0.2">
      <c r="A55" s="369" t="s">
        <v>160</v>
      </c>
      <c r="B55" s="370" t="s">
        <v>168</v>
      </c>
      <c r="C55" s="371" t="s">
        <v>147</v>
      </c>
      <c r="D55" s="372">
        <f>3+1</f>
        <v>4</v>
      </c>
      <c r="E55" s="398">
        <v>10100</v>
      </c>
      <c r="F55" s="362">
        <v>2000</v>
      </c>
      <c r="G55" s="398">
        <f t="shared" si="2"/>
        <v>12100</v>
      </c>
      <c r="H55" s="398">
        <f t="shared" si="8"/>
        <v>40400</v>
      </c>
      <c r="I55" s="398">
        <f t="shared" si="9"/>
        <v>8000</v>
      </c>
      <c r="J55" s="398">
        <f t="shared" si="3"/>
        <v>48400</v>
      </c>
    </row>
    <row r="56" spans="1:10" ht="63" x14ac:dyDescent="0.2">
      <c r="A56" s="369" t="s">
        <v>161</v>
      </c>
      <c r="B56" s="370" t="s">
        <v>169</v>
      </c>
      <c r="C56" s="371" t="s">
        <v>147</v>
      </c>
      <c r="D56" s="372">
        <f>3+1</f>
        <v>4</v>
      </c>
      <c r="E56" s="398">
        <v>10100</v>
      </c>
      <c r="F56" s="362">
        <v>2000</v>
      </c>
      <c r="G56" s="398">
        <f t="shared" si="2"/>
        <v>12100</v>
      </c>
      <c r="H56" s="398">
        <f t="shared" si="8"/>
        <v>40400</v>
      </c>
      <c r="I56" s="398">
        <f t="shared" si="9"/>
        <v>8000</v>
      </c>
      <c r="J56" s="398">
        <f t="shared" si="3"/>
        <v>48400</v>
      </c>
    </row>
    <row r="57" spans="1:10" ht="78.75" x14ac:dyDescent="0.2">
      <c r="A57" s="369" t="s">
        <v>162</v>
      </c>
      <c r="B57" s="395" t="s">
        <v>149</v>
      </c>
      <c r="C57" s="371" t="s">
        <v>148</v>
      </c>
      <c r="D57" s="385">
        <v>36</v>
      </c>
      <c r="E57" s="398">
        <v>14800</v>
      </c>
      <c r="F57" s="362">
        <v>2200</v>
      </c>
      <c r="G57" s="398">
        <f t="shared" si="2"/>
        <v>17000</v>
      </c>
      <c r="H57" s="398">
        <f t="shared" si="8"/>
        <v>532800</v>
      </c>
      <c r="I57" s="398">
        <f t="shared" si="9"/>
        <v>79200</v>
      </c>
      <c r="J57" s="398">
        <f t="shared" si="3"/>
        <v>612000</v>
      </c>
    </row>
    <row r="58" spans="1:10" ht="78.75" x14ac:dyDescent="0.2">
      <c r="A58" s="369"/>
      <c r="B58" s="388" t="s">
        <v>810</v>
      </c>
      <c r="C58" s="386" t="s">
        <v>148</v>
      </c>
      <c r="D58" s="385">
        <v>2</v>
      </c>
      <c r="E58" s="398">
        <v>14800</v>
      </c>
      <c r="F58" s="362">
        <v>2200</v>
      </c>
      <c r="G58" s="398">
        <f t="shared" si="2"/>
        <v>17000</v>
      </c>
      <c r="H58" s="398">
        <f t="shared" si="8"/>
        <v>29600</v>
      </c>
      <c r="I58" s="398">
        <f t="shared" si="9"/>
        <v>4400</v>
      </c>
      <c r="J58" s="398">
        <f t="shared" si="3"/>
        <v>34000</v>
      </c>
    </row>
    <row r="59" spans="1:10" ht="63" x14ac:dyDescent="0.2">
      <c r="A59" s="369" t="s">
        <v>163</v>
      </c>
      <c r="B59" s="395" t="s">
        <v>695</v>
      </c>
      <c r="C59" s="371" t="s">
        <v>531</v>
      </c>
      <c r="D59" s="372">
        <v>1</v>
      </c>
      <c r="E59" s="398">
        <v>13300</v>
      </c>
      <c r="F59" s="362">
        <v>2200</v>
      </c>
      <c r="G59" s="398">
        <f t="shared" si="2"/>
        <v>15500</v>
      </c>
      <c r="H59" s="398">
        <f t="shared" si="8"/>
        <v>13300</v>
      </c>
      <c r="I59" s="398">
        <f t="shared" si="9"/>
        <v>2200</v>
      </c>
      <c r="J59" s="398">
        <f t="shared" si="3"/>
        <v>15500</v>
      </c>
    </row>
    <row r="60" spans="1:10" ht="63" x14ac:dyDescent="0.2">
      <c r="A60" s="369" t="s">
        <v>164</v>
      </c>
      <c r="B60" s="395" t="s">
        <v>697</v>
      </c>
      <c r="C60" s="371" t="s">
        <v>7</v>
      </c>
      <c r="D60" s="372">
        <f>2+2+14+2+2</f>
        <v>22</v>
      </c>
      <c r="E60" s="398">
        <v>13300</v>
      </c>
      <c r="F60" s="362">
        <v>2200</v>
      </c>
      <c r="G60" s="398">
        <f t="shared" si="2"/>
        <v>15500</v>
      </c>
      <c r="H60" s="398">
        <f t="shared" si="8"/>
        <v>292600</v>
      </c>
      <c r="I60" s="398">
        <f t="shared" si="9"/>
        <v>48400</v>
      </c>
      <c r="J60" s="398">
        <f t="shared" si="3"/>
        <v>341000</v>
      </c>
    </row>
    <row r="61" spans="1:10" ht="63" x14ac:dyDescent="0.2">
      <c r="A61" s="369" t="s">
        <v>748</v>
      </c>
      <c r="B61" s="395" t="s">
        <v>696</v>
      </c>
      <c r="C61" s="371" t="s">
        <v>19</v>
      </c>
      <c r="D61" s="372">
        <v>22</v>
      </c>
      <c r="E61" s="398">
        <v>13300</v>
      </c>
      <c r="F61" s="362">
        <v>2200</v>
      </c>
      <c r="G61" s="398">
        <f t="shared" si="2"/>
        <v>15500</v>
      </c>
      <c r="H61" s="398">
        <f t="shared" si="8"/>
        <v>292600</v>
      </c>
      <c r="I61" s="398">
        <f t="shared" si="9"/>
        <v>48400</v>
      </c>
      <c r="J61" s="398">
        <f t="shared" si="3"/>
        <v>341000</v>
      </c>
    </row>
    <row r="62" spans="1:10" ht="78.75" x14ac:dyDescent="0.2">
      <c r="A62" s="369" t="s">
        <v>749</v>
      </c>
      <c r="B62" s="370" t="s">
        <v>150</v>
      </c>
      <c r="C62" s="371" t="s">
        <v>7</v>
      </c>
      <c r="D62" s="372">
        <f>4+14+4</f>
        <v>22</v>
      </c>
      <c r="E62" s="398">
        <v>10000</v>
      </c>
      <c r="F62" s="362">
        <v>2000</v>
      </c>
      <c r="G62" s="398">
        <f t="shared" si="2"/>
        <v>12000</v>
      </c>
      <c r="H62" s="398">
        <f t="shared" si="8"/>
        <v>220000</v>
      </c>
      <c r="I62" s="398">
        <f t="shared" si="9"/>
        <v>44000</v>
      </c>
      <c r="J62" s="398">
        <f t="shared" si="3"/>
        <v>264000</v>
      </c>
    </row>
    <row r="63" spans="1:10" ht="63" x14ac:dyDescent="0.2">
      <c r="A63" s="369" t="s">
        <v>750</v>
      </c>
      <c r="B63" s="370" t="s">
        <v>475</v>
      </c>
      <c r="C63" s="371" t="s">
        <v>7</v>
      </c>
      <c r="D63" s="372">
        <v>22</v>
      </c>
      <c r="E63" s="398">
        <v>10000</v>
      </c>
      <c r="F63" s="362">
        <v>2000</v>
      </c>
      <c r="G63" s="398">
        <f t="shared" si="2"/>
        <v>12000</v>
      </c>
      <c r="H63" s="398">
        <f t="shared" si="8"/>
        <v>220000</v>
      </c>
      <c r="I63" s="398">
        <f t="shared" si="9"/>
        <v>44000</v>
      </c>
      <c r="J63" s="398">
        <f t="shared" si="3"/>
        <v>264000</v>
      </c>
    </row>
    <row r="64" spans="1:10" ht="63" x14ac:dyDescent="0.2">
      <c r="A64" s="369" t="s">
        <v>751</v>
      </c>
      <c r="B64" s="395" t="s">
        <v>577</v>
      </c>
      <c r="C64" s="371" t="s">
        <v>148</v>
      </c>
      <c r="D64" s="372">
        <v>2</v>
      </c>
      <c r="E64" s="398">
        <v>10700</v>
      </c>
      <c r="F64" s="362">
        <v>2000</v>
      </c>
      <c r="G64" s="398">
        <f t="shared" si="2"/>
        <v>12700</v>
      </c>
      <c r="H64" s="398">
        <f t="shared" si="8"/>
        <v>21400</v>
      </c>
      <c r="I64" s="398">
        <f t="shared" si="9"/>
        <v>4000</v>
      </c>
      <c r="J64" s="398">
        <f t="shared" si="3"/>
        <v>25400</v>
      </c>
    </row>
    <row r="65" spans="1:10" ht="16.5" x14ac:dyDescent="0.3">
      <c r="A65" s="358"/>
      <c r="B65" s="359" t="s">
        <v>872</v>
      </c>
      <c r="C65" s="397"/>
      <c r="D65" s="358"/>
      <c r="E65" s="364"/>
      <c r="F65" s="364"/>
      <c r="G65" s="364"/>
      <c r="H65" s="365">
        <f>SUM(H14:H64)</f>
        <v>4817720</v>
      </c>
      <c r="I65" s="364"/>
      <c r="J65" s="365"/>
    </row>
    <row r="66" spans="1:10" ht="16.5" x14ac:dyDescent="0.3">
      <c r="A66" s="358"/>
      <c r="B66" s="359" t="s">
        <v>873</v>
      </c>
      <c r="C66" s="397"/>
      <c r="D66" s="358"/>
      <c r="E66" s="364"/>
      <c r="F66" s="364"/>
      <c r="G66" s="364"/>
      <c r="H66" s="364"/>
      <c r="I66" s="365">
        <f>SUM(I14:I65)</f>
        <v>935800</v>
      </c>
      <c r="J66" s="364"/>
    </row>
    <row r="67" spans="1:10" ht="16.5" x14ac:dyDescent="0.3">
      <c r="A67" s="358"/>
      <c r="B67" s="359" t="s">
        <v>874</v>
      </c>
      <c r="C67" s="397"/>
      <c r="D67" s="358"/>
      <c r="E67" s="364"/>
      <c r="F67" s="364"/>
      <c r="G67" s="364"/>
      <c r="H67" s="364"/>
      <c r="I67" s="364"/>
      <c r="J67" s="365">
        <f>SUM(J14:J66)</f>
        <v>5753520</v>
      </c>
    </row>
    <row r="68" spans="1:10" ht="16.5" x14ac:dyDescent="0.3">
      <c r="A68" s="32"/>
      <c r="B68" s="33" t="s">
        <v>51</v>
      </c>
      <c r="C68" s="33"/>
      <c r="D68" s="34"/>
      <c r="E68" s="34"/>
      <c r="F68" s="35"/>
      <c r="G68" s="36"/>
      <c r="H68" s="32"/>
      <c r="I68" s="32"/>
      <c r="J68" s="32"/>
    </row>
    <row r="69" spans="1:10" ht="16.5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</row>
    <row r="70" spans="1:10" ht="16.5" x14ac:dyDescent="0.3">
      <c r="A70" s="31"/>
      <c r="B70" s="39"/>
      <c r="C70" s="40"/>
      <c r="D70" s="41"/>
      <c r="E70" s="41"/>
      <c r="F70" s="41"/>
      <c r="G70" s="42"/>
      <c r="H70" s="43"/>
      <c r="I70" s="43"/>
      <c r="J70" s="43"/>
    </row>
    <row r="71" spans="1:10" x14ac:dyDescent="0.2">
      <c r="A71" s="44"/>
      <c r="B71" s="45" t="s">
        <v>53</v>
      </c>
      <c r="C71" s="45"/>
      <c r="D71" s="47" t="s">
        <v>87</v>
      </c>
      <c r="E71" s="47"/>
      <c r="F71" s="47"/>
      <c r="G71" s="46"/>
      <c r="H71" s="48" t="s">
        <v>88</v>
      </c>
      <c r="I71" s="48"/>
      <c r="J71" s="48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" top="0" bottom="0.15748031496062992" header="0.31496062992125984" footer="0.31496062992125984"/>
  <pageSetup paperSize="9" scale="60" fitToHeight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view="pageBreakPreview" topLeftCell="A5" zoomScaleNormal="85" zoomScaleSheetLayoutView="100" workbookViewId="0">
      <selection activeCell="E7" sqref="E1:F1048576"/>
    </sheetView>
  </sheetViews>
  <sheetFormatPr defaultRowHeight="12.75" x14ac:dyDescent="0.2"/>
  <cols>
    <col min="1" max="1" width="5.5703125" style="15" customWidth="1"/>
    <col min="2" max="2" width="70.85546875" style="23" customWidth="1"/>
    <col min="3" max="3" width="23.140625" style="301" customWidth="1"/>
    <col min="4" max="4" width="11.85546875" style="301" customWidth="1"/>
    <col min="5" max="5" width="11.28515625" style="284" customWidth="1"/>
    <col min="6" max="7" width="9.140625" style="284"/>
    <col min="8" max="8" width="11.5703125" style="284" customWidth="1"/>
    <col min="9" max="9" width="9.140625" style="284"/>
    <col min="10" max="10" width="11.5703125" style="284" customWidth="1"/>
  </cols>
  <sheetData>
    <row r="1" spans="1:10" ht="18.75" x14ac:dyDescent="0.3">
      <c r="A1" s="493" t="s">
        <v>82</v>
      </c>
      <c r="B1" s="493"/>
      <c r="C1" s="493"/>
      <c r="D1" s="493"/>
    </row>
    <row r="2" spans="1:10" ht="15.75" hidden="1" x14ac:dyDescent="0.25">
      <c r="A2" s="10"/>
      <c r="B2" s="21"/>
      <c r="C2" s="300"/>
      <c r="D2" s="268"/>
    </row>
    <row r="3" spans="1:10" ht="15.75" x14ac:dyDescent="0.2">
      <c r="A3" s="16" t="s">
        <v>83</v>
      </c>
      <c r="B3" s="22"/>
      <c r="D3" s="269"/>
    </row>
    <row r="4" spans="1:10" ht="15.75" x14ac:dyDescent="0.2">
      <c r="A4" s="16"/>
      <c r="B4" s="89" t="s">
        <v>93</v>
      </c>
      <c r="C4" s="302"/>
      <c r="D4" s="270"/>
    </row>
    <row r="5" spans="1:10" ht="15.75" x14ac:dyDescent="0.25">
      <c r="A5" s="17" t="s">
        <v>84</v>
      </c>
      <c r="B5" s="6"/>
      <c r="C5" s="269"/>
      <c r="D5" s="271"/>
    </row>
    <row r="6" spans="1:10" ht="15.75" x14ac:dyDescent="0.25">
      <c r="A6" s="17"/>
      <c r="B6" s="89" t="s">
        <v>69</v>
      </c>
      <c r="C6" s="302"/>
      <c r="D6" s="271"/>
    </row>
    <row r="7" spans="1:10" ht="15.75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170</v>
      </c>
      <c r="C8" s="303"/>
      <c r="D8" s="271"/>
    </row>
    <row r="9" spans="1:10" ht="11.25" customHeight="1" x14ac:dyDescent="0.25">
      <c r="A9" s="12"/>
      <c r="B9" s="9"/>
      <c r="C9" s="269"/>
      <c r="D9" s="272"/>
    </row>
    <row r="10" spans="1:10" ht="15.75" x14ac:dyDescent="0.2">
      <c r="A10" s="13"/>
      <c r="B10" s="16" t="s">
        <v>514</v>
      </c>
      <c r="C10" s="273"/>
      <c r="D10" s="273"/>
    </row>
    <row r="11" spans="1:10" ht="15" thickBot="1" x14ac:dyDescent="0.25">
      <c r="A11" s="14"/>
      <c r="B11" s="24"/>
      <c r="C11" s="304"/>
      <c r="D11" s="304"/>
    </row>
    <row r="12" spans="1:10" ht="12.75" customHeight="1" x14ac:dyDescent="0.2">
      <c r="A12" s="499" t="s">
        <v>90</v>
      </c>
      <c r="B12" s="501" t="s">
        <v>91</v>
      </c>
      <c r="C12" s="509" t="s">
        <v>92</v>
      </c>
      <c r="D12" s="509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0"/>
      <c r="B13" s="502"/>
      <c r="C13" s="510"/>
      <c r="D13" s="510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97.5" customHeight="1" x14ac:dyDescent="0.2">
      <c r="A14" s="187">
        <v>1</v>
      </c>
      <c r="B14" s="92" t="s">
        <v>672</v>
      </c>
      <c r="C14" s="258" t="s">
        <v>203</v>
      </c>
      <c r="D14" s="183">
        <f>4+6+3</f>
        <v>13</v>
      </c>
      <c r="E14" s="298">
        <v>17180</v>
      </c>
      <c r="F14" s="203">
        <v>2200</v>
      </c>
      <c r="G14" s="253">
        <f>E14+F14</f>
        <v>19380</v>
      </c>
      <c r="H14" s="202">
        <f t="shared" ref="H14:H31" si="0">E14*D14</f>
        <v>223340</v>
      </c>
      <c r="I14" s="203">
        <f t="shared" ref="I14:I31" si="1">F14*D14</f>
        <v>28600</v>
      </c>
      <c r="J14" s="253">
        <f>H14+I14</f>
        <v>251940</v>
      </c>
    </row>
    <row r="15" spans="1:10" ht="96.75" customHeight="1" x14ac:dyDescent="0.2">
      <c r="A15" s="184">
        <v>2</v>
      </c>
      <c r="B15" s="92" t="s">
        <v>673</v>
      </c>
      <c r="C15" s="258" t="s">
        <v>203</v>
      </c>
      <c r="D15" s="183">
        <f>5+18+9</f>
        <v>32</v>
      </c>
      <c r="E15" s="298">
        <v>17180</v>
      </c>
      <c r="F15" s="232">
        <v>2200</v>
      </c>
      <c r="G15" s="253">
        <f t="shared" ref="G15:G69" si="2">E15+F15</f>
        <v>19380</v>
      </c>
      <c r="H15" s="202">
        <f t="shared" si="0"/>
        <v>549760</v>
      </c>
      <c r="I15" s="203">
        <f t="shared" si="1"/>
        <v>70400</v>
      </c>
      <c r="J15" s="253">
        <f t="shared" ref="J15:J69" si="3">H15+I15</f>
        <v>620160</v>
      </c>
    </row>
    <row r="16" spans="1:10" ht="80.25" customHeight="1" x14ac:dyDescent="0.2">
      <c r="A16" s="108">
        <v>3</v>
      </c>
      <c r="B16" s="93" t="s">
        <v>675</v>
      </c>
      <c r="C16" s="258" t="s">
        <v>209</v>
      </c>
      <c r="D16" s="183">
        <v>1</v>
      </c>
      <c r="E16" s="298">
        <v>17180</v>
      </c>
      <c r="F16" s="203">
        <v>2200</v>
      </c>
      <c r="G16" s="253">
        <f t="shared" si="2"/>
        <v>19380</v>
      </c>
      <c r="H16" s="202">
        <f t="shared" si="0"/>
        <v>17180</v>
      </c>
      <c r="I16" s="203">
        <f t="shared" si="1"/>
        <v>2200</v>
      </c>
      <c r="J16" s="253">
        <f t="shared" si="3"/>
        <v>19380</v>
      </c>
    </row>
    <row r="17" spans="1:10" ht="84.75" customHeight="1" x14ac:dyDescent="0.2">
      <c r="A17" s="184">
        <v>4</v>
      </c>
      <c r="B17" s="93" t="s">
        <v>674</v>
      </c>
      <c r="C17" s="258" t="s">
        <v>209</v>
      </c>
      <c r="D17" s="183">
        <v>1</v>
      </c>
      <c r="E17" s="298">
        <v>17180</v>
      </c>
      <c r="F17" s="305">
        <v>2200</v>
      </c>
      <c r="G17" s="253">
        <f t="shared" si="2"/>
        <v>19380</v>
      </c>
      <c r="H17" s="202">
        <f t="shared" si="0"/>
        <v>17180</v>
      </c>
      <c r="I17" s="203">
        <f t="shared" si="1"/>
        <v>2200</v>
      </c>
      <c r="J17" s="253">
        <f t="shared" si="3"/>
        <v>19380</v>
      </c>
    </row>
    <row r="18" spans="1:10" ht="88.5" customHeight="1" x14ac:dyDescent="0.2">
      <c r="A18" s="108">
        <v>5</v>
      </c>
      <c r="B18" s="92" t="s">
        <v>676</v>
      </c>
      <c r="C18" s="65" t="s">
        <v>199</v>
      </c>
      <c r="D18" s="107">
        <v>1</v>
      </c>
      <c r="E18" s="298">
        <v>13700</v>
      </c>
      <c r="F18" s="243">
        <v>2200</v>
      </c>
      <c r="G18" s="253">
        <f t="shared" si="2"/>
        <v>15900</v>
      </c>
      <c r="H18" s="202">
        <f t="shared" si="0"/>
        <v>13700</v>
      </c>
      <c r="I18" s="203">
        <f t="shared" si="1"/>
        <v>2200</v>
      </c>
      <c r="J18" s="253">
        <f t="shared" si="3"/>
        <v>15900</v>
      </c>
    </row>
    <row r="19" spans="1:10" ht="98.25" customHeight="1" x14ac:dyDescent="0.2">
      <c r="A19" s="184">
        <v>6</v>
      </c>
      <c r="B19" s="92" t="s">
        <v>677</v>
      </c>
      <c r="C19" s="65" t="s">
        <v>199</v>
      </c>
      <c r="D19" s="107">
        <v>1</v>
      </c>
      <c r="E19" s="298">
        <v>13700</v>
      </c>
      <c r="F19" s="243">
        <v>2200</v>
      </c>
      <c r="G19" s="253">
        <f t="shared" si="2"/>
        <v>15900</v>
      </c>
      <c r="H19" s="202">
        <f t="shared" si="0"/>
        <v>13700</v>
      </c>
      <c r="I19" s="203">
        <f t="shared" si="1"/>
        <v>2200</v>
      </c>
      <c r="J19" s="253">
        <f t="shared" si="3"/>
        <v>15900</v>
      </c>
    </row>
    <row r="20" spans="1:10" ht="90" customHeight="1" x14ac:dyDescent="0.2">
      <c r="A20" s="108">
        <v>7</v>
      </c>
      <c r="B20" s="92" t="s">
        <v>202</v>
      </c>
      <c r="C20" s="65" t="s">
        <v>79</v>
      </c>
      <c r="D20" s="107">
        <v>20</v>
      </c>
      <c r="E20" s="298">
        <v>10000</v>
      </c>
      <c r="F20" s="243">
        <v>2000</v>
      </c>
      <c r="G20" s="253">
        <f t="shared" si="2"/>
        <v>12000</v>
      </c>
      <c r="H20" s="202">
        <f t="shared" si="0"/>
        <v>200000</v>
      </c>
      <c r="I20" s="203">
        <f t="shared" si="1"/>
        <v>40000</v>
      </c>
      <c r="J20" s="253">
        <f t="shared" si="3"/>
        <v>240000</v>
      </c>
    </row>
    <row r="21" spans="1:10" ht="87.75" customHeight="1" x14ac:dyDescent="0.2">
      <c r="A21" s="184">
        <v>8</v>
      </c>
      <c r="B21" s="92" t="s">
        <v>210</v>
      </c>
      <c r="C21" s="65" t="s">
        <v>79</v>
      </c>
      <c r="D21" s="107">
        <v>22</v>
      </c>
      <c r="E21" s="202">
        <v>10000</v>
      </c>
      <c r="F21" s="243">
        <v>2000</v>
      </c>
      <c r="G21" s="253">
        <f t="shared" si="2"/>
        <v>12000</v>
      </c>
      <c r="H21" s="202">
        <f t="shared" si="0"/>
        <v>220000</v>
      </c>
      <c r="I21" s="203">
        <f t="shared" si="1"/>
        <v>44000</v>
      </c>
      <c r="J21" s="253">
        <f t="shared" si="3"/>
        <v>264000</v>
      </c>
    </row>
    <row r="22" spans="1:10" ht="93" customHeight="1" x14ac:dyDescent="0.2">
      <c r="A22" s="108">
        <v>9</v>
      </c>
      <c r="B22" s="92" t="s">
        <v>582</v>
      </c>
      <c r="C22" s="75" t="s">
        <v>172</v>
      </c>
      <c r="D22" s="107">
        <v>1</v>
      </c>
      <c r="E22" s="202">
        <v>13700</v>
      </c>
      <c r="F22" s="243">
        <v>2200</v>
      </c>
      <c r="G22" s="253">
        <f t="shared" si="2"/>
        <v>15900</v>
      </c>
      <c r="H22" s="202">
        <f t="shared" si="0"/>
        <v>13700</v>
      </c>
      <c r="I22" s="203">
        <f t="shared" si="1"/>
        <v>2200</v>
      </c>
      <c r="J22" s="253">
        <f t="shared" si="3"/>
        <v>15900</v>
      </c>
    </row>
    <row r="23" spans="1:10" ht="76.5" customHeight="1" x14ac:dyDescent="0.2">
      <c r="A23" s="184">
        <v>10</v>
      </c>
      <c r="B23" s="92" t="s">
        <v>793</v>
      </c>
      <c r="C23" s="75" t="s">
        <v>204</v>
      </c>
      <c r="D23" s="107">
        <f>3+6+3</f>
        <v>12</v>
      </c>
      <c r="E23" s="202">
        <v>11000</v>
      </c>
      <c r="F23" s="243">
        <v>2000</v>
      </c>
      <c r="G23" s="253">
        <f t="shared" si="2"/>
        <v>13000</v>
      </c>
      <c r="H23" s="202">
        <f t="shared" si="0"/>
        <v>132000</v>
      </c>
      <c r="I23" s="203">
        <f t="shared" si="1"/>
        <v>24000</v>
      </c>
      <c r="J23" s="253">
        <f t="shared" si="3"/>
        <v>156000</v>
      </c>
    </row>
    <row r="24" spans="1:10" ht="66" customHeight="1" x14ac:dyDescent="0.2">
      <c r="A24" s="108">
        <v>11</v>
      </c>
      <c r="B24" s="191" t="s">
        <v>482</v>
      </c>
      <c r="C24" s="75" t="s">
        <v>173</v>
      </c>
      <c r="D24" s="107">
        <v>3</v>
      </c>
      <c r="E24" s="202">
        <v>7000</v>
      </c>
      <c r="F24" s="243">
        <v>2000</v>
      </c>
      <c r="G24" s="253">
        <f t="shared" si="2"/>
        <v>9000</v>
      </c>
      <c r="H24" s="202">
        <f t="shared" si="0"/>
        <v>21000</v>
      </c>
      <c r="I24" s="203">
        <f t="shared" si="1"/>
        <v>6000</v>
      </c>
      <c r="J24" s="253">
        <f t="shared" si="3"/>
        <v>27000</v>
      </c>
    </row>
    <row r="25" spans="1:10" ht="67.5" customHeight="1" x14ac:dyDescent="0.2">
      <c r="A25" s="184">
        <v>12</v>
      </c>
      <c r="B25" s="191" t="s">
        <v>483</v>
      </c>
      <c r="C25" s="75" t="s">
        <v>180</v>
      </c>
      <c r="D25" s="107">
        <v>3</v>
      </c>
      <c r="E25" s="202">
        <v>7000</v>
      </c>
      <c r="F25" s="243">
        <v>2000</v>
      </c>
      <c r="G25" s="253">
        <f t="shared" si="2"/>
        <v>9000</v>
      </c>
      <c r="H25" s="202">
        <f t="shared" si="0"/>
        <v>21000</v>
      </c>
      <c r="I25" s="203">
        <f t="shared" si="1"/>
        <v>6000</v>
      </c>
      <c r="J25" s="253">
        <f t="shared" si="3"/>
        <v>27000</v>
      </c>
    </row>
    <row r="26" spans="1:10" ht="107.25" customHeight="1" x14ac:dyDescent="0.2">
      <c r="A26" s="108">
        <v>13</v>
      </c>
      <c r="B26" s="93" t="s">
        <v>182</v>
      </c>
      <c r="C26" s="75" t="s">
        <v>201</v>
      </c>
      <c r="D26" s="107">
        <v>2</v>
      </c>
      <c r="E26" s="202">
        <v>10900</v>
      </c>
      <c r="F26" s="243">
        <v>2200</v>
      </c>
      <c r="G26" s="253">
        <f t="shared" si="2"/>
        <v>13100</v>
      </c>
      <c r="H26" s="202">
        <f t="shared" si="0"/>
        <v>21800</v>
      </c>
      <c r="I26" s="203">
        <f t="shared" si="1"/>
        <v>4400</v>
      </c>
      <c r="J26" s="253">
        <f t="shared" si="3"/>
        <v>26200</v>
      </c>
    </row>
    <row r="27" spans="1:10" ht="107.25" customHeight="1" x14ac:dyDescent="0.2">
      <c r="A27" s="184">
        <v>14</v>
      </c>
      <c r="B27" s="93" t="s">
        <v>183</v>
      </c>
      <c r="C27" s="75" t="s">
        <v>200</v>
      </c>
      <c r="D27" s="107">
        <v>3</v>
      </c>
      <c r="E27" s="202">
        <v>10900</v>
      </c>
      <c r="F27" s="243">
        <v>2200</v>
      </c>
      <c r="G27" s="253">
        <f t="shared" si="2"/>
        <v>13100</v>
      </c>
      <c r="H27" s="202">
        <f t="shared" si="0"/>
        <v>32700</v>
      </c>
      <c r="I27" s="203">
        <f t="shared" si="1"/>
        <v>6600</v>
      </c>
      <c r="J27" s="253">
        <f t="shared" si="3"/>
        <v>39300</v>
      </c>
    </row>
    <row r="28" spans="1:10" ht="107.25" customHeight="1" x14ac:dyDescent="0.2">
      <c r="A28" s="108">
        <v>15</v>
      </c>
      <c r="B28" s="93" t="s">
        <v>532</v>
      </c>
      <c r="C28" s="75" t="s">
        <v>171</v>
      </c>
      <c r="D28" s="107">
        <f>5+24+10</f>
        <v>39</v>
      </c>
      <c r="E28" s="202">
        <v>5400</v>
      </c>
      <c r="F28" s="243">
        <v>2000</v>
      </c>
      <c r="G28" s="253">
        <f t="shared" si="2"/>
        <v>7400</v>
      </c>
      <c r="H28" s="202">
        <f t="shared" si="0"/>
        <v>210600</v>
      </c>
      <c r="I28" s="203">
        <f t="shared" si="1"/>
        <v>78000</v>
      </c>
      <c r="J28" s="253">
        <f t="shared" si="3"/>
        <v>288600</v>
      </c>
    </row>
    <row r="29" spans="1:10" ht="102" customHeight="1" x14ac:dyDescent="0.2">
      <c r="A29" s="184">
        <v>16</v>
      </c>
      <c r="B29" s="93" t="s">
        <v>533</v>
      </c>
      <c r="C29" s="75" t="s">
        <v>171</v>
      </c>
      <c r="D29" s="107">
        <f>11+36+16</f>
        <v>63</v>
      </c>
      <c r="E29" s="202">
        <v>5400</v>
      </c>
      <c r="F29" s="243">
        <v>2000</v>
      </c>
      <c r="G29" s="253">
        <f t="shared" si="2"/>
        <v>7400</v>
      </c>
      <c r="H29" s="202">
        <f t="shared" si="0"/>
        <v>340200</v>
      </c>
      <c r="I29" s="203">
        <f t="shared" si="1"/>
        <v>126000</v>
      </c>
      <c r="J29" s="253">
        <f t="shared" si="3"/>
        <v>466200</v>
      </c>
    </row>
    <row r="30" spans="1:10" ht="107.25" customHeight="1" x14ac:dyDescent="0.2">
      <c r="A30" s="108">
        <v>17</v>
      </c>
      <c r="B30" s="188" t="s">
        <v>484</v>
      </c>
      <c r="C30" s="75" t="s">
        <v>174</v>
      </c>
      <c r="D30" s="107">
        <v>3</v>
      </c>
      <c r="E30" s="298">
        <v>7900</v>
      </c>
      <c r="F30" s="243">
        <v>3000</v>
      </c>
      <c r="G30" s="253">
        <f t="shared" si="2"/>
        <v>10900</v>
      </c>
      <c r="H30" s="202">
        <f t="shared" si="0"/>
        <v>23700</v>
      </c>
      <c r="I30" s="203">
        <f t="shared" si="1"/>
        <v>9000</v>
      </c>
      <c r="J30" s="253">
        <f t="shared" si="3"/>
        <v>32700</v>
      </c>
    </row>
    <row r="31" spans="1:10" ht="80.25" customHeight="1" x14ac:dyDescent="0.2">
      <c r="A31" s="184">
        <v>18</v>
      </c>
      <c r="B31" s="93" t="s">
        <v>735</v>
      </c>
      <c r="C31" s="75" t="s">
        <v>176</v>
      </c>
      <c r="D31" s="107">
        <v>1</v>
      </c>
      <c r="E31" s="202">
        <v>17850</v>
      </c>
      <c r="F31" s="243">
        <v>2200</v>
      </c>
      <c r="G31" s="253">
        <f t="shared" si="2"/>
        <v>20050</v>
      </c>
      <c r="H31" s="202">
        <f t="shared" si="0"/>
        <v>17850</v>
      </c>
      <c r="I31" s="203">
        <f t="shared" si="1"/>
        <v>2200</v>
      </c>
      <c r="J31" s="253">
        <f t="shared" si="3"/>
        <v>20050</v>
      </c>
    </row>
    <row r="32" spans="1:10" ht="78" customHeight="1" x14ac:dyDescent="0.2">
      <c r="A32" s="108">
        <f>A31+1</f>
        <v>19</v>
      </c>
      <c r="B32" s="211" t="s">
        <v>733</v>
      </c>
      <c r="C32" s="75" t="s">
        <v>534</v>
      </c>
      <c r="D32" s="107">
        <v>1</v>
      </c>
      <c r="E32" s="202">
        <v>16500</v>
      </c>
      <c r="F32" s="243">
        <v>2200</v>
      </c>
      <c r="G32" s="253">
        <f t="shared" si="2"/>
        <v>18700</v>
      </c>
      <c r="H32" s="202">
        <v>17180</v>
      </c>
      <c r="I32" s="243">
        <v>2500</v>
      </c>
      <c r="J32" s="253">
        <f t="shared" si="3"/>
        <v>19680</v>
      </c>
    </row>
    <row r="33" spans="1:10" ht="75.75" customHeight="1" x14ac:dyDescent="0.2">
      <c r="A33" s="108">
        <v>19</v>
      </c>
      <c r="B33" s="93" t="s">
        <v>792</v>
      </c>
      <c r="C33" s="75" t="s">
        <v>177</v>
      </c>
      <c r="D33" s="299">
        <v>2</v>
      </c>
      <c r="E33" s="202">
        <v>17000</v>
      </c>
      <c r="F33" s="243">
        <v>2200</v>
      </c>
      <c r="G33" s="253">
        <f t="shared" si="2"/>
        <v>19200</v>
      </c>
      <c r="H33" s="202">
        <f>E33*D33</f>
        <v>34000</v>
      </c>
      <c r="I33" s="203">
        <f>F33*D33</f>
        <v>4400</v>
      </c>
      <c r="J33" s="253">
        <f t="shared" si="3"/>
        <v>38400</v>
      </c>
    </row>
    <row r="34" spans="1:10" ht="72" customHeight="1" x14ac:dyDescent="0.2">
      <c r="A34" s="108"/>
      <c r="B34" s="211" t="s">
        <v>734</v>
      </c>
      <c r="C34" s="75" t="s">
        <v>535</v>
      </c>
      <c r="D34" s="107">
        <v>1</v>
      </c>
      <c r="E34" s="202">
        <v>16500</v>
      </c>
      <c r="F34" s="243">
        <v>2200</v>
      </c>
      <c r="G34" s="253">
        <f>SUM(E34:F34)</f>
        <v>18700</v>
      </c>
      <c r="H34" s="202">
        <v>17180</v>
      </c>
      <c r="I34" s="243">
        <v>2500</v>
      </c>
      <c r="J34" s="253">
        <f>SUM(H34:I34)</f>
        <v>19680</v>
      </c>
    </row>
    <row r="35" spans="1:10" ht="107.25" customHeight="1" x14ac:dyDescent="0.2">
      <c r="A35" s="184">
        <v>20</v>
      </c>
      <c r="B35" s="93" t="s">
        <v>536</v>
      </c>
      <c r="C35" s="75" t="s">
        <v>195</v>
      </c>
      <c r="D35" s="107">
        <v>1</v>
      </c>
      <c r="E35" s="298">
        <v>12800</v>
      </c>
      <c r="F35" s="243">
        <v>2200</v>
      </c>
      <c r="G35" s="253">
        <f t="shared" si="2"/>
        <v>15000</v>
      </c>
      <c r="H35" s="202">
        <f t="shared" ref="H35:H51" si="4">E35*D35</f>
        <v>12800</v>
      </c>
      <c r="I35" s="203">
        <f t="shared" ref="I35:I51" si="5">F35*D35</f>
        <v>2200</v>
      </c>
      <c r="J35" s="253">
        <f t="shared" si="3"/>
        <v>15000</v>
      </c>
    </row>
    <row r="36" spans="1:10" ht="107.25" customHeight="1" x14ac:dyDescent="0.2">
      <c r="A36" s="108">
        <v>21</v>
      </c>
      <c r="B36" s="93" t="s">
        <v>583</v>
      </c>
      <c r="C36" s="75" t="s">
        <v>181</v>
      </c>
      <c r="D36" s="107">
        <v>3</v>
      </c>
      <c r="E36" s="298">
        <v>12800</v>
      </c>
      <c r="F36" s="243">
        <v>2200</v>
      </c>
      <c r="G36" s="253">
        <f t="shared" si="2"/>
        <v>15000</v>
      </c>
      <c r="H36" s="202">
        <f t="shared" si="4"/>
        <v>38400</v>
      </c>
      <c r="I36" s="203">
        <f t="shared" si="5"/>
        <v>6600</v>
      </c>
      <c r="J36" s="253">
        <f t="shared" si="3"/>
        <v>45000</v>
      </c>
    </row>
    <row r="37" spans="1:10" ht="81.75" customHeight="1" x14ac:dyDescent="0.2">
      <c r="A37" s="184">
        <v>22</v>
      </c>
      <c r="B37" s="93" t="s">
        <v>178</v>
      </c>
      <c r="C37" s="75" t="s">
        <v>179</v>
      </c>
      <c r="D37" s="107">
        <v>3</v>
      </c>
      <c r="E37" s="202">
        <v>10500</v>
      </c>
      <c r="F37" s="243">
        <v>2200</v>
      </c>
      <c r="G37" s="253">
        <f t="shared" si="2"/>
        <v>12700</v>
      </c>
      <c r="H37" s="202">
        <f t="shared" si="4"/>
        <v>31500</v>
      </c>
      <c r="I37" s="203">
        <f t="shared" si="5"/>
        <v>6600</v>
      </c>
      <c r="J37" s="253">
        <f t="shared" si="3"/>
        <v>38100</v>
      </c>
    </row>
    <row r="38" spans="1:10" ht="94.5" customHeight="1" x14ac:dyDescent="0.2">
      <c r="A38" s="108">
        <v>23</v>
      </c>
      <c r="B38" s="93" t="s">
        <v>184</v>
      </c>
      <c r="C38" s="75" t="s">
        <v>175</v>
      </c>
      <c r="D38" s="106">
        <v>3</v>
      </c>
      <c r="E38" s="202">
        <v>12500</v>
      </c>
      <c r="F38" s="244">
        <v>2200</v>
      </c>
      <c r="G38" s="253">
        <f t="shared" si="2"/>
        <v>14700</v>
      </c>
      <c r="H38" s="202">
        <f t="shared" si="4"/>
        <v>37500</v>
      </c>
      <c r="I38" s="203">
        <f t="shared" si="5"/>
        <v>6600</v>
      </c>
      <c r="J38" s="253">
        <f t="shared" si="3"/>
        <v>44100</v>
      </c>
    </row>
    <row r="39" spans="1:10" ht="94.5" customHeight="1" x14ac:dyDescent="0.2">
      <c r="A39" s="108"/>
      <c r="B39" s="93" t="s">
        <v>338</v>
      </c>
      <c r="C39" s="75" t="s">
        <v>337</v>
      </c>
      <c r="D39" s="106">
        <v>3</v>
      </c>
      <c r="E39" s="202">
        <v>12500</v>
      </c>
      <c r="F39" s="244">
        <v>2200</v>
      </c>
      <c r="G39" s="253">
        <f t="shared" si="2"/>
        <v>14700</v>
      </c>
      <c r="H39" s="202">
        <f t="shared" si="4"/>
        <v>37500</v>
      </c>
      <c r="I39" s="203">
        <f t="shared" si="5"/>
        <v>6600</v>
      </c>
      <c r="J39" s="253">
        <f t="shared" si="3"/>
        <v>44100</v>
      </c>
    </row>
    <row r="40" spans="1:10" ht="107.25" customHeight="1" x14ac:dyDescent="0.2">
      <c r="A40" s="184">
        <v>24</v>
      </c>
      <c r="B40" s="93" t="s">
        <v>185</v>
      </c>
      <c r="C40" s="75" t="s">
        <v>187</v>
      </c>
      <c r="D40" s="106">
        <v>1</v>
      </c>
      <c r="E40" s="298">
        <v>11600</v>
      </c>
      <c r="F40" s="244">
        <v>2200</v>
      </c>
      <c r="G40" s="253">
        <f t="shared" si="2"/>
        <v>13800</v>
      </c>
      <c r="H40" s="202">
        <f t="shared" si="4"/>
        <v>11600</v>
      </c>
      <c r="I40" s="203">
        <f t="shared" si="5"/>
        <v>2200</v>
      </c>
      <c r="J40" s="253">
        <f t="shared" si="3"/>
        <v>13800</v>
      </c>
    </row>
    <row r="41" spans="1:10" ht="107.25" customHeight="1" x14ac:dyDescent="0.2">
      <c r="A41" s="108">
        <v>25</v>
      </c>
      <c r="B41" s="93" t="s">
        <v>186</v>
      </c>
      <c r="C41" s="75" t="s">
        <v>187</v>
      </c>
      <c r="D41" s="107">
        <v>1</v>
      </c>
      <c r="E41" s="298">
        <v>11600</v>
      </c>
      <c r="F41" s="243">
        <v>2200</v>
      </c>
      <c r="G41" s="253">
        <f t="shared" si="2"/>
        <v>13800</v>
      </c>
      <c r="H41" s="202">
        <f t="shared" si="4"/>
        <v>11600</v>
      </c>
      <c r="I41" s="203">
        <f t="shared" si="5"/>
        <v>2200</v>
      </c>
      <c r="J41" s="253">
        <f t="shared" si="3"/>
        <v>13800</v>
      </c>
    </row>
    <row r="42" spans="1:10" ht="107.25" customHeight="1" x14ac:dyDescent="0.2">
      <c r="A42" s="184">
        <v>26</v>
      </c>
      <c r="B42" s="93" t="s">
        <v>188</v>
      </c>
      <c r="C42" s="75" t="s">
        <v>187</v>
      </c>
      <c r="D42" s="107">
        <v>1</v>
      </c>
      <c r="E42" s="202">
        <v>10000</v>
      </c>
      <c r="F42" s="243">
        <v>2000</v>
      </c>
      <c r="G42" s="253">
        <f t="shared" si="2"/>
        <v>12000</v>
      </c>
      <c r="H42" s="202">
        <f t="shared" si="4"/>
        <v>10000</v>
      </c>
      <c r="I42" s="203">
        <f t="shared" si="5"/>
        <v>2000</v>
      </c>
      <c r="J42" s="253">
        <f t="shared" si="3"/>
        <v>12000</v>
      </c>
    </row>
    <row r="43" spans="1:10" ht="107.25" customHeight="1" x14ac:dyDescent="0.2">
      <c r="A43" s="108">
        <v>27</v>
      </c>
      <c r="B43" s="93" t="s">
        <v>198</v>
      </c>
      <c r="C43" s="75" t="s">
        <v>187</v>
      </c>
      <c r="D43" s="107">
        <v>1</v>
      </c>
      <c r="E43" s="202">
        <v>10000</v>
      </c>
      <c r="F43" s="243">
        <v>2000</v>
      </c>
      <c r="G43" s="253">
        <f t="shared" si="2"/>
        <v>12000</v>
      </c>
      <c r="H43" s="202">
        <f t="shared" si="4"/>
        <v>10000</v>
      </c>
      <c r="I43" s="203">
        <f t="shared" si="5"/>
        <v>2000</v>
      </c>
      <c r="J43" s="253">
        <f t="shared" si="3"/>
        <v>12000</v>
      </c>
    </row>
    <row r="44" spans="1:10" ht="107.25" customHeight="1" x14ac:dyDescent="0.2">
      <c r="A44" s="184">
        <v>28</v>
      </c>
      <c r="B44" s="93" t="s">
        <v>189</v>
      </c>
      <c r="C44" s="75" t="s">
        <v>187</v>
      </c>
      <c r="D44" s="107">
        <v>1</v>
      </c>
      <c r="E44" s="202">
        <v>10000</v>
      </c>
      <c r="F44" s="243">
        <v>2000</v>
      </c>
      <c r="G44" s="253">
        <f t="shared" si="2"/>
        <v>12000</v>
      </c>
      <c r="H44" s="202">
        <f t="shared" si="4"/>
        <v>10000</v>
      </c>
      <c r="I44" s="203">
        <f t="shared" si="5"/>
        <v>2000</v>
      </c>
      <c r="J44" s="253">
        <f t="shared" si="3"/>
        <v>12000</v>
      </c>
    </row>
    <row r="45" spans="1:10" ht="107.25" customHeight="1" x14ac:dyDescent="0.2">
      <c r="A45" s="108">
        <v>29</v>
      </c>
      <c r="B45" s="93" t="s">
        <v>205</v>
      </c>
      <c r="C45" s="75" t="s">
        <v>7</v>
      </c>
      <c r="D45" s="107">
        <f>6+12+6</f>
        <v>24</v>
      </c>
      <c r="E45" s="298">
        <v>11000</v>
      </c>
      <c r="F45" s="243">
        <v>2200</v>
      </c>
      <c r="G45" s="253">
        <f t="shared" si="2"/>
        <v>13200</v>
      </c>
      <c r="H45" s="202">
        <f t="shared" si="4"/>
        <v>264000</v>
      </c>
      <c r="I45" s="203">
        <f t="shared" si="5"/>
        <v>52800</v>
      </c>
      <c r="J45" s="253">
        <f t="shared" si="3"/>
        <v>316800</v>
      </c>
    </row>
    <row r="46" spans="1:10" ht="107.25" customHeight="1" x14ac:dyDescent="0.2">
      <c r="A46" s="184">
        <v>30</v>
      </c>
      <c r="B46" s="93" t="s">
        <v>208</v>
      </c>
      <c r="C46" s="75" t="s">
        <v>206</v>
      </c>
      <c r="D46" s="107">
        <f>1+1+3+18+(3)+(2)+(2)</f>
        <v>30</v>
      </c>
      <c r="E46" s="298">
        <v>11000</v>
      </c>
      <c r="F46" s="243">
        <v>2200</v>
      </c>
      <c r="G46" s="253">
        <f t="shared" si="2"/>
        <v>13200</v>
      </c>
      <c r="H46" s="202">
        <f t="shared" si="4"/>
        <v>330000</v>
      </c>
      <c r="I46" s="203">
        <f t="shared" si="5"/>
        <v>66000</v>
      </c>
      <c r="J46" s="253">
        <f t="shared" si="3"/>
        <v>396000</v>
      </c>
    </row>
    <row r="47" spans="1:10" ht="107.25" customHeight="1" x14ac:dyDescent="0.2">
      <c r="A47" s="108">
        <v>31</v>
      </c>
      <c r="B47" s="93" t="s">
        <v>207</v>
      </c>
      <c r="C47" s="75" t="s">
        <v>97</v>
      </c>
      <c r="D47" s="107">
        <f>2+2+2+12+(2)+(2)+(2)</f>
        <v>24</v>
      </c>
      <c r="E47" s="298">
        <v>11000</v>
      </c>
      <c r="F47" s="243">
        <v>2200</v>
      </c>
      <c r="G47" s="253">
        <f t="shared" si="2"/>
        <v>13200</v>
      </c>
      <c r="H47" s="202">
        <f t="shared" si="4"/>
        <v>264000</v>
      </c>
      <c r="I47" s="203">
        <f t="shared" si="5"/>
        <v>52800</v>
      </c>
      <c r="J47" s="253">
        <f t="shared" si="3"/>
        <v>316800</v>
      </c>
    </row>
    <row r="48" spans="1:10" ht="107.25" customHeight="1" x14ac:dyDescent="0.2">
      <c r="A48" s="183">
        <f>A47+1</f>
        <v>32</v>
      </c>
      <c r="B48" s="93" t="s">
        <v>678</v>
      </c>
      <c r="C48" s="75" t="s">
        <v>211</v>
      </c>
      <c r="D48" s="107">
        <v>3</v>
      </c>
      <c r="E48" s="202">
        <v>31360</v>
      </c>
      <c r="F48" s="243">
        <v>2700</v>
      </c>
      <c r="G48" s="253">
        <f t="shared" si="2"/>
        <v>34060</v>
      </c>
      <c r="H48" s="202">
        <f t="shared" si="4"/>
        <v>94080</v>
      </c>
      <c r="I48" s="203">
        <f t="shared" si="5"/>
        <v>8100</v>
      </c>
      <c r="J48" s="253">
        <f t="shared" si="3"/>
        <v>102180</v>
      </c>
    </row>
    <row r="49" spans="1:10" ht="107.25" customHeight="1" x14ac:dyDescent="0.2">
      <c r="A49" s="108">
        <v>33</v>
      </c>
      <c r="B49" s="93" t="s">
        <v>679</v>
      </c>
      <c r="C49" s="75" t="s">
        <v>212</v>
      </c>
      <c r="D49" s="107">
        <v>1</v>
      </c>
      <c r="E49" s="202">
        <v>31360</v>
      </c>
      <c r="F49" s="243">
        <v>2500</v>
      </c>
      <c r="G49" s="253">
        <f t="shared" si="2"/>
        <v>33860</v>
      </c>
      <c r="H49" s="202">
        <f t="shared" si="4"/>
        <v>31360</v>
      </c>
      <c r="I49" s="203">
        <f t="shared" si="5"/>
        <v>2500</v>
      </c>
      <c r="J49" s="253">
        <f t="shared" si="3"/>
        <v>33860</v>
      </c>
    </row>
    <row r="50" spans="1:10" ht="177" customHeight="1" x14ac:dyDescent="0.2">
      <c r="A50" s="108">
        <v>34</v>
      </c>
      <c r="B50" s="93" t="s">
        <v>744</v>
      </c>
      <c r="C50" s="75" t="s">
        <v>214</v>
      </c>
      <c r="D50" s="299">
        <v>1</v>
      </c>
      <c r="E50" s="298">
        <v>54780</v>
      </c>
      <c r="F50" s="243">
        <v>3000</v>
      </c>
      <c r="G50" s="253">
        <f t="shared" si="2"/>
        <v>57780</v>
      </c>
      <c r="H50" s="202">
        <f t="shared" si="4"/>
        <v>54780</v>
      </c>
      <c r="I50" s="203">
        <f t="shared" si="5"/>
        <v>3000</v>
      </c>
      <c r="J50" s="253">
        <f t="shared" si="3"/>
        <v>57780</v>
      </c>
    </row>
    <row r="51" spans="1:10" ht="159.75" customHeight="1" x14ac:dyDescent="0.2">
      <c r="A51" s="108">
        <v>35</v>
      </c>
      <c r="B51" s="93" t="s">
        <v>680</v>
      </c>
      <c r="C51" s="75" t="s">
        <v>213</v>
      </c>
      <c r="D51" s="107">
        <v>1</v>
      </c>
      <c r="E51" s="298">
        <v>54780</v>
      </c>
      <c r="F51" s="243">
        <v>3000</v>
      </c>
      <c r="G51" s="253">
        <f t="shared" si="2"/>
        <v>57780</v>
      </c>
      <c r="H51" s="202">
        <f t="shared" si="4"/>
        <v>54780</v>
      </c>
      <c r="I51" s="203">
        <f t="shared" si="5"/>
        <v>3000</v>
      </c>
      <c r="J51" s="253">
        <f t="shared" si="3"/>
        <v>57780</v>
      </c>
    </row>
    <row r="52" spans="1:10" ht="150.75" customHeight="1" x14ac:dyDescent="0.2">
      <c r="A52" s="108">
        <v>36</v>
      </c>
      <c r="B52" s="211" t="s">
        <v>537</v>
      </c>
      <c r="C52" s="107">
        <v>1</v>
      </c>
      <c r="D52" s="107">
        <v>1</v>
      </c>
      <c r="E52" s="298">
        <v>54780</v>
      </c>
      <c r="F52" s="243">
        <v>3000</v>
      </c>
      <c r="G52" s="306">
        <f>SUM(E52:F52)</f>
        <v>57780</v>
      </c>
      <c r="H52" s="298">
        <v>54780</v>
      </c>
      <c r="I52" s="243">
        <v>2700</v>
      </c>
      <c r="J52" s="306">
        <f>SUM(H52:I52)</f>
        <v>57480</v>
      </c>
    </row>
    <row r="53" spans="1:10" ht="145.5" customHeight="1" x14ac:dyDescent="0.2">
      <c r="A53" s="108">
        <v>37</v>
      </c>
      <c r="B53" s="211" t="s">
        <v>538</v>
      </c>
      <c r="C53" s="107">
        <v>1</v>
      </c>
      <c r="D53" s="107">
        <v>1</v>
      </c>
      <c r="E53" s="298">
        <v>54780</v>
      </c>
      <c r="F53" s="243">
        <v>2700</v>
      </c>
      <c r="G53" s="306">
        <f>SUM(E53:F53)</f>
        <v>57480</v>
      </c>
      <c r="H53" s="298">
        <v>54780</v>
      </c>
      <c r="I53" s="243">
        <v>2700</v>
      </c>
      <c r="J53" s="306">
        <f>SUM(H53:I53)</f>
        <v>57480</v>
      </c>
    </row>
    <row r="54" spans="1:10" ht="125.25" customHeight="1" x14ac:dyDescent="0.2">
      <c r="A54" s="108">
        <v>38</v>
      </c>
      <c r="B54" s="93" t="s">
        <v>756</v>
      </c>
      <c r="C54" s="75" t="s">
        <v>254</v>
      </c>
      <c r="D54" s="107">
        <v>1</v>
      </c>
      <c r="E54" s="298">
        <v>63700</v>
      </c>
      <c r="F54" s="243">
        <v>3000</v>
      </c>
      <c r="G54" s="253">
        <f t="shared" si="2"/>
        <v>66700</v>
      </c>
      <c r="H54" s="202">
        <f>E54*D54</f>
        <v>63700</v>
      </c>
      <c r="I54" s="203">
        <f>F54*D54</f>
        <v>3000</v>
      </c>
      <c r="J54" s="253">
        <f t="shared" si="3"/>
        <v>66700</v>
      </c>
    </row>
    <row r="55" spans="1:10" ht="132.75" customHeight="1" x14ac:dyDescent="0.2">
      <c r="A55" s="108">
        <v>39</v>
      </c>
      <c r="B55" s="93" t="s">
        <v>681</v>
      </c>
      <c r="C55" s="75" t="s">
        <v>254</v>
      </c>
      <c r="D55" s="107">
        <v>1</v>
      </c>
      <c r="E55" s="298">
        <v>63700</v>
      </c>
      <c r="F55" s="243">
        <v>3000</v>
      </c>
      <c r="G55" s="253">
        <f t="shared" si="2"/>
        <v>66700</v>
      </c>
      <c r="H55" s="202">
        <f>E55*D55</f>
        <v>63700</v>
      </c>
      <c r="I55" s="203">
        <f>F55*D55</f>
        <v>3000</v>
      </c>
      <c r="J55" s="253">
        <f t="shared" si="3"/>
        <v>66700</v>
      </c>
    </row>
    <row r="56" spans="1:10" ht="24.75" customHeight="1" x14ac:dyDescent="0.2">
      <c r="A56" s="90"/>
      <c r="B56" s="97" t="s">
        <v>28</v>
      </c>
      <c r="C56" s="75"/>
      <c r="D56" s="107"/>
      <c r="E56" s="298"/>
      <c r="F56" s="243"/>
      <c r="G56" s="253"/>
      <c r="H56" s="202"/>
      <c r="I56" s="203"/>
      <c r="J56" s="253"/>
    </row>
    <row r="57" spans="1:10" ht="185.25" customHeight="1" x14ac:dyDescent="0.2">
      <c r="A57" s="26">
        <v>40</v>
      </c>
      <c r="B57" s="98" t="s">
        <v>682</v>
      </c>
      <c r="C57" s="75" t="s">
        <v>70</v>
      </c>
      <c r="D57" s="106">
        <v>2</v>
      </c>
      <c r="E57" s="298">
        <v>54780</v>
      </c>
      <c r="F57" s="244">
        <v>2200</v>
      </c>
      <c r="G57" s="253">
        <f t="shared" si="2"/>
        <v>56980</v>
      </c>
      <c r="H57" s="202">
        <f t="shared" ref="H57:H69" si="6">E57*D57</f>
        <v>109560</v>
      </c>
      <c r="I57" s="203">
        <f t="shared" ref="I57:I69" si="7">F57*D57</f>
        <v>4400</v>
      </c>
      <c r="J57" s="253">
        <f t="shared" si="3"/>
        <v>113960</v>
      </c>
    </row>
    <row r="58" spans="1:10" ht="164.25" customHeight="1" x14ac:dyDescent="0.2">
      <c r="A58" s="26">
        <v>41</v>
      </c>
      <c r="B58" s="192" t="s">
        <v>833</v>
      </c>
      <c r="C58" s="75" t="s">
        <v>77</v>
      </c>
      <c r="D58" s="107">
        <v>2</v>
      </c>
      <c r="E58" s="298">
        <v>14000</v>
      </c>
      <c r="F58" s="243">
        <v>3000</v>
      </c>
      <c r="G58" s="253">
        <f t="shared" si="2"/>
        <v>17000</v>
      </c>
      <c r="H58" s="202">
        <f t="shared" si="6"/>
        <v>28000</v>
      </c>
      <c r="I58" s="203">
        <f t="shared" si="7"/>
        <v>6000</v>
      </c>
      <c r="J58" s="253">
        <f t="shared" si="3"/>
        <v>34000</v>
      </c>
    </row>
    <row r="59" spans="1:10" ht="154.5" customHeight="1" x14ac:dyDescent="0.2">
      <c r="A59" s="26">
        <v>42</v>
      </c>
      <c r="B59" s="192" t="s">
        <v>834</v>
      </c>
      <c r="C59" s="75" t="s">
        <v>138</v>
      </c>
      <c r="D59" s="107">
        <v>2</v>
      </c>
      <c r="E59" s="298">
        <v>14000</v>
      </c>
      <c r="F59" s="243">
        <v>3000</v>
      </c>
      <c r="G59" s="253">
        <f t="shared" si="2"/>
        <v>17000</v>
      </c>
      <c r="H59" s="202">
        <f t="shared" si="6"/>
        <v>28000</v>
      </c>
      <c r="I59" s="203">
        <f t="shared" si="7"/>
        <v>6000</v>
      </c>
      <c r="J59" s="253">
        <f t="shared" si="3"/>
        <v>34000</v>
      </c>
    </row>
    <row r="60" spans="1:10" ht="133.5" customHeight="1" x14ac:dyDescent="0.2">
      <c r="A60" s="26">
        <v>43</v>
      </c>
      <c r="B60" s="98" t="s">
        <v>742</v>
      </c>
      <c r="C60" s="75" t="s">
        <v>190</v>
      </c>
      <c r="D60" s="107">
        <v>2</v>
      </c>
      <c r="E60" s="298">
        <v>17200</v>
      </c>
      <c r="F60" s="243">
        <v>2200</v>
      </c>
      <c r="G60" s="253">
        <f t="shared" si="2"/>
        <v>19400</v>
      </c>
      <c r="H60" s="202">
        <f t="shared" si="6"/>
        <v>34400</v>
      </c>
      <c r="I60" s="203">
        <f t="shared" si="7"/>
        <v>4400</v>
      </c>
      <c r="J60" s="253">
        <f t="shared" si="3"/>
        <v>38800</v>
      </c>
    </row>
    <row r="61" spans="1:10" ht="133.5" customHeight="1" x14ac:dyDescent="0.2">
      <c r="A61" s="26">
        <f>A60+1</f>
        <v>44</v>
      </c>
      <c r="B61" s="98" t="s">
        <v>741</v>
      </c>
      <c r="C61" s="75" t="s">
        <v>191</v>
      </c>
      <c r="D61" s="107">
        <v>1</v>
      </c>
      <c r="E61" s="298">
        <v>17200</v>
      </c>
      <c r="F61" s="243">
        <v>2200</v>
      </c>
      <c r="G61" s="253">
        <f t="shared" si="2"/>
        <v>19400</v>
      </c>
      <c r="H61" s="202">
        <f t="shared" si="6"/>
        <v>17200</v>
      </c>
      <c r="I61" s="203">
        <f t="shared" si="7"/>
        <v>2200</v>
      </c>
      <c r="J61" s="253">
        <f t="shared" si="3"/>
        <v>19400</v>
      </c>
    </row>
    <row r="62" spans="1:10" ht="187.5" customHeight="1" x14ac:dyDescent="0.2">
      <c r="A62" s="26">
        <v>45</v>
      </c>
      <c r="B62" s="192" t="s">
        <v>835</v>
      </c>
      <c r="C62" s="75" t="s">
        <v>192</v>
      </c>
      <c r="D62" s="107">
        <v>1</v>
      </c>
      <c r="E62" s="298">
        <v>14000</v>
      </c>
      <c r="F62" s="243">
        <v>3000</v>
      </c>
      <c r="G62" s="253">
        <f t="shared" si="2"/>
        <v>17000</v>
      </c>
      <c r="H62" s="202">
        <f t="shared" si="6"/>
        <v>14000</v>
      </c>
      <c r="I62" s="203">
        <f t="shared" si="7"/>
        <v>3000</v>
      </c>
      <c r="J62" s="253">
        <f t="shared" si="3"/>
        <v>17000</v>
      </c>
    </row>
    <row r="63" spans="1:10" ht="203.25" customHeight="1" x14ac:dyDescent="0.2">
      <c r="A63" s="26">
        <v>46</v>
      </c>
      <c r="B63" s="192" t="s">
        <v>836</v>
      </c>
      <c r="C63" s="75" t="s">
        <v>193</v>
      </c>
      <c r="D63" s="107">
        <v>1</v>
      </c>
      <c r="E63" s="298">
        <v>14000</v>
      </c>
      <c r="F63" s="243">
        <v>3000</v>
      </c>
      <c r="G63" s="253">
        <f t="shared" si="2"/>
        <v>17000</v>
      </c>
      <c r="H63" s="202">
        <f t="shared" si="6"/>
        <v>14000</v>
      </c>
      <c r="I63" s="203">
        <f t="shared" si="7"/>
        <v>3000</v>
      </c>
      <c r="J63" s="253">
        <f t="shared" si="3"/>
        <v>17000</v>
      </c>
    </row>
    <row r="64" spans="1:10" ht="92.25" customHeight="1" x14ac:dyDescent="0.2">
      <c r="A64" s="26">
        <v>47</v>
      </c>
      <c r="B64" s="98" t="s">
        <v>489</v>
      </c>
      <c r="C64" s="75" t="s">
        <v>98</v>
      </c>
      <c r="D64" s="107">
        <v>1</v>
      </c>
      <c r="E64" s="298">
        <v>8100</v>
      </c>
      <c r="F64" s="243">
        <v>2500</v>
      </c>
      <c r="G64" s="253">
        <f t="shared" si="2"/>
        <v>10600</v>
      </c>
      <c r="H64" s="202">
        <f t="shared" si="6"/>
        <v>8100</v>
      </c>
      <c r="I64" s="203">
        <f t="shared" si="7"/>
        <v>2500</v>
      </c>
      <c r="J64" s="253">
        <f t="shared" si="3"/>
        <v>10600</v>
      </c>
    </row>
    <row r="65" spans="1:10" ht="103.5" customHeight="1" x14ac:dyDescent="0.2">
      <c r="A65" s="26">
        <v>48</v>
      </c>
      <c r="B65" s="192" t="s">
        <v>837</v>
      </c>
      <c r="C65" s="75" t="s">
        <v>98</v>
      </c>
      <c r="D65" s="107">
        <v>1</v>
      </c>
      <c r="E65" s="298">
        <v>7100</v>
      </c>
      <c r="F65" s="243">
        <v>2500</v>
      </c>
      <c r="G65" s="253">
        <f t="shared" si="2"/>
        <v>9600</v>
      </c>
      <c r="H65" s="202">
        <f t="shared" si="6"/>
        <v>7100</v>
      </c>
      <c r="I65" s="203">
        <f t="shared" si="7"/>
        <v>2500</v>
      </c>
      <c r="J65" s="253">
        <f t="shared" si="3"/>
        <v>9600</v>
      </c>
    </row>
    <row r="66" spans="1:10" ht="114" customHeight="1" x14ac:dyDescent="0.2">
      <c r="A66" s="26">
        <v>49</v>
      </c>
      <c r="B66" s="98" t="s">
        <v>757</v>
      </c>
      <c r="C66" s="75" t="s">
        <v>194</v>
      </c>
      <c r="D66" s="107">
        <v>1</v>
      </c>
      <c r="E66" s="298">
        <v>12380</v>
      </c>
      <c r="F66" s="243">
        <v>2200</v>
      </c>
      <c r="G66" s="253">
        <f t="shared" si="2"/>
        <v>14580</v>
      </c>
      <c r="H66" s="202">
        <f t="shared" si="6"/>
        <v>12380</v>
      </c>
      <c r="I66" s="203">
        <f t="shared" si="7"/>
        <v>2200</v>
      </c>
      <c r="J66" s="253">
        <f t="shared" si="3"/>
        <v>14580</v>
      </c>
    </row>
    <row r="67" spans="1:10" ht="101.25" customHeight="1" x14ac:dyDescent="0.2">
      <c r="A67" s="26">
        <v>50</v>
      </c>
      <c r="B67" s="98" t="s">
        <v>794</v>
      </c>
      <c r="C67" s="75" t="s">
        <v>196</v>
      </c>
      <c r="D67" s="107">
        <v>1</v>
      </c>
      <c r="E67" s="298">
        <v>12380</v>
      </c>
      <c r="F67" s="243">
        <v>2200</v>
      </c>
      <c r="G67" s="253">
        <f t="shared" si="2"/>
        <v>14580</v>
      </c>
      <c r="H67" s="202">
        <f t="shared" si="6"/>
        <v>12380</v>
      </c>
      <c r="I67" s="203">
        <f t="shared" si="7"/>
        <v>2200</v>
      </c>
      <c r="J67" s="253">
        <f t="shared" si="3"/>
        <v>14580</v>
      </c>
    </row>
    <row r="68" spans="1:10" ht="105.75" customHeight="1" x14ac:dyDescent="0.2">
      <c r="A68" s="26">
        <v>51</v>
      </c>
      <c r="B68" s="98" t="s">
        <v>683</v>
      </c>
      <c r="C68" s="75" t="s">
        <v>194</v>
      </c>
      <c r="D68" s="107">
        <v>1</v>
      </c>
      <c r="E68" s="298">
        <v>24100</v>
      </c>
      <c r="F68" s="243">
        <v>2200</v>
      </c>
      <c r="G68" s="253">
        <f t="shared" si="2"/>
        <v>26300</v>
      </c>
      <c r="H68" s="202">
        <f t="shared" si="6"/>
        <v>24100</v>
      </c>
      <c r="I68" s="203">
        <f t="shared" si="7"/>
        <v>2200</v>
      </c>
      <c r="J68" s="253">
        <f t="shared" si="3"/>
        <v>26300</v>
      </c>
    </row>
    <row r="69" spans="1:10" ht="81.75" customHeight="1" thickBot="1" x14ac:dyDescent="0.25">
      <c r="A69" s="185">
        <v>52</v>
      </c>
      <c r="B69" s="99" t="s">
        <v>684</v>
      </c>
      <c r="C69" s="69" t="s">
        <v>197</v>
      </c>
      <c r="D69" s="186">
        <v>1</v>
      </c>
      <c r="E69" s="298">
        <v>12100</v>
      </c>
      <c r="F69" s="307">
        <v>2200</v>
      </c>
      <c r="G69" s="253">
        <f t="shared" si="2"/>
        <v>14300</v>
      </c>
      <c r="H69" s="202">
        <f t="shared" si="6"/>
        <v>12100</v>
      </c>
      <c r="I69" s="203">
        <f t="shared" si="7"/>
        <v>2200</v>
      </c>
      <c r="J69" s="253">
        <f t="shared" si="3"/>
        <v>14300</v>
      </c>
    </row>
    <row r="70" spans="1:10" ht="16.5" x14ac:dyDescent="0.3">
      <c r="A70" s="31"/>
      <c r="B70" s="70" t="s">
        <v>125</v>
      </c>
      <c r="C70" s="308">
        <f>SUM(D14:D69)-C71</f>
        <v>340</v>
      </c>
      <c r="D70" s="215"/>
      <c r="E70" s="215"/>
      <c r="F70" s="215"/>
      <c r="G70" s="215"/>
      <c r="H70" s="215">
        <f>SUM(H14:H69)</f>
        <v>4019950</v>
      </c>
      <c r="I70" s="215"/>
      <c r="J70" s="215"/>
    </row>
    <row r="71" spans="1:10" ht="16.5" x14ac:dyDescent="0.3">
      <c r="A71" s="31"/>
      <c r="B71" s="70" t="s">
        <v>126</v>
      </c>
      <c r="C71" s="308">
        <f>D58+D59+D63+D62+D64+D65</f>
        <v>8</v>
      </c>
      <c r="D71" s="215"/>
      <c r="E71" s="215"/>
      <c r="F71" s="215"/>
      <c r="G71" s="215"/>
      <c r="H71" s="215"/>
      <c r="I71" s="215">
        <f>SUM(I14:I70)</f>
        <v>747000</v>
      </c>
      <c r="J71" s="215"/>
    </row>
    <row r="72" spans="1:10" ht="18.75" x14ac:dyDescent="0.3">
      <c r="A72" s="31"/>
      <c r="B72" s="70" t="s">
        <v>127</v>
      </c>
      <c r="C72" s="308">
        <f>C70+C71</f>
        <v>348</v>
      </c>
      <c r="D72" s="215"/>
      <c r="E72" s="215"/>
      <c r="F72" s="215"/>
      <c r="G72" s="215"/>
      <c r="H72" s="215"/>
      <c r="I72" s="215"/>
      <c r="J72" s="309">
        <f>SUM(J14:J71)</f>
        <v>4766950</v>
      </c>
    </row>
    <row r="73" spans="1:10" ht="16.5" x14ac:dyDescent="0.3">
      <c r="A73" s="32"/>
      <c r="B73" s="33" t="s">
        <v>51</v>
      </c>
      <c r="C73" s="310"/>
      <c r="D73" s="216"/>
      <c r="E73" s="216"/>
      <c r="F73" s="236"/>
      <c r="G73" s="247"/>
      <c r="H73" s="311"/>
      <c r="I73" s="311"/>
      <c r="J73" s="311"/>
    </row>
    <row r="74" spans="1:10" ht="16.5" x14ac:dyDescent="0.3">
      <c r="A74" s="31"/>
      <c r="B74" s="31"/>
      <c r="C74" s="215"/>
      <c r="D74" s="215"/>
      <c r="E74" s="215"/>
      <c r="F74" s="215"/>
      <c r="G74" s="215"/>
      <c r="H74" s="215"/>
      <c r="I74" s="215"/>
      <c r="J74" s="215"/>
    </row>
    <row r="75" spans="1:10" ht="16.5" x14ac:dyDescent="0.3">
      <c r="A75" s="31"/>
      <c r="B75" s="39"/>
      <c r="C75" s="312"/>
      <c r="D75" s="217"/>
      <c r="E75" s="217"/>
      <c r="F75" s="217"/>
      <c r="G75" s="248"/>
      <c r="H75" s="313"/>
      <c r="I75" s="313"/>
      <c r="J75" s="313"/>
    </row>
    <row r="76" spans="1:10" x14ac:dyDescent="0.2">
      <c r="A76" s="44"/>
      <c r="B76" s="45" t="s">
        <v>53</v>
      </c>
      <c r="C76" s="314"/>
      <c r="D76" s="218" t="s">
        <v>87</v>
      </c>
      <c r="E76" s="218"/>
      <c r="F76" s="218"/>
      <c r="G76" s="249"/>
      <c r="H76" s="315" t="s">
        <v>88</v>
      </c>
      <c r="I76" s="315"/>
      <c r="J76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59" fitToHeight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view="pageBreakPreview" topLeftCell="A46" zoomScaleNormal="85" zoomScaleSheetLayoutView="100" workbookViewId="0">
      <selection activeCell="A44" sqref="A44:J50"/>
    </sheetView>
  </sheetViews>
  <sheetFormatPr defaultRowHeight="12.75" x14ac:dyDescent="0.2"/>
  <cols>
    <col min="1" max="1" width="5.5703125" style="15" customWidth="1"/>
    <col min="2" max="2" width="62.28515625" style="23" customWidth="1"/>
    <col min="3" max="3" width="21.42578125" style="301" customWidth="1"/>
    <col min="4" max="4" width="12.85546875" style="301" customWidth="1"/>
    <col min="5" max="5" width="10.140625" style="284" bestFit="1" customWidth="1"/>
    <col min="6" max="7" width="9.28515625" style="284" bestFit="1" customWidth="1"/>
    <col min="8" max="8" width="11.7109375" style="284" bestFit="1" customWidth="1"/>
    <col min="9" max="9" width="10.140625" style="284" bestFit="1" customWidth="1"/>
    <col min="10" max="10" width="11.7109375" style="284" bestFit="1" customWidth="1"/>
  </cols>
  <sheetData>
    <row r="1" spans="1:10" ht="18.75" x14ac:dyDescent="0.3">
      <c r="A1" s="493" t="s">
        <v>82</v>
      </c>
      <c r="B1" s="493"/>
      <c r="C1" s="493"/>
      <c r="D1" s="493"/>
    </row>
    <row r="2" spans="1:10" ht="15.75" x14ac:dyDescent="0.25">
      <c r="A2" s="10"/>
      <c r="B2" s="21"/>
      <c r="C2" s="300"/>
      <c r="D2" s="268"/>
    </row>
    <row r="3" spans="1:10" ht="15.75" x14ac:dyDescent="0.2">
      <c r="A3" s="16" t="s">
        <v>83</v>
      </c>
      <c r="B3" s="22"/>
      <c r="D3" s="269"/>
    </row>
    <row r="4" spans="1:10" ht="15.75" customHeight="1" x14ac:dyDescent="0.2">
      <c r="A4" s="16"/>
      <c r="B4" s="101" t="s">
        <v>93</v>
      </c>
      <c r="C4" s="302"/>
      <c r="D4" s="270"/>
    </row>
    <row r="5" spans="1:10" ht="15.75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1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215</v>
      </c>
      <c r="C8" s="303"/>
      <c r="D8" s="271"/>
    </row>
    <row r="9" spans="1:10" ht="15.75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4.25" x14ac:dyDescent="0.2">
      <c r="A11" s="14"/>
      <c r="B11" s="24"/>
      <c r="C11" s="304"/>
      <c r="D11" s="304"/>
    </row>
    <row r="12" spans="1:10" ht="12.75" customHeight="1" x14ac:dyDescent="0.2">
      <c r="A12" s="494" t="s">
        <v>90</v>
      </c>
      <c r="B12" s="494" t="s">
        <v>91</v>
      </c>
      <c r="C12" s="512" t="s">
        <v>92</v>
      </c>
      <c r="D12" s="512" t="s">
        <v>59</v>
      </c>
      <c r="E12" s="511" t="s">
        <v>54</v>
      </c>
      <c r="F12" s="511"/>
      <c r="G12" s="511"/>
      <c r="H12" s="511" t="s">
        <v>55</v>
      </c>
      <c r="I12" s="511"/>
      <c r="J12" s="511"/>
    </row>
    <row r="13" spans="1:10" ht="40.5" customHeight="1" x14ac:dyDescent="0.2">
      <c r="A13" s="494"/>
      <c r="B13" s="494"/>
      <c r="C13" s="512"/>
      <c r="D13" s="512"/>
      <c r="E13" s="399" t="s">
        <v>56</v>
      </c>
      <c r="F13" s="399" t="s">
        <v>57</v>
      </c>
      <c r="G13" s="399" t="s">
        <v>58</v>
      </c>
      <c r="H13" s="399" t="s">
        <v>56</v>
      </c>
      <c r="I13" s="399" t="s">
        <v>57</v>
      </c>
      <c r="J13" s="399" t="s">
        <v>58</v>
      </c>
    </row>
    <row r="14" spans="1:10" ht="75" customHeight="1" x14ac:dyDescent="0.2">
      <c r="A14" s="384">
        <v>1</v>
      </c>
      <c r="B14" s="384" t="s">
        <v>339</v>
      </c>
      <c r="C14" s="371" t="s">
        <v>216</v>
      </c>
      <c r="D14" s="395">
        <v>1</v>
      </c>
      <c r="E14" s="402">
        <v>12500</v>
      </c>
      <c r="F14" s="402">
        <v>2200</v>
      </c>
      <c r="G14" s="402">
        <f>E14+F14</f>
        <v>14700</v>
      </c>
      <c r="H14" s="402">
        <f t="shared" ref="H14:H28" si="0">E14*D14</f>
        <v>12500</v>
      </c>
      <c r="I14" s="402">
        <f t="shared" ref="I14:I28" si="1">F14*D14</f>
        <v>2200</v>
      </c>
      <c r="J14" s="402">
        <f>H14+I14</f>
        <v>14700</v>
      </c>
    </row>
    <row r="15" spans="1:10" ht="95.25" customHeight="1" x14ac:dyDescent="0.2">
      <c r="A15" s="384">
        <v>2</v>
      </c>
      <c r="B15" s="370" t="s">
        <v>665</v>
      </c>
      <c r="C15" s="371" t="s">
        <v>217</v>
      </c>
      <c r="D15" s="395">
        <v>1</v>
      </c>
      <c r="E15" s="402">
        <v>17180</v>
      </c>
      <c r="F15" s="402">
        <v>2200</v>
      </c>
      <c r="G15" s="402">
        <f t="shared" ref="G15:G51" si="2">E15+F15</f>
        <v>19380</v>
      </c>
      <c r="H15" s="402">
        <f t="shared" si="0"/>
        <v>17180</v>
      </c>
      <c r="I15" s="402">
        <f t="shared" si="1"/>
        <v>2200</v>
      </c>
      <c r="J15" s="402">
        <f t="shared" ref="J15:J51" si="3">H15+I15</f>
        <v>19380</v>
      </c>
    </row>
    <row r="16" spans="1:10" ht="83.25" customHeight="1" x14ac:dyDescent="0.2">
      <c r="A16" s="384">
        <v>3</v>
      </c>
      <c r="B16" s="370" t="s">
        <v>223</v>
      </c>
      <c r="C16" s="371" t="s">
        <v>79</v>
      </c>
      <c r="D16" s="395">
        <f>3+12</f>
        <v>15</v>
      </c>
      <c r="E16" s="402">
        <v>10000</v>
      </c>
      <c r="F16" s="402">
        <v>2000</v>
      </c>
      <c r="G16" s="402">
        <f t="shared" si="2"/>
        <v>12000</v>
      </c>
      <c r="H16" s="402">
        <f t="shared" si="0"/>
        <v>150000</v>
      </c>
      <c r="I16" s="402">
        <f t="shared" si="1"/>
        <v>30000</v>
      </c>
      <c r="J16" s="402">
        <f t="shared" si="3"/>
        <v>180000</v>
      </c>
    </row>
    <row r="17" spans="1:11" ht="95.25" customHeight="1" x14ac:dyDescent="0.2">
      <c r="A17" s="384">
        <v>4</v>
      </c>
      <c r="B17" s="370" t="s">
        <v>218</v>
      </c>
      <c r="C17" s="371" t="s">
        <v>79</v>
      </c>
      <c r="D17" s="395">
        <f>4+11+1</f>
        <v>16</v>
      </c>
      <c r="E17" s="402">
        <v>10000</v>
      </c>
      <c r="F17" s="402">
        <v>2200</v>
      </c>
      <c r="G17" s="402">
        <f t="shared" si="2"/>
        <v>12200</v>
      </c>
      <c r="H17" s="402">
        <f t="shared" si="0"/>
        <v>160000</v>
      </c>
      <c r="I17" s="402">
        <f t="shared" si="1"/>
        <v>35200</v>
      </c>
      <c r="J17" s="402">
        <f t="shared" si="3"/>
        <v>195200</v>
      </c>
    </row>
    <row r="18" spans="1:11" ht="95.25" customHeight="1" x14ac:dyDescent="0.2">
      <c r="A18" s="384">
        <v>5</v>
      </c>
      <c r="B18" s="370" t="s">
        <v>490</v>
      </c>
      <c r="C18" s="371" t="s">
        <v>219</v>
      </c>
      <c r="D18" s="395">
        <v>1</v>
      </c>
      <c r="E18" s="402">
        <v>7100</v>
      </c>
      <c r="F18" s="402">
        <v>2000</v>
      </c>
      <c r="G18" s="402">
        <f t="shared" si="2"/>
        <v>9100</v>
      </c>
      <c r="H18" s="402">
        <f t="shared" si="0"/>
        <v>7100</v>
      </c>
      <c r="I18" s="402">
        <f t="shared" si="1"/>
        <v>2000</v>
      </c>
      <c r="J18" s="402">
        <f t="shared" si="3"/>
        <v>9100</v>
      </c>
    </row>
    <row r="19" spans="1:11" ht="95.25" customHeight="1" x14ac:dyDescent="0.2">
      <c r="A19" s="384">
        <v>6</v>
      </c>
      <c r="B19" s="370" t="s">
        <v>758</v>
      </c>
      <c r="C19" s="371" t="s">
        <v>220</v>
      </c>
      <c r="D19" s="395">
        <v>1</v>
      </c>
      <c r="E19" s="403">
        <v>16850</v>
      </c>
      <c r="F19" s="402">
        <v>2200</v>
      </c>
      <c r="G19" s="402">
        <f t="shared" si="2"/>
        <v>19050</v>
      </c>
      <c r="H19" s="402">
        <f t="shared" si="0"/>
        <v>16850</v>
      </c>
      <c r="I19" s="402">
        <f t="shared" si="1"/>
        <v>2200</v>
      </c>
      <c r="J19" s="402">
        <f t="shared" si="3"/>
        <v>19050</v>
      </c>
    </row>
    <row r="20" spans="1:11" ht="95.25" customHeight="1" x14ac:dyDescent="0.2">
      <c r="A20" s="384">
        <v>7</v>
      </c>
      <c r="B20" s="370" t="s">
        <v>221</v>
      </c>
      <c r="C20" s="371" t="s">
        <v>224</v>
      </c>
      <c r="D20" s="395">
        <f>1+1</f>
        <v>2</v>
      </c>
      <c r="E20" s="403">
        <v>11000</v>
      </c>
      <c r="F20" s="402">
        <v>2200</v>
      </c>
      <c r="G20" s="402">
        <f t="shared" si="2"/>
        <v>13200</v>
      </c>
      <c r="H20" s="402">
        <f t="shared" si="0"/>
        <v>22000</v>
      </c>
      <c r="I20" s="402">
        <f t="shared" si="1"/>
        <v>4400</v>
      </c>
      <c r="J20" s="402">
        <f t="shared" si="3"/>
        <v>26400</v>
      </c>
    </row>
    <row r="21" spans="1:11" ht="95.25" customHeight="1" x14ac:dyDescent="0.2">
      <c r="A21" s="384">
        <v>8</v>
      </c>
      <c r="B21" s="370" t="s">
        <v>230</v>
      </c>
      <c r="C21" s="371" t="s">
        <v>222</v>
      </c>
      <c r="D21" s="395">
        <f>1+1</f>
        <v>2</v>
      </c>
      <c r="E21" s="403">
        <v>11800</v>
      </c>
      <c r="F21" s="402">
        <v>2200</v>
      </c>
      <c r="G21" s="402">
        <f t="shared" si="2"/>
        <v>14000</v>
      </c>
      <c r="H21" s="402">
        <f t="shared" si="0"/>
        <v>23600</v>
      </c>
      <c r="I21" s="402">
        <f t="shared" si="1"/>
        <v>4400</v>
      </c>
      <c r="J21" s="402">
        <f t="shared" si="3"/>
        <v>28000</v>
      </c>
    </row>
    <row r="22" spans="1:11" ht="159.75" customHeight="1" x14ac:dyDescent="0.2">
      <c r="A22" s="384">
        <v>9</v>
      </c>
      <c r="B22" s="370" t="s">
        <v>539</v>
      </c>
      <c r="C22" s="371" t="s">
        <v>225</v>
      </c>
      <c r="D22" s="395">
        <v>1</v>
      </c>
      <c r="E22" s="403">
        <v>30170</v>
      </c>
      <c r="F22" s="402">
        <v>3000</v>
      </c>
      <c r="G22" s="402">
        <f t="shared" si="2"/>
        <v>33170</v>
      </c>
      <c r="H22" s="402">
        <f t="shared" si="0"/>
        <v>30170</v>
      </c>
      <c r="I22" s="402">
        <f t="shared" si="1"/>
        <v>3000</v>
      </c>
      <c r="J22" s="402">
        <f t="shared" si="3"/>
        <v>33170</v>
      </c>
    </row>
    <row r="23" spans="1:11" ht="199.5" customHeight="1" x14ac:dyDescent="0.2">
      <c r="A23" s="384">
        <v>10</v>
      </c>
      <c r="B23" s="370" t="s">
        <v>666</v>
      </c>
      <c r="C23" s="371" t="s">
        <v>226</v>
      </c>
      <c r="D23" s="395">
        <v>1</v>
      </c>
      <c r="E23" s="403">
        <v>32860</v>
      </c>
      <c r="F23" s="402">
        <v>3000</v>
      </c>
      <c r="G23" s="402">
        <f t="shared" si="2"/>
        <v>35860</v>
      </c>
      <c r="H23" s="402">
        <f t="shared" si="0"/>
        <v>32860</v>
      </c>
      <c r="I23" s="402">
        <f t="shared" si="1"/>
        <v>3000</v>
      </c>
      <c r="J23" s="402">
        <f t="shared" si="3"/>
        <v>35860</v>
      </c>
    </row>
    <row r="24" spans="1:11" ht="119.25" customHeight="1" x14ac:dyDescent="0.2">
      <c r="A24" s="384">
        <v>11</v>
      </c>
      <c r="B24" s="370" t="s">
        <v>745</v>
      </c>
      <c r="C24" s="371" t="s">
        <v>227</v>
      </c>
      <c r="D24" s="395">
        <v>1</v>
      </c>
      <c r="E24" s="403">
        <v>32860</v>
      </c>
      <c r="F24" s="402">
        <v>2700</v>
      </c>
      <c r="G24" s="402">
        <f t="shared" si="2"/>
        <v>35560</v>
      </c>
      <c r="H24" s="402">
        <f t="shared" si="0"/>
        <v>32860</v>
      </c>
      <c r="I24" s="402">
        <f t="shared" si="1"/>
        <v>2700</v>
      </c>
      <c r="J24" s="402">
        <f t="shared" si="3"/>
        <v>35560</v>
      </c>
    </row>
    <row r="25" spans="1:11" ht="119.25" customHeight="1" x14ac:dyDescent="0.2">
      <c r="A25" s="384">
        <v>12</v>
      </c>
      <c r="B25" s="370" t="s">
        <v>746</v>
      </c>
      <c r="C25" s="371" t="s">
        <v>228</v>
      </c>
      <c r="D25" s="395">
        <v>1</v>
      </c>
      <c r="E25" s="403">
        <v>32860</v>
      </c>
      <c r="F25" s="402">
        <v>2700</v>
      </c>
      <c r="G25" s="402">
        <f t="shared" si="2"/>
        <v>35560</v>
      </c>
      <c r="H25" s="402">
        <f t="shared" si="0"/>
        <v>32860</v>
      </c>
      <c r="I25" s="402">
        <f t="shared" si="1"/>
        <v>2700</v>
      </c>
      <c r="J25" s="402">
        <f t="shared" si="3"/>
        <v>35560</v>
      </c>
    </row>
    <row r="26" spans="1:11" ht="147.75" customHeight="1" x14ac:dyDescent="0.2">
      <c r="A26" s="384">
        <v>13</v>
      </c>
      <c r="B26" s="370" t="s">
        <v>736</v>
      </c>
      <c r="C26" s="371" t="s">
        <v>229</v>
      </c>
      <c r="D26" s="395">
        <v>1</v>
      </c>
      <c r="E26" s="403">
        <v>42050</v>
      </c>
      <c r="F26" s="402">
        <v>2700</v>
      </c>
      <c r="G26" s="402">
        <f t="shared" si="2"/>
        <v>44750</v>
      </c>
      <c r="H26" s="402">
        <f t="shared" si="0"/>
        <v>42050</v>
      </c>
      <c r="I26" s="402">
        <f t="shared" si="1"/>
        <v>2700</v>
      </c>
      <c r="J26" s="402">
        <f t="shared" si="3"/>
        <v>44750</v>
      </c>
      <c r="K26" s="138"/>
    </row>
    <row r="27" spans="1:11" ht="153.75" customHeight="1" x14ac:dyDescent="0.2">
      <c r="A27" s="384">
        <v>14</v>
      </c>
      <c r="B27" s="370" t="s">
        <v>667</v>
      </c>
      <c r="C27" s="371" t="s">
        <v>213</v>
      </c>
      <c r="D27" s="395">
        <v>1</v>
      </c>
      <c r="E27" s="403">
        <v>42050</v>
      </c>
      <c r="F27" s="402">
        <v>2700</v>
      </c>
      <c r="G27" s="402">
        <f t="shared" si="2"/>
        <v>44750</v>
      </c>
      <c r="H27" s="402">
        <f t="shared" si="0"/>
        <v>42050</v>
      </c>
      <c r="I27" s="402">
        <f t="shared" si="1"/>
        <v>2700</v>
      </c>
      <c r="J27" s="402">
        <f t="shared" si="3"/>
        <v>44750</v>
      </c>
      <c r="K27" s="138"/>
    </row>
    <row r="28" spans="1:11" ht="99.75" customHeight="1" x14ac:dyDescent="0.2">
      <c r="A28" s="384">
        <v>15</v>
      </c>
      <c r="B28" s="370" t="s">
        <v>668</v>
      </c>
      <c r="C28" s="371" t="s">
        <v>231</v>
      </c>
      <c r="D28" s="395">
        <v>1</v>
      </c>
      <c r="E28" s="403">
        <v>20600</v>
      </c>
      <c r="F28" s="402">
        <v>2200</v>
      </c>
      <c r="G28" s="402">
        <f t="shared" si="2"/>
        <v>22800</v>
      </c>
      <c r="H28" s="402">
        <f t="shared" si="0"/>
        <v>20600</v>
      </c>
      <c r="I28" s="402">
        <f t="shared" si="1"/>
        <v>2200</v>
      </c>
      <c r="J28" s="402">
        <f t="shared" si="3"/>
        <v>22800</v>
      </c>
      <c r="K28" s="138"/>
    </row>
    <row r="29" spans="1:11" ht="31.5" customHeight="1" x14ac:dyDescent="0.2">
      <c r="A29" s="375"/>
      <c r="B29" s="376" t="s">
        <v>28</v>
      </c>
      <c r="C29" s="371"/>
      <c r="D29" s="395"/>
      <c r="E29" s="403"/>
      <c r="F29" s="402"/>
      <c r="G29" s="402"/>
      <c r="H29" s="402"/>
      <c r="I29" s="402"/>
      <c r="J29" s="402"/>
      <c r="K29" s="138"/>
    </row>
    <row r="30" spans="1:11" ht="176.25" customHeight="1" x14ac:dyDescent="0.2">
      <c r="A30" s="384">
        <v>16</v>
      </c>
      <c r="B30" s="370" t="s">
        <v>759</v>
      </c>
      <c r="C30" s="371" t="s">
        <v>232</v>
      </c>
      <c r="D30" s="395">
        <v>1</v>
      </c>
      <c r="E30" s="403">
        <v>47440</v>
      </c>
      <c r="F30" s="402">
        <v>2500</v>
      </c>
      <c r="G30" s="402">
        <f t="shared" si="2"/>
        <v>49940</v>
      </c>
      <c r="H30" s="402">
        <f t="shared" ref="H30:H40" si="4">E30*D30</f>
        <v>47440</v>
      </c>
      <c r="I30" s="402">
        <f t="shared" ref="I30:I40" si="5">F30*D30</f>
        <v>2500</v>
      </c>
      <c r="J30" s="402">
        <f t="shared" si="3"/>
        <v>49940</v>
      </c>
    </row>
    <row r="31" spans="1:11" ht="127.5" customHeight="1" x14ac:dyDescent="0.2">
      <c r="A31" s="384">
        <v>17</v>
      </c>
      <c r="B31" s="379" t="s">
        <v>760</v>
      </c>
      <c r="C31" s="371" t="s">
        <v>77</v>
      </c>
      <c r="D31" s="395">
        <v>1</v>
      </c>
      <c r="E31" s="403">
        <v>35000</v>
      </c>
      <c r="F31" s="402">
        <v>3000</v>
      </c>
      <c r="G31" s="402">
        <f t="shared" si="2"/>
        <v>38000</v>
      </c>
      <c r="H31" s="402">
        <f t="shared" si="4"/>
        <v>35000</v>
      </c>
      <c r="I31" s="402">
        <f t="shared" si="5"/>
        <v>3000</v>
      </c>
      <c r="J31" s="402">
        <f t="shared" si="3"/>
        <v>38000</v>
      </c>
    </row>
    <row r="32" spans="1:11" ht="167.25" customHeight="1" x14ac:dyDescent="0.2">
      <c r="A32" s="384">
        <v>18</v>
      </c>
      <c r="B32" s="379" t="s">
        <v>838</v>
      </c>
      <c r="C32" s="371" t="s">
        <v>233</v>
      </c>
      <c r="D32" s="395">
        <v>1</v>
      </c>
      <c r="E32" s="403">
        <v>13500</v>
      </c>
      <c r="F32" s="402">
        <v>3000</v>
      </c>
      <c r="G32" s="402">
        <f t="shared" si="2"/>
        <v>16500</v>
      </c>
      <c r="H32" s="402">
        <f t="shared" si="4"/>
        <v>13500</v>
      </c>
      <c r="I32" s="402">
        <f t="shared" si="5"/>
        <v>3000</v>
      </c>
      <c r="J32" s="402">
        <f t="shared" si="3"/>
        <v>16500</v>
      </c>
    </row>
    <row r="33" spans="1:10" ht="157.5" customHeight="1" x14ac:dyDescent="0.2">
      <c r="A33" s="384">
        <v>19</v>
      </c>
      <c r="B33" s="379" t="s">
        <v>485</v>
      </c>
      <c r="C33" s="371" t="s">
        <v>98</v>
      </c>
      <c r="D33" s="372">
        <v>1</v>
      </c>
      <c r="E33" s="403">
        <v>13500</v>
      </c>
      <c r="F33" s="363">
        <v>3000</v>
      </c>
      <c r="G33" s="402">
        <f t="shared" si="2"/>
        <v>16500</v>
      </c>
      <c r="H33" s="402">
        <f t="shared" si="4"/>
        <v>13500</v>
      </c>
      <c r="I33" s="402">
        <f t="shared" si="5"/>
        <v>3000</v>
      </c>
      <c r="J33" s="402">
        <f t="shared" si="3"/>
        <v>16500</v>
      </c>
    </row>
    <row r="34" spans="1:10" ht="143.25" customHeight="1" x14ac:dyDescent="0.2">
      <c r="A34" s="384">
        <v>20</v>
      </c>
      <c r="B34" s="394" t="s">
        <v>839</v>
      </c>
      <c r="C34" s="371" t="s">
        <v>138</v>
      </c>
      <c r="D34" s="372">
        <v>1</v>
      </c>
      <c r="E34" s="403">
        <v>13500</v>
      </c>
      <c r="F34" s="363">
        <v>3000</v>
      </c>
      <c r="G34" s="402">
        <f t="shared" si="2"/>
        <v>16500</v>
      </c>
      <c r="H34" s="402">
        <f t="shared" si="4"/>
        <v>13500</v>
      </c>
      <c r="I34" s="402">
        <f t="shared" si="5"/>
        <v>3000</v>
      </c>
      <c r="J34" s="402">
        <f t="shared" si="3"/>
        <v>16500</v>
      </c>
    </row>
    <row r="35" spans="1:10" ht="98.25" customHeight="1" x14ac:dyDescent="0.2">
      <c r="A35" s="384">
        <v>21</v>
      </c>
      <c r="B35" s="370" t="s">
        <v>481</v>
      </c>
      <c r="C35" s="371" t="s">
        <v>234</v>
      </c>
      <c r="D35" s="372">
        <v>1</v>
      </c>
      <c r="E35" s="403">
        <v>13610</v>
      </c>
      <c r="F35" s="363">
        <v>2200</v>
      </c>
      <c r="G35" s="402">
        <f t="shared" si="2"/>
        <v>15810</v>
      </c>
      <c r="H35" s="402">
        <f t="shared" si="4"/>
        <v>13610</v>
      </c>
      <c r="I35" s="402">
        <f t="shared" si="5"/>
        <v>2200</v>
      </c>
      <c r="J35" s="402">
        <f t="shared" si="3"/>
        <v>15810</v>
      </c>
    </row>
    <row r="36" spans="1:10" ht="91.5" customHeight="1" x14ac:dyDescent="0.2">
      <c r="A36" s="384">
        <v>22</v>
      </c>
      <c r="B36" s="370" t="s">
        <v>236</v>
      </c>
      <c r="C36" s="371" t="s">
        <v>235</v>
      </c>
      <c r="D36" s="372">
        <v>1</v>
      </c>
      <c r="E36" s="402">
        <v>10100</v>
      </c>
      <c r="F36" s="363">
        <v>2200</v>
      </c>
      <c r="G36" s="402">
        <f t="shared" si="2"/>
        <v>12300</v>
      </c>
      <c r="H36" s="402">
        <f t="shared" si="4"/>
        <v>10100</v>
      </c>
      <c r="I36" s="402">
        <f t="shared" si="5"/>
        <v>2200</v>
      </c>
      <c r="J36" s="402">
        <f t="shared" si="3"/>
        <v>12300</v>
      </c>
    </row>
    <row r="37" spans="1:10" ht="117.75" customHeight="1" x14ac:dyDescent="0.2">
      <c r="A37" s="384">
        <v>23</v>
      </c>
      <c r="B37" s="370" t="s">
        <v>669</v>
      </c>
      <c r="C37" s="371" t="s">
        <v>237</v>
      </c>
      <c r="D37" s="372">
        <v>1</v>
      </c>
      <c r="E37" s="403">
        <v>17000</v>
      </c>
      <c r="F37" s="363">
        <v>2200</v>
      </c>
      <c r="G37" s="402">
        <f t="shared" si="2"/>
        <v>19200</v>
      </c>
      <c r="H37" s="402">
        <f t="shared" si="4"/>
        <v>17000</v>
      </c>
      <c r="I37" s="402">
        <f t="shared" si="5"/>
        <v>2200</v>
      </c>
      <c r="J37" s="402">
        <f t="shared" si="3"/>
        <v>19200</v>
      </c>
    </row>
    <row r="38" spans="1:10" ht="78.75" customHeight="1" x14ac:dyDescent="0.2">
      <c r="A38" s="384">
        <v>24</v>
      </c>
      <c r="B38" s="370" t="s">
        <v>478</v>
      </c>
      <c r="C38" s="371" t="s">
        <v>97</v>
      </c>
      <c r="D38" s="372">
        <v>1</v>
      </c>
      <c r="E38" s="402">
        <v>10100</v>
      </c>
      <c r="F38" s="363">
        <v>2000</v>
      </c>
      <c r="G38" s="402">
        <f t="shared" si="2"/>
        <v>12100</v>
      </c>
      <c r="H38" s="402">
        <f t="shared" si="4"/>
        <v>10100</v>
      </c>
      <c r="I38" s="402">
        <f t="shared" si="5"/>
        <v>2000</v>
      </c>
      <c r="J38" s="402">
        <f t="shared" si="3"/>
        <v>12100</v>
      </c>
    </row>
    <row r="39" spans="1:10" ht="81.75" customHeight="1" x14ac:dyDescent="0.2">
      <c r="A39" s="384">
        <v>25</v>
      </c>
      <c r="B39" s="370" t="s">
        <v>479</v>
      </c>
      <c r="C39" s="371" t="s">
        <v>97</v>
      </c>
      <c r="D39" s="372">
        <v>1</v>
      </c>
      <c r="E39" s="402">
        <v>10100</v>
      </c>
      <c r="F39" s="363">
        <v>2000</v>
      </c>
      <c r="G39" s="402">
        <f t="shared" si="2"/>
        <v>12100</v>
      </c>
      <c r="H39" s="402">
        <f t="shared" si="4"/>
        <v>10100</v>
      </c>
      <c r="I39" s="402">
        <f t="shared" si="5"/>
        <v>2000</v>
      </c>
      <c r="J39" s="402">
        <f t="shared" si="3"/>
        <v>12100</v>
      </c>
    </row>
    <row r="40" spans="1:10" ht="81.75" customHeight="1" x14ac:dyDescent="0.2">
      <c r="A40" s="384">
        <v>26</v>
      </c>
      <c r="B40" s="370" t="s">
        <v>480</v>
      </c>
      <c r="C40" s="371" t="s">
        <v>97</v>
      </c>
      <c r="D40" s="372">
        <v>1</v>
      </c>
      <c r="E40" s="402">
        <v>10100</v>
      </c>
      <c r="F40" s="363">
        <v>2000</v>
      </c>
      <c r="G40" s="402">
        <f t="shared" si="2"/>
        <v>12100</v>
      </c>
      <c r="H40" s="402">
        <f t="shared" si="4"/>
        <v>10100</v>
      </c>
      <c r="I40" s="402">
        <f t="shared" si="5"/>
        <v>2000</v>
      </c>
      <c r="J40" s="402">
        <f t="shared" si="3"/>
        <v>12100</v>
      </c>
    </row>
    <row r="41" spans="1:10" ht="39.75" customHeight="1" x14ac:dyDescent="0.2">
      <c r="A41" s="384"/>
      <c r="B41" s="376" t="s">
        <v>239</v>
      </c>
      <c r="C41" s="371"/>
      <c r="D41" s="372"/>
      <c r="E41" s="403"/>
      <c r="F41" s="363"/>
      <c r="G41" s="402"/>
      <c r="H41" s="402"/>
      <c r="I41" s="402"/>
      <c r="J41" s="402"/>
    </row>
    <row r="42" spans="1:10" ht="105" customHeight="1" x14ac:dyDescent="0.2">
      <c r="A42" s="384">
        <v>27</v>
      </c>
      <c r="B42" s="370" t="s">
        <v>670</v>
      </c>
      <c r="C42" s="371" t="s">
        <v>240</v>
      </c>
      <c r="D42" s="372">
        <v>10</v>
      </c>
      <c r="E42" s="403">
        <v>17180</v>
      </c>
      <c r="F42" s="363">
        <v>2200</v>
      </c>
      <c r="G42" s="402">
        <f t="shared" si="2"/>
        <v>19380</v>
      </c>
      <c r="H42" s="402">
        <f t="shared" ref="H42:H51" si="6">E42*D42</f>
        <v>171800</v>
      </c>
      <c r="I42" s="402">
        <f t="shared" ref="I42:I51" si="7">F42*D42</f>
        <v>22000</v>
      </c>
      <c r="J42" s="402">
        <f t="shared" si="3"/>
        <v>193800</v>
      </c>
    </row>
    <row r="43" spans="1:10" ht="107.25" customHeight="1" x14ac:dyDescent="0.2">
      <c r="A43" s="384">
        <v>28</v>
      </c>
      <c r="B43" s="370" t="s">
        <v>671</v>
      </c>
      <c r="C43" s="371" t="s">
        <v>240</v>
      </c>
      <c r="D43" s="372">
        <v>10</v>
      </c>
      <c r="E43" s="403">
        <v>17180</v>
      </c>
      <c r="F43" s="363">
        <v>2200</v>
      </c>
      <c r="G43" s="402">
        <f t="shared" si="2"/>
        <v>19380</v>
      </c>
      <c r="H43" s="402">
        <f t="shared" si="6"/>
        <v>171800</v>
      </c>
      <c r="I43" s="402">
        <f t="shared" si="7"/>
        <v>22000</v>
      </c>
      <c r="J43" s="402">
        <f t="shared" si="3"/>
        <v>193800</v>
      </c>
    </row>
    <row r="44" spans="1:10" ht="102" customHeight="1" x14ac:dyDescent="0.2">
      <c r="A44" s="384">
        <v>29</v>
      </c>
      <c r="B44" s="383" t="s">
        <v>499</v>
      </c>
      <c r="C44" s="371" t="s">
        <v>241</v>
      </c>
      <c r="D44" s="372">
        <f>16+2</f>
        <v>18</v>
      </c>
      <c r="E44" s="402">
        <v>5400</v>
      </c>
      <c r="F44" s="363">
        <v>2000</v>
      </c>
      <c r="G44" s="402">
        <f t="shared" si="2"/>
        <v>7400</v>
      </c>
      <c r="H44" s="402">
        <f t="shared" si="6"/>
        <v>97200</v>
      </c>
      <c r="I44" s="402">
        <f t="shared" si="7"/>
        <v>36000</v>
      </c>
      <c r="J44" s="402">
        <f t="shared" si="3"/>
        <v>133200</v>
      </c>
    </row>
    <row r="45" spans="1:10" ht="93.75" customHeight="1" x14ac:dyDescent="0.2">
      <c r="A45" s="384">
        <v>30</v>
      </c>
      <c r="B45" s="383" t="s">
        <v>500</v>
      </c>
      <c r="C45" s="371" t="s">
        <v>241</v>
      </c>
      <c r="D45" s="372">
        <f>32+4</f>
        <v>36</v>
      </c>
      <c r="E45" s="402">
        <v>5400</v>
      </c>
      <c r="F45" s="363">
        <v>2000</v>
      </c>
      <c r="G45" s="402">
        <f t="shared" si="2"/>
        <v>7400</v>
      </c>
      <c r="H45" s="402">
        <f t="shared" si="6"/>
        <v>194400</v>
      </c>
      <c r="I45" s="402">
        <f t="shared" si="7"/>
        <v>72000</v>
      </c>
      <c r="J45" s="402">
        <f t="shared" si="3"/>
        <v>266400</v>
      </c>
    </row>
    <row r="46" spans="1:10" ht="107.25" customHeight="1" x14ac:dyDescent="0.2">
      <c r="A46" s="384">
        <v>31</v>
      </c>
      <c r="B46" s="395" t="s">
        <v>761</v>
      </c>
      <c r="C46" s="371" t="s">
        <v>242</v>
      </c>
      <c r="D46" s="372">
        <v>10</v>
      </c>
      <c r="E46" s="403">
        <v>17000</v>
      </c>
      <c r="F46" s="363">
        <v>2200</v>
      </c>
      <c r="G46" s="402">
        <f t="shared" si="2"/>
        <v>19200</v>
      </c>
      <c r="H46" s="402">
        <f t="shared" si="6"/>
        <v>170000</v>
      </c>
      <c r="I46" s="402">
        <f t="shared" si="7"/>
        <v>22000</v>
      </c>
      <c r="J46" s="402">
        <f t="shared" si="3"/>
        <v>192000</v>
      </c>
    </row>
    <row r="47" spans="1:10" ht="87.75" customHeight="1" x14ac:dyDescent="0.2">
      <c r="A47" s="384">
        <v>32</v>
      </c>
      <c r="B47" s="395" t="s">
        <v>243</v>
      </c>
      <c r="C47" s="371" t="s">
        <v>204</v>
      </c>
      <c r="D47" s="372">
        <v>10</v>
      </c>
      <c r="E47" s="402">
        <v>10090</v>
      </c>
      <c r="F47" s="363">
        <v>2000</v>
      </c>
      <c r="G47" s="402">
        <f t="shared" si="2"/>
        <v>12090</v>
      </c>
      <c r="H47" s="402">
        <f t="shared" si="6"/>
        <v>100900</v>
      </c>
      <c r="I47" s="402">
        <f t="shared" si="7"/>
        <v>20000</v>
      </c>
      <c r="J47" s="402">
        <f t="shared" si="3"/>
        <v>120900</v>
      </c>
    </row>
    <row r="48" spans="1:10" ht="75" customHeight="1" x14ac:dyDescent="0.2">
      <c r="A48" s="384">
        <v>33</v>
      </c>
      <c r="B48" s="370" t="s">
        <v>476</v>
      </c>
      <c r="C48" s="371" t="s">
        <v>97</v>
      </c>
      <c r="D48" s="372">
        <v>10</v>
      </c>
      <c r="E48" s="402">
        <v>11500</v>
      </c>
      <c r="F48" s="363">
        <v>2200</v>
      </c>
      <c r="G48" s="402">
        <f t="shared" si="2"/>
        <v>13700</v>
      </c>
      <c r="H48" s="402">
        <f t="shared" si="6"/>
        <v>115000</v>
      </c>
      <c r="I48" s="402">
        <f t="shared" si="7"/>
        <v>22000</v>
      </c>
      <c r="J48" s="402">
        <f t="shared" si="3"/>
        <v>137000</v>
      </c>
    </row>
    <row r="49" spans="1:10" ht="78.75" customHeight="1" x14ac:dyDescent="0.2">
      <c r="A49" s="384">
        <v>34</v>
      </c>
      <c r="B49" s="370" t="s">
        <v>477</v>
      </c>
      <c r="C49" s="371" t="s">
        <v>244</v>
      </c>
      <c r="D49" s="385">
        <v>4</v>
      </c>
      <c r="E49" s="402">
        <v>11500</v>
      </c>
      <c r="F49" s="363">
        <v>2000</v>
      </c>
      <c r="G49" s="402">
        <f t="shared" si="2"/>
        <v>13500</v>
      </c>
      <c r="H49" s="402">
        <f t="shared" si="6"/>
        <v>46000</v>
      </c>
      <c r="I49" s="402">
        <f t="shared" si="7"/>
        <v>8000</v>
      </c>
      <c r="J49" s="402">
        <f t="shared" si="3"/>
        <v>54000</v>
      </c>
    </row>
    <row r="50" spans="1:10" ht="81" customHeight="1" x14ac:dyDescent="0.2">
      <c r="A50" s="384">
        <v>35</v>
      </c>
      <c r="B50" s="395" t="s">
        <v>245</v>
      </c>
      <c r="C50" s="371" t="s">
        <v>247</v>
      </c>
      <c r="D50" s="372">
        <v>2</v>
      </c>
      <c r="E50" s="403">
        <v>10500</v>
      </c>
      <c r="F50" s="363">
        <v>2200</v>
      </c>
      <c r="G50" s="402">
        <f t="shared" si="2"/>
        <v>12700</v>
      </c>
      <c r="H50" s="402">
        <f t="shared" si="6"/>
        <v>21000</v>
      </c>
      <c r="I50" s="402">
        <f t="shared" si="7"/>
        <v>4400</v>
      </c>
      <c r="J50" s="402">
        <f t="shared" si="3"/>
        <v>25400</v>
      </c>
    </row>
    <row r="51" spans="1:10" ht="87" customHeight="1" x14ac:dyDescent="0.2">
      <c r="A51" s="384">
        <v>36</v>
      </c>
      <c r="B51" s="395" t="s">
        <v>246</v>
      </c>
      <c r="C51" s="371" t="s">
        <v>248</v>
      </c>
      <c r="D51" s="372">
        <v>2</v>
      </c>
      <c r="E51" s="403">
        <v>10500</v>
      </c>
      <c r="F51" s="363">
        <v>2200</v>
      </c>
      <c r="G51" s="402">
        <f t="shared" si="2"/>
        <v>12700</v>
      </c>
      <c r="H51" s="402">
        <f t="shared" si="6"/>
        <v>21000</v>
      </c>
      <c r="I51" s="402">
        <f t="shared" si="7"/>
        <v>4400</v>
      </c>
      <c r="J51" s="402">
        <f t="shared" si="3"/>
        <v>25400</v>
      </c>
    </row>
    <row r="52" spans="1:10" ht="16.5" x14ac:dyDescent="0.3">
      <c r="A52" s="358"/>
      <c r="B52" s="359" t="s">
        <v>872</v>
      </c>
      <c r="C52" s="400"/>
      <c r="D52" s="401"/>
      <c r="E52" s="366"/>
      <c r="F52" s="366"/>
      <c r="G52" s="366"/>
      <c r="H52" s="404">
        <f>SUM(H14:H51)</f>
        <v>1945730</v>
      </c>
      <c r="I52" s="366"/>
      <c r="J52" s="366"/>
    </row>
    <row r="53" spans="1:10" ht="16.5" x14ac:dyDescent="0.3">
      <c r="A53" s="358"/>
      <c r="B53" s="359" t="s">
        <v>873</v>
      </c>
      <c r="C53" s="400"/>
      <c r="D53" s="401"/>
      <c r="E53" s="366"/>
      <c r="F53" s="366"/>
      <c r="G53" s="366"/>
      <c r="H53" s="366"/>
      <c r="I53" s="404">
        <f>SUM(I14:I52)</f>
        <v>361500</v>
      </c>
      <c r="J53" s="366"/>
    </row>
    <row r="54" spans="1:10" ht="16.5" x14ac:dyDescent="0.3">
      <c r="A54" s="358"/>
      <c r="B54" s="359" t="s">
        <v>874</v>
      </c>
      <c r="C54" s="400"/>
      <c r="D54" s="401"/>
      <c r="E54" s="366"/>
      <c r="F54" s="366"/>
      <c r="G54" s="366"/>
      <c r="H54" s="366"/>
      <c r="I54" s="366"/>
      <c r="J54" s="404">
        <f>SUM(J14:J53)</f>
        <v>2307230</v>
      </c>
    </row>
    <row r="55" spans="1:10" ht="16.5" x14ac:dyDescent="0.3">
      <c r="A55" s="32"/>
      <c r="B55" s="33" t="s">
        <v>51</v>
      </c>
      <c r="C55" s="310"/>
      <c r="D55" s="216"/>
      <c r="E55" s="216"/>
      <c r="F55" s="236"/>
      <c r="G55" s="247"/>
      <c r="H55" s="311"/>
      <c r="I55" s="311"/>
      <c r="J55" s="311"/>
    </row>
    <row r="56" spans="1:10" ht="16.5" x14ac:dyDescent="0.3">
      <c r="A56" s="31"/>
      <c r="B56" s="31"/>
      <c r="C56" s="215"/>
      <c r="D56" s="215"/>
      <c r="E56" s="215"/>
      <c r="F56" s="215"/>
      <c r="G56" s="215"/>
      <c r="H56" s="215"/>
      <c r="I56" s="215"/>
      <c r="J56" s="215"/>
    </row>
    <row r="57" spans="1:10" ht="16.5" x14ac:dyDescent="0.3">
      <c r="A57" s="31"/>
      <c r="B57" s="39"/>
      <c r="C57" s="312"/>
      <c r="D57" s="217"/>
      <c r="E57" s="217"/>
      <c r="F57" s="217"/>
      <c r="G57" s="248"/>
      <c r="H57" s="313"/>
      <c r="I57" s="313"/>
      <c r="J57" s="313"/>
    </row>
    <row r="58" spans="1:10" x14ac:dyDescent="0.2">
      <c r="A58" s="44"/>
      <c r="B58" s="45" t="s">
        <v>53</v>
      </c>
      <c r="C58" s="314"/>
      <c r="D58" s="218" t="s">
        <v>87</v>
      </c>
      <c r="E58" s="218"/>
      <c r="F58" s="218"/>
      <c r="G58" s="249"/>
      <c r="H58" s="315" t="s">
        <v>88</v>
      </c>
      <c r="I58" s="315"/>
      <c r="J58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31496062992125984" right="0.11811023622047245" top="0.15748031496062992" bottom="0" header="0.31496062992125984" footer="0.31496062992125984"/>
  <pageSetup paperSize="9" scale="62" fitToHeight="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view="pageBreakPreview" topLeftCell="A10" zoomScale="90" zoomScaleNormal="100" zoomScaleSheetLayoutView="90" workbookViewId="0">
      <selection activeCell="E7" sqref="E1:F1048576"/>
    </sheetView>
  </sheetViews>
  <sheetFormatPr defaultRowHeight="12.75" x14ac:dyDescent="0.2"/>
  <cols>
    <col min="1" max="1" width="5.5703125" style="15" customWidth="1"/>
    <col min="2" max="2" width="62.28515625" style="23" customWidth="1"/>
    <col min="3" max="3" width="21.42578125" style="301" customWidth="1"/>
    <col min="4" max="4" width="11.7109375" style="301" customWidth="1"/>
    <col min="5" max="10" width="9.140625" style="284"/>
  </cols>
  <sheetData>
    <row r="1" spans="1:10" ht="18.75" x14ac:dyDescent="0.3">
      <c r="A1" s="493" t="s">
        <v>82</v>
      </c>
      <c r="B1" s="493"/>
      <c r="C1" s="493"/>
      <c r="D1" s="493"/>
    </row>
    <row r="2" spans="1:10" ht="15.75" x14ac:dyDescent="0.25">
      <c r="A2" s="10"/>
      <c r="B2" s="21"/>
      <c r="C2" s="300"/>
      <c r="D2" s="268"/>
    </row>
    <row r="3" spans="1:10" ht="15.75" x14ac:dyDescent="0.2">
      <c r="A3" s="16" t="s">
        <v>83</v>
      </c>
      <c r="B3" s="22"/>
      <c r="D3" s="269"/>
    </row>
    <row r="4" spans="1:10" ht="15.75" customHeight="1" x14ac:dyDescent="0.2">
      <c r="A4" s="16"/>
      <c r="B4" s="101" t="s">
        <v>93</v>
      </c>
      <c r="C4" s="302"/>
      <c r="D4" s="270"/>
    </row>
    <row r="5" spans="1:10" ht="15.75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1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249</v>
      </c>
      <c r="C8" s="303"/>
      <c r="D8" s="271"/>
    </row>
    <row r="9" spans="1:10" ht="15.75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5" thickBot="1" x14ac:dyDescent="0.25">
      <c r="A11" s="14"/>
      <c r="B11" s="24"/>
      <c r="C11" s="304"/>
      <c r="D11" s="304"/>
    </row>
    <row r="12" spans="1:10" ht="12.75" customHeight="1" x14ac:dyDescent="0.2">
      <c r="A12" s="503" t="s">
        <v>90</v>
      </c>
      <c r="B12" s="513" t="s">
        <v>91</v>
      </c>
      <c r="C12" s="509" t="s">
        <v>92</v>
      </c>
      <c r="D12" s="509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4"/>
      <c r="B13" s="514"/>
      <c r="C13" s="510"/>
      <c r="D13" s="510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70.5" customHeight="1" thickBot="1" x14ac:dyDescent="0.25">
      <c r="A14" s="88">
        <v>1</v>
      </c>
      <c r="B14" s="132" t="s">
        <v>312</v>
      </c>
      <c r="C14" s="316" t="s">
        <v>79</v>
      </c>
      <c r="D14" s="214">
        <f>3+3</f>
        <v>6</v>
      </c>
      <c r="E14" s="262">
        <v>11100</v>
      </c>
      <c r="F14" s="263">
        <v>2000</v>
      </c>
      <c r="G14" s="264">
        <f>E14+F14</f>
        <v>13100</v>
      </c>
      <c r="H14" s="262">
        <f t="shared" ref="H14:H35" si="0">E14*D14</f>
        <v>66600</v>
      </c>
      <c r="I14" s="263">
        <f t="shared" ref="I14:I35" si="1">F14*D14</f>
        <v>12000</v>
      </c>
      <c r="J14" s="264">
        <f>H14+I14</f>
        <v>78600</v>
      </c>
    </row>
    <row r="15" spans="1:10" ht="66.75" customHeight="1" thickBot="1" x14ac:dyDescent="0.25">
      <c r="A15" s="134">
        <v>2</v>
      </c>
      <c r="B15" s="132" t="s">
        <v>315</v>
      </c>
      <c r="C15" s="258" t="s">
        <v>316</v>
      </c>
      <c r="D15" s="183">
        <v>3</v>
      </c>
      <c r="E15" s="262">
        <v>11100</v>
      </c>
      <c r="F15" s="203">
        <v>2000</v>
      </c>
      <c r="G15" s="264">
        <f t="shared" ref="G15:G45" si="2">E15+F15</f>
        <v>13100</v>
      </c>
      <c r="H15" s="262">
        <f t="shared" si="0"/>
        <v>33300</v>
      </c>
      <c r="I15" s="263">
        <f t="shared" si="1"/>
        <v>6000</v>
      </c>
      <c r="J15" s="264">
        <f t="shared" ref="J15:J45" si="3">H15+I15</f>
        <v>39300</v>
      </c>
    </row>
    <row r="16" spans="1:10" ht="72.75" customHeight="1" thickBot="1" x14ac:dyDescent="0.25">
      <c r="A16" s="134">
        <v>3</v>
      </c>
      <c r="B16" s="113" t="s">
        <v>313</v>
      </c>
      <c r="C16" s="258" t="s">
        <v>97</v>
      </c>
      <c r="D16" s="183">
        <v>1</v>
      </c>
      <c r="E16" s="262">
        <v>10500</v>
      </c>
      <c r="F16" s="203">
        <v>2000</v>
      </c>
      <c r="G16" s="264">
        <f t="shared" si="2"/>
        <v>12500</v>
      </c>
      <c r="H16" s="262">
        <f t="shared" si="0"/>
        <v>10500</v>
      </c>
      <c r="I16" s="263">
        <f t="shared" si="1"/>
        <v>2000</v>
      </c>
      <c r="J16" s="264">
        <f t="shared" si="3"/>
        <v>12500</v>
      </c>
    </row>
    <row r="17" spans="1:10" ht="73.5" customHeight="1" thickBot="1" x14ac:dyDescent="0.25">
      <c r="A17" s="134">
        <v>4</v>
      </c>
      <c r="B17" s="113" t="s">
        <v>314</v>
      </c>
      <c r="C17" s="258" t="s">
        <v>97</v>
      </c>
      <c r="D17" s="183">
        <v>1</v>
      </c>
      <c r="E17" s="262">
        <v>10500</v>
      </c>
      <c r="F17" s="203">
        <v>2000</v>
      </c>
      <c r="G17" s="264">
        <f t="shared" si="2"/>
        <v>12500</v>
      </c>
      <c r="H17" s="262">
        <f t="shared" si="0"/>
        <v>10500</v>
      </c>
      <c r="I17" s="263">
        <f t="shared" si="1"/>
        <v>2000</v>
      </c>
      <c r="J17" s="264">
        <f t="shared" si="3"/>
        <v>12500</v>
      </c>
    </row>
    <row r="18" spans="1:10" ht="162.75" customHeight="1" thickBot="1" x14ac:dyDescent="0.25">
      <c r="A18" s="134">
        <v>5</v>
      </c>
      <c r="B18" s="112" t="s">
        <v>762</v>
      </c>
      <c r="C18" s="258" t="s">
        <v>229</v>
      </c>
      <c r="D18" s="183">
        <v>1</v>
      </c>
      <c r="E18" s="262">
        <v>44500</v>
      </c>
      <c r="F18" s="203">
        <v>2700</v>
      </c>
      <c r="G18" s="264">
        <f t="shared" si="2"/>
        <v>47200</v>
      </c>
      <c r="H18" s="262">
        <f t="shared" si="0"/>
        <v>44500</v>
      </c>
      <c r="I18" s="263">
        <f t="shared" si="1"/>
        <v>2700</v>
      </c>
      <c r="J18" s="264">
        <f t="shared" si="3"/>
        <v>47200</v>
      </c>
    </row>
    <row r="19" spans="1:10" ht="144" customHeight="1" thickBot="1" x14ac:dyDescent="0.25">
      <c r="A19" s="134">
        <v>6</v>
      </c>
      <c r="B19" s="112" t="s">
        <v>658</v>
      </c>
      <c r="C19" s="258" t="s">
        <v>213</v>
      </c>
      <c r="D19" s="183">
        <v>1</v>
      </c>
      <c r="E19" s="262">
        <v>43500</v>
      </c>
      <c r="F19" s="203">
        <v>2700</v>
      </c>
      <c r="G19" s="264">
        <f t="shared" si="2"/>
        <v>46200</v>
      </c>
      <c r="H19" s="262">
        <f t="shared" si="0"/>
        <v>43500</v>
      </c>
      <c r="I19" s="263">
        <f t="shared" si="1"/>
        <v>2700</v>
      </c>
      <c r="J19" s="264">
        <f t="shared" si="3"/>
        <v>46200</v>
      </c>
    </row>
    <row r="20" spans="1:10" ht="144.75" customHeight="1" thickBot="1" x14ac:dyDescent="0.25">
      <c r="A20" s="134">
        <v>7</v>
      </c>
      <c r="B20" s="112" t="s">
        <v>659</v>
      </c>
      <c r="C20" s="258" t="s">
        <v>317</v>
      </c>
      <c r="D20" s="183">
        <v>1</v>
      </c>
      <c r="E20" s="214">
        <v>25800</v>
      </c>
      <c r="F20" s="203">
        <v>2700</v>
      </c>
      <c r="G20" s="264">
        <f t="shared" si="2"/>
        <v>28500</v>
      </c>
      <c r="H20" s="262">
        <f t="shared" si="0"/>
        <v>25800</v>
      </c>
      <c r="I20" s="263">
        <f t="shared" si="1"/>
        <v>2700</v>
      </c>
      <c r="J20" s="264">
        <f t="shared" si="3"/>
        <v>28500</v>
      </c>
    </row>
    <row r="21" spans="1:10" ht="75" customHeight="1" thickBot="1" x14ac:dyDescent="0.25">
      <c r="A21" s="134">
        <v>9</v>
      </c>
      <c r="B21" s="132" t="s">
        <v>320</v>
      </c>
      <c r="C21" s="258" t="s">
        <v>319</v>
      </c>
      <c r="D21" s="183">
        <v>1</v>
      </c>
      <c r="E21" s="214">
        <v>12300</v>
      </c>
      <c r="F21" s="203">
        <v>2200</v>
      </c>
      <c r="G21" s="264">
        <f t="shared" si="2"/>
        <v>14500</v>
      </c>
      <c r="H21" s="262">
        <f t="shared" si="0"/>
        <v>12300</v>
      </c>
      <c r="I21" s="263">
        <f t="shared" si="1"/>
        <v>2200</v>
      </c>
      <c r="J21" s="264">
        <f t="shared" si="3"/>
        <v>14500</v>
      </c>
    </row>
    <row r="22" spans="1:10" ht="31.5" customHeight="1" thickBot="1" x14ac:dyDescent="0.25">
      <c r="A22" s="135"/>
      <c r="B22" s="128" t="s">
        <v>28</v>
      </c>
      <c r="C22" s="75"/>
      <c r="D22" s="110"/>
      <c r="E22" s="214"/>
      <c r="F22" s="203"/>
      <c r="G22" s="264">
        <f t="shared" si="2"/>
        <v>0</v>
      </c>
      <c r="H22" s="262">
        <f t="shared" si="0"/>
        <v>0</v>
      </c>
      <c r="I22" s="263">
        <f t="shared" si="1"/>
        <v>0</v>
      </c>
      <c r="J22" s="264">
        <f t="shared" si="3"/>
        <v>0</v>
      </c>
    </row>
    <row r="23" spans="1:10" ht="191.25" customHeight="1" thickBot="1" x14ac:dyDescent="0.25">
      <c r="A23" s="139">
        <v>10</v>
      </c>
      <c r="B23" s="113" t="s">
        <v>660</v>
      </c>
      <c r="C23" s="258" t="s">
        <v>259</v>
      </c>
      <c r="D23" s="110">
        <v>1</v>
      </c>
      <c r="E23" s="262">
        <v>44500</v>
      </c>
      <c r="F23" s="232">
        <v>2500</v>
      </c>
      <c r="G23" s="264">
        <f t="shared" si="2"/>
        <v>47000</v>
      </c>
      <c r="H23" s="262">
        <f t="shared" si="0"/>
        <v>44500</v>
      </c>
      <c r="I23" s="263">
        <f t="shared" si="1"/>
        <v>2500</v>
      </c>
      <c r="J23" s="264">
        <f t="shared" si="3"/>
        <v>47000</v>
      </c>
    </row>
    <row r="24" spans="1:10" ht="168" customHeight="1" thickBot="1" x14ac:dyDescent="0.25">
      <c r="A24" s="134">
        <v>11</v>
      </c>
      <c r="B24" s="113" t="s">
        <v>763</v>
      </c>
      <c r="C24" s="258" t="s">
        <v>321</v>
      </c>
      <c r="D24" s="110">
        <v>1</v>
      </c>
      <c r="E24" s="262">
        <v>44500</v>
      </c>
      <c r="F24" s="203">
        <v>2500</v>
      </c>
      <c r="G24" s="264">
        <f t="shared" si="2"/>
        <v>47000</v>
      </c>
      <c r="H24" s="262">
        <f t="shared" si="0"/>
        <v>44500</v>
      </c>
      <c r="I24" s="263">
        <f t="shared" si="1"/>
        <v>2500</v>
      </c>
      <c r="J24" s="264">
        <f t="shared" si="3"/>
        <v>47000</v>
      </c>
    </row>
    <row r="25" spans="1:10" ht="167.25" customHeight="1" thickBot="1" x14ac:dyDescent="0.25">
      <c r="A25" s="139">
        <v>12</v>
      </c>
      <c r="B25" s="193" t="s">
        <v>764</v>
      </c>
      <c r="C25" s="258" t="s">
        <v>233</v>
      </c>
      <c r="D25" s="110">
        <v>1</v>
      </c>
      <c r="E25" s="214">
        <v>14000</v>
      </c>
      <c r="F25" s="203">
        <v>3000</v>
      </c>
      <c r="G25" s="264">
        <f t="shared" si="2"/>
        <v>17000</v>
      </c>
      <c r="H25" s="262">
        <f t="shared" si="0"/>
        <v>14000</v>
      </c>
      <c r="I25" s="263">
        <f t="shared" si="1"/>
        <v>3000</v>
      </c>
      <c r="J25" s="264">
        <f t="shared" si="3"/>
        <v>17000</v>
      </c>
    </row>
    <row r="26" spans="1:10" ht="103.5" customHeight="1" thickBot="1" x14ac:dyDescent="0.25">
      <c r="A26" s="134">
        <v>13</v>
      </c>
      <c r="B26" s="193" t="s">
        <v>486</v>
      </c>
      <c r="C26" s="65" t="s">
        <v>98</v>
      </c>
      <c r="D26" s="107">
        <v>1</v>
      </c>
      <c r="E26" s="262">
        <v>8100</v>
      </c>
      <c r="F26" s="243">
        <v>2000</v>
      </c>
      <c r="G26" s="264">
        <f t="shared" si="2"/>
        <v>10100</v>
      </c>
      <c r="H26" s="262">
        <f t="shared" si="0"/>
        <v>8100</v>
      </c>
      <c r="I26" s="263">
        <f t="shared" si="1"/>
        <v>2000</v>
      </c>
      <c r="J26" s="264">
        <f t="shared" si="3"/>
        <v>10100</v>
      </c>
    </row>
    <row r="27" spans="1:10" ht="169.5" customHeight="1" thickBot="1" x14ac:dyDescent="0.25">
      <c r="A27" s="139">
        <v>14</v>
      </c>
      <c r="B27" s="194" t="s">
        <v>765</v>
      </c>
      <c r="C27" s="65" t="s">
        <v>138</v>
      </c>
      <c r="D27" s="107">
        <v>1</v>
      </c>
      <c r="E27" s="214">
        <v>14000</v>
      </c>
      <c r="F27" s="243">
        <v>3000</v>
      </c>
      <c r="G27" s="264">
        <f t="shared" si="2"/>
        <v>17000</v>
      </c>
      <c r="H27" s="262">
        <f t="shared" si="0"/>
        <v>14000</v>
      </c>
      <c r="I27" s="263">
        <f t="shared" si="1"/>
        <v>3000</v>
      </c>
      <c r="J27" s="264">
        <f t="shared" si="3"/>
        <v>17000</v>
      </c>
    </row>
    <row r="28" spans="1:10" ht="160.5" customHeight="1" thickBot="1" x14ac:dyDescent="0.25">
      <c r="A28" s="134">
        <v>15</v>
      </c>
      <c r="B28" s="195" t="s">
        <v>766</v>
      </c>
      <c r="C28" s="65" t="s">
        <v>77</v>
      </c>
      <c r="D28" s="107">
        <v>1</v>
      </c>
      <c r="E28" s="214">
        <v>14500</v>
      </c>
      <c r="F28" s="243">
        <v>3000</v>
      </c>
      <c r="G28" s="264">
        <f t="shared" si="2"/>
        <v>17500</v>
      </c>
      <c r="H28" s="262">
        <f t="shared" si="0"/>
        <v>14500</v>
      </c>
      <c r="I28" s="263">
        <f t="shared" si="1"/>
        <v>3000</v>
      </c>
      <c r="J28" s="264">
        <f t="shared" si="3"/>
        <v>17500</v>
      </c>
    </row>
    <row r="29" spans="1:10" ht="85.5" customHeight="1" thickBot="1" x14ac:dyDescent="0.25">
      <c r="A29" s="139">
        <v>16</v>
      </c>
      <c r="B29" s="113" t="s">
        <v>323</v>
      </c>
      <c r="C29" s="75" t="s">
        <v>97</v>
      </c>
      <c r="D29" s="107">
        <v>1</v>
      </c>
      <c r="E29" s="262">
        <v>10500</v>
      </c>
      <c r="F29" s="243">
        <v>2000</v>
      </c>
      <c r="G29" s="264">
        <f t="shared" si="2"/>
        <v>12500</v>
      </c>
      <c r="H29" s="262">
        <f t="shared" si="0"/>
        <v>10500</v>
      </c>
      <c r="I29" s="263">
        <f t="shared" si="1"/>
        <v>2000</v>
      </c>
      <c r="J29" s="264">
        <f t="shared" si="3"/>
        <v>12500</v>
      </c>
    </row>
    <row r="30" spans="1:10" ht="93.75" customHeight="1" thickBot="1" x14ac:dyDescent="0.25">
      <c r="A30" s="134">
        <v>17</v>
      </c>
      <c r="B30" s="113" t="s">
        <v>322</v>
      </c>
      <c r="C30" s="75" t="s">
        <v>97</v>
      </c>
      <c r="D30" s="107">
        <v>1</v>
      </c>
      <c r="E30" s="262">
        <v>10500</v>
      </c>
      <c r="F30" s="243">
        <v>2000</v>
      </c>
      <c r="G30" s="264">
        <f t="shared" si="2"/>
        <v>12500</v>
      </c>
      <c r="H30" s="262">
        <f t="shared" si="0"/>
        <v>10500</v>
      </c>
      <c r="I30" s="263">
        <f t="shared" si="1"/>
        <v>2000</v>
      </c>
      <c r="J30" s="264">
        <f t="shared" si="3"/>
        <v>12500</v>
      </c>
    </row>
    <row r="31" spans="1:10" ht="93.75" customHeight="1" thickBot="1" x14ac:dyDescent="0.25">
      <c r="A31" s="139">
        <v>18</v>
      </c>
      <c r="B31" s="113" t="s">
        <v>767</v>
      </c>
      <c r="C31" s="65" t="s">
        <v>268</v>
      </c>
      <c r="D31" s="107">
        <v>1</v>
      </c>
      <c r="E31" s="214">
        <v>19600</v>
      </c>
      <c r="F31" s="243">
        <v>2200</v>
      </c>
      <c r="G31" s="264">
        <f t="shared" si="2"/>
        <v>21800</v>
      </c>
      <c r="H31" s="262">
        <f t="shared" si="0"/>
        <v>19600</v>
      </c>
      <c r="I31" s="263">
        <f t="shared" si="1"/>
        <v>2200</v>
      </c>
      <c r="J31" s="264">
        <f t="shared" si="3"/>
        <v>21800</v>
      </c>
    </row>
    <row r="32" spans="1:10" ht="93.75" customHeight="1" thickBot="1" x14ac:dyDescent="0.25">
      <c r="A32" s="134">
        <v>19</v>
      </c>
      <c r="B32" s="113" t="s">
        <v>324</v>
      </c>
      <c r="C32" s="65" t="s">
        <v>235</v>
      </c>
      <c r="D32" s="107">
        <v>1</v>
      </c>
      <c r="E32" s="214">
        <v>12100</v>
      </c>
      <c r="F32" s="243">
        <v>2200</v>
      </c>
      <c r="G32" s="264">
        <f t="shared" si="2"/>
        <v>14300</v>
      </c>
      <c r="H32" s="262">
        <f t="shared" si="0"/>
        <v>12100</v>
      </c>
      <c r="I32" s="263">
        <f t="shared" si="1"/>
        <v>2200</v>
      </c>
      <c r="J32" s="264">
        <f t="shared" si="3"/>
        <v>14300</v>
      </c>
    </row>
    <row r="33" spans="1:10" ht="93.75" customHeight="1" thickBot="1" x14ac:dyDescent="0.25">
      <c r="A33" s="134">
        <f>A32+1</f>
        <v>20</v>
      </c>
      <c r="B33" s="332" t="s">
        <v>811</v>
      </c>
      <c r="C33" s="65" t="s">
        <v>235</v>
      </c>
      <c r="D33" s="107">
        <v>1</v>
      </c>
      <c r="E33" s="214">
        <v>10200</v>
      </c>
      <c r="F33" s="243">
        <v>2200</v>
      </c>
      <c r="G33" s="264">
        <f t="shared" si="2"/>
        <v>12400</v>
      </c>
      <c r="H33" s="262">
        <f t="shared" si="0"/>
        <v>10200</v>
      </c>
      <c r="I33" s="263">
        <f t="shared" si="1"/>
        <v>2200</v>
      </c>
      <c r="J33" s="264">
        <f t="shared" si="3"/>
        <v>12400</v>
      </c>
    </row>
    <row r="34" spans="1:10" ht="39.75" customHeight="1" thickBot="1" x14ac:dyDescent="0.25">
      <c r="A34" s="134"/>
      <c r="B34" s="128" t="s">
        <v>239</v>
      </c>
      <c r="C34" s="75"/>
      <c r="D34" s="106"/>
      <c r="E34" s="214"/>
      <c r="F34" s="244"/>
      <c r="G34" s="264">
        <f t="shared" si="2"/>
        <v>0</v>
      </c>
      <c r="H34" s="262">
        <f t="shared" si="0"/>
        <v>0</v>
      </c>
      <c r="I34" s="263">
        <f t="shared" si="1"/>
        <v>0</v>
      </c>
      <c r="J34" s="264">
        <f t="shared" si="3"/>
        <v>0</v>
      </c>
    </row>
    <row r="35" spans="1:10" ht="107.25" customHeight="1" thickBot="1" x14ac:dyDescent="0.25">
      <c r="A35" s="134">
        <v>20</v>
      </c>
      <c r="B35" s="113" t="s">
        <v>661</v>
      </c>
      <c r="C35" s="258" t="s">
        <v>325</v>
      </c>
      <c r="D35" s="110">
        <v>2</v>
      </c>
      <c r="E35" s="262">
        <v>18300</v>
      </c>
      <c r="F35" s="243">
        <v>2200</v>
      </c>
      <c r="G35" s="264">
        <f t="shared" si="2"/>
        <v>20500</v>
      </c>
      <c r="H35" s="262">
        <f t="shared" si="0"/>
        <v>36600</v>
      </c>
      <c r="I35" s="263">
        <f t="shared" si="1"/>
        <v>4400</v>
      </c>
      <c r="J35" s="264">
        <f t="shared" si="3"/>
        <v>41000</v>
      </c>
    </row>
    <row r="36" spans="1:10" ht="107.25" customHeight="1" thickBot="1" x14ac:dyDescent="0.25">
      <c r="A36" s="134"/>
      <c r="B36" s="113" t="s">
        <v>662</v>
      </c>
      <c r="C36" s="258" t="s">
        <v>540</v>
      </c>
      <c r="D36" s="110">
        <v>1</v>
      </c>
      <c r="E36" s="262">
        <v>17700</v>
      </c>
      <c r="F36" s="243">
        <v>2200</v>
      </c>
      <c r="G36" s="264">
        <f>SUM(E36:F36)</f>
        <v>19900</v>
      </c>
      <c r="H36" s="262">
        <v>18000</v>
      </c>
      <c r="I36" s="243">
        <v>2500</v>
      </c>
      <c r="J36" s="264">
        <f>SUM(H36:I36)</f>
        <v>20500</v>
      </c>
    </row>
    <row r="37" spans="1:10" ht="107.25" customHeight="1" thickBot="1" x14ac:dyDescent="0.25">
      <c r="A37" s="134">
        <v>21</v>
      </c>
      <c r="B37" s="113" t="s">
        <v>541</v>
      </c>
      <c r="C37" s="258" t="s">
        <v>326</v>
      </c>
      <c r="D37" s="110">
        <v>16</v>
      </c>
      <c r="E37" s="262">
        <v>16500</v>
      </c>
      <c r="F37" s="243">
        <v>2200</v>
      </c>
      <c r="G37" s="264">
        <f t="shared" si="2"/>
        <v>18700</v>
      </c>
      <c r="H37" s="262">
        <f t="shared" ref="H37:H45" si="4">E37*D37</f>
        <v>264000</v>
      </c>
      <c r="I37" s="263">
        <f t="shared" ref="I37:I45" si="5">F37*D37</f>
        <v>35200</v>
      </c>
      <c r="J37" s="264">
        <f t="shared" si="3"/>
        <v>299200</v>
      </c>
    </row>
    <row r="38" spans="1:10" ht="90.75" customHeight="1" thickBot="1" x14ac:dyDescent="0.25">
      <c r="A38" s="139">
        <v>22</v>
      </c>
      <c r="B38" s="133" t="s">
        <v>663</v>
      </c>
      <c r="C38" s="75" t="s">
        <v>241</v>
      </c>
      <c r="D38" s="107">
        <v>13</v>
      </c>
      <c r="E38" s="262">
        <v>5400</v>
      </c>
      <c r="F38" s="243">
        <v>2000</v>
      </c>
      <c r="G38" s="264">
        <f t="shared" si="2"/>
        <v>7400</v>
      </c>
      <c r="H38" s="262">
        <f t="shared" si="4"/>
        <v>70200</v>
      </c>
      <c r="I38" s="263">
        <f t="shared" si="5"/>
        <v>26000</v>
      </c>
      <c r="J38" s="264">
        <f t="shared" si="3"/>
        <v>96200</v>
      </c>
    </row>
    <row r="39" spans="1:10" ht="91.5" customHeight="1" thickBot="1" x14ac:dyDescent="0.25">
      <c r="A39" s="134">
        <v>23</v>
      </c>
      <c r="B39" s="133" t="s">
        <v>664</v>
      </c>
      <c r="C39" s="75" t="s">
        <v>241</v>
      </c>
      <c r="D39" s="107">
        <v>8</v>
      </c>
      <c r="E39" s="262">
        <v>5400</v>
      </c>
      <c r="F39" s="243">
        <v>2000</v>
      </c>
      <c r="G39" s="264">
        <f t="shared" si="2"/>
        <v>7400</v>
      </c>
      <c r="H39" s="262">
        <f t="shared" si="4"/>
        <v>43200</v>
      </c>
      <c r="I39" s="263">
        <f t="shared" si="5"/>
        <v>16000</v>
      </c>
      <c r="J39" s="264">
        <f t="shared" si="3"/>
        <v>59200</v>
      </c>
    </row>
    <row r="40" spans="1:10" ht="87.75" customHeight="1" thickBot="1" x14ac:dyDescent="0.25">
      <c r="A40" s="139">
        <v>24</v>
      </c>
      <c r="B40" s="133" t="s">
        <v>327</v>
      </c>
      <c r="C40" s="75" t="s">
        <v>204</v>
      </c>
      <c r="D40" s="107">
        <v>8</v>
      </c>
      <c r="E40" s="262">
        <v>10100</v>
      </c>
      <c r="F40" s="243">
        <v>2000</v>
      </c>
      <c r="G40" s="264">
        <f t="shared" si="2"/>
        <v>12100</v>
      </c>
      <c r="H40" s="262">
        <f t="shared" si="4"/>
        <v>80800</v>
      </c>
      <c r="I40" s="263">
        <f t="shared" si="5"/>
        <v>16000</v>
      </c>
      <c r="J40" s="264">
        <f t="shared" si="3"/>
        <v>96800</v>
      </c>
    </row>
    <row r="41" spans="1:10" ht="93" customHeight="1" thickBot="1" x14ac:dyDescent="0.25">
      <c r="A41" s="134">
        <v>25</v>
      </c>
      <c r="B41" s="113" t="s">
        <v>328</v>
      </c>
      <c r="C41" s="75" t="s">
        <v>97</v>
      </c>
      <c r="D41" s="107">
        <v>2</v>
      </c>
      <c r="E41" s="262">
        <v>10500</v>
      </c>
      <c r="F41" s="243">
        <v>2000</v>
      </c>
      <c r="G41" s="264">
        <f t="shared" si="2"/>
        <v>12500</v>
      </c>
      <c r="H41" s="262">
        <f t="shared" si="4"/>
        <v>21000</v>
      </c>
      <c r="I41" s="263">
        <f t="shared" si="5"/>
        <v>4000</v>
      </c>
      <c r="J41" s="264">
        <f t="shared" si="3"/>
        <v>25000</v>
      </c>
    </row>
    <row r="42" spans="1:10" ht="107.25" customHeight="1" thickBot="1" x14ac:dyDescent="0.25">
      <c r="A42" s="139">
        <v>26</v>
      </c>
      <c r="B42" s="113" t="s">
        <v>329</v>
      </c>
      <c r="C42" s="75" t="s">
        <v>97</v>
      </c>
      <c r="D42" s="107">
        <v>22</v>
      </c>
      <c r="E42" s="262">
        <v>10500</v>
      </c>
      <c r="F42" s="243">
        <v>2000</v>
      </c>
      <c r="G42" s="264">
        <f t="shared" si="2"/>
        <v>12500</v>
      </c>
      <c r="H42" s="262">
        <f t="shared" si="4"/>
        <v>231000</v>
      </c>
      <c r="I42" s="263">
        <f t="shared" si="5"/>
        <v>44000</v>
      </c>
      <c r="J42" s="264">
        <f t="shared" si="3"/>
        <v>275000</v>
      </c>
    </row>
    <row r="43" spans="1:10" ht="94.5" customHeight="1" thickBot="1" x14ac:dyDescent="0.25">
      <c r="A43" s="134">
        <v>27</v>
      </c>
      <c r="B43" s="133" t="s">
        <v>330</v>
      </c>
      <c r="C43" s="75" t="s">
        <v>97</v>
      </c>
      <c r="D43" s="106">
        <v>2</v>
      </c>
      <c r="E43" s="262">
        <v>10500</v>
      </c>
      <c r="F43" s="244">
        <v>2000</v>
      </c>
      <c r="G43" s="264">
        <f t="shared" si="2"/>
        <v>12500</v>
      </c>
      <c r="H43" s="262">
        <f t="shared" si="4"/>
        <v>21000</v>
      </c>
      <c r="I43" s="263">
        <f t="shared" si="5"/>
        <v>4000</v>
      </c>
      <c r="J43" s="264">
        <f t="shared" si="3"/>
        <v>25000</v>
      </c>
    </row>
    <row r="44" spans="1:10" ht="80.25" customHeight="1" thickBot="1" x14ac:dyDescent="0.25">
      <c r="A44" s="139">
        <v>28</v>
      </c>
      <c r="B44" s="141" t="s">
        <v>331</v>
      </c>
      <c r="C44" s="67" t="s">
        <v>97</v>
      </c>
      <c r="D44" s="142">
        <v>22</v>
      </c>
      <c r="E44" s="262">
        <v>10500</v>
      </c>
      <c r="F44" s="245">
        <v>2000</v>
      </c>
      <c r="G44" s="264">
        <f t="shared" si="2"/>
        <v>12500</v>
      </c>
      <c r="H44" s="262">
        <f t="shared" si="4"/>
        <v>231000</v>
      </c>
      <c r="I44" s="263">
        <f t="shared" si="5"/>
        <v>44000</v>
      </c>
      <c r="J44" s="264">
        <f t="shared" si="3"/>
        <v>275000</v>
      </c>
    </row>
    <row r="45" spans="1:10" ht="80.25" customHeight="1" thickBot="1" x14ac:dyDescent="0.25">
      <c r="A45" s="111">
        <v>29</v>
      </c>
      <c r="B45" s="140" t="s">
        <v>332</v>
      </c>
      <c r="C45" s="145" t="s">
        <v>333</v>
      </c>
      <c r="D45" s="146">
        <v>1</v>
      </c>
      <c r="E45" s="262">
        <v>11000</v>
      </c>
      <c r="F45" s="246">
        <v>2200</v>
      </c>
      <c r="G45" s="264">
        <f t="shared" si="2"/>
        <v>13200</v>
      </c>
      <c r="H45" s="262">
        <f t="shared" si="4"/>
        <v>11000</v>
      </c>
      <c r="I45" s="263">
        <f t="shared" si="5"/>
        <v>2200</v>
      </c>
      <c r="J45" s="264">
        <f t="shared" si="3"/>
        <v>13200</v>
      </c>
    </row>
    <row r="46" spans="1:10" ht="16.5" x14ac:dyDescent="0.3">
      <c r="A46" s="31"/>
      <c r="B46" s="70" t="s">
        <v>125</v>
      </c>
      <c r="C46" s="308">
        <f>SUM(D14:D45)-C47</f>
        <v>119</v>
      </c>
      <c r="D46" s="215"/>
      <c r="E46" s="215"/>
      <c r="F46" s="215"/>
      <c r="G46" s="215"/>
      <c r="H46" s="215">
        <f>SUM(H14:H45)</f>
        <v>1477300</v>
      </c>
      <c r="I46" s="215"/>
      <c r="J46" s="215"/>
    </row>
    <row r="47" spans="1:10" ht="16.5" x14ac:dyDescent="0.3">
      <c r="A47" s="31"/>
      <c r="B47" s="70" t="s">
        <v>126</v>
      </c>
      <c r="C47" s="308">
        <f>D25+D26+D27+D28</f>
        <v>4</v>
      </c>
      <c r="D47" s="215"/>
      <c r="E47" s="215"/>
      <c r="F47" s="215"/>
      <c r="G47" s="215"/>
      <c r="H47" s="215"/>
      <c r="I47" s="215">
        <f>SUM(I14:I46)</f>
        <v>257200</v>
      </c>
      <c r="J47" s="215"/>
    </row>
    <row r="48" spans="1:10" ht="16.5" x14ac:dyDescent="0.3">
      <c r="A48" s="31"/>
      <c r="B48" s="70" t="s">
        <v>127</v>
      </c>
      <c r="C48" s="308">
        <f>SUM(C46:C47)</f>
        <v>123</v>
      </c>
      <c r="D48" s="215"/>
      <c r="E48" s="215"/>
      <c r="F48" s="215"/>
      <c r="G48" s="215"/>
      <c r="H48" s="215"/>
      <c r="I48" s="215"/>
      <c r="J48" s="317">
        <f>SUM(J14:J47)</f>
        <v>1734500</v>
      </c>
    </row>
    <row r="49" spans="1:10" ht="16.5" x14ac:dyDescent="0.3">
      <c r="A49" s="32"/>
      <c r="B49" s="33" t="s">
        <v>51</v>
      </c>
      <c r="C49" s="310"/>
      <c r="D49" s="216"/>
      <c r="E49" s="216"/>
      <c r="F49" s="236"/>
      <c r="G49" s="247"/>
      <c r="H49" s="311"/>
      <c r="I49" s="311"/>
      <c r="J49" s="311"/>
    </row>
    <row r="50" spans="1:10" ht="16.5" x14ac:dyDescent="0.3">
      <c r="A50" s="31"/>
      <c r="B50" s="31"/>
      <c r="C50" s="215"/>
      <c r="D50" s="215"/>
      <c r="E50" s="215"/>
      <c r="F50" s="215"/>
      <c r="G50" s="215"/>
      <c r="H50" s="215"/>
      <c r="I50" s="215"/>
      <c r="J50" s="215"/>
    </row>
    <row r="51" spans="1:10" ht="16.5" x14ac:dyDescent="0.3">
      <c r="A51" s="31"/>
      <c r="B51" s="39"/>
      <c r="C51" s="312"/>
      <c r="D51" s="217"/>
      <c r="E51" s="217"/>
      <c r="F51" s="217"/>
      <c r="G51" s="248"/>
      <c r="H51" s="313"/>
      <c r="I51" s="313"/>
      <c r="J51" s="313"/>
    </row>
    <row r="52" spans="1:10" x14ac:dyDescent="0.2">
      <c r="A52" s="44"/>
      <c r="B52" s="45" t="s">
        <v>53</v>
      </c>
      <c r="C52" s="314"/>
      <c r="D52" s="218" t="s">
        <v>87</v>
      </c>
      <c r="E52" s="218"/>
      <c r="F52" s="218"/>
      <c r="G52" s="249"/>
      <c r="H52" s="315" t="s">
        <v>88</v>
      </c>
      <c r="I52" s="315"/>
      <c r="J52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31496062992125984" right="0.11811023622047245" top="0.15748031496062992" bottom="0.19685039370078741" header="0.31496062992125984" footer="0.31496062992125984"/>
  <pageSetup paperSize="9" scale="65" fitToHeight="1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view="pageBreakPreview" zoomScale="94" zoomScaleNormal="85" zoomScaleSheetLayoutView="94" workbookViewId="0">
      <selection activeCell="E7" sqref="E1:F1048576"/>
    </sheetView>
  </sheetViews>
  <sheetFormatPr defaultRowHeight="15.75" x14ac:dyDescent="0.25"/>
  <cols>
    <col min="1" max="1" width="5.5703125" style="15" customWidth="1"/>
    <col min="2" max="2" width="62.28515625" style="23" customWidth="1"/>
    <col min="3" max="3" width="21.42578125" style="279" customWidth="1"/>
    <col min="4" max="4" width="13" style="279" customWidth="1"/>
    <col min="5" max="10" width="9.140625" style="284"/>
  </cols>
  <sheetData>
    <row r="1" spans="1:10" ht="18.75" x14ac:dyDescent="0.3">
      <c r="A1" s="493" t="s">
        <v>82</v>
      </c>
      <c r="B1" s="493"/>
      <c r="C1" s="493"/>
      <c r="D1" s="493"/>
    </row>
    <row r="2" spans="1:10" x14ac:dyDescent="0.25">
      <c r="A2" s="10"/>
      <c r="B2" s="21"/>
      <c r="C2" s="300"/>
      <c r="D2" s="268"/>
    </row>
    <row r="3" spans="1:10" x14ac:dyDescent="0.25">
      <c r="A3" s="16" t="s">
        <v>83</v>
      </c>
      <c r="B3" s="22"/>
      <c r="D3" s="269"/>
    </row>
    <row r="4" spans="1:10" ht="15.75" customHeight="1" x14ac:dyDescent="0.2">
      <c r="A4" s="16"/>
      <c r="B4" s="104" t="s">
        <v>93</v>
      </c>
      <c r="C4" s="302"/>
      <c r="D4" s="270"/>
    </row>
    <row r="5" spans="1:10" x14ac:dyDescent="0.25">
      <c r="A5" s="17" t="s">
        <v>84</v>
      </c>
      <c r="B5" s="6"/>
      <c r="C5" s="269"/>
      <c r="D5" s="271"/>
    </row>
    <row r="6" spans="1:10" ht="15.75" customHeight="1" x14ac:dyDescent="0.25">
      <c r="A6" s="17"/>
      <c r="B6" s="104" t="s">
        <v>69</v>
      </c>
      <c r="C6" s="302"/>
      <c r="D6" s="271"/>
    </row>
    <row r="7" spans="1:10" ht="23.25" customHeight="1" x14ac:dyDescent="0.25">
      <c r="A7" s="17" t="s">
        <v>85</v>
      </c>
      <c r="B7" s="5"/>
      <c r="C7" s="269"/>
      <c r="D7" s="271"/>
    </row>
    <row r="8" spans="1:10" ht="21" customHeight="1" x14ac:dyDescent="0.25">
      <c r="A8" s="11"/>
      <c r="B8" s="28" t="s">
        <v>250</v>
      </c>
      <c r="C8" s="318"/>
      <c r="D8" s="271"/>
    </row>
    <row r="9" spans="1:10" x14ac:dyDescent="0.25">
      <c r="A9" s="12"/>
      <c r="B9" s="9"/>
      <c r="C9" s="269"/>
      <c r="D9" s="272"/>
    </row>
    <row r="10" spans="1:10" ht="17.25" customHeight="1" x14ac:dyDescent="0.2">
      <c r="A10" s="13"/>
      <c r="B10" s="16" t="s">
        <v>514</v>
      </c>
      <c r="C10" s="273"/>
      <c r="D10" s="273"/>
    </row>
    <row r="11" spans="1:10" ht="16.5" thickBot="1" x14ac:dyDescent="0.25">
      <c r="A11" s="14"/>
      <c r="B11" s="24"/>
      <c r="C11" s="274"/>
      <c r="D11" s="274"/>
    </row>
    <row r="12" spans="1:10" ht="12.75" customHeight="1" x14ac:dyDescent="0.2">
      <c r="A12" s="503" t="s">
        <v>90</v>
      </c>
      <c r="B12" s="513" t="s">
        <v>91</v>
      </c>
      <c r="C12" s="515" t="s">
        <v>92</v>
      </c>
      <c r="D12" s="515" t="s">
        <v>59</v>
      </c>
      <c r="E12" s="506" t="s">
        <v>54</v>
      </c>
      <c r="F12" s="507"/>
      <c r="G12" s="508"/>
      <c r="H12" s="506" t="s">
        <v>55</v>
      </c>
      <c r="I12" s="507"/>
      <c r="J12" s="508"/>
    </row>
    <row r="13" spans="1:10" ht="40.5" customHeight="1" thickBot="1" x14ac:dyDescent="0.25">
      <c r="A13" s="504"/>
      <c r="B13" s="514"/>
      <c r="C13" s="516"/>
      <c r="D13" s="516"/>
      <c r="E13" s="233" t="s">
        <v>56</v>
      </c>
      <c r="F13" s="234" t="s">
        <v>57</v>
      </c>
      <c r="G13" s="242" t="s">
        <v>58</v>
      </c>
      <c r="H13" s="233" t="s">
        <v>56</v>
      </c>
      <c r="I13" s="234" t="s">
        <v>57</v>
      </c>
      <c r="J13" s="242" t="s">
        <v>58</v>
      </c>
    </row>
    <row r="14" spans="1:10" ht="93" customHeight="1" thickBot="1" x14ac:dyDescent="0.25">
      <c r="A14" s="88">
        <v>1</v>
      </c>
      <c r="B14" s="105" t="s">
        <v>585</v>
      </c>
      <c r="C14" s="156" t="s">
        <v>251</v>
      </c>
      <c r="D14" s="267">
        <v>1</v>
      </c>
      <c r="E14" s="144">
        <v>16500</v>
      </c>
      <c r="F14" s="263">
        <v>2200</v>
      </c>
      <c r="G14" s="264">
        <f>E14+F14</f>
        <v>18700</v>
      </c>
      <c r="H14" s="262">
        <f>E14*D14</f>
        <v>16500</v>
      </c>
      <c r="I14" s="263">
        <f>F14*D14</f>
        <v>2200</v>
      </c>
      <c r="J14" s="264">
        <f>H14+I14</f>
        <v>18700</v>
      </c>
    </row>
    <row r="15" spans="1:10" ht="93" customHeight="1" thickBot="1" x14ac:dyDescent="0.25">
      <c r="A15" s="134">
        <f>A14+1</f>
        <v>2</v>
      </c>
      <c r="B15" s="112" t="s">
        <v>653</v>
      </c>
      <c r="C15" s="25" t="s">
        <v>542</v>
      </c>
      <c r="D15" s="110">
        <v>1</v>
      </c>
      <c r="E15" s="144">
        <v>16700</v>
      </c>
      <c r="F15" s="203">
        <v>2200</v>
      </c>
      <c r="G15" s="264">
        <f>SUM(E15:F15)</f>
        <v>18900</v>
      </c>
      <c r="H15" s="144">
        <v>20500</v>
      </c>
      <c r="I15" s="203">
        <v>2500</v>
      </c>
      <c r="J15" s="264">
        <f>SUM(H15:I15)</f>
        <v>23000</v>
      </c>
    </row>
    <row r="16" spans="1:10" ht="95.25" customHeight="1" thickBot="1" x14ac:dyDescent="0.25">
      <c r="A16" s="134">
        <v>2</v>
      </c>
      <c r="B16" s="112" t="s">
        <v>584</v>
      </c>
      <c r="C16" s="25" t="s">
        <v>251</v>
      </c>
      <c r="D16" s="110">
        <f>7*2</f>
        <v>14</v>
      </c>
      <c r="E16" s="144">
        <v>16500</v>
      </c>
      <c r="F16" s="203">
        <v>2200</v>
      </c>
      <c r="G16" s="264">
        <f t="shared" ref="G16:G42" si="0">E16+F16</f>
        <v>18700</v>
      </c>
      <c r="H16" s="262">
        <f>E16*D16</f>
        <v>231000</v>
      </c>
      <c r="I16" s="263">
        <f>F16*D16</f>
        <v>30800</v>
      </c>
      <c r="J16" s="264">
        <f t="shared" ref="J16:J42" si="1">H16+I16</f>
        <v>261800</v>
      </c>
    </row>
    <row r="17" spans="1:11" ht="147.75" customHeight="1" thickBot="1" x14ac:dyDescent="0.25">
      <c r="A17" s="134">
        <v>3</v>
      </c>
      <c r="B17" s="113" t="s">
        <v>654</v>
      </c>
      <c r="C17" s="25" t="s">
        <v>252</v>
      </c>
      <c r="D17" s="266">
        <v>4</v>
      </c>
      <c r="E17" s="144">
        <v>44500</v>
      </c>
      <c r="F17" s="203">
        <v>2500</v>
      </c>
      <c r="G17" s="264">
        <f t="shared" si="0"/>
        <v>47000</v>
      </c>
      <c r="H17" s="262">
        <f>E17*D17</f>
        <v>178000</v>
      </c>
      <c r="I17" s="263">
        <f>F17*D17</f>
        <v>10000</v>
      </c>
      <c r="J17" s="264">
        <f t="shared" si="1"/>
        <v>188000</v>
      </c>
    </row>
    <row r="18" spans="1:11" ht="147.75" customHeight="1" thickBot="1" x14ac:dyDescent="0.25">
      <c r="A18" s="134"/>
      <c r="B18" s="113" t="s">
        <v>656</v>
      </c>
      <c r="C18" s="25" t="s">
        <v>543</v>
      </c>
      <c r="D18" s="110">
        <v>1</v>
      </c>
      <c r="E18" s="144">
        <v>45820</v>
      </c>
      <c r="F18" s="203">
        <v>2500</v>
      </c>
      <c r="G18" s="264">
        <f>SUM(E18:F18)</f>
        <v>48320</v>
      </c>
      <c r="H18" s="144">
        <v>47820</v>
      </c>
      <c r="I18" s="203">
        <v>2700</v>
      </c>
      <c r="J18" s="264">
        <f>SUM(H18:I18)</f>
        <v>50520</v>
      </c>
    </row>
    <row r="19" spans="1:11" ht="140.25" customHeight="1" thickBot="1" x14ac:dyDescent="0.25">
      <c r="A19" s="134">
        <v>4</v>
      </c>
      <c r="B19" s="113" t="s">
        <v>657</v>
      </c>
      <c r="C19" s="25" t="s">
        <v>253</v>
      </c>
      <c r="D19" s="110">
        <v>2</v>
      </c>
      <c r="E19" s="144">
        <v>44500</v>
      </c>
      <c r="F19" s="203">
        <v>2700</v>
      </c>
      <c r="G19" s="264">
        <f t="shared" si="0"/>
        <v>47200</v>
      </c>
      <c r="H19" s="262">
        <f>E19*D19</f>
        <v>89000</v>
      </c>
      <c r="I19" s="263">
        <f>F19*D19</f>
        <v>5400</v>
      </c>
      <c r="J19" s="264">
        <f t="shared" si="1"/>
        <v>94400</v>
      </c>
    </row>
    <row r="20" spans="1:11" ht="66.75" customHeight="1" thickBot="1" x14ac:dyDescent="0.25">
      <c r="A20" s="134">
        <v>6</v>
      </c>
      <c r="B20" s="132" t="s">
        <v>255</v>
      </c>
      <c r="C20" s="25" t="s">
        <v>79</v>
      </c>
      <c r="D20" s="110">
        <v>7</v>
      </c>
      <c r="E20" s="262">
        <v>10000</v>
      </c>
      <c r="F20" s="203">
        <v>2200</v>
      </c>
      <c r="G20" s="264">
        <f t="shared" si="0"/>
        <v>12200</v>
      </c>
      <c r="H20" s="262">
        <f>E20*D20</f>
        <v>70000</v>
      </c>
      <c r="I20" s="263">
        <f>F20*D20</f>
        <v>15400</v>
      </c>
      <c r="J20" s="264">
        <f t="shared" si="1"/>
        <v>85400</v>
      </c>
    </row>
    <row r="21" spans="1:11" ht="75" customHeight="1" thickBot="1" x14ac:dyDescent="0.25">
      <c r="A21" s="134">
        <v>7</v>
      </c>
      <c r="B21" s="113" t="s">
        <v>256</v>
      </c>
      <c r="C21" s="25" t="s">
        <v>79</v>
      </c>
      <c r="D21" s="110">
        <v>5</v>
      </c>
      <c r="E21" s="281">
        <v>10000</v>
      </c>
      <c r="F21" s="203">
        <v>2200</v>
      </c>
      <c r="G21" s="264">
        <f t="shared" si="0"/>
        <v>12200</v>
      </c>
      <c r="H21" s="262">
        <f>E21*D21</f>
        <v>50000</v>
      </c>
      <c r="I21" s="263">
        <f>F21*D21</f>
        <v>11000</v>
      </c>
      <c r="J21" s="264">
        <f t="shared" si="1"/>
        <v>61000</v>
      </c>
    </row>
    <row r="22" spans="1:11" ht="31.5" customHeight="1" thickBot="1" x14ac:dyDescent="0.25">
      <c r="A22" s="135"/>
      <c r="B22" s="128" t="s">
        <v>28</v>
      </c>
      <c r="C22" s="93"/>
      <c r="D22" s="110"/>
      <c r="E22" s="144"/>
      <c r="F22" s="203"/>
      <c r="G22" s="264"/>
      <c r="H22" s="262"/>
      <c r="I22" s="263"/>
      <c r="J22" s="264"/>
      <c r="K22" s="138"/>
    </row>
    <row r="23" spans="1:11" ht="196.5" customHeight="1" thickBot="1" x14ac:dyDescent="0.25">
      <c r="A23" s="134">
        <v>8</v>
      </c>
      <c r="B23" s="113" t="s">
        <v>737</v>
      </c>
      <c r="C23" s="25" t="s">
        <v>96</v>
      </c>
      <c r="D23" s="110">
        <v>1</v>
      </c>
      <c r="E23" s="144">
        <v>46440</v>
      </c>
      <c r="F23" s="203">
        <v>2200</v>
      </c>
      <c r="G23" s="264">
        <f t="shared" si="0"/>
        <v>48640</v>
      </c>
      <c r="H23" s="262">
        <f t="shared" ref="H23:H34" si="2">E23*D23</f>
        <v>46440</v>
      </c>
      <c r="I23" s="263">
        <f t="shared" ref="I23:I34" si="3">F23*D23</f>
        <v>2200</v>
      </c>
      <c r="J23" s="264">
        <f t="shared" si="1"/>
        <v>48640</v>
      </c>
    </row>
    <row r="24" spans="1:11" ht="139.5" customHeight="1" thickBot="1" x14ac:dyDescent="0.25">
      <c r="A24" s="134">
        <v>9</v>
      </c>
      <c r="B24" s="193" t="s">
        <v>840</v>
      </c>
      <c r="C24" s="25" t="s">
        <v>138</v>
      </c>
      <c r="D24" s="110">
        <v>1</v>
      </c>
      <c r="E24" s="144">
        <v>13500</v>
      </c>
      <c r="F24" s="203">
        <v>3000</v>
      </c>
      <c r="G24" s="264">
        <f t="shared" si="0"/>
        <v>16500</v>
      </c>
      <c r="H24" s="262">
        <f t="shared" si="2"/>
        <v>13500</v>
      </c>
      <c r="I24" s="263">
        <f t="shared" si="3"/>
        <v>3000</v>
      </c>
      <c r="J24" s="264">
        <f t="shared" si="1"/>
        <v>16500</v>
      </c>
    </row>
    <row r="25" spans="1:11" ht="141" customHeight="1" thickBot="1" x14ac:dyDescent="0.25">
      <c r="A25" s="134">
        <v>10</v>
      </c>
      <c r="B25" s="193" t="s">
        <v>841</v>
      </c>
      <c r="C25" s="25" t="s">
        <v>233</v>
      </c>
      <c r="D25" s="110">
        <v>1</v>
      </c>
      <c r="E25" s="144">
        <v>14000</v>
      </c>
      <c r="F25" s="203">
        <v>3000</v>
      </c>
      <c r="G25" s="264">
        <f t="shared" si="0"/>
        <v>17000</v>
      </c>
      <c r="H25" s="262">
        <f t="shared" si="2"/>
        <v>14000</v>
      </c>
      <c r="I25" s="263">
        <f t="shared" si="3"/>
        <v>3000</v>
      </c>
      <c r="J25" s="264">
        <f t="shared" si="1"/>
        <v>17000</v>
      </c>
    </row>
    <row r="26" spans="1:11" ht="75" customHeight="1" thickBot="1" x14ac:dyDescent="0.25">
      <c r="A26" s="134">
        <v>11</v>
      </c>
      <c r="B26" s="195" t="s">
        <v>842</v>
      </c>
      <c r="C26" s="25" t="s">
        <v>98</v>
      </c>
      <c r="D26" s="110">
        <v>1</v>
      </c>
      <c r="E26" s="262">
        <v>7100</v>
      </c>
      <c r="F26" s="203">
        <v>2000</v>
      </c>
      <c r="G26" s="264">
        <f t="shared" si="0"/>
        <v>9100</v>
      </c>
      <c r="H26" s="262">
        <f t="shared" si="2"/>
        <v>7100</v>
      </c>
      <c r="I26" s="263">
        <f t="shared" si="3"/>
        <v>2000</v>
      </c>
      <c r="J26" s="264">
        <f t="shared" si="1"/>
        <v>9100</v>
      </c>
    </row>
    <row r="27" spans="1:11" ht="142.5" customHeight="1" thickBot="1" x14ac:dyDescent="0.25">
      <c r="A27" s="134">
        <v>12</v>
      </c>
      <c r="B27" s="195" t="s">
        <v>843</v>
      </c>
      <c r="C27" s="25" t="s">
        <v>77</v>
      </c>
      <c r="D27" s="110">
        <v>1</v>
      </c>
      <c r="E27" s="144">
        <v>14500</v>
      </c>
      <c r="F27" s="203">
        <v>3000</v>
      </c>
      <c r="G27" s="264">
        <f t="shared" si="0"/>
        <v>17500</v>
      </c>
      <c r="H27" s="262">
        <f t="shared" si="2"/>
        <v>14500</v>
      </c>
      <c r="I27" s="263">
        <f t="shared" si="3"/>
        <v>3000</v>
      </c>
      <c r="J27" s="264">
        <f t="shared" si="1"/>
        <v>17500</v>
      </c>
    </row>
    <row r="28" spans="1:11" ht="119.25" customHeight="1" thickBot="1" x14ac:dyDescent="0.25">
      <c r="A28" s="134">
        <v>13</v>
      </c>
      <c r="B28" s="113" t="s">
        <v>768</v>
      </c>
      <c r="C28" s="25" t="s">
        <v>257</v>
      </c>
      <c r="D28" s="266">
        <v>1</v>
      </c>
      <c r="E28" s="144">
        <v>11600</v>
      </c>
      <c r="F28" s="203">
        <v>2200</v>
      </c>
      <c r="G28" s="264">
        <f t="shared" si="0"/>
        <v>13800</v>
      </c>
      <c r="H28" s="262">
        <f t="shared" si="2"/>
        <v>11600</v>
      </c>
      <c r="I28" s="263">
        <f t="shared" si="3"/>
        <v>2200</v>
      </c>
      <c r="J28" s="264">
        <f t="shared" si="1"/>
        <v>13800</v>
      </c>
    </row>
    <row r="29" spans="1:11" ht="119.25" customHeight="1" thickBot="1" x14ac:dyDescent="0.25">
      <c r="A29" s="134"/>
      <c r="B29" s="219" t="s">
        <v>544</v>
      </c>
      <c r="C29" s="25" t="s">
        <v>278</v>
      </c>
      <c r="D29" s="110">
        <v>1</v>
      </c>
      <c r="E29" s="144">
        <v>11000</v>
      </c>
      <c r="F29" s="203">
        <v>2000</v>
      </c>
      <c r="G29" s="264">
        <f t="shared" si="0"/>
        <v>13000</v>
      </c>
      <c r="H29" s="262">
        <f t="shared" si="2"/>
        <v>11000</v>
      </c>
      <c r="I29" s="263">
        <f t="shared" si="3"/>
        <v>2000</v>
      </c>
      <c r="J29" s="264">
        <f t="shared" si="1"/>
        <v>13000</v>
      </c>
    </row>
    <row r="30" spans="1:11" ht="120.75" customHeight="1" thickBot="1" x14ac:dyDescent="0.25">
      <c r="A30" s="134">
        <v>14</v>
      </c>
      <c r="B30" s="113" t="s">
        <v>306</v>
      </c>
      <c r="C30" s="25" t="s">
        <v>97</v>
      </c>
      <c r="D30" s="110">
        <v>3</v>
      </c>
      <c r="E30" s="144">
        <v>10000</v>
      </c>
      <c r="F30" s="203">
        <v>2200</v>
      </c>
      <c r="G30" s="264">
        <f t="shared" si="0"/>
        <v>12200</v>
      </c>
      <c r="H30" s="262">
        <f t="shared" si="2"/>
        <v>30000</v>
      </c>
      <c r="I30" s="263">
        <f t="shared" si="3"/>
        <v>6600</v>
      </c>
      <c r="J30" s="264">
        <f t="shared" si="1"/>
        <v>36600</v>
      </c>
    </row>
    <row r="31" spans="1:11" ht="108.75" customHeight="1" thickBot="1" x14ac:dyDescent="0.25">
      <c r="A31" s="134">
        <v>15</v>
      </c>
      <c r="B31" s="113" t="s">
        <v>258</v>
      </c>
      <c r="C31" s="25" t="s">
        <v>97</v>
      </c>
      <c r="D31" s="110">
        <v>1</v>
      </c>
      <c r="E31" s="144">
        <v>10000</v>
      </c>
      <c r="F31" s="203">
        <v>2200</v>
      </c>
      <c r="G31" s="264">
        <f t="shared" si="0"/>
        <v>12200</v>
      </c>
      <c r="H31" s="262">
        <f t="shared" si="2"/>
        <v>10000</v>
      </c>
      <c r="I31" s="263">
        <f t="shared" si="3"/>
        <v>2200</v>
      </c>
      <c r="J31" s="264">
        <f t="shared" si="1"/>
        <v>12200</v>
      </c>
    </row>
    <row r="32" spans="1:11" ht="179.25" customHeight="1" thickBot="1" x14ac:dyDescent="0.25">
      <c r="A32" s="134">
        <v>16</v>
      </c>
      <c r="B32" s="113" t="s">
        <v>769</v>
      </c>
      <c r="C32" s="25" t="s">
        <v>259</v>
      </c>
      <c r="D32" s="110">
        <v>1</v>
      </c>
      <c r="E32" s="144">
        <v>44500</v>
      </c>
      <c r="F32" s="203">
        <v>2200</v>
      </c>
      <c r="G32" s="264">
        <f t="shared" si="0"/>
        <v>46700</v>
      </c>
      <c r="H32" s="262">
        <f t="shared" si="2"/>
        <v>44500</v>
      </c>
      <c r="I32" s="263">
        <f t="shared" si="3"/>
        <v>2200</v>
      </c>
      <c r="J32" s="264">
        <f t="shared" si="1"/>
        <v>46700</v>
      </c>
    </row>
    <row r="33" spans="1:11" ht="168" customHeight="1" thickBot="1" x14ac:dyDescent="0.25">
      <c r="A33" s="134">
        <v>17</v>
      </c>
      <c r="B33" s="113" t="s">
        <v>738</v>
      </c>
      <c r="C33" s="25" t="s">
        <v>260</v>
      </c>
      <c r="D33" s="110">
        <v>1</v>
      </c>
      <c r="E33" s="144">
        <v>41500</v>
      </c>
      <c r="F33" s="203">
        <v>2200</v>
      </c>
      <c r="G33" s="264">
        <f t="shared" si="0"/>
        <v>43700</v>
      </c>
      <c r="H33" s="262">
        <f t="shared" si="2"/>
        <v>41500</v>
      </c>
      <c r="I33" s="263">
        <f t="shared" si="3"/>
        <v>2200</v>
      </c>
      <c r="J33" s="264">
        <f t="shared" si="1"/>
        <v>43700</v>
      </c>
    </row>
    <row r="34" spans="1:11" ht="87.75" customHeight="1" thickBot="1" x14ac:dyDescent="0.25">
      <c r="A34" s="134">
        <v>18</v>
      </c>
      <c r="B34" s="113" t="s">
        <v>261</v>
      </c>
      <c r="C34" s="25" t="s">
        <v>235</v>
      </c>
      <c r="D34" s="110">
        <v>1</v>
      </c>
      <c r="E34" s="262">
        <v>10000</v>
      </c>
      <c r="F34" s="203">
        <v>2000</v>
      </c>
      <c r="G34" s="264">
        <f t="shared" si="0"/>
        <v>12000</v>
      </c>
      <c r="H34" s="262">
        <f t="shared" si="2"/>
        <v>10000</v>
      </c>
      <c r="I34" s="263">
        <f t="shared" si="3"/>
        <v>2000</v>
      </c>
      <c r="J34" s="264">
        <f t="shared" si="1"/>
        <v>12000</v>
      </c>
    </row>
    <row r="35" spans="1:11" ht="39" customHeight="1" thickBot="1" x14ac:dyDescent="0.25">
      <c r="A35" s="147"/>
      <c r="B35" s="127" t="s">
        <v>35</v>
      </c>
      <c r="C35" s="25"/>
      <c r="D35" s="110"/>
      <c r="E35" s="144"/>
      <c r="F35" s="203"/>
      <c r="G35" s="264"/>
      <c r="H35" s="262"/>
      <c r="I35" s="263"/>
      <c r="J35" s="264"/>
    </row>
    <row r="36" spans="1:11" ht="82.5" customHeight="1" thickBot="1" x14ac:dyDescent="0.25">
      <c r="A36" s="134">
        <v>19</v>
      </c>
      <c r="B36" s="133" t="s">
        <v>545</v>
      </c>
      <c r="C36" s="75" t="s">
        <v>241</v>
      </c>
      <c r="D36" s="110">
        <f>2*6+3</f>
        <v>15</v>
      </c>
      <c r="E36" s="262">
        <v>5400</v>
      </c>
      <c r="F36" s="203">
        <v>2000</v>
      </c>
      <c r="G36" s="264">
        <f t="shared" si="0"/>
        <v>7400</v>
      </c>
      <c r="H36" s="262">
        <f t="shared" ref="H36:H42" si="4">E36*D36</f>
        <v>81000</v>
      </c>
      <c r="I36" s="263">
        <f t="shared" ref="I36:I42" si="5">F36*D36</f>
        <v>30000</v>
      </c>
      <c r="J36" s="264">
        <f t="shared" si="1"/>
        <v>111000</v>
      </c>
    </row>
    <row r="37" spans="1:11" ht="81.75" customHeight="1" thickBot="1" x14ac:dyDescent="0.25">
      <c r="A37" s="139">
        <v>20</v>
      </c>
      <c r="B37" s="133" t="s">
        <v>546</v>
      </c>
      <c r="C37" s="75" t="s">
        <v>241</v>
      </c>
      <c r="D37" s="319">
        <f>3*6+1</f>
        <v>19</v>
      </c>
      <c r="E37" s="262">
        <v>5400</v>
      </c>
      <c r="F37" s="232">
        <v>2000</v>
      </c>
      <c r="G37" s="264">
        <f t="shared" si="0"/>
        <v>7400</v>
      </c>
      <c r="H37" s="262">
        <f t="shared" si="4"/>
        <v>102600</v>
      </c>
      <c r="I37" s="263">
        <f t="shared" si="5"/>
        <v>38000</v>
      </c>
      <c r="J37" s="264">
        <f t="shared" si="1"/>
        <v>140600</v>
      </c>
    </row>
    <row r="38" spans="1:11" ht="102" customHeight="1" thickBot="1" x14ac:dyDescent="0.25">
      <c r="A38" s="134">
        <v>21</v>
      </c>
      <c r="B38" s="113" t="s">
        <v>262</v>
      </c>
      <c r="C38" s="25" t="s">
        <v>97</v>
      </c>
      <c r="D38" s="110">
        <f>7*2</f>
        <v>14</v>
      </c>
      <c r="E38" s="144">
        <v>16000</v>
      </c>
      <c r="F38" s="203">
        <v>2200</v>
      </c>
      <c r="G38" s="264">
        <f t="shared" si="0"/>
        <v>18200</v>
      </c>
      <c r="H38" s="262">
        <f t="shared" si="4"/>
        <v>224000</v>
      </c>
      <c r="I38" s="263">
        <f t="shared" si="5"/>
        <v>30800</v>
      </c>
      <c r="J38" s="264">
        <f t="shared" si="1"/>
        <v>254800</v>
      </c>
    </row>
    <row r="39" spans="1:11" ht="95.25" customHeight="1" thickBot="1" x14ac:dyDescent="0.25">
      <c r="A39" s="139">
        <v>22</v>
      </c>
      <c r="B39" s="113" t="s">
        <v>263</v>
      </c>
      <c r="C39" s="25" t="s">
        <v>74</v>
      </c>
      <c r="D39" s="110">
        <v>7</v>
      </c>
      <c r="E39" s="144">
        <v>16000</v>
      </c>
      <c r="F39" s="203">
        <v>2200</v>
      </c>
      <c r="G39" s="264">
        <f t="shared" si="0"/>
        <v>18200</v>
      </c>
      <c r="H39" s="262">
        <f t="shared" si="4"/>
        <v>112000</v>
      </c>
      <c r="I39" s="263">
        <f t="shared" si="5"/>
        <v>15400</v>
      </c>
      <c r="J39" s="264">
        <f t="shared" si="1"/>
        <v>127400</v>
      </c>
    </row>
    <row r="40" spans="1:11" ht="95.25" customHeight="1" thickBot="1" x14ac:dyDescent="0.25">
      <c r="A40" s="134">
        <v>23</v>
      </c>
      <c r="B40" s="113" t="s">
        <v>264</v>
      </c>
      <c r="C40" s="25" t="s">
        <v>204</v>
      </c>
      <c r="D40" s="110">
        <v>7</v>
      </c>
      <c r="E40" s="262">
        <v>10000</v>
      </c>
      <c r="F40" s="203">
        <v>2000</v>
      </c>
      <c r="G40" s="264">
        <f t="shared" si="0"/>
        <v>12000</v>
      </c>
      <c r="H40" s="262">
        <f t="shared" si="4"/>
        <v>70000</v>
      </c>
      <c r="I40" s="263">
        <f t="shared" si="5"/>
        <v>14000</v>
      </c>
      <c r="J40" s="264">
        <f t="shared" si="1"/>
        <v>84000</v>
      </c>
    </row>
    <row r="41" spans="1:11" ht="84.75" customHeight="1" thickBot="1" x14ac:dyDescent="0.25">
      <c r="A41" s="139">
        <v>24</v>
      </c>
      <c r="B41" s="132" t="s">
        <v>266</v>
      </c>
      <c r="C41" s="25" t="s">
        <v>265</v>
      </c>
      <c r="D41" s="110">
        <v>1</v>
      </c>
      <c r="E41" s="281">
        <v>10000</v>
      </c>
      <c r="F41" s="203">
        <v>2200</v>
      </c>
      <c r="G41" s="264">
        <f t="shared" si="0"/>
        <v>12200</v>
      </c>
      <c r="H41" s="262">
        <f t="shared" si="4"/>
        <v>10000</v>
      </c>
      <c r="I41" s="263">
        <f t="shared" si="5"/>
        <v>2200</v>
      </c>
      <c r="J41" s="264">
        <f t="shared" si="1"/>
        <v>12200</v>
      </c>
    </row>
    <row r="42" spans="1:11" ht="158.25" customHeight="1" thickBot="1" x14ac:dyDescent="0.25">
      <c r="A42" s="111">
        <v>25</v>
      </c>
      <c r="B42" s="148" t="s">
        <v>456</v>
      </c>
      <c r="C42" s="131" t="s">
        <v>81</v>
      </c>
      <c r="D42" s="150">
        <v>1</v>
      </c>
      <c r="E42" s="262">
        <v>11500</v>
      </c>
      <c r="F42" s="235">
        <v>2500</v>
      </c>
      <c r="G42" s="264">
        <f t="shared" si="0"/>
        <v>14000</v>
      </c>
      <c r="H42" s="262">
        <f t="shared" si="4"/>
        <v>11500</v>
      </c>
      <c r="I42" s="263">
        <f t="shared" si="5"/>
        <v>2500</v>
      </c>
      <c r="J42" s="264">
        <f t="shared" si="1"/>
        <v>14000</v>
      </c>
    </row>
    <row r="43" spans="1:11" ht="16.5" x14ac:dyDescent="0.3">
      <c r="A43" s="31"/>
      <c r="B43" s="70" t="s">
        <v>125</v>
      </c>
      <c r="C43" s="320">
        <f>SUM(D14:D42)-C44</f>
        <v>109</v>
      </c>
      <c r="D43" s="275"/>
      <c r="E43" s="215"/>
      <c r="F43" s="215"/>
      <c r="G43" s="215"/>
      <c r="H43" s="215">
        <f>SUM(H14:H42)</f>
        <v>1568060</v>
      </c>
      <c r="I43" s="215"/>
      <c r="J43" s="215"/>
      <c r="K43" s="31"/>
    </row>
    <row r="44" spans="1:11" ht="16.5" x14ac:dyDescent="0.3">
      <c r="A44" s="31"/>
      <c r="B44" s="70" t="s">
        <v>126</v>
      </c>
      <c r="C44" s="320">
        <f>D24+D25+D26+D27</f>
        <v>4</v>
      </c>
      <c r="D44" s="275"/>
      <c r="E44" s="215"/>
      <c r="F44" s="215"/>
      <c r="G44" s="215"/>
      <c r="H44" s="215"/>
      <c r="I44" s="215">
        <f>SUM(I14:I43)</f>
        <v>245500</v>
      </c>
      <c r="J44" s="215"/>
      <c r="K44" s="31"/>
    </row>
    <row r="45" spans="1:11" ht="16.5" x14ac:dyDescent="0.3">
      <c r="A45" s="31"/>
      <c r="B45" s="70" t="s">
        <v>127</v>
      </c>
      <c r="C45" s="320">
        <f>C43+C44</f>
        <v>113</v>
      </c>
      <c r="D45" s="275"/>
      <c r="E45" s="215"/>
      <c r="F45" s="215"/>
      <c r="G45" s="215"/>
      <c r="H45" s="215"/>
      <c r="I45" s="215"/>
      <c r="J45" s="317">
        <f>SUM(J14:J44)</f>
        <v>1813560</v>
      </c>
      <c r="K45" s="31"/>
    </row>
    <row r="46" spans="1:11" ht="16.5" x14ac:dyDescent="0.3">
      <c r="A46" s="32"/>
      <c r="B46" s="33" t="s">
        <v>51</v>
      </c>
      <c r="C46" s="321"/>
      <c r="D46" s="276"/>
      <c r="E46" s="216"/>
      <c r="F46" s="236"/>
      <c r="G46" s="247"/>
      <c r="H46" s="311"/>
      <c r="I46" s="311"/>
      <c r="J46" s="311"/>
      <c r="K46" s="32"/>
    </row>
    <row r="47" spans="1:11" ht="16.5" x14ac:dyDescent="0.3">
      <c r="A47" s="31"/>
      <c r="B47" s="31"/>
      <c r="C47" s="275"/>
      <c r="D47" s="275"/>
      <c r="E47" s="215"/>
      <c r="F47" s="215"/>
      <c r="G47" s="215"/>
      <c r="H47" s="215"/>
      <c r="I47" s="215"/>
      <c r="J47" s="215"/>
      <c r="K47" s="31"/>
    </row>
    <row r="48" spans="1:11" ht="16.5" x14ac:dyDescent="0.3">
      <c r="A48" s="31"/>
      <c r="B48" s="39"/>
      <c r="C48" s="322"/>
      <c r="D48" s="277"/>
      <c r="E48" s="217"/>
      <c r="F48" s="217"/>
      <c r="G48" s="248"/>
      <c r="H48" s="313"/>
      <c r="I48" s="313"/>
      <c r="J48" s="313"/>
    </row>
    <row r="49" spans="1:10" x14ac:dyDescent="0.2">
      <c r="A49" s="44"/>
      <c r="B49" s="45" t="s">
        <v>53</v>
      </c>
      <c r="C49" s="323"/>
      <c r="D49" s="278" t="s">
        <v>87</v>
      </c>
      <c r="E49" s="218"/>
      <c r="F49" s="218"/>
      <c r="G49" s="249"/>
      <c r="H49" s="315" t="s">
        <v>88</v>
      </c>
      <c r="I49" s="315"/>
      <c r="J49" s="315"/>
    </row>
  </sheetData>
  <mergeCells count="7">
    <mergeCell ref="H12:J12"/>
    <mergeCell ref="A1:D1"/>
    <mergeCell ref="A12:A13"/>
    <mergeCell ref="B12:B13"/>
    <mergeCell ref="C12:C13"/>
    <mergeCell ref="D12:D13"/>
    <mergeCell ref="E12:G12"/>
  </mergeCells>
  <pageMargins left="0.11811023622047245" right="0.11811023622047245" top="0.15748031496062992" bottom="0.15748031496062992" header="0.31496062992125984" footer="0.31496062992125984"/>
  <pageSetup paperSize="9" scale="66" fitToHeight="7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12</vt:i4>
      </vt:variant>
    </vt:vector>
  </HeadingPairs>
  <TitlesOfParts>
    <vt:vector size="35" baseType="lpstr">
      <vt:lpstr>Секция 1</vt:lpstr>
      <vt:lpstr>Секция 2</vt:lpstr>
      <vt:lpstr>Секция 3</vt:lpstr>
      <vt:lpstr>Секция 4</vt:lpstr>
      <vt:lpstr>Секция 5</vt:lpstr>
      <vt:lpstr>Секция 6</vt:lpstr>
      <vt:lpstr>Секция 7</vt:lpstr>
      <vt:lpstr>Секция 8</vt:lpstr>
      <vt:lpstr>Секция 9</vt:lpstr>
      <vt:lpstr>Секция 10</vt:lpstr>
      <vt:lpstr>Секция 11</vt:lpstr>
      <vt:lpstr>Секция 12</vt:lpstr>
      <vt:lpstr>Секция 13</vt:lpstr>
      <vt:lpstr>Секция 14 ворота</vt:lpstr>
      <vt:lpstr>Секция 17</vt:lpstr>
      <vt:lpstr>Здание 2</vt:lpstr>
      <vt:lpstr>Секция 14</vt:lpstr>
      <vt:lpstr>Секция 15</vt:lpstr>
      <vt:lpstr>Секция 16</vt:lpstr>
      <vt:lpstr>ТП-1+КПП</vt:lpstr>
      <vt:lpstr>Таблица по секциям</vt:lpstr>
      <vt:lpstr>метал</vt:lpstr>
      <vt:lpstr>дерево</vt:lpstr>
      <vt:lpstr>'Секция 1'!Область_печати</vt:lpstr>
      <vt:lpstr>'Секция 14'!Область_печати</vt:lpstr>
      <vt:lpstr>'Секция 14 ворота'!Область_печати</vt:lpstr>
      <vt:lpstr>'Секция 15'!Область_печати</vt:lpstr>
      <vt:lpstr>'Секция 2'!Область_печати</vt:lpstr>
      <vt:lpstr>'Секция 3'!Область_печати</vt:lpstr>
      <vt:lpstr>'Секция 4'!Область_печати</vt:lpstr>
      <vt:lpstr>'Секция 5'!Область_печати</vt:lpstr>
      <vt:lpstr>'Секция 6'!Область_печати</vt:lpstr>
      <vt:lpstr>'Секция 7'!Область_печати</vt:lpstr>
      <vt:lpstr>'Секция 8'!Область_печати</vt:lpstr>
      <vt:lpstr>'Секция 9'!Область_печати</vt:lpstr>
    </vt:vector>
  </TitlesOfParts>
  <Company>MoBIL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cp:lastPrinted>2019-01-26T07:56:10Z</cp:lastPrinted>
  <dcterms:created xsi:type="dcterms:W3CDTF">2010-04-12T03:53:14Z</dcterms:created>
  <dcterms:modified xsi:type="dcterms:W3CDTF">2019-01-28T09:46:05Z</dcterms:modified>
</cp:coreProperties>
</file>