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Brinell from Moh" sheetId="1" state="visible" r:id="rId2"/>
    <sheet name="Brinell from Density" sheetId="2" state="visible" r:id="rId3"/>
    <sheet name="Moh from Brinell" sheetId="3" state="visible" r:id="rId4"/>
    <sheet name="Sheet3" sheetId="4" state="hidden" r:id="rId5"/>
    <sheet name="Hardness - Extrapolated" sheetId="5" state="visible" r:id="rId6"/>
    <sheet name="cracky time 1 from Brinell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<sst xmlns="http://schemas.openxmlformats.org/spreadsheetml/2006/main" count="163" uniqueCount="131">
  <si>
    <t xml:space="preserve">Moh</t>
  </si>
  <si>
    <t xml:space="preserve">Brinell</t>
  </si>
  <si>
    <t xml:space="preserve">Name</t>
  </si>
  <si>
    <t xml:space="preserve">gm/cm^3</t>
  </si>
  <si>
    <t xml:space="preserve">Outlier</t>
  </si>
  <si>
    <t xml:space="preserve">Opal</t>
  </si>
  <si>
    <t xml:space="preserve">Amethyst</t>
  </si>
  <si>
    <t xml:space="preserve">Aquamarine</t>
  </si>
  <si>
    <t xml:space="preserve">Emerald</t>
  </si>
  <si>
    <t xml:space="preserve">Peridot</t>
  </si>
  <si>
    <t xml:space="preserve">Topaz</t>
  </si>
  <si>
    <t xml:space="preserve">Garnet</t>
  </si>
  <si>
    <t xml:space="preserve">Alexandrite</t>
  </si>
  <si>
    <t xml:space="preserve">Sapphire</t>
  </si>
  <si>
    <t xml:space="preserve">Zircon</t>
  </si>
  <si>
    <t xml:space="preserve">Ruby</t>
  </si>
  <si>
    <t xml:space="preserve">Diamond</t>
  </si>
  <si>
    <t xml:space="preserve">Metric Density</t>
  </si>
  <si>
    <t xml:space="preserve">P.fpi</t>
  </si>
  <si>
    <t xml:space="preserve">P.mdl</t>
  </si>
  <si>
    <t xml:space="preserve">P.k.times[1]</t>
  </si>
  <si>
    <t xml:space="preserve">P.k.times[2]</t>
  </si>
  <si>
    <t xml:space="preserve">P.k.times[3]</t>
  </si>
  <si>
    <t xml:space="preserve">P.k.uses</t>
  </si>
  <si>
    <t xml:space="preserve">P.k.maxlevel</t>
  </si>
  <si>
    <t xml:space="preserve">P.f</t>
  </si>
  <si>
    <t xml:space="preserve">V.fpi</t>
  </si>
  <si>
    <t xml:space="preserve">V.mdl</t>
  </si>
  <si>
    <t xml:space="preserve">V.m.times[1]</t>
  </si>
  <si>
    <t xml:space="preserve">V.m.times[2]</t>
  </si>
  <si>
    <t xml:space="preserve">V.m.times[3]</t>
  </si>
  <si>
    <t xml:space="preserve">V.m.uses</t>
  </si>
  <si>
    <t xml:space="preserve">V.m.maxlevel</t>
  </si>
  <si>
    <t xml:space="preserve">V.f</t>
  </si>
  <si>
    <t xml:space="preserve">X.fpi</t>
  </si>
  <si>
    <t xml:space="preserve">X.mdl</t>
  </si>
  <si>
    <t xml:space="preserve">X.h.times[1]</t>
  </si>
  <si>
    <t xml:space="preserve">X.h.times[2]</t>
  </si>
  <si>
    <t xml:space="preserve">X.h.times[3]</t>
  </si>
  <si>
    <t xml:space="preserve">X.h.uses</t>
  </si>
  <si>
    <t xml:space="preserve">X.h.maxlevel</t>
  </si>
  <si>
    <t xml:space="preserve">X.f</t>
  </si>
  <si>
    <t xml:space="preserve">W.fpi</t>
  </si>
  <si>
    <t xml:space="preserve">W.mdl</t>
  </si>
  <si>
    <t xml:space="preserve">W.n.times[1]</t>
  </si>
  <si>
    <t xml:space="preserve">W.n.times[2]</t>
  </si>
  <si>
    <t xml:space="preserve">W.n.times[3]</t>
  </si>
  <si>
    <t xml:space="preserve">W.n.uses</t>
  </si>
  <si>
    <t xml:space="preserve">W.n.maxlevel</t>
  </si>
  <si>
    <t xml:space="preserve">W.f</t>
  </si>
  <si>
    <t xml:space="preserve">Stone</t>
  </si>
  <si>
    <t xml:space="preserve">N/A</t>
  </si>
  <si>
    <t xml:space="preserve">Iron (original minetest basis for "steel" pick)</t>
  </si>
  <si>
    <t xml:space="preserve">Steel (ASI 1060 Carbon Steel such as for swords)</t>
  </si>
  <si>
    <t xml:space="preserve">mineral MIN</t>
  </si>
  <si>
    <t xml:space="preserve">mineral MAX</t>
  </si>
  <si>
    <t xml:space="preserve">Minetest-specific data abrreviations (for tool variables):</t>
  </si>
  <si>
    <t xml:space="preserve">P</t>
  </si>
  <si>
    <t xml:space="preserve">Pick</t>
  </si>
  <si>
    <t xml:space="preserve">V</t>
  </si>
  <si>
    <t xml:space="preserve">Shovel</t>
  </si>
  <si>
    <t xml:space="preserve">X</t>
  </si>
  <si>
    <t xml:space="preserve">Axe</t>
  </si>
  <si>
    <t xml:space="preserve">D</t>
  </si>
  <si>
    <t xml:space="preserve">Sword</t>
  </si>
  <si>
    <t xml:space="preserve">fpi</t>
  </si>
  <si>
    <t xml:space="preserve">full_punch_interval</t>
  </si>
  <si>
    <t xml:space="preserve">mdl</t>
  </si>
  <si>
    <t xml:space="preserve">max_drop_level</t>
  </si>
  <si>
    <t xml:space="preserve">k</t>
  </si>
  <si>
    <t xml:space="preserve">groupcaps.cracky</t>
  </si>
  <si>
    <t xml:space="preserve">m</t>
  </si>
  <si>
    <t xml:space="preserve">groupcaps.crumbly</t>
  </si>
  <si>
    <t xml:space="preserve">h</t>
  </si>
  <si>
    <t xml:space="preserve">groupcaps.choppy</t>
  </si>
  <si>
    <t xml:space="preserve">n</t>
  </si>
  <si>
    <t xml:space="preserve">groupcaps.snappy</t>
  </si>
  <si>
    <t xml:space="preserve">f</t>
  </si>
  <si>
    <t xml:space="preserve">fleshy damage group value</t>
  </si>
  <si>
    <t xml:space="preserve">meanings at:</t>
  </si>
  <si>
    <t xml:space="preserve">https://github.com/minetest/minetest/blob/142e2d3b74ad886eed83b0fc9d6cfea100dae10a/doc/lua_api.txt#L736</t>
  </si>
  <si>
    <t xml:space="preserve">Meaning in node (non-tool) context:</t>
  </si>
  <si>
    <t xml:space="preserve">cracky </t>
  </si>
  <si>
    <t xml:space="preserve">1 to 3, higher faster</t>
  </si>
  <si>
    <t xml:space="preserve">level</t>
  </si>
  <si>
    <t xml:space="preserve">limit the toughness of nodes &amp; scale dig/damage</t>
  </si>
  <si>
    <t xml:space="preserve">Minetest-specific data color codes:</t>
  </si>
  <si>
    <t xml:space="preserve">ignored</t>
  </si>
  <si>
    <t xml:space="preserve">"Stone" Density, Moh, and Brinell is copied from Opal</t>
  </si>
  <si>
    <t xml:space="preserve">Birthstone values that are copied from diamond</t>
  </si>
  <si>
    <t xml:space="preserve">Birthstone values extrapolated  between stone and diamond Minetest items (opal equal to stone)</t>
  </si>
  <si>
    <t xml:space="preserve">Moh predictions (from Brinell from Density) rounded to nearest 10, to compare to actual above:</t>
  </si>
  <si>
    <t xml:space="preserve">(see "hardness - extrapolated.csv" for all original predictions marked with ~, but where Mohs are rounded down [floor function])</t>
  </si>
  <si>
    <t xml:space="preserve">Brinell Predictions (from Density) rounded to 0 decimals (see also above yellow Brinell predictions)</t>
  </si>
  <si>
    <t xml:space="preserve">Brinell Predictions (from Moh)</t>
  </si>
  <si>
    <t xml:space="preserve">Obsidian</t>
  </si>
  <si>
    <t xml:space="preserve">Minerals of note that are neither Minetest nor birthstones:</t>
  </si>
  <si>
    <t xml:space="preserve">Agate</t>
  </si>
  <si>
    <t xml:space="preserve">Azurite</t>
  </si>
  <si>
    <t xml:space="preserve">Beryl</t>
  </si>
  <si>
    <t xml:space="preserve">Cinnabar</t>
  </si>
  <si>
    <t xml:space="preserve">Jasper</t>
  </si>
  <si>
    <t xml:space="preserve">Lapis Lazuli</t>
  </si>
  <si>
    <t xml:space="preserve">Onyx</t>
  </si>
  <si>
    <t xml:space="preserve">Pearl</t>
  </si>
  <si>
    <t xml:space="preserve">Quartz</t>
  </si>
  <si>
    <t xml:space="preserve">Turqoise</t>
  </si>
  <si>
    <t xml:space="preserve">sources (color coded):</t>
  </si>
  <si>
    <t xml:space="preserve">https://www.gemrockauctions.com/learn/technical-information-on-gemstones/mohs-hardness-scale-for-gemstones</t>
  </si>
  <si>
    <t xml:space="preserve">  (averaged from min&amp;max values available via this URL)</t>
  </si>
  <si>
    <t xml:space="preserve">https://en.wikipedia.org/wiki/Hardnesses_of_the_elements_(data_page)</t>
  </si>
  <si>
    <t xml:space="preserve">http://www.azom.com/article.aspx?ArticleID=6542</t>
  </si>
  <si>
    <t xml:space="preserve">http://www.ajsgem.com/articles/gemstone-density-definitive-guide.html</t>
  </si>
  <si>
    <t xml:space="preserve">http://www.18carat.co.uk/hardnessmohsscale.html</t>
  </si>
  <si>
    <t xml:space="preserve">https://en.wikipedia.org/wiki/Mohs_scale_of_mineral_hardness</t>
  </si>
  <si>
    <t xml:space="preserve">https://en.wikipedia.org/wiki/Iron</t>
  </si>
  <si>
    <t xml:space="preserve">extrapolated (Moh from Brinell, Brinell from density)</t>
  </si>
  <si>
    <t xml:space="preserve">extrapolated (Brinell from Moh)</t>
  </si>
  <si>
    <t xml:space="preserve">extrapolated (Moh from Brinell, visually using excel chart and measuring pixels of screenshot)</t>
  </si>
  <si>
    <t xml:space="preserve">NOTES:</t>
  </si>
  <si>
    <t xml:space="preserve">Diamond can't be measured in Brinell scale since the test uses diamond</t>
  </si>
  <si>
    <t xml:space="preserve">Ruby and Sapphire are varieties of Corundum so Corundum's hardness is used for both</t>
  </si>
  <si>
    <t xml:space="preserve">Ruby 4.01 and Sapphire 3.99 metric density were averaged to 4.0</t>
  </si>
  <si>
    <t xml:space="preserve">Amethyst gets its value from Quartz for the same reason</t>
  </si>
  <si>
    <t xml:space="preserve">Garnet uses value from Hessonite Garnet, the one that looks most like the texture in the 2012 release of birthstones Minetest mod</t>
  </si>
  <si>
    <t xml:space="preserve">Cracky</t>
  </si>
  <si>
    <t xml:space="preserve">Steel</t>
  </si>
  <si>
    <t xml:space="preserve"> </t>
  </si>
  <si>
    <t xml:space="preserve">See "Hardness - Extrapolated" sheet for:</t>
  </si>
  <si>
    <t xml:space="preserve">* Why this chart uses Iron instead of steel</t>
  </si>
  <si>
    <t xml:space="preserve">* Sources</t>
  </si>
</sst>
</file>

<file path=xl/styles.xml><?xml version="1.0" encoding="utf-8"?>
<styleSheet xmlns="http://schemas.openxmlformats.org/spreadsheetml/2006/main">
  <numFmts count="1">
    <numFmt numFmtId="164" formatCode="General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Calibri"/>
      <family val="2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A6A6A6"/>
      <name val="Calibri"/>
      <family val="2"/>
      <charset val="1"/>
    </font>
    <font>
      <i val="true"/>
      <sz val="11"/>
      <color rgb="FFA6A6A6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808080"/>
      <name val="Calibri"/>
      <family val="2"/>
      <charset val="1"/>
    </font>
    <font>
      <u val="single"/>
      <sz val="11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AC090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878787"/>
      </patternFill>
    </fill>
    <fill>
      <patternFill patternType="solid">
        <fgColor rgb="FFDDDDDD"/>
        <bgColor rgb="FFC6D9F1"/>
      </patternFill>
    </fill>
    <fill>
      <patternFill patternType="solid">
        <fgColor rgb="FFFF0000"/>
        <bgColor rgb="FFCC0000"/>
      </patternFill>
    </fill>
    <fill>
      <patternFill patternType="solid">
        <fgColor rgb="FF4F81BD"/>
        <bgColor rgb="FF808080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6A6A6"/>
      </patternFill>
    </fill>
    <fill>
      <patternFill patternType="solid">
        <fgColor rgb="FF948A54"/>
        <bgColor rgb="FF878787"/>
      </patternFill>
    </fill>
    <fill>
      <patternFill patternType="solid">
        <fgColor rgb="FFFAC090"/>
        <bgColor rgb="FFFFCCCC"/>
      </patternFill>
    </fill>
    <fill>
      <patternFill patternType="solid">
        <fgColor rgb="FF00B0F0"/>
        <bgColor rgb="FF33CCCC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1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FBFBF"/>
      <rgbColor rgb="FF808080"/>
      <rgbColor rgb="FFA6A6A6"/>
      <rgbColor rgb="FF993366"/>
      <rgbColor rgb="FFFFFFCC"/>
      <rgbColor rgb="FFDDDDDD"/>
      <rgbColor rgb="FF660066"/>
      <rgbColor rgb="FF948A5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CC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4F81BD"/>
      <rgbColor rgb="FF87878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1"/>
            <c:backward val="0"/>
            <c:dispRSqr val="1"/>
            <c:dispEq val="1"/>
          </c:trendline>
          <c:xVal>
            <c:numRef>
              <c:f>'Brinell from Moh'!$A$2:$A$10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'Brinell from Moh'!$B$2:$B$10</c:f>
              <c:numCache>
                <c:formatCode>General</c:formatCode>
                <c:ptCount val="9"/>
                <c:pt idx="0">
                  <c:v>3</c:v>
                </c:pt>
                <c:pt idx="1">
                  <c:v>12</c:v>
                </c:pt>
                <c:pt idx="2">
                  <c:v>53</c:v>
                </c:pt>
                <c:pt idx="3">
                  <c:v>64</c:v>
                </c:pt>
                <c:pt idx="4">
                  <c:v>137</c:v>
                </c:pt>
                <c:pt idx="5">
                  <c:v>147</c:v>
                </c:pt>
                <c:pt idx="6">
                  <c:v>178</c:v>
                </c:pt>
                <c:pt idx="7">
                  <c:v>304</c:v>
                </c:pt>
                <c:pt idx="8">
                  <c:v>667</c:v>
                </c:pt>
              </c:numCache>
            </c:numRef>
          </c:yVal>
          <c:smooth val="0"/>
        </c:ser>
        <c:axId val="38684930"/>
        <c:axId val="86855760"/>
      </c:scatterChart>
      <c:valAx>
        <c:axId val="386849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855760"/>
        <c:crosses val="autoZero"/>
        <c:crossBetween val="midCat"/>
      </c:valAx>
      <c:valAx>
        <c:axId val="868557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68493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exp"/>
            <c:forward val="1"/>
            <c:backward val="0"/>
            <c:dispRSqr val="1"/>
            <c:dispEq val="1"/>
          </c:trendline>
          <c:xVal>
            <c:numRef>
              <c:f>'Brinell from Moh'!$A$2:$A$10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'Brinell from Moh'!$B$2:$B$10</c:f>
              <c:numCache>
                <c:formatCode>General</c:formatCode>
                <c:ptCount val="9"/>
                <c:pt idx="0">
                  <c:v>3</c:v>
                </c:pt>
                <c:pt idx="1">
                  <c:v>12</c:v>
                </c:pt>
                <c:pt idx="2">
                  <c:v>53</c:v>
                </c:pt>
                <c:pt idx="3">
                  <c:v>64</c:v>
                </c:pt>
                <c:pt idx="4">
                  <c:v>137</c:v>
                </c:pt>
                <c:pt idx="5">
                  <c:v>147</c:v>
                </c:pt>
                <c:pt idx="6">
                  <c:v>178</c:v>
                </c:pt>
                <c:pt idx="7">
                  <c:v>304</c:v>
                </c:pt>
                <c:pt idx="8">
                  <c:v>667</c:v>
                </c:pt>
              </c:numCache>
            </c:numRef>
          </c:yVal>
          <c:smooth val="0"/>
        </c:ser>
        <c:axId val="89858210"/>
        <c:axId val="41629007"/>
      </c:scatterChart>
      <c:valAx>
        <c:axId val="898582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629007"/>
        <c:crosses val="autoZero"/>
        <c:crossBetween val="midCat"/>
      </c:valAx>
      <c:valAx>
        <c:axId val="4162900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85821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1"/>
            <c:backward val="1"/>
            <c:dispRSqr val="1"/>
            <c:dispEq val="1"/>
          </c:trendline>
          <c:xVal>
            <c:numRef>
              <c:f>'Brinell from Density'!$B$3,'Brinell from Density'!$B$7,'Brinell from Density'!$B$10</c:f>
              <c:numCache>
                <c:formatCode>General</c:formatCode>
                <c:ptCount val="3"/>
                <c:pt idx="0">
                  <c:v>2.65</c:v>
                </c:pt>
                <c:pt idx="1">
                  <c:v>3.53</c:v>
                </c:pt>
                <c:pt idx="2">
                  <c:v>4</c:v>
                </c:pt>
              </c:numCache>
            </c:numRef>
          </c:xVal>
          <c:yVal>
            <c:numRef>
              <c:f>'Brinell from Density'!$C$3,'Brinell from Density'!$C$7,'Brinell from Density'!$C$10</c:f>
              <c:numCache>
                <c:formatCode>General</c:formatCode>
                <c:ptCount val="3"/>
                <c:pt idx="0">
                  <c:v>178</c:v>
                </c:pt>
                <c:pt idx="1">
                  <c:v>304</c:v>
                </c:pt>
                <c:pt idx="2">
                  <c:v>667</c:v>
                </c:pt>
              </c:numCache>
            </c:numRef>
          </c:yVal>
          <c:smooth val="0"/>
        </c:ser>
        <c:axId val="12486709"/>
        <c:axId val="18334864"/>
      </c:scatterChart>
      <c:valAx>
        <c:axId val="124867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334864"/>
        <c:crosses val="autoZero"/>
        <c:crossBetween val="midCat"/>
      </c:valAx>
      <c:valAx>
        <c:axId val="183348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48670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'Moh from Brinell'!$A$2:$A$10</c:f>
              <c:numCache>
                <c:formatCode>General</c:formatCode>
                <c:ptCount val="9"/>
                <c:pt idx="0">
                  <c:v>3</c:v>
                </c:pt>
                <c:pt idx="1">
                  <c:v>12</c:v>
                </c:pt>
                <c:pt idx="2">
                  <c:v>53</c:v>
                </c:pt>
                <c:pt idx="3">
                  <c:v>64</c:v>
                </c:pt>
                <c:pt idx="4">
                  <c:v>137</c:v>
                </c:pt>
                <c:pt idx="5">
                  <c:v>147</c:v>
                </c:pt>
                <c:pt idx="6">
                  <c:v>178</c:v>
                </c:pt>
                <c:pt idx="7">
                  <c:v>304</c:v>
                </c:pt>
                <c:pt idx="8">
                  <c:v>667</c:v>
                </c:pt>
              </c:numCache>
            </c:numRef>
          </c:xVal>
          <c:yVal>
            <c:numRef>
              <c:f>'Moh from Brinell'!$B$2:$B$10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</c:ser>
        <c:axId val="74269238"/>
        <c:axId val="45729354"/>
      </c:scatterChart>
      <c:valAx>
        <c:axId val="742692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729354"/>
        <c:crosses val="autoZero"/>
        <c:crossBetween val="midCat"/>
      </c:valAx>
      <c:valAx>
        <c:axId val="457293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26923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552600</xdr:colOff>
      <xdr:row>0</xdr:row>
      <xdr:rowOff>152280</xdr:rowOff>
    </xdr:from>
    <xdr:to>
      <xdr:col>11</xdr:col>
      <xdr:colOff>247320</xdr:colOff>
      <xdr:row>15</xdr:row>
      <xdr:rowOff>37800</xdr:rowOff>
    </xdr:to>
    <xdr:graphicFrame>
      <xdr:nvGraphicFramePr>
        <xdr:cNvPr id="0" name="Chart 2"/>
        <xdr:cNvGraphicFramePr/>
      </xdr:nvGraphicFramePr>
      <xdr:xfrm>
        <a:off x="2828880" y="152280"/>
        <a:ext cx="5765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457200</xdr:colOff>
      <xdr:row>17</xdr:row>
      <xdr:rowOff>142920</xdr:rowOff>
    </xdr:from>
    <xdr:to>
      <xdr:col>16</xdr:col>
      <xdr:colOff>218880</xdr:colOff>
      <xdr:row>40</xdr:row>
      <xdr:rowOff>18720</xdr:rowOff>
    </xdr:to>
    <xdr:graphicFrame>
      <xdr:nvGraphicFramePr>
        <xdr:cNvPr id="1" name="Chart 3"/>
        <xdr:cNvGraphicFramePr/>
      </xdr:nvGraphicFramePr>
      <xdr:xfrm>
        <a:off x="3492360" y="3381120"/>
        <a:ext cx="8867520" cy="425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237960</xdr:colOff>
      <xdr:row>8</xdr:row>
      <xdr:rowOff>28440</xdr:rowOff>
    </xdr:from>
    <xdr:to>
      <xdr:col>11</xdr:col>
      <xdr:colOff>542520</xdr:colOff>
      <xdr:row>22</xdr:row>
      <xdr:rowOff>104400</xdr:rowOff>
    </xdr:to>
    <xdr:graphicFrame>
      <xdr:nvGraphicFramePr>
        <xdr:cNvPr id="2" name="Chart 1"/>
        <xdr:cNvGraphicFramePr/>
      </xdr:nvGraphicFramePr>
      <xdr:xfrm>
        <a:off x="3981240" y="155232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76320</xdr:colOff>
      <xdr:row>14</xdr:row>
      <xdr:rowOff>0</xdr:rowOff>
    </xdr:from>
    <xdr:to>
      <xdr:col>18</xdr:col>
      <xdr:colOff>380880</xdr:colOff>
      <xdr:row>28</xdr:row>
      <xdr:rowOff>75960</xdr:rowOff>
    </xdr:to>
    <xdr:graphicFrame>
      <xdr:nvGraphicFramePr>
        <xdr:cNvPr id="3" name="Chart 1"/>
        <xdr:cNvGraphicFramePr/>
      </xdr:nvGraphicFramePr>
      <xdr:xfrm>
        <a:off x="8423280" y="266688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github.com/minetest/minetest/blob/142e2d3b74ad886eed83b0fc9d6cfea100dae10a/doc/lua_api.txt" TargetMode="External"/><Relationship Id="rId2" Type="http://schemas.openxmlformats.org/officeDocument/2006/relationships/hyperlink" Target="https://www.gemrockauctions.com/learn/technical-information-on-gemstones/mohs-hardness-scale-for-gemstones" TargetMode="External"/><Relationship Id="rId3" Type="http://schemas.openxmlformats.org/officeDocument/2006/relationships/hyperlink" Target="https://en.wikipedia.org/wiki/Hardnesses_of_the_elements_(data_page)" TargetMode="External"/><Relationship Id="rId4" Type="http://schemas.openxmlformats.org/officeDocument/2006/relationships/hyperlink" Target="http://www.azom.com/article.aspx?ArticleID=6542" TargetMode="External"/><Relationship Id="rId5" Type="http://schemas.openxmlformats.org/officeDocument/2006/relationships/hyperlink" Target="http://www.ajsgem.com/articles/gemstone-density-definitive-guide.html" TargetMode="External"/><Relationship Id="rId6" Type="http://schemas.openxmlformats.org/officeDocument/2006/relationships/hyperlink" Target="http://www.18carat.co.uk/hardnessmohsscale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E21" colorId="64" zoomScale="220" zoomScaleNormal="22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1</v>
      </c>
      <c r="B2" s="0" t="n">
        <v>3</v>
      </c>
    </row>
    <row r="3" customFormat="false" ht="15" hidden="false" customHeight="false" outlineLevel="0" collapsed="false">
      <c r="A3" s="0" t="n">
        <v>2</v>
      </c>
      <c r="B3" s="0" t="n">
        <v>12</v>
      </c>
    </row>
    <row r="4" customFormat="false" ht="15" hidden="false" customHeight="false" outlineLevel="0" collapsed="false">
      <c r="A4" s="0" t="n">
        <v>3</v>
      </c>
      <c r="B4" s="0" t="n">
        <v>53</v>
      </c>
    </row>
    <row r="5" customFormat="false" ht="15" hidden="false" customHeight="false" outlineLevel="0" collapsed="false">
      <c r="A5" s="0" t="n">
        <v>4</v>
      </c>
      <c r="B5" s="0" t="n">
        <v>64</v>
      </c>
    </row>
    <row r="6" customFormat="false" ht="15" hidden="false" customHeight="false" outlineLevel="0" collapsed="false">
      <c r="A6" s="0" t="n">
        <v>5</v>
      </c>
      <c r="B6" s="0" t="n">
        <v>137</v>
      </c>
    </row>
    <row r="7" customFormat="false" ht="15" hidden="false" customHeight="false" outlineLevel="0" collapsed="false">
      <c r="A7" s="0" t="n">
        <v>6</v>
      </c>
      <c r="B7" s="0" t="n">
        <v>147</v>
      </c>
    </row>
    <row r="8" customFormat="false" ht="15" hidden="false" customHeight="false" outlineLevel="0" collapsed="false">
      <c r="A8" s="0" t="n">
        <v>7</v>
      </c>
      <c r="B8" s="0" t="n">
        <v>178</v>
      </c>
    </row>
    <row r="9" customFormat="false" ht="15" hidden="false" customHeight="false" outlineLevel="0" collapsed="false">
      <c r="A9" s="0" t="n">
        <v>8</v>
      </c>
      <c r="B9" s="0" t="n">
        <v>304</v>
      </c>
    </row>
    <row r="10" customFormat="false" ht="15" hidden="false" customHeight="false" outlineLevel="0" collapsed="false">
      <c r="A10" s="0" t="n">
        <v>9</v>
      </c>
      <c r="B10" s="0" t="n">
        <v>667</v>
      </c>
    </row>
    <row r="11" customFormat="false" ht="15" hidden="false" customHeight="false" outlineLevel="0" collapsed="false">
      <c r="A11" s="0" t="n">
        <v>10</v>
      </c>
      <c r="B11" s="0" t="n">
        <f aca="false">FORECAST(A11,B2:B10,A2:A10)</f>
        <v>495.972222222222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5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8.53"/>
    <col collapsed="false" customWidth="true" hidden="false" outlineLevel="0" max="3" min="3" style="0" width="6.85"/>
    <col collapsed="false" customWidth="true" hidden="false" outlineLevel="0" max="4" min="4" style="0" width="5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0" t="s">
        <v>2</v>
      </c>
      <c r="B1" s="0" t="s">
        <v>3</v>
      </c>
      <c r="C1" s="0" t="s">
        <v>1</v>
      </c>
      <c r="D1" s="0" t="s">
        <v>0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n">
        <v>2.19</v>
      </c>
    </row>
    <row r="3" customFormat="false" ht="15" hidden="false" customHeight="false" outlineLevel="0" collapsed="false">
      <c r="A3" s="0" t="s">
        <v>6</v>
      </c>
      <c r="B3" s="0" t="n">
        <v>2.65</v>
      </c>
      <c r="C3" s="0" t="n">
        <v>178</v>
      </c>
      <c r="D3" s="0" t="n">
        <v>7</v>
      </c>
    </row>
    <row r="4" customFormat="false" ht="15" hidden="false" customHeight="false" outlineLevel="0" collapsed="false">
      <c r="A4" s="0" t="s">
        <v>7</v>
      </c>
      <c r="B4" s="0" t="n">
        <v>2.71</v>
      </c>
    </row>
    <row r="5" customFormat="false" ht="15" hidden="false" customHeight="false" outlineLevel="0" collapsed="false">
      <c r="A5" s="0" t="s">
        <v>8</v>
      </c>
      <c r="B5" s="0" t="n">
        <v>2.725</v>
      </c>
    </row>
    <row r="6" customFormat="false" ht="15" hidden="false" customHeight="false" outlineLevel="0" collapsed="false">
      <c r="A6" s="0" t="s">
        <v>9</v>
      </c>
      <c r="B6" s="0" t="n">
        <v>3.38</v>
      </c>
    </row>
    <row r="7" customFormat="false" ht="15" hidden="false" customHeight="false" outlineLevel="0" collapsed="false">
      <c r="A7" s="0" t="s">
        <v>10</v>
      </c>
      <c r="B7" s="0" t="n">
        <v>3.53</v>
      </c>
      <c r="C7" s="0" t="n">
        <v>304</v>
      </c>
      <c r="D7" s="0" t="n">
        <v>8</v>
      </c>
    </row>
    <row r="8" customFormat="false" ht="15" hidden="false" customHeight="false" outlineLevel="0" collapsed="false">
      <c r="A8" s="0" t="s">
        <v>11</v>
      </c>
      <c r="B8" s="0" t="n">
        <v>3.645</v>
      </c>
    </row>
    <row r="9" customFormat="false" ht="15" hidden="false" customHeight="false" outlineLevel="0" collapsed="false">
      <c r="A9" s="0" t="s">
        <v>12</v>
      </c>
      <c r="B9" s="0" t="n">
        <v>3.74</v>
      </c>
    </row>
    <row r="10" customFormat="false" ht="15" hidden="false" customHeight="false" outlineLevel="0" collapsed="false">
      <c r="A10" s="0" t="s">
        <v>13</v>
      </c>
      <c r="B10" s="0" t="n">
        <v>4</v>
      </c>
      <c r="C10" s="0" t="n">
        <v>667</v>
      </c>
      <c r="D10" s="0" t="n">
        <v>9</v>
      </c>
    </row>
    <row r="12" customFormat="false" ht="15" hidden="false" customHeight="false" outlineLevel="0" collapsed="false">
      <c r="A12" s="0" t="s">
        <v>14</v>
      </c>
      <c r="B12" s="0" t="n">
        <v>4.33</v>
      </c>
    </row>
    <row r="14" customFormat="false" ht="15" hidden="false" customHeight="false" outlineLevel="0" collapsed="false">
      <c r="A14" s="0" t="s">
        <v>15</v>
      </c>
      <c r="B14" s="0" t="n">
        <v>4</v>
      </c>
      <c r="C14" s="0" t="n">
        <v>667</v>
      </c>
      <c r="D14" s="0" t="n">
        <v>9</v>
      </c>
      <c r="E14" s="0" t="n">
        <f aca="false">TRUE()</f>
        <v>1</v>
      </c>
    </row>
    <row r="15" customFormat="false" ht="15" hidden="false" customHeight="false" outlineLevel="0" collapsed="false">
      <c r="A15" s="0" t="s">
        <v>16</v>
      </c>
      <c r="B15" s="0" t="n">
        <v>3.515</v>
      </c>
      <c r="C15" s="0" t="n">
        <v>571</v>
      </c>
      <c r="D15" s="0" t="n">
        <v>10</v>
      </c>
      <c r="E15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1</v>
      </c>
      <c r="B1" s="0" t="s">
        <v>0</v>
      </c>
    </row>
    <row r="2" customFormat="false" ht="15" hidden="false" customHeight="false" outlineLevel="0" collapsed="false">
      <c r="A2" s="0" t="n">
        <v>3</v>
      </c>
      <c r="B2" s="0" t="n">
        <v>1</v>
      </c>
    </row>
    <row r="3" customFormat="false" ht="15" hidden="false" customHeight="false" outlineLevel="0" collapsed="false">
      <c r="A3" s="0" t="n">
        <v>12</v>
      </c>
      <c r="B3" s="0" t="n">
        <v>2</v>
      </c>
    </row>
    <row r="4" customFormat="false" ht="15" hidden="false" customHeight="false" outlineLevel="0" collapsed="false">
      <c r="A4" s="0" t="n">
        <v>53</v>
      </c>
      <c r="B4" s="0" t="n">
        <v>3</v>
      </c>
    </row>
    <row r="5" customFormat="false" ht="15" hidden="false" customHeight="false" outlineLevel="0" collapsed="false">
      <c r="A5" s="0" t="n">
        <v>64</v>
      </c>
      <c r="B5" s="0" t="n">
        <v>4</v>
      </c>
    </row>
    <row r="6" customFormat="false" ht="15" hidden="false" customHeight="false" outlineLevel="0" collapsed="false">
      <c r="A6" s="0" t="n">
        <v>137</v>
      </c>
      <c r="B6" s="0" t="n">
        <v>5</v>
      </c>
    </row>
    <row r="7" customFormat="false" ht="15" hidden="false" customHeight="false" outlineLevel="0" collapsed="false">
      <c r="A7" s="0" t="n">
        <v>147</v>
      </c>
      <c r="B7" s="0" t="n">
        <v>6</v>
      </c>
    </row>
    <row r="8" customFormat="false" ht="15" hidden="false" customHeight="false" outlineLevel="0" collapsed="false">
      <c r="A8" s="0" t="n">
        <v>178</v>
      </c>
      <c r="B8" s="0" t="n">
        <v>7</v>
      </c>
    </row>
    <row r="9" customFormat="false" ht="15" hidden="false" customHeight="false" outlineLevel="0" collapsed="false">
      <c r="A9" s="0" t="n">
        <v>304</v>
      </c>
      <c r="B9" s="0" t="n">
        <v>8</v>
      </c>
    </row>
    <row r="10" customFormat="false" ht="15" hidden="false" customHeight="false" outlineLevel="0" collapsed="false">
      <c r="A10" s="0" t="n">
        <v>667</v>
      </c>
      <c r="B10" s="0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4"/>
    <col collapsed="false" customWidth="true" hidden="false" outlineLevel="0" max="3" min="3" style="0" width="8.53"/>
    <col collapsed="false" customWidth="true" hidden="false" outlineLevel="0" max="6" min="4" style="0" width="8.43"/>
    <col collapsed="false" customWidth="true" hidden="false" outlineLevel="0" max="7" min="7" style="0" width="7.14"/>
    <col collapsed="false" customWidth="true" hidden="false" outlineLevel="0" max="8" min="8" style="0" width="5"/>
    <col collapsed="false" customWidth="true" hidden="false" outlineLevel="0" max="9" min="9" style="0" width="5.14"/>
    <col collapsed="false" customWidth="true" hidden="false" outlineLevel="0" max="11" min="10" style="0" width="8"/>
    <col collapsed="false" customWidth="true" hidden="false" outlineLevel="0" max="12" min="12" style="0" width="3.43"/>
    <col collapsed="false" customWidth="true" hidden="false" outlineLevel="0" max="13" min="13" style="0" width="5.28"/>
    <col collapsed="false" customWidth="true" hidden="false" outlineLevel="0" max="14" min="14" style="0" width="8.53"/>
    <col collapsed="false" customWidth="true" hidden="false" outlineLevel="0" max="15" min="15" style="0" width="6.14"/>
    <col collapsed="false" customWidth="true" hidden="false" outlineLevel="0" max="17" min="16" style="0" width="5.85"/>
    <col collapsed="false" customWidth="true" hidden="false" outlineLevel="0" max="19" min="18" style="0" width="8.53"/>
    <col collapsed="false" customWidth="true" hidden="false" outlineLevel="0" max="20" min="20" style="0" width="3.57"/>
    <col collapsed="false" customWidth="true" hidden="false" outlineLevel="0" max="1025" min="21" style="0" width="8.53"/>
  </cols>
  <sheetData>
    <row r="1" customFormat="false" ht="15" hidden="false" customHeight="false" outlineLevel="0" collapsed="false">
      <c r="A1" s="0" t="s">
        <v>2</v>
      </c>
      <c r="B1" s="0" t="s">
        <v>17</v>
      </c>
      <c r="C1" s="0" t="s">
        <v>0</v>
      </c>
      <c r="D1" s="0" t="s">
        <v>1</v>
      </c>
      <c r="E1" s="0" t="s">
        <v>18</v>
      </c>
      <c r="F1" s="0" t="s">
        <v>19</v>
      </c>
      <c r="G1" s="0" t="s">
        <v>20</v>
      </c>
      <c r="H1" s="0" t="s">
        <v>21</v>
      </c>
      <c r="I1" s="0" t="s">
        <v>22</v>
      </c>
      <c r="J1" s="0" t="s">
        <v>23</v>
      </c>
      <c r="K1" s="0" t="s">
        <v>24</v>
      </c>
      <c r="L1" s="0" t="s">
        <v>25</v>
      </c>
      <c r="M1" s="0" t="s">
        <v>26</v>
      </c>
      <c r="N1" s="0" t="s">
        <v>27</v>
      </c>
      <c r="O1" s="0" t="s">
        <v>28</v>
      </c>
      <c r="P1" s="0" t="s">
        <v>29</v>
      </c>
      <c r="Q1" s="0" t="s">
        <v>30</v>
      </c>
      <c r="R1" s="0" t="s">
        <v>31</v>
      </c>
      <c r="S1" s="0" t="s">
        <v>32</v>
      </c>
      <c r="T1" s="0" t="s">
        <v>33</v>
      </c>
      <c r="U1" s="0" t="s">
        <v>34</v>
      </c>
      <c r="V1" s="0" t="s">
        <v>35</v>
      </c>
      <c r="W1" s="0" t="s">
        <v>36</v>
      </c>
      <c r="X1" s="0" t="s">
        <v>37</v>
      </c>
      <c r="Y1" s="0" t="s">
        <v>38</v>
      </c>
      <c r="Z1" s="0" t="s">
        <v>39</v>
      </c>
      <c r="AA1" s="0" t="s">
        <v>40</v>
      </c>
      <c r="AB1" s="0" t="s">
        <v>41</v>
      </c>
      <c r="AC1" s="0" t="s">
        <v>42</v>
      </c>
      <c r="AD1" s="0" t="s">
        <v>43</v>
      </c>
      <c r="AE1" s="0" t="s">
        <v>44</v>
      </c>
      <c r="AF1" s="0" t="s">
        <v>45</v>
      </c>
      <c r="AG1" s="0" t="s">
        <v>46</v>
      </c>
      <c r="AH1" s="0" t="s">
        <v>47</v>
      </c>
      <c r="AI1" s="0" t="s">
        <v>48</v>
      </c>
      <c r="AJ1" s="0" t="s">
        <v>49</v>
      </c>
    </row>
    <row r="2" customFormat="false" ht="15" hidden="false" customHeight="false" outlineLevel="0" collapsed="false">
      <c r="A2" s="0" t="s">
        <v>50</v>
      </c>
      <c r="B2" s="1" t="n">
        <v>2.19</v>
      </c>
      <c r="C2" s="2" t="n">
        <v>6</v>
      </c>
      <c r="D2" s="1" t="n">
        <v>94</v>
      </c>
      <c r="E2" s="3" t="n">
        <v>1.3</v>
      </c>
      <c r="F2" s="3" t="n">
        <v>0</v>
      </c>
      <c r="G2" s="0" t="s">
        <v>51</v>
      </c>
      <c r="H2" s="0" t="n">
        <v>2</v>
      </c>
      <c r="I2" s="0" t="n">
        <v>1</v>
      </c>
      <c r="J2" s="0" t="n">
        <v>20</v>
      </c>
      <c r="K2" s="0" t="n">
        <v>1</v>
      </c>
      <c r="L2" s="0" t="n">
        <v>3</v>
      </c>
      <c r="M2" s="0" t="n">
        <v>1.4</v>
      </c>
      <c r="N2" s="0" t="n">
        <v>0</v>
      </c>
      <c r="O2" s="0" t="n">
        <v>1.8</v>
      </c>
      <c r="P2" s="0" t="n">
        <v>1.2</v>
      </c>
      <c r="Q2" s="0" t="n">
        <v>0.5</v>
      </c>
      <c r="R2" s="0" t="n">
        <v>20</v>
      </c>
      <c r="S2" s="0" t="n">
        <v>1</v>
      </c>
      <c r="T2" s="0" t="n">
        <v>2</v>
      </c>
      <c r="U2" s="0" t="n">
        <v>1.2</v>
      </c>
      <c r="V2" s="0" t="n">
        <v>0</v>
      </c>
      <c r="W2" s="0" t="n">
        <v>3</v>
      </c>
      <c r="X2" s="0" t="n">
        <v>2</v>
      </c>
      <c r="Y2" s="0" t="n">
        <v>1.3</v>
      </c>
      <c r="Z2" s="0" t="n">
        <v>20</v>
      </c>
      <c r="AA2" s="0" t="n">
        <v>1</v>
      </c>
      <c r="AB2" s="0" t="n">
        <v>3</v>
      </c>
      <c r="AC2" s="0" t="n">
        <v>1.2</v>
      </c>
      <c r="AD2" s="0" t="n">
        <v>0</v>
      </c>
      <c r="AE2" s="0" t="s">
        <v>51</v>
      </c>
      <c r="AF2" s="0" t="n">
        <v>1.4</v>
      </c>
      <c r="AG2" s="0" t="n">
        <v>0.4</v>
      </c>
      <c r="AH2" s="0" t="n">
        <v>20</v>
      </c>
      <c r="AI2" s="0" t="n">
        <v>1</v>
      </c>
      <c r="AJ2" s="0" t="n">
        <v>4</v>
      </c>
    </row>
    <row r="3" customFormat="false" ht="15" hidden="false" customHeight="false" outlineLevel="0" collapsed="false">
      <c r="A3" s="0" t="s">
        <v>52</v>
      </c>
      <c r="B3" s="4" t="n">
        <v>7.874</v>
      </c>
      <c r="C3" s="5" t="n">
        <v>4</v>
      </c>
      <c r="D3" s="6" t="n">
        <f aca="false">ROUND(2.9592*POWER(C3,2.2856),0)</f>
        <v>70</v>
      </c>
      <c r="E3" s="7" t="n">
        <v>1</v>
      </c>
      <c r="F3" s="7" t="n">
        <v>1</v>
      </c>
      <c r="G3" s="0" t="n">
        <v>4</v>
      </c>
      <c r="H3" s="0" t="n">
        <v>1.6</v>
      </c>
      <c r="I3" s="0" t="n">
        <v>0.8</v>
      </c>
      <c r="J3" s="0" t="n">
        <v>30</v>
      </c>
      <c r="K3" s="0" t="n">
        <v>2</v>
      </c>
      <c r="L3" s="0" t="n">
        <v>4</v>
      </c>
      <c r="M3" s="0" t="n">
        <v>1.1</v>
      </c>
      <c r="N3" s="0" t="n">
        <v>1</v>
      </c>
      <c r="O3" s="0" t="n">
        <v>1.5</v>
      </c>
      <c r="P3" s="0" t="n">
        <v>0.9</v>
      </c>
      <c r="Q3" s="0" t="n">
        <v>0.4</v>
      </c>
      <c r="R3" s="0" t="n">
        <v>30</v>
      </c>
      <c r="S3" s="0" t="n">
        <v>2</v>
      </c>
      <c r="T3" s="0" t="n">
        <v>3</v>
      </c>
      <c r="U3" s="0" t="n">
        <v>1</v>
      </c>
      <c r="V3" s="0" t="n">
        <v>1</v>
      </c>
      <c r="W3" s="0" t="n">
        <v>2.5</v>
      </c>
      <c r="X3" s="0" t="n">
        <v>1.4</v>
      </c>
      <c r="Y3" s="0" t="n">
        <v>1</v>
      </c>
      <c r="Z3" s="0" t="n">
        <v>20</v>
      </c>
      <c r="AA3" s="0" t="n">
        <v>2</v>
      </c>
      <c r="AB3" s="0" t="n">
        <v>4</v>
      </c>
      <c r="AC3" s="0" t="n">
        <v>0.8</v>
      </c>
      <c r="AD3" s="0" t="n">
        <v>1</v>
      </c>
      <c r="AE3" s="0" t="n">
        <v>2.5</v>
      </c>
      <c r="AF3" s="0" t="n">
        <v>1.2</v>
      </c>
      <c r="AG3" s="0" t="n">
        <v>0.35</v>
      </c>
      <c r="AH3" s="0" t="n">
        <v>30</v>
      </c>
      <c r="AI3" s="0" t="n">
        <v>2</v>
      </c>
      <c r="AJ3" s="0" t="n">
        <v>6</v>
      </c>
    </row>
    <row r="4" s="8" customFormat="true" ht="15" hidden="false" customHeight="false" outlineLevel="0" collapsed="false">
      <c r="A4" s="8" t="s">
        <v>53</v>
      </c>
      <c r="B4" s="9" t="n">
        <v>7.85</v>
      </c>
      <c r="C4" s="10" t="n">
        <f aca="false">ROUND(0.6514*POWER(D4,0.4269),1)</f>
        <v>6</v>
      </c>
      <c r="D4" s="9" t="n">
        <v>183</v>
      </c>
      <c r="E4" s="11" t="n">
        <v>1</v>
      </c>
      <c r="F4" s="11" t="n">
        <v>1</v>
      </c>
      <c r="G4" s="8" t="n">
        <v>4</v>
      </c>
      <c r="H4" s="8" t="n">
        <v>1.6</v>
      </c>
      <c r="I4" s="8" t="n">
        <v>0.8</v>
      </c>
      <c r="J4" s="8" t="n">
        <v>30</v>
      </c>
      <c r="K4" s="8" t="n">
        <v>2</v>
      </c>
      <c r="L4" s="8" t="n">
        <v>4</v>
      </c>
      <c r="M4" s="8" t="n">
        <v>1.1</v>
      </c>
      <c r="N4" s="8" t="n">
        <v>1</v>
      </c>
      <c r="O4" s="8" t="n">
        <v>1.5</v>
      </c>
      <c r="P4" s="8" t="n">
        <v>0.9</v>
      </c>
      <c r="Q4" s="8" t="n">
        <v>0.4</v>
      </c>
      <c r="R4" s="8" t="n">
        <v>30</v>
      </c>
      <c r="S4" s="8" t="n">
        <v>2</v>
      </c>
      <c r="T4" s="8" t="n">
        <v>3</v>
      </c>
      <c r="U4" s="8" t="n">
        <v>1</v>
      </c>
      <c r="V4" s="8" t="n">
        <v>1</v>
      </c>
      <c r="W4" s="8" t="n">
        <v>2.5</v>
      </c>
      <c r="X4" s="8" t="n">
        <v>1.4</v>
      </c>
      <c r="Y4" s="8" t="n">
        <v>1</v>
      </c>
      <c r="Z4" s="8" t="n">
        <v>20</v>
      </c>
      <c r="AA4" s="8" t="n">
        <v>2</v>
      </c>
      <c r="AB4" s="8" t="n">
        <v>4</v>
      </c>
      <c r="AC4" s="8" t="n">
        <v>0.8</v>
      </c>
      <c r="AD4" s="8" t="n">
        <v>1</v>
      </c>
      <c r="AE4" s="8" t="n">
        <v>2.5</v>
      </c>
      <c r="AF4" s="8" t="n">
        <v>1.2</v>
      </c>
      <c r="AG4" s="8" t="n">
        <v>0.35</v>
      </c>
      <c r="AH4" s="8" t="n">
        <v>30</v>
      </c>
      <c r="AI4" s="8" t="n">
        <v>2</v>
      </c>
      <c r="AJ4" s="8" t="n">
        <v>6</v>
      </c>
    </row>
    <row r="5" customFormat="false" ht="15" hidden="false" customHeight="false" outlineLevel="0" collapsed="false">
      <c r="A5" s="0" t="s">
        <v>12</v>
      </c>
      <c r="B5" s="12" t="n">
        <v>3.74</v>
      </c>
      <c r="C5" s="13" t="n">
        <v>8.5</v>
      </c>
      <c r="D5" s="6" t="n">
        <f aca="false">ROUND(2.9592*POWER(C5,2.2856),0)</f>
        <v>394</v>
      </c>
      <c r="E5" s="14" t="n">
        <v>0.9</v>
      </c>
      <c r="F5" s="14" t="n">
        <v>3</v>
      </c>
      <c r="G5" s="15" t="n">
        <f aca="false">ROUND(5-(D5-94)/(667-94),2)</f>
        <v>4.48</v>
      </c>
      <c r="H5" s="15" t="n">
        <f aca="false">ROUND(2-(D5-94)/(667-94)/2,2)</f>
        <v>1.74</v>
      </c>
      <c r="I5" s="15" t="n">
        <f aca="false">H5/2</f>
        <v>0.87</v>
      </c>
      <c r="J5" s="15" t="n">
        <f aca="false">ROUND(20+((D5-94)/(667-94))*10,2)</f>
        <v>25.24</v>
      </c>
      <c r="K5" s="16" t="n">
        <v>3</v>
      </c>
      <c r="M5" s="16" t="n">
        <v>1</v>
      </c>
      <c r="N5" s="16" t="n">
        <v>1</v>
      </c>
      <c r="O5" s="17"/>
      <c r="P5" s="17"/>
      <c r="Q5" s="17"/>
      <c r="R5" s="17"/>
      <c r="S5" s="16" t="n">
        <v>3</v>
      </c>
      <c r="U5" s="14" t="n">
        <v>0.9</v>
      </c>
      <c r="V5" s="16" t="n">
        <v>1</v>
      </c>
      <c r="W5" s="17"/>
      <c r="X5" s="17"/>
      <c r="Y5" s="17"/>
      <c r="Z5" s="17"/>
      <c r="AA5" s="16" t="n">
        <v>2</v>
      </c>
      <c r="AC5" s="16" t="n">
        <v>0.7</v>
      </c>
      <c r="AD5" s="16" t="n">
        <v>1</v>
      </c>
      <c r="AE5" s="17"/>
      <c r="AF5" s="17"/>
      <c r="AG5" s="17"/>
      <c r="AH5" s="17"/>
      <c r="AI5" s="16" t="n">
        <v>3</v>
      </c>
      <c r="AJ5" s="17"/>
    </row>
    <row r="6" customFormat="false" ht="15" hidden="false" customHeight="false" outlineLevel="0" collapsed="false">
      <c r="A6" s="0" t="s">
        <v>6</v>
      </c>
      <c r="B6" s="12" t="n">
        <v>2.65</v>
      </c>
      <c r="C6" s="18" t="n">
        <v>7</v>
      </c>
      <c r="D6" s="18" t="n">
        <v>178</v>
      </c>
      <c r="E6" s="14" t="n">
        <v>0.9</v>
      </c>
      <c r="F6" s="14" t="n">
        <v>3</v>
      </c>
      <c r="G6" s="15" t="n">
        <f aca="false">ROUND(5-(D6-94)/(667-94),2)</f>
        <v>4.85</v>
      </c>
      <c r="H6" s="15" t="n">
        <f aca="false">ROUND(2-(D6-94)/(667-94)/2,2)</f>
        <v>1.93</v>
      </c>
      <c r="I6" s="15" t="n">
        <f aca="false">H6/2</f>
        <v>0.965</v>
      </c>
      <c r="J6" s="16" t="n">
        <v>30</v>
      </c>
      <c r="K6" s="16" t="n">
        <v>3</v>
      </c>
      <c r="M6" s="16" t="n">
        <v>1</v>
      </c>
      <c r="N6" s="16" t="n">
        <v>1</v>
      </c>
      <c r="O6" s="17"/>
      <c r="P6" s="17"/>
      <c r="Q6" s="17"/>
      <c r="R6" s="17"/>
      <c r="S6" s="16" t="n">
        <v>3</v>
      </c>
      <c r="U6" s="14" t="n">
        <v>0.9</v>
      </c>
      <c r="V6" s="16" t="n">
        <v>1</v>
      </c>
      <c r="W6" s="17"/>
      <c r="X6" s="17"/>
      <c r="Y6" s="17"/>
      <c r="Z6" s="17"/>
      <c r="AA6" s="16" t="n">
        <v>2</v>
      </c>
      <c r="AC6" s="16" t="n">
        <v>0.7</v>
      </c>
      <c r="AD6" s="16" t="n">
        <v>1</v>
      </c>
      <c r="AE6" s="17"/>
      <c r="AF6" s="17"/>
      <c r="AG6" s="17"/>
      <c r="AH6" s="17"/>
      <c r="AI6" s="16" t="n">
        <v>3</v>
      </c>
      <c r="AJ6" s="17"/>
    </row>
    <row r="7" customFormat="false" ht="15" hidden="false" customHeight="false" outlineLevel="0" collapsed="false">
      <c r="A7" s="0" t="s">
        <v>7</v>
      </c>
      <c r="B7" s="12" t="n">
        <v>2.71</v>
      </c>
      <c r="C7" s="13" t="n">
        <v>7.75</v>
      </c>
      <c r="D7" s="6" t="n">
        <f aca="false">ROUND(2.9592*POWER(C7,2.2856),0)</f>
        <v>319</v>
      </c>
      <c r="E7" s="14" t="n">
        <v>0.9</v>
      </c>
      <c r="F7" s="14" t="n">
        <v>3</v>
      </c>
      <c r="G7" s="15" t="n">
        <f aca="false">ROUND(5-(D7-94)/(667-94),2)</f>
        <v>4.61</v>
      </c>
      <c r="H7" s="15" t="n">
        <f aca="false">ROUND(2-(D7-94)/(667-94)/2,2)</f>
        <v>1.8</v>
      </c>
      <c r="I7" s="15" t="n">
        <f aca="false">H7/2</f>
        <v>0.9</v>
      </c>
      <c r="J7" s="16" t="n">
        <v>30</v>
      </c>
      <c r="K7" s="16" t="n">
        <v>3</v>
      </c>
      <c r="M7" s="16" t="n">
        <v>1</v>
      </c>
      <c r="N7" s="16" t="n">
        <v>1</v>
      </c>
      <c r="O7" s="17"/>
      <c r="P7" s="17"/>
      <c r="Q7" s="17"/>
      <c r="R7" s="17"/>
      <c r="S7" s="16" t="n">
        <v>3</v>
      </c>
      <c r="U7" s="14" t="n">
        <v>0.9</v>
      </c>
      <c r="V7" s="16" t="n">
        <v>1</v>
      </c>
      <c r="W7" s="17"/>
      <c r="X7" s="17"/>
      <c r="Y7" s="17"/>
      <c r="Z7" s="17"/>
      <c r="AA7" s="16" t="n">
        <v>2</v>
      </c>
      <c r="AC7" s="16" t="n">
        <v>0.7</v>
      </c>
      <c r="AD7" s="16" t="n">
        <v>1</v>
      </c>
      <c r="AE7" s="17"/>
      <c r="AF7" s="17"/>
      <c r="AG7" s="17"/>
      <c r="AH7" s="17"/>
      <c r="AI7" s="16" t="n">
        <v>3</v>
      </c>
      <c r="AJ7" s="17"/>
    </row>
    <row r="8" customFormat="false" ht="15" hidden="false" customHeight="false" outlineLevel="0" collapsed="false">
      <c r="A8" s="0" t="s">
        <v>16</v>
      </c>
      <c r="B8" s="12" t="n">
        <v>3.515</v>
      </c>
      <c r="C8" s="19" t="n">
        <v>10</v>
      </c>
      <c r="D8" s="20" t="n">
        <v>1360</v>
      </c>
      <c r="E8" s="7" t="n">
        <v>0.9</v>
      </c>
      <c r="F8" s="7" t="n">
        <v>3</v>
      </c>
      <c r="G8" s="0" t="n">
        <v>4</v>
      </c>
      <c r="H8" s="0" t="n">
        <v>1.6</v>
      </c>
      <c r="I8" s="0" t="n">
        <v>0.8</v>
      </c>
      <c r="J8" s="0" t="n">
        <v>30</v>
      </c>
      <c r="K8" s="0" t="n">
        <v>3</v>
      </c>
      <c r="L8" s="0" t="n">
        <v>5</v>
      </c>
      <c r="M8" s="0" t="n">
        <v>1</v>
      </c>
      <c r="N8" s="0" t="n">
        <v>1</v>
      </c>
      <c r="O8" s="0" t="n">
        <v>1.1</v>
      </c>
      <c r="P8" s="0" t="n">
        <v>0.5</v>
      </c>
      <c r="Q8" s="0" t="n">
        <v>0.3</v>
      </c>
      <c r="R8" s="0" t="n">
        <v>30</v>
      </c>
      <c r="S8" s="0" t="n">
        <v>3</v>
      </c>
      <c r="T8" s="0" t="n">
        <v>4</v>
      </c>
      <c r="U8" s="0" t="n">
        <v>0.9</v>
      </c>
      <c r="V8" s="0" t="n">
        <v>1</v>
      </c>
      <c r="W8" s="0" t="n">
        <v>2.1</v>
      </c>
      <c r="X8" s="0" t="n">
        <v>0.9</v>
      </c>
      <c r="Y8" s="0" t="n">
        <v>0.5</v>
      </c>
      <c r="Z8" s="0" t="n">
        <v>30</v>
      </c>
      <c r="AA8" s="0" t="n">
        <v>2</v>
      </c>
      <c r="AB8" s="0" t="n">
        <v>7</v>
      </c>
      <c r="AC8" s="0" t="n">
        <v>0.7</v>
      </c>
      <c r="AD8" s="0" t="n">
        <v>1</v>
      </c>
      <c r="AE8" s="0" t="n">
        <v>1.9</v>
      </c>
      <c r="AF8" s="0" t="n">
        <v>0.9</v>
      </c>
      <c r="AG8" s="0" t="n">
        <v>0.3</v>
      </c>
      <c r="AH8" s="0" t="n">
        <v>40</v>
      </c>
      <c r="AI8" s="0" t="n">
        <v>3</v>
      </c>
      <c r="AJ8" s="0" t="n">
        <v>8</v>
      </c>
    </row>
    <row r="9" customFormat="false" ht="15" hidden="false" customHeight="false" outlineLevel="0" collapsed="false">
      <c r="A9" s="0" t="s">
        <v>8</v>
      </c>
      <c r="B9" s="12" t="n">
        <v>2.725</v>
      </c>
      <c r="C9" s="13" t="n">
        <v>7.75</v>
      </c>
      <c r="D9" s="6" t="n">
        <f aca="false">ROUND(2.9592*POWER(C9,2.2856),0)</f>
        <v>319</v>
      </c>
      <c r="E9" s="14" t="n">
        <v>0.9</v>
      </c>
      <c r="F9" s="14" t="n">
        <v>3</v>
      </c>
      <c r="G9" s="15" t="n">
        <f aca="false">ROUND(5-(D9-94)/(667-94),2)</f>
        <v>4.61</v>
      </c>
      <c r="H9" s="15" t="n">
        <f aca="false">ROUND(2-(D9-94)/(667-94)/2,2)</f>
        <v>1.8</v>
      </c>
      <c r="I9" s="15" t="n">
        <f aca="false">H9/2</f>
        <v>0.9</v>
      </c>
      <c r="J9" s="16" t="n">
        <v>30</v>
      </c>
      <c r="K9" s="16" t="n">
        <v>3</v>
      </c>
      <c r="M9" s="16" t="n">
        <v>1</v>
      </c>
      <c r="N9" s="16" t="n">
        <v>1</v>
      </c>
      <c r="O9" s="17"/>
      <c r="P9" s="17"/>
      <c r="Q9" s="17"/>
      <c r="R9" s="17"/>
      <c r="S9" s="16" t="n">
        <v>3</v>
      </c>
      <c r="U9" s="14" t="n">
        <v>0.9</v>
      </c>
      <c r="V9" s="16" t="n">
        <v>1</v>
      </c>
      <c r="W9" s="17"/>
      <c r="X9" s="17"/>
      <c r="Y9" s="17"/>
      <c r="Z9" s="17"/>
      <c r="AA9" s="16" t="n">
        <v>2</v>
      </c>
      <c r="AC9" s="16" t="n">
        <v>0.7</v>
      </c>
      <c r="AD9" s="16" t="n">
        <v>1</v>
      </c>
      <c r="AE9" s="17"/>
      <c r="AF9" s="17"/>
      <c r="AG9" s="17"/>
      <c r="AH9" s="17"/>
      <c r="AI9" s="16" t="n">
        <v>3</v>
      </c>
      <c r="AJ9" s="17"/>
    </row>
    <row r="10" customFormat="false" ht="15" hidden="false" customHeight="false" outlineLevel="0" collapsed="false">
      <c r="A10" s="0" t="s">
        <v>11</v>
      </c>
      <c r="B10" s="12" t="n">
        <v>3.645</v>
      </c>
      <c r="C10" s="13" t="n">
        <v>7</v>
      </c>
      <c r="D10" s="6" t="n">
        <f aca="false">ROUND(2.9592*POWER(C10,2.2856),0)</f>
        <v>253</v>
      </c>
      <c r="E10" s="14" t="n">
        <v>0.9</v>
      </c>
      <c r="F10" s="14" t="n">
        <v>3</v>
      </c>
      <c r="G10" s="15" t="n">
        <f aca="false">ROUND(5-(D10-94)/(667-94),2)</f>
        <v>4.72</v>
      </c>
      <c r="H10" s="15" t="n">
        <f aca="false">ROUND(2-(D10-94)/(667-94)/2,2)</f>
        <v>1.86</v>
      </c>
      <c r="I10" s="15" t="n">
        <f aca="false">H10/2</f>
        <v>0.93</v>
      </c>
      <c r="J10" s="16" t="n">
        <v>30</v>
      </c>
      <c r="K10" s="16" t="n">
        <v>3</v>
      </c>
      <c r="M10" s="16" t="n">
        <v>1</v>
      </c>
      <c r="N10" s="16" t="n">
        <v>1</v>
      </c>
      <c r="O10" s="17"/>
      <c r="P10" s="17"/>
      <c r="Q10" s="17"/>
      <c r="R10" s="17"/>
      <c r="S10" s="16" t="n">
        <v>3</v>
      </c>
      <c r="U10" s="14" t="n">
        <v>0.9</v>
      </c>
      <c r="V10" s="16" t="n">
        <v>1</v>
      </c>
      <c r="W10" s="17"/>
      <c r="X10" s="17"/>
      <c r="Y10" s="17"/>
      <c r="Z10" s="17"/>
      <c r="AA10" s="16" t="n">
        <v>2</v>
      </c>
      <c r="AC10" s="16" t="n">
        <v>0.7</v>
      </c>
      <c r="AD10" s="16" t="n">
        <v>1</v>
      </c>
      <c r="AE10" s="17"/>
      <c r="AF10" s="17"/>
      <c r="AG10" s="17"/>
      <c r="AH10" s="17"/>
      <c r="AI10" s="16" t="n">
        <v>3</v>
      </c>
      <c r="AJ10" s="17"/>
    </row>
    <row r="11" customFormat="false" ht="15" hidden="false" customHeight="false" outlineLevel="0" collapsed="false">
      <c r="A11" s="0" t="s">
        <v>5</v>
      </c>
      <c r="B11" s="12" t="n">
        <v>2.19</v>
      </c>
      <c r="C11" s="13" t="n">
        <v>6</v>
      </c>
      <c r="D11" s="18" t="n">
        <v>94</v>
      </c>
      <c r="E11" s="14" t="n">
        <v>0.9</v>
      </c>
      <c r="F11" s="14" t="n">
        <v>3</v>
      </c>
      <c r="G11" s="15" t="n">
        <f aca="false">ROUND(5-(D11-94)/(667-94),2)</f>
        <v>5</v>
      </c>
      <c r="H11" s="15" t="n">
        <f aca="false">ROUND(2-(D11-94)/(667-94)/2,2)</f>
        <v>2</v>
      </c>
      <c r="I11" s="15" t="n">
        <f aca="false">H11/2</f>
        <v>1</v>
      </c>
      <c r="J11" s="15" t="n">
        <f aca="false">ROUND(20+((D11-94)/(667-94))*10,2)</f>
        <v>20</v>
      </c>
      <c r="K11" s="16" t="n">
        <v>3</v>
      </c>
      <c r="M11" s="16" t="n">
        <v>1</v>
      </c>
      <c r="N11" s="16" t="n">
        <v>1</v>
      </c>
      <c r="O11" s="17"/>
      <c r="P11" s="17"/>
      <c r="Q11" s="17"/>
      <c r="R11" s="17"/>
      <c r="S11" s="16" t="n">
        <v>3</v>
      </c>
      <c r="U11" s="14" t="n">
        <v>0.9</v>
      </c>
      <c r="V11" s="16" t="n">
        <v>1</v>
      </c>
      <c r="W11" s="17"/>
      <c r="X11" s="17"/>
      <c r="Y11" s="17"/>
      <c r="Z11" s="17"/>
      <c r="AA11" s="16" t="n">
        <v>2</v>
      </c>
      <c r="AC11" s="16" t="n">
        <v>0.7</v>
      </c>
      <c r="AD11" s="16" t="n">
        <v>1</v>
      </c>
      <c r="AE11" s="17"/>
      <c r="AF11" s="17"/>
      <c r="AG11" s="17"/>
      <c r="AH11" s="17"/>
      <c r="AI11" s="16" t="n">
        <v>3</v>
      </c>
      <c r="AJ11" s="17"/>
    </row>
    <row r="12" customFormat="false" ht="15" hidden="false" customHeight="false" outlineLevel="0" collapsed="false">
      <c r="A12" s="0" t="s">
        <v>9</v>
      </c>
      <c r="B12" s="12" t="n">
        <v>3.38</v>
      </c>
      <c r="C12" s="13" t="n">
        <v>7</v>
      </c>
      <c r="D12" s="6" t="n">
        <f aca="false">ROUND(2.9592*POWER(C12,2.2856),0)</f>
        <v>253</v>
      </c>
      <c r="E12" s="14" t="n">
        <v>0.9</v>
      </c>
      <c r="F12" s="14" t="n">
        <v>3</v>
      </c>
      <c r="G12" s="15" t="n">
        <f aca="false">ROUND(5-(D12-94)/(667-94),2)</f>
        <v>4.72</v>
      </c>
      <c r="H12" s="15" t="n">
        <f aca="false">ROUND(2-(D12-94)/(667-94)/2,2)</f>
        <v>1.86</v>
      </c>
      <c r="I12" s="15" t="n">
        <f aca="false">H12/2</f>
        <v>0.93</v>
      </c>
      <c r="J12" s="16" t="n">
        <v>30</v>
      </c>
      <c r="K12" s="16" t="n">
        <v>3</v>
      </c>
      <c r="M12" s="16" t="n">
        <v>1</v>
      </c>
      <c r="N12" s="16" t="n">
        <v>1</v>
      </c>
      <c r="O12" s="17"/>
      <c r="P12" s="17"/>
      <c r="Q12" s="17"/>
      <c r="R12" s="17"/>
      <c r="S12" s="16" t="n">
        <v>3</v>
      </c>
      <c r="U12" s="14" t="n">
        <v>0.9</v>
      </c>
      <c r="V12" s="16" t="n">
        <v>1</v>
      </c>
      <c r="W12" s="17"/>
      <c r="X12" s="17"/>
      <c r="Y12" s="17"/>
      <c r="Z12" s="17"/>
      <c r="AA12" s="16" t="n">
        <v>2</v>
      </c>
      <c r="AC12" s="16" t="n">
        <v>0.7</v>
      </c>
      <c r="AD12" s="16" t="n">
        <v>1</v>
      </c>
      <c r="AE12" s="17"/>
      <c r="AF12" s="17"/>
      <c r="AG12" s="17"/>
      <c r="AH12" s="17"/>
      <c r="AI12" s="16" t="n">
        <v>3</v>
      </c>
      <c r="AJ12" s="17"/>
    </row>
    <row r="13" customFormat="false" ht="15" hidden="false" customHeight="false" outlineLevel="0" collapsed="false">
      <c r="A13" s="0" t="s">
        <v>15</v>
      </c>
      <c r="B13" s="12" t="n">
        <v>4</v>
      </c>
      <c r="C13" s="18" t="n">
        <v>9</v>
      </c>
      <c r="D13" s="18" t="n">
        <v>667</v>
      </c>
      <c r="E13" s="14" t="n">
        <v>0.9</v>
      </c>
      <c r="F13" s="14" t="n">
        <v>3</v>
      </c>
      <c r="G13" s="15" t="n">
        <f aca="false">ROUND(5-(D13-94)/(667-94),2)</f>
        <v>4</v>
      </c>
      <c r="H13" s="15" t="n">
        <f aca="false">ROUND(2-(D13-94)/(667-94)/2,2)</f>
        <v>1.5</v>
      </c>
      <c r="I13" s="15" t="n">
        <f aca="false">H13/2</f>
        <v>0.75</v>
      </c>
      <c r="J13" s="16" t="n">
        <v>30</v>
      </c>
      <c r="K13" s="16" t="n">
        <v>3</v>
      </c>
      <c r="M13" s="16" t="n">
        <v>1</v>
      </c>
      <c r="N13" s="16" t="n">
        <v>1</v>
      </c>
      <c r="O13" s="17"/>
      <c r="P13" s="17"/>
      <c r="Q13" s="17"/>
      <c r="R13" s="17"/>
      <c r="S13" s="16" t="n">
        <v>3</v>
      </c>
      <c r="U13" s="14" t="n">
        <v>0.9</v>
      </c>
      <c r="V13" s="16" t="n">
        <v>1</v>
      </c>
      <c r="W13" s="17"/>
      <c r="X13" s="17"/>
      <c r="Y13" s="17"/>
      <c r="Z13" s="17"/>
      <c r="AA13" s="16" t="n">
        <v>2</v>
      </c>
      <c r="AC13" s="16" t="n">
        <v>0.7</v>
      </c>
      <c r="AD13" s="16" t="n">
        <v>1</v>
      </c>
      <c r="AE13" s="17"/>
      <c r="AF13" s="17"/>
      <c r="AG13" s="17"/>
      <c r="AH13" s="17"/>
      <c r="AI13" s="16" t="n">
        <v>3</v>
      </c>
      <c r="AJ13" s="17"/>
    </row>
    <row r="14" customFormat="false" ht="15" hidden="false" customHeight="false" outlineLevel="0" collapsed="false">
      <c r="A14" s="0" t="s">
        <v>13</v>
      </c>
      <c r="B14" s="12" t="n">
        <v>4</v>
      </c>
      <c r="C14" s="18" t="n">
        <v>9</v>
      </c>
      <c r="D14" s="18" t="n">
        <v>667</v>
      </c>
      <c r="E14" s="14" t="n">
        <v>0.9</v>
      </c>
      <c r="F14" s="14" t="n">
        <v>3</v>
      </c>
      <c r="G14" s="15" t="n">
        <f aca="false">ROUND(5-(D14-94)/(667-94),2)</f>
        <v>4</v>
      </c>
      <c r="H14" s="15" t="n">
        <f aca="false">ROUND(2-(D14-94)/(667-94)/2,2)</f>
        <v>1.5</v>
      </c>
      <c r="I14" s="15" t="n">
        <f aca="false">H14/2</f>
        <v>0.75</v>
      </c>
      <c r="J14" s="16" t="n">
        <v>30</v>
      </c>
      <c r="K14" s="16" t="n">
        <v>3</v>
      </c>
      <c r="M14" s="16" t="n">
        <v>1</v>
      </c>
      <c r="N14" s="16" t="n">
        <v>1</v>
      </c>
      <c r="O14" s="17"/>
      <c r="P14" s="17"/>
      <c r="Q14" s="17"/>
      <c r="R14" s="17"/>
      <c r="S14" s="16" t="n">
        <v>3</v>
      </c>
      <c r="U14" s="14" t="n">
        <v>0.9</v>
      </c>
      <c r="V14" s="16" t="n">
        <v>1</v>
      </c>
      <c r="W14" s="17"/>
      <c r="X14" s="17"/>
      <c r="Y14" s="17"/>
      <c r="Z14" s="17"/>
      <c r="AA14" s="16" t="n">
        <v>2</v>
      </c>
      <c r="AC14" s="16" t="n">
        <v>0.7</v>
      </c>
      <c r="AD14" s="16" t="n">
        <v>1</v>
      </c>
      <c r="AE14" s="17"/>
      <c r="AF14" s="17"/>
      <c r="AG14" s="17"/>
      <c r="AH14" s="17"/>
      <c r="AI14" s="16" t="n">
        <v>3</v>
      </c>
      <c r="AJ14" s="17"/>
    </row>
    <row r="15" customFormat="false" ht="15" hidden="false" customHeight="false" outlineLevel="0" collapsed="false">
      <c r="A15" s="0" t="s">
        <v>10</v>
      </c>
      <c r="B15" s="12" t="n">
        <v>3.53</v>
      </c>
      <c r="C15" s="18" t="n">
        <v>8</v>
      </c>
      <c r="D15" s="18" t="n">
        <v>304</v>
      </c>
      <c r="E15" s="14" t="n">
        <v>0.9</v>
      </c>
      <c r="F15" s="14" t="n">
        <v>3</v>
      </c>
      <c r="G15" s="15" t="n">
        <f aca="false">ROUND(5-(D15-94)/(667-94),2)</f>
        <v>4.63</v>
      </c>
      <c r="H15" s="15" t="n">
        <f aca="false">ROUND(2-(D15-94)/(667-94)/2,2)</f>
        <v>1.82</v>
      </c>
      <c r="I15" s="15" t="n">
        <f aca="false">H15/2</f>
        <v>0.91</v>
      </c>
      <c r="J15" s="16" t="n">
        <v>30</v>
      </c>
      <c r="K15" s="16" t="n">
        <v>3</v>
      </c>
      <c r="M15" s="16" t="n">
        <v>1</v>
      </c>
      <c r="N15" s="16" t="n">
        <v>1</v>
      </c>
      <c r="O15" s="17"/>
      <c r="P15" s="17"/>
      <c r="Q15" s="17"/>
      <c r="R15" s="17"/>
      <c r="S15" s="16" t="n">
        <v>3</v>
      </c>
      <c r="U15" s="14" t="n">
        <v>0.9</v>
      </c>
      <c r="V15" s="16" t="n">
        <v>1</v>
      </c>
      <c r="W15" s="17"/>
      <c r="X15" s="17"/>
      <c r="Y15" s="17"/>
      <c r="Z15" s="17"/>
      <c r="AA15" s="16" t="n">
        <v>2</v>
      </c>
      <c r="AC15" s="16" t="n">
        <v>0.7</v>
      </c>
      <c r="AD15" s="16" t="n">
        <v>1</v>
      </c>
      <c r="AE15" s="17"/>
      <c r="AF15" s="17"/>
      <c r="AG15" s="17"/>
      <c r="AH15" s="17"/>
      <c r="AI15" s="16" t="n">
        <v>3</v>
      </c>
      <c r="AJ15" s="17"/>
    </row>
    <row r="16" customFormat="false" ht="15" hidden="false" customHeight="false" outlineLevel="0" collapsed="false">
      <c r="A16" s="0" t="s">
        <v>14</v>
      </c>
      <c r="B16" s="12" t="n">
        <v>4.33</v>
      </c>
      <c r="C16" s="21" t="n">
        <v>7.5</v>
      </c>
      <c r="D16" s="6" t="n">
        <f aca="false">ROUND(2.9592*POWER(C16,2.2856),0)</f>
        <v>296</v>
      </c>
      <c r="E16" s="14" t="n">
        <v>0.9</v>
      </c>
      <c r="F16" s="14" t="n">
        <v>3</v>
      </c>
      <c r="G16" s="15" t="n">
        <f aca="false">ROUND(5-(D16-94)/(667-94),2)</f>
        <v>4.65</v>
      </c>
      <c r="H16" s="15" t="n">
        <f aca="false">ROUND(2-(D16-94)/(667-94)/2,2)</f>
        <v>1.82</v>
      </c>
      <c r="I16" s="15" t="n">
        <f aca="false">H16/2</f>
        <v>0.91</v>
      </c>
      <c r="J16" s="16" t="n">
        <v>30</v>
      </c>
      <c r="K16" s="16" t="n">
        <v>3</v>
      </c>
      <c r="M16" s="16" t="n">
        <v>1</v>
      </c>
      <c r="N16" s="16" t="n">
        <v>1</v>
      </c>
      <c r="O16" s="17"/>
      <c r="P16" s="17"/>
      <c r="Q16" s="17"/>
      <c r="R16" s="17"/>
      <c r="S16" s="16" t="n">
        <v>3</v>
      </c>
      <c r="U16" s="14" t="n">
        <v>0.9</v>
      </c>
      <c r="V16" s="16" t="n">
        <v>1</v>
      </c>
      <c r="W16" s="17"/>
      <c r="X16" s="17"/>
      <c r="Y16" s="17"/>
      <c r="Z16" s="17"/>
      <c r="AA16" s="16" t="n">
        <v>2</v>
      </c>
      <c r="AC16" s="16" t="n">
        <v>0.7</v>
      </c>
      <c r="AD16" s="16" t="n">
        <v>1</v>
      </c>
      <c r="AE16" s="17"/>
      <c r="AF16" s="17"/>
      <c r="AG16" s="17"/>
      <c r="AH16" s="17"/>
      <c r="AI16" s="16" t="n">
        <v>3</v>
      </c>
      <c r="AJ16" s="17"/>
    </row>
    <row r="17" customFormat="false" ht="15" hidden="false" customHeight="false" outlineLevel="0" collapsed="false">
      <c r="A17" s="0" t="s">
        <v>54</v>
      </c>
      <c r="B17" s="0" t="n">
        <f aca="false">MIN(B5:B16)</f>
        <v>2.19</v>
      </c>
      <c r="C17" s="0" t="n">
        <f aca="false">MIN(C5:C16)</f>
        <v>6</v>
      </c>
      <c r="D17" s="0" t="n">
        <f aca="false">MIN(D5:D16)</f>
        <v>94</v>
      </c>
    </row>
    <row r="18" customFormat="false" ht="15" hidden="false" customHeight="false" outlineLevel="0" collapsed="false">
      <c r="A18" s="0" t="s">
        <v>55</v>
      </c>
      <c r="B18" s="0" t="n">
        <f aca="false">MAX(B5:B16)</f>
        <v>4.33</v>
      </c>
      <c r="C18" s="0" t="n">
        <f aca="false">MAX(C5:C16)</f>
        <v>10</v>
      </c>
      <c r="D18" s="0" t="n">
        <f aca="false">MAX(D5:D16)</f>
        <v>1360</v>
      </c>
    </row>
    <row r="20" customFormat="false" ht="15" hidden="false" customHeight="false" outlineLevel="0" collapsed="false">
      <c r="A20" s="7" t="s">
        <v>56</v>
      </c>
    </row>
    <row r="21" customFormat="false" ht="15" hidden="false" customHeight="false" outlineLevel="0" collapsed="false">
      <c r="A21" s="7" t="s">
        <v>57</v>
      </c>
      <c r="B21" s="0" t="s">
        <v>58</v>
      </c>
    </row>
    <row r="22" customFormat="false" ht="15" hidden="false" customHeight="false" outlineLevel="0" collapsed="false">
      <c r="A22" s="7" t="s">
        <v>59</v>
      </c>
      <c r="B22" s="0" t="s">
        <v>60</v>
      </c>
    </row>
    <row r="23" customFormat="false" ht="15" hidden="false" customHeight="false" outlineLevel="0" collapsed="false">
      <c r="A23" s="7" t="s">
        <v>61</v>
      </c>
      <c r="B23" s="0" t="s">
        <v>62</v>
      </c>
    </row>
    <row r="24" customFormat="false" ht="15" hidden="false" customHeight="false" outlineLevel="0" collapsed="false">
      <c r="A24" s="7" t="s">
        <v>63</v>
      </c>
      <c r="B24" s="0" t="s">
        <v>64</v>
      </c>
    </row>
    <row r="25" customFormat="false" ht="15" hidden="false" customHeight="false" outlineLevel="0" collapsed="false">
      <c r="A25" s="7" t="s">
        <v>65</v>
      </c>
      <c r="B25" s="0" t="s">
        <v>66</v>
      </c>
    </row>
    <row r="26" customFormat="false" ht="15" hidden="false" customHeight="false" outlineLevel="0" collapsed="false">
      <c r="A26" s="7" t="s">
        <v>67</v>
      </c>
      <c r="B26" s="0" t="s">
        <v>68</v>
      </c>
    </row>
    <row r="27" customFormat="false" ht="15" hidden="false" customHeight="false" outlineLevel="0" collapsed="false">
      <c r="A27" s="7" t="s">
        <v>69</v>
      </c>
      <c r="B27" s="0" t="s">
        <v>70</v>
      </c>
    </row>
    <row r="28" customFormat="false" ht="15" hidden="false" customHeight="false" outlineLevel="0" collapsed="false">
      <c r="A28" s="7" t="s">
        <v>71</v>
      </c>
      <c r="B28" s="0" t="s">
        <v>72</v>
      </c>
    </row>
    <row r="29" customFormat="false" ht="15" hidden="false" customHeight="false" outlineLevel="0" collapsed="false">
      <c r="A29" s="7" t="s">
        <v>73</v>
      </c>
      <c r="B29" s="0" t="s">
        <v>74</v>
      </c>
    </row>
    <row r="30" customFormat="false" ht="15" hidden="false" customHeight="false" outlineLevel="0" collapsed="false">
      <c r="A30" s="7" t="s">
        <v>75</v>
      </c>
      <c r="B30" s="0" t="s">
        <v>76</v>
      </c>
    </row>
    <row r="31" customFormat="false" ht="15" hidden="false" customHeight="false" outlineLevel="0" collapsed="false">
      <c r="A31" s="7" t="s">
        <v>77</v>
      </c>
      <c r="B31" s="0" t="s">
        <v>78</v>
      </c>
    </row>
    <row r="32" customFormat="false" ht="15" hidden="false" customHeight="false" outlineLevel="0" collapsed="false">
      <c r="A32" s="7" t="s">
        <v>79</v>
      </c>
      <c r="B32" s="22" t="s">
        <v>80</v>
      </c>
    </row>
    <row r="33" customFormat="false" ht="15" hidden="false" customHeight="false" outlineLevel="0" collapsed="false">
      <c r="A33" s="7" t="s">
        <v>81</v>
      </c>
      <c r="B33" s="22"/>
    </row>
    <row r="34" customFormat="false" ht="15" hidden="false" customHeight="false" outlineLevel="0" collapsed="false">
      <c r="A34" s="7"/>
      <c r="B34" s="23" t="s">
        <v>82</v>
      </c>
      <c r="C34" s="0" t="s">
        <v>83</v>
      </c>
    </row>
    <row r="35" customFormat="false" ht="15" hidden="false" customHeight="false" outlineLevel="0" collapsed="false">
      <c r="A35" s="7"/>
      <c r="B35" s="23" t="s">
        <v>84</v>
      </c>
      <c r="C35" s="0" t="s">
        <v>85</v>
      </c>
    </row>
    <row r="36" customFormat="false" ht="15" hidden="false" customHeight="false" outlineLevel="0" collapsed="false">
      <c r="A36" s="7"/>
      <c r="B36" s="23"/>
    </row>
    <row r="37" customFormat="false" ht="15" hidden="false" customHeight="false" outlineLevel="0" collapsed="false">
      <c r="A37" s="7" t="s">
        <v>86</v>
      </c>
    </row>
    <row r="38" customFormat="false" ht="15" hidden="false" customHeight="false" outlineLevel="0" collapsed="false">
      <c r="A38" s="24" t="s">
        <v>87</v>
      </c>
    </row>
    <row r="39" customFormat="false" ht="15" hidden="false" customHeight="false" outlineLevel="0" collapsed="false">
      <c r="A39" s="1" t="s">
        <v>88</v>
      </c>
    </row>
    <row r="40" customFormat="false" ht="15" hidden="false" customHeight="false" outlineLevel="0" collapsed="false">
      <c r="A40" s="14" t="s">
        <v>89</v>
      </c>
    </row>
    <row r="41" customFormat="false" ht="15" hidden="false" customHeight="false" outlineLevel="0" collapsed="false">
      <c r="A41" s="25" t="s">
        <v>90</v>
      </c>
    </row>
    <row r="42" customFormat="false" ht="15" hidden="false" customHeight="false" outlineLevel="0" collapsed="false">
      <c r="A42" s="24"/>
    </row>
    <row r="43" customFormat="false" ht="15" hidden="false" customHeight="false" outlineLevel="0" collapsed="false">
      <c r="A43" s="0" t="s">
        <v>91</v>
      </c>
    </row>
    <row r="44" customFormat="false" ht="15" hidden="false" customHeight="false" outlineLevel="0" collapsed="false">
      <c r="A44" s="0" t="s">
        <v>92</v>
      </c>
    </row>
    <row r="45" customFormat="false" ht="15" hidden="false" customHeight="false" outlineLevel="0" collapsed="false">
      <c r="A45" s="0" t="s">
        <v>12</v>
      </c>
      <c r="B45" s="12" t="n">
        <v>3.74</v>
      </c>
      <c r="C45" s="26" t="n">
        <f aca="false">ROUND(0.6514*POWER(D45,0.4269),1)</f>
        <v>8.9</v>
      </c>
      <c r="D45" s="26" t="n">
        <v>461</v>
      </c>
      <c r="E45" s="7"/>
      <c r="F45" s="7"/>
    </row>
    <row r="46" customFormat="false" ht="15" hidden="false" customHeight="false" outlineLevel="0" collapsed="false">
      <c r="A46" s="0" t="s">
        <v>7</v>
      </c>
      <c r="B46" s="12" t="n">
        <v>2.71</v>
      </c>
      <c r="C46" s="26" t="n">
        <f aca="false">ROUND(0.6514*POWER(D46,0.4269),1)</f>
        <v>5.9</v>
      </c>
      <c r="D46" s="26" t="n">
        <v>177</v>
      </c>
      <c r="E46" s="7"/>
      <c r="F46" s="7"/>
    </row>
    <row r="47" customFormat="false" ht="15" hidden="false" customHeight="false" outlineLevel="0" collapsed="false">
      <c r="A47" s="0" t="s">
        <v>8</v>
      </c>
      <c r="B47" s="12" t="n">
        <v>2.725</v>
      </c>
      <c r="C47" s="26" t="n">
        <f aca="false">ROUND(0.6514*POWER(D47,0.4269),1)</f>
        <v>6</v>
      </c>
      <c r="D47" s="26" t="n">
        <v>180</v>
      </c>
      <c r="E47" s="7"/>
      <c r="F47" s="7"/>
    </row>
    <row r="48" customFormat="false" ht="15" hidden="false" customHeight="false" outlineLevel="0" collapsed="false">
      <c r="A48" s="0" t="s">
        <v>11</v>
      </c>
      <c r="B48" s="12" t="n">
        <v>3.645</v>
      </c>
      <c r="C48" s="26" t="n">
        <f aca="false">ROUND(0.6514*POWER(D48,0.4269),1)</f>
        <v>8.6</v>
      </c>
      <c r="D48" s="26" t="n">
        <v>427</v>
      </c>
      <c r="E48" s="7"/>
      <c r="F48" s="7"/>
    </row>
    <row r="49" customFormat="false" ht="15" hidden="false" customHeight="false" outlineLevel="0" collapsed="false">
      <c r="A49" s="0" t="s">
        <v>5</v>
      </c>
      <c r="B49" s="12" t="n">
        <v>2.19</v>
      </c>
      <c r="C49" s="26" t="n">
        <f aca="false">ROUND(0.6514*POWER(D49,0.4269),1)</f>
        <v>4.5</v>
      </c>
      <c r="D49" s="18" t="n">
        <v>94</v>
      </c>
      <c r="E49" s="3"/>
      <c r="F49" s="3"/>
    </row>
    <row r="50" customFormat="false" ht="15" hidden="false" customHeight="false" outlineLevel="0" collapsed="false">
      <c r="A50" s="0" t="s">
        <v>9</v>
      </c>
      <c r="B50" s="12" t="n">
        <v>3.38</v>
      </c>
      <c r="C50" s="26" t="n">
        <f aca="false">ROUND(0.6514*POWER(D50,0.4269),1)</f>
        <v>7.9</v>
      </c>
      <c r="D50" s="26" t="n">
        <v>341</v>
      </c>
      <c r="E50" s="7"/>
      <c r="F50" s="7"/>
    </row>
    <row r="51" customFormat="false" ht="15" hidden="false" customHeight="false" outlineLevel="0" collapsed="false">
      <c r="B51" s="12"/>
      <c r="C51" s="27"/>
      <c r="D51" s="27"/>
      <c r="E51" s="7"/>
      <c r="F51" s="7"/>
    </row>
    <row r="52" customFormat="false" ht="15" hidden="false" customHeight="false" outlineLevel="0" collapsed="false">
      <c r="A52" s="0" t="s">
        <v>93</v>
      </c>
      <c r="C52" s="7"/>
      <c r="D52" s="7"/>
      <c r="E52" s="7"/>
      <c r="F52" s="7"/>
    </row>
    <row r="53" customFormat="false" ht="15" hidden="false" customHeight="false" outlineLevel="0" collapsed="false">
      <c r="A53" s="0" t="s">
        <v>14</v>
      </c>
      <c r="B53" s="12" t="n">
        <v>4.33</v>
      </c>
      <c r="C53" s="7"/>
      <c r="D53" s="6" t="n">
        <f aca="false">ROUND(9.0954*(B53^2.9757),0)</f>
        <v>713</v>
      </c>
      <c r="E53" s="7"/>
      <c r="F53" s="7"/>
    </row>
    <row r="54" customFormat="false" ht="15" hidden="false" customHeight="false" outlineLevel="0" collapsed="false">
      <c r="A54" s="0" t="s">
        <v>94</v>
      </c>
      <c r="B54" s="28"/>
      <c r="C54" s="29"/>
      <c r="D54" s="30"/>
      <c r="E54" s="7"/>
      <c r="F54" s="7"/>
    </row>
    <row r="55" customFormat="false" ht="15" hidden="false" customHeight="false" outlineLevel="0" collapsed="false">
      <c r="A55" s="0" t="s">
        <v>95</v>
      </c>
      <c r="B55" s="3"/>
      <c r="C55" s="31" t="n">
        <v>5</v>
      </c>
      <c r="D55" s="6" t="n">
        <f aca="false">ROUND(2.9592*POWER(C55,2.2856),0)</f>
        <v>117</v>
      </c>
      <c r="E55" s="7"/>
      <c r="F55" s="7"/>
    </row>
    <row r="57" customFormat="false" ht="15" hidden="false" customHeight="false" outlineLevel="0" collapsed="false">
      <c r="A57" s="0" t="s">
        <v>96</v>
      </c>
    </row>
    <row r="58" customFormat="false" ht="15" hidden="false" customHeight="false" outlineLevel="0" collapsed="false">
      <c r="A58" s="0" t="s">
        <v>97</v>
      </c>
      <c r="B58" s="0" t="n">
        <f aca="false">AVERAGE(2.6,2.64)</f>
        <v>2.62</v>
      </c>
    </row>
    <row r="59" customFormat="false" ht="15" hidden="false" customHeight="false" outlineLevel="0" collapsed="false">
      <c r="A59" s="0" t="s">
        <v>98</v>
      </c>
      <c r="B59" s="0" t="n">
        <f aca="false">AVERAGE(3.7,3)</f>
        <v>3.35</v>
      </c>
    </row>
    <row r="60" customFormat="false" ht="15" hidden="false" customHeight="false" outlineLevel="0" collapsed="false">
      <c r="A60" s="0" t="s">
        <v>99</v>
      </c>
      <c r="B60" s="0" t="n">
        <f aca="false">AVERAGE(2.66,2.87)</f>
        <v>2.765</v>
      </c>
    </row>
    <row r="61" customFormat="false" ht="15" hidden="false" customHeight="false" outlineLevel="0" collapsed="false">
      <c r="A61" s="0" t="s">
        <v>100</v>
      </c>
      <c r="B61" s="0" t="n">
        <f aca="false">AVERAGE(8,8.2)</f>
        <v>8.1</v>
      </c>
    </row>
    <row r="62" customFormat="false" ht="15" hidden="false" customHeight="false" outlineLevel="0" collapsed="false">
      <c r="A62" s="0" t="s">
        <v>101</v>
      </c>
      <c r="B62" s="0" t="n">
        <f aca="false">AVERAGE(2.58,2.91)</f>
        <v>2.745</v>
      </c>
    </row>
    <row r="63" customFormat="false" ht="15" hidden="false" customHeight="false" outlineLevel="0" collapsed="false">
      <c r="A63" s="0" t="s">
        <v>102</v>
      </c>
      <c r="B63" s="0" t="n">
        <f aca="false">AVERAGE(2.5,3)</f>
        <v>2.75</v>
      </c>
    </row>
    <row r="64" customFormat="false" ht="15" hidden="false" customHeight="false" outlineLevel="0" collapsed="false">
      <c r="A64" s="0" t="s">
        <v>103</v>
      </c>
      <c r="B64" s="0" t="n">
        <f aca="false">AVERAGE(2.58,2.64)</f>
        <v>2.61</v>
      </c>
    </row>
    <row r="65" customFormat="false" ht="15" hidden="false" customHeight="false" outlineLevel="0" collapsed="false">
      <c r="A65" s="0" t="s">
        <v>104</v>
      </c>
      <c r="B65" s="0" t="n">
        <f aca="false">AVERAGE(2.6,2.85)</f>
        <v>2.725</v>
      </c>
    </row>
    <row r="66" customFormat="false" ht="15" hidden="false" customHeight="false" outlineLevel="0" collapsed="false">
      <c r="A66" s="0" t="s">
        <v>105</v>
      </c>
      <c r="B66" s="0" t="n">
        <v>2.65</v>
      </c>
    </row>
    <row r="67" customFormat="false" ht="15" hidden="false" customHeight="false" outlineLevel="0" collapsed="false">
      <c r="A67" s="0" t="s">
        <v>106</v>
      </c>
      <c r="B67" s="0" t="n">
        <f aca="false">AVERAGE(2.31,2.84)</f>
        <v>2.575</v>
      </c>
    </row>
    <row r="69" customFormat="false" ht="15" hidden="false" customHeight="false" outlineLevel="0" collapsed="false">
      <c r="A69" s="0" t="s">
        <v>107</v>
      </c>
    </row>
    <row r="70" customFormat="false" ht="15" hidden="false" customHeight="false" outlineLevel="0" collapsed="false">
      <c r="A70" s="32" t="s">
        <v>108</v>
      </c>
    </row>
    <row r="71" customFormat="false" ht="15" hidden="false" customHeight="false" outlineLevel="0" collapsed="false">
      <c r="A71" s="12" t="s">
        <v>109</v>
      </c>
    </row>
    <row r="72" customFormat="false" ht="15" hidden="false" customHeight="false" outlineLevel="0" collapsed="false">
      <c r="A72" s="33" t="s">
        <v>110</v>
      </c>
    </row>
    <row r="73" customFormat="false" ht="15" hidden="false" customHeight="false" outlineLevel="0" collapsed="false">
      <c r="A73" s="34" t="s">
        <v>111</v>
      </c>
    </row>
    <row r="74" customFormat="false" ht="15" hidden="false" customHeight="false" outlineLevel="0" collapsed="false">
      <c r="A74" s="35" t="s">
        <v>112</v>
      </c>
    </row>
    <row r="75" customFormat="false" ht="15" hidden="false" customHeight="false" outlineLevel="0" collapsed="false">
      <c r="A75" s="12" t="s">
        <v>109</v>
      </c>
    </row>
    <row r="76" customFormat="false" ht="15" hidden="false" customHeight="false" outlineLevel="0" collapsed="false">
      <c r="A76" s="36" t="s">
        <v>113</v>
      </c>
    </row>
    <row r="77" customFormat="false" ht="15" hidden="false" customHeight="false" outlineLevel="0" collapsed="false">
      <c r="A77" s="37" t="s">
        <v>114</v>
      </c>
    </row>
    <row r="78" customFormat="false" ht="15" hidden="false" customHeight="false" outlineLevel="0" collapsed="false">
      <c r="A78" s="38" t="s">
        <v>115</v>
      </c>
    </row>
    <row r="79" customFormat="false" ht="15" hidden="false" customHeight="false" outlineLevel="0" collapsed="false">
      <c r="A79" s="26" t="s">
        <v>116</v>
      </c>
    </row>
    <row r="80" customFormat="false" ht="15" hidden="false" customHeight="false" outlineLevel="0" collapsed="false">
      <c r="A80" s="6" t="s">
        <v>117</v>
      </c>
    </row>
    <row r="81" customFormat="false" ht="15" hidden="false" customHeight="false" outlineLevel="0" collapsed="false">
      <c r="A81" s="20" t="s">
        <v>118</v>
      </c>
    </row>
    <row r="82" customFormat="false" ht="15" hidden="false" customHeight="false" outlineLevel="0" collapsed="false">
      <c r="A82" s="7"/>
    </row>
    <row r="83" customFormat="false" ht="15" hidden="false" customHeight="false" outlineLevel="0" collapsed="false">
      <c r="A83" s="3" t="s">
        <v>119</v>
      </c>
    </row>
    <row r="84" customFormat="false" ht="15" hidden="false" customHeight="false" outlineLevel="0" collapsed="false">
      <c r="A84" s="0" t="s">
        <v>120</v>
      </c>
    </row>
    <row r="85" customFormat="false" ht="15" hidden="false" customHeight="false" outlineLevel="0" collapsed="false">
      <c r="A85" s="0" t="s">
        <v>121</v>
      </c>
    </row>
    <row r="86" customFormat="false" ht="15" hidden="false" customHeight="false" outlineLevel="0" collapsed="false">
      <c r="A86" s="0" t="s">
        <v>122</v>
      </c>
    </row>
    <row r="87" customFormat="false" ht="15" hidden="false" customHeight="false" outlineLevel="0" collapsed="false">
      <c r="A87" s="0" t="s">
        <v>123</v>
      </c>
    </row>
    <row r="88" customFormat="false" ht="15" hidden="false" customHeight="false" outlineLevel="0" collapsed="false">
      <c r="A88" s="0" t="s">
        <v>124</v>
      </c>
    </row>
  </sheetData>
  <hyperlinks>
    <hyperlink ref="B32" r:id="rId1" location="L736" display="https://github.com/minetest/minetest/blob/142e2d3b74ad886eed83b0fc9d6cfea100dae10a/doc/lua_api.txt#L736"/>
    <hyperlink ref="A70" r:id="rId2" display="https://www.gemrockauctions.com/learn/technical-information-on-gemstones/mohs-hardness-scale-for-gemstones"/>
    <hyperlink ref="A72" r:id="rId3" display="https://en.wikipedia.org/wiki/Hardnesses_of_the_elements_(data_page)"/>
    <hyperlink ref="A73" r:id="rId4" display="http://www.azom.com/article.aspx?ArticleID=6542"/>
    <hyperlink ref="A74" r:id="rId5" display="http://www.ajsgem.com/articles/gemstone-density-definitive-guide.html"/>
    <hyperlink ref="A76" r:id="rId6" display="http://www.18carat.co.uk/hardnessmohsscale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2</v>
      </c>
      <c r="B1" s="0" t="s">
        <v>1</v>
      </c>
      <c r="C1" s="0" t="s">
        <v>125</v>
      </c>
    </row>
    <row r="2" customFormat="false" ht="15" hidden="false" customHeight="false" outlineLevel="0" collapsed="false">
      <c r="A2" s="0" t="s">
        <v>50</v>
      </c>
      <c r="B2" s="1" t="n">
        <v>94</v>
      </c>
      <c r="C2" s="3" t="n">
        <v>1.3</v>
      </c>
    </row>
    <row r="3" customFormat="false" ht="15" hidden="false" customHeight="false" outlineLevel="0" collapsed="false">
      <c r="A3" s="0" t="s">
        <v>126</v>
      </c>
      <c r="B3" s="6" t="n">
        <v>183</v>
      </c>
      <c r="C3" s="7" t="n">
        <v>1</v>
      </c>
    </row>
    <row r="4" customFormat="false" ht="15" hidden="false" customHeight="false" outlineLevel="0" collapsed="false">
      <c r="A4" s="0" t="s">
        <v>16</v>
      </c>
      <c r="B4" s="20" t="n">
        <v>1360</v>
      </c>
      <c r="C4" s="7" t="n">
        <v>0.9</v>
      </c>
    </row>
    <row r="5" customFormat="false" ht="15" hidden="false" customHeight="false" outlineLevel="0" collapsed="false">
      <c r="C5" s="0" t="s">
        <v>127</v>
      </c>
    </row>
    <row r="7" customFormat="false" ht="15" hidden="false" customHeight="false" outlineLevel="0" collapsed="false">
      <c r="A7" s="0" t="s">
        <v>128</v>
      </c>
    </row>
    <row r="8" customFormat="false" ht="15" hidden="false" customHeight="false" outlineLevel="0" collapsed="false">
      <c r="A8" s="0" t="s">
        <v>129</v>
      </c>
    </row>
    <row r="9" customFormat="false" ht="15" hidden="false" customHeight="false" outlineLevel="0" collapsed="false">
      <c r="A9" s="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LibreOffice/5.3.2.2$Linux_X86_64 LibreOffice_project/30m0$Build-2</Application>
  <Company>Faith Christian Academy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2017-02-08T21:36:51Z</dcterms:created>
  <dc:creator>Jake Gustafson</dc:creator>
  <dc:description/>
  <dc:language>en-US</dc:language>
  <cp:lastModifiedBy/>
  <dcterms:modified xsi:type="dcterms:W3CDTF">2017-05-11T22:20:06Z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Faith Christian Academy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