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8595" windowHeight="9285" firstSheet="1" activeTab="5"/>
  </bookViews>
  <sheets>
    <sheet name="Brinell from Moh" sheetId="1" r:id="rId1"/>
    <sheet name="Brinell from Density" sheetId="2" r:id="rId2"/>
    <sheet name="Moh from Brinell" sheetId="4" r:id="rId3"/>
    <sheet name="Sheet3" sheetId="3" state="hidden" r:id="rId4"/>
    <sheet name="Hardness - Extrapolated" sheetId="5" r:id="rId5"/>
    <sheet name="cracky time 1 from Brinell" sheetId="7" r:id="rId6"/>
  </sheets>
  <calcPr calcId="145621"/>
</workbook>
</file>

<file path=xl/calcChain.xml><?xml version="1.0" encoding="utf-8"?>
<calcChain xmlns="http://schemas.openxmlformats.org/spreadsheetml/2006/main">
  <c r="B11" i="1" l="1"/>
  <c r="J11" i="5"/>
  <c r="J5" i="5"/>
  <c r="I16" i="5"/>
  <c r="I15" i="5"/>
  <c r="I14" i="5"/>
  <c r="I13" i="5"/>
  <c r="I12" i="5"/>
  <c r="I11" i="5"/>
  <c r="I10" i="5"/>
  <c r="I9" i="5"/>
  <c r="I7" i="5"/>
  <c r="I6" i="5"/>
  <c r="I5" i="5"/>
  <c r="H16" i="5"/>
  <c r="H15" i="5"/>
  <c r="H14" i="5"/>
  <c r="H13" i="5"/>
  <c r="H12" i="5"/>
  <c r="H11" i="5"/>
  <c r="H10" i="5"/>
  <c r="H9" i="5"/>
  <c r="H7" i="5"/>
  <c r="H6" i="5"/>
  <c r="D5" i="5"/>
  <c r="H5" i="5"/>
  <c r="G11" i="5"/>
  <c r="G13" i="5"/>
  <c r="G14" i="5"/>
  <c r="G16" i="5"/>
  <c r="G15" i="5"/>
  <c r="G12" i="5"/>
  <c r="G10" i="5"/>
  <c r="G9" i="5"/>
  <c r="G7" i="5"/>
  <c r="G6" i="5"/>
  <c r="G5" i="5"/>
  <c r="D55" i="5"/>
  <c r="D3" i="5"/>
  <c r="C18" i="5"/>
  <c r="C17" i="5"/>
  <c r="B17" i="5"/>
  <c r="B18" i="5"/>
  <c r="D16" i="5"/>
  <c r="D12" i="5"/>
  <c r="D10" i="5"/>
  <c r="D9" i="5"/>
  <c r="D7" i="5"/>
  <c r="D53" i="5"/>
  <c r="C50" i="5"/>
  <c r="C49" i="5"/>
  <c r="C48" i="5"/>
  <c r="C47" i="5"/>
  <c r="C46" i="5"/>
  <c r="C45" i="5"/>
  <c r="B67" i="5"/>
  <c r="B65" i="5"/>
  <c r="B64" i="5"/>
  <c r="B63" i="5"/>
  <c r="B62" i="5"/>
  <c r="B61" i="5"/>
  <c r="B60" i="5"/>
  <c r="B59" i="5"/>
  <c r="B58" i="5"/>
  <c r="C4" i="5"/>
  <c r="D18" i="5" l="1"/>
  <c r="D17" i="5"/>
</calcChain>
</file>

<file path=xl/sharedStrings.xml><?xml version="1.0" encoding="utf-8"?>
<sst xmlns="http://schemas.openxmlformats.org/spreadsheetml/2006/main" count="162" uniqueCount="130">
  <si>
    <t>Moh</t>
  </si>
  <si>
    <t>Brinell</t>
  </si>
  <si>
    <t>Name</t>
  </si>
  <si>
    <t>gm/cm^3</t>
  </si>
  <si>
    <t>Outlier</t>
  </si>
  <si>
    <t>Opal</t>
  </si>
  <si>
    <t>Amethyst</t>
  </si>
  <si>
    <t>Aquamarine</t>
  </si>
  <si>
    <t>Emerald</t>
  </si>
  <si>
    <t>Peridot</t>
  </si>
  <si>
    <t>Topaz</t>
  </si>
  <si>
    <t>Alexandrite</t>
  </si>
  <si>
    <t>Garnet</t>
  </si>
  <si>
    <t>Ruby</t>
  </si>
  <si>
    <t>Diamond</t>
  </si>
  <si>
    <t>Zircon</t>
  </si>
  <si>
    <t>Sapphire</t>
  </si>
  <si>
    <t>Metric Density</t>
  </si>
  <si>
    <t>https://www.gemrockauctions.com/learn/technical-information-on-gemstones/mohs-hardness-scale-for-gemstones</t>
  </si>
  <si>
    <t>sources (color coded):</t>
  </si>
  <si>
    <t>https://en.wikipedia.org/wiki/Hardnesses_of_the_elements_(data_page)</t>
  </si>
  <si>
    <t>Steel</t>
  </si>
  <si>
    <t>Steel (ASI 1060 Carbon Steel such as for swords)</t>
  </si>
  <si>
    <t>http://www.azom.com/article.aspx?ArticleID=6542</t>
  </si>
  <si>
    <t>http://www.ajsgem.com/articles/gemstone-density-definitive-guide.html</t>
  </si>
  <si>
    <t>http://www.18carat.co.uk/hardnessmohsscale.html</t>
  </si>
  <si>
    <t>extrapolated (Moh from Brinell, Brinell from density)</t>
  </si>
  <si>
    <t xml:space="preserve">  (averaged from min&amp;max values available via this URL)</t>
  </si>
  <si>
    <t>extrapolated (Brinell from Moh)</t>
  </si>
  <si>
    <t>Diamond can't be measured in Brinell scale since the test uses diamond</t>
  </si>
  <si>
    <t>Ruby and Sapphire are varieties of Corundum so Corundum's hardness is used for both</t>
  </si>
  <si>
    <t>Amethyst gets its value from Quartz for the same reason</t>
  </si>
  <si>
    <t>Garnet uses value from Hessonite Garnet, the one that looks most like the texture in the 2012 release of birthstones Minetest mod</t>
  </si>
  <si>
    <t>Ruby 4.01 and Sapphire 3.99 metric density were averaged to 4.0</t>
  </si>
  <si>
    <t>Agate</t>
  </si>
  <si>
    <t>Azurite</t>
  </si>
  <si>
    <t>Beryl</t>
  </si>
  <si>
    <t>Minerals of note that are neither Minetest nor birthstones:</t>
  </si>
  <si>
    <t>Cinnabar</t>
  </si>
  <si>
    <t>Jasper</t>
  </si>
  <si>
    <t>Lapis Lazuli</t>
  </si>
  <si>
    <t>Onyx</t>
  </si>
  <si>
    <t>Pearl</t>
  </si>
  <si>
    <t>Quartz</t>
  </si>
  <si>
    <t>Turqoise</t>
  </si>
  <si>
    <t>(see "hardness - extrapolated.csv" for all original predictions marked with ~, but where Mohs are rounded down [floor function])</t>
  </si>
  <si>
    <t>mineral MAX</t>
  </si>
  <si>
    <t>mineral MIN</t>
  </si>
  <si>
    <t>Stone</t>
  </si>
  <si>
    <t>N/A</t>
  </si>
  <si>
    <t>Iron (original minetest basis for "steel" pick)</t>
  </si>
  <si>
    <t>ignored</t>
  </si>
  <si>
    <t>NOTES:</t>
  </si>
  <si>
    <t>Cracky</t>
  </si>
  <si>
    <t>Pick</t>
  </si>
  <si>
    <t>Sword</t>
  </si>
  <si>
    <t>Shovel</t>
  </si>
  <si>
    <t>fpi</t>
  </si>
  <si>
    <t>P.fpi</t>
  </si>
  <si>
    <t>P</t>
  </si>
  <si>
    <t>V</t>
  </si>
  <si>
    <t>D</t>
  </si>
  <si>
    <t>f</t>
  </si>
  <si>
    <t>fleshy damage group value</t>
  </si>
  <si>
    <t>P.f</t>
  </si>
  <si>
    <t>V.fpi</t>
  </si>
  <si>
    <t>V.f</t>
  </si>
  <si>
    <t>X</t>
  </si>
  <si>
    <t>Axe</t>
  </si>
  <si>
    <t>P.k.uses</t>
  </si>
  <si>
    <t>P.k.times[3]</t>
  </si>
  <si>
    <t>P.k.times[2]</t>
  </si>
  <si>
    <t>P.k.times[1]</t>
  </si>
  <si>
    <t>k</t>
  </si>
  <si>
    <t>groupcaps.cracky</t>
  </si>
  <si>
    <t>groupcaps.crumbly</t>
  </si>
  <si>
    <t>Moh predictions (from Brinell from Density) rounded to nearest 10, to compare to actual above:</t>
  </si>
  <si>
    <t>Brinell Predictions (from Density) rounded to 0 decimals (see also above yellow Brinell predictions)</t>
  </si>
  <si>
    <t>m</t>
  </si>
  <si>
    <t>V.m.times[1]</t>
  </si>
  <si>
    <t>V.m.times[2]</t>
  </si>
  <si>
    <t>V.m.times[3]</t>
  </si>
  <si>
    <t>V.m.uses</t>
  </si>
  <si>
    <t>V.m.maxlevel</t>
  </si>
  <si>
    <t>mdl</t>
  </si>
  <si>
    <t>V.mdl</t>
  </si>
  <si>
    <t>P.mdl</t>
  </si>
  <si>
    <t>P.k.maxlevel</t>
  </si>
  <si>
    <t>"Stone" Density, Moh, and Brinell is copied from Opal</t>
  </si>
  <si>
    <t>h</t>
  </si>
  <si>
    <t>groupcaps.choppy</t>
  </si>
  <si>
    <t>X.fpi</t>
  </si>
  <si>
    <t>X.mdl</t>
  </si>
  <si>
    <t>X.h.times[1]</t>
  </si>
  <si>
    <t>X.h.times[2]</t>
  </si>
  <si>
    <t>X.h.times[3]</t>
  </si>
  <si>
    <t>X.h.uses</t>
  </si>
  <si>
    <t>X.h.maxlevel</t>
  </si>
  <si>
    <t>X.f</t>
  </si>
  <si>
    <t>W.fpi</t>
  </si>
  <si>
    <t>W.mdl</t>
  </si>
  <si>
    <t>n</t>
  </si>
  <si>
    <t>groupcaps.snappy</t>
  </si>
  <si>
    <t>W.n.times[1]</t>
  </si>
  <si>
    <t>W.n.times[2]</t>
  </si>
  <si>
    <t>W.n.times[3]</t>
  </si>
  <si>
    <t>W.n.uses</t>
  </si>
  <si>
    <t>W.n.maxlevel</t>
  </si>
  <si>
    <t>W.f</t>
  </si>
  <si>
    <t>https://en.wikipedia.org/wiki/Mohs_scale_of_mineral_hardness</t>
  </si>
  <si>
    <t>full_punch_interval</t>
  </si>
  <si>
    <t>max_drop_level</t>
  </si>
  <si>
    <t>Brinell Predictions (from Moh)</t>
  </si>
  <si>
    <t>Obsidian</t>
  </si>
  <si>
    <t>Birthstone values that are copied from diamond</t>
  </si>
  <si>
    <t>https://en.wikipedia.org/wiki/Iron</t>
  </si>
  <si>
    <t>Minetest-specific data color codes:</t>
  </si>
  <si>
    <t>Birthstone values extrapolated  between stone and diamond Minetest items (opal equal to stone)</t>
  </si>
  <si>
    <t>https://github.com/minetest/minetest/blob/142e2d3b74ad886eed83b0fc9d6cfea100dae10a/doc/lua_api.txt#L736</t>
  </si>
  <si>
    <t>meanings at:</t>
  </si>
  <si>
    <t>Meaning in node (non-tool) context:</t>
  </si>
  <si>
    <t xml:space="preserve">cracky </t>
  </si>
  <si>
    <t>1 to 3, higher faster</t>
  </si>
  <si>
    <t>level</t>
  </si>
  <si>
    <t>limit the toughness of nodes &amp; scale dig/damage</t>
  </si>
  <si>
    <t>Minetest-specific data abrreviations (for tool variables):</t>
  </si>
  <si>
    <t>extrapolated (Moh from Brinell, visually using excel chart and measuring pixels of screenshot)</t>
  </si>
  <si>
    <t>See "Hardness - Extrapolated" sheet for:</t>
  </si>
  <si>
    <t>* Why this chart uses Iron instead of steel</t>
  </si>
  <si>
    <t>*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</si>
</sst>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0" fillId="6" borderId="0" xfId="0" applyFill="1"/>
    <xf numFmtId="0" fontId="3" fillId="0" borderId="0" xfId="1"/>
    <xf numFmtId="0" fontId="2" fillId="4" borderId="0" xfId="0" applyFont="1" applyFill="1"/>
    <xf numFmtId="0" fontId="2" fillId="8" borderId="0" xfId="0" applyFont="1" applyFill="1"/>
    <xf numFmtId="0" fontId="3" fillId="3" borderId="0" xfId="1" applyFill="1"/>
    <xf numFmtId="0" fontId="3" fillId="4" borderId="0" xfId="1" applyFill="1"/>
    <xf numFmtId="0" fontId="3" fillId="5" borderId="0" xfId="1" applyFill="1"/>
    <xf numFmtId="0" fontId="2" fillId="5" borderId="0" xfId="0" applyFont="1" applyFill="1"/>
    <xf numFmtId="0" fontId="3" fillId="8" borderId="0" xfId="1" applyFill="1"/>
    <xf numFmtId="0" fontId="0" fillId="11" borderId="0" xfId="0" applyFill="1"/>
    <xf numFmtId="0" fontId="3" fillId="11" borderId="0" xfId="1" applyFill="1"/>
    <xf numFmtId="0" fontId="2" fillId="11" borderId="0" xfId="0" applyFont="1" applyFill="1"/>
    <xf numFmtId="0" fontId="0" fillId="12" borderId="0" xfId="0" applyFill="1"/>
    <xf numFmtId="0" fontId="5" fillId="0" borderId="0" xfId="0" applyFont="1"/>
    <xf numFmtId="0" fontId="5" fillId="3" borderId="0" xfId="0" applyFont="1" applyFill="1"/>
    <xf numFmtId="0" fontId="5" fillId="0" borderId="0" xfId="0" applyFont="1" applyFill="1"/>
    <xf numFmtId="0" fontId="6" fillId="0" borderId="0" xfId="0" applyFont="1" applyFill="1"/>
    <xf numFmtId="0" fontId="2" fillId="9" borderId="0" xfId="0" applyFont="1" applyFill="1"/>
    <xf numFmtId="0" fontId="0" fillId="9" borderId="0" xfId="0" applyFill="1"/>
    <xf numFmtId="0" fontId="2" fillId="12" borderId="0" xfId="0" applyFont="1" applyFill="1"/>
    <xf numFmtId="0" fontId="4" fillId="6" borderId="0" xfId="1" applyFont="1" applyFill="1"/>
    <xf numFmtId="0" fontId="2" fillId="6" borderId="0" xfId="0" applyFont="1" applyFill="1"/>
    <xf numFmtId="0" fontId="7" fillId="2" borderId="0" xfId="0" applyFont="1" applyFill="1"/>
    <xf numFmtId="0" fontId="7" fillId="7" borderId="0" xfId="0" applyFont="1" applyFill="1"/>
    <xf numFmtId="0" fontId="8" fillId="2" borderId="0" xfId="0" applyFont="1" applyFill="1"/>
    <xf numFmtId="0" fontId="7" fillId="12" borderId="0" xfId="0" applyFont="1" applyFill="1"/>
    <xf numFmtId="0" fontId="1" fillId="0" borderId="0" xfId="0" applyFont="1"/>
    <xf numFmtId="0" fontId="2" fillId="10" borderId="0" xfId="0" applyFont="1" applyFill="1"/>
    <xf numFmtId="0" fontId="4" fillId="10" borderId="0" xfId="1" applyFont="1" applyFill="1"/>
    <xf numFmtId="0" fontId="9" fillId="0" borderId="0" xfId="0" applyFont="1" applyFill="1"/>
    <xf numFmtId="0" fontId="9" fillId="0" borderId="0" xfId="0" applyFont="1"/>
    <xf numFmtId="0" fontId="7" fillId="0" borderId="0" xfId="0" applyFont="1"/>
    <xf numFmtId="0" fontId="2" fillId="0" borderId="0" xfId="1" applyFont="1" applyFill="1"/>
    <xf numFmtId="0" fontId="7" fillId="1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forward val="1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'Brinell from Moh'!$A$2:$A$10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'Brinell from Moh'!$B$2:$B$10</c:f>
              <c:numCache>
                <c:formatCode>General</c:formatCode>
                <c:ptCount val="9"/>
                <c:pt idx="0">
                  <c:v>3</c:v>
                </c:pt>
                <c:pt idx="1">
                  <c:v>12</c:v>
                </c:pt>
                <c:pt idx="2">
                  <c:v>53</c:v>
                </c:pt>
                <c:pt idx="3">
                  <c:v>64</c:v>
                </c:pt>
                <c:pt idx="4">
                  <c:v>137</c:v>
                </c:pt>
                <c:pt idx="5">
                  <c:v>147</c:v>
                </c:pt>
                <c:pt idx="6">
                  <c:v>178</c:v>
                </c:pt>
                <c:pt idx="7">
                  <c:v>304</c:v>
                </c:pt>
                <c:pt idx="8">
                  <c:v>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8752"/>
        <c:axId val="19337216"/>
      </c:scatterChart>
      <c:valAx>
        <c:axId val="1933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37216"/>
        <c:crosses val="autoZero"/>
        <c:crossBetween val="midCat"/>
      </c:valAx>
      <c:valAx>
        <c:axId val="1933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8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forward val="1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'Brinell from Moh'!$A$2:$A$10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'Brinell from Moh'!$B$2:$B$10</c:f>
              <c:numCache>
                <c:formatCode>General</c:formatCode>
                <c:ptCount val="9"/>
                <c:pt idx="0">
                  <c:v>3</c:v>
                </c:pt>
                <c:pt idx="1">
                  <c:v>12</c:v>
                </c:pt>
                <c:pt idx="2">
                  <c:v>53</c:v>
                </c:pt>
                <c:pt idx="3">
                  <c:v>64</c:v>
                </c:pt>
                <c:pt idx="4">
                  <c:v>137</c:v>
                </c:pt>
                <c:pt idx="5">
                  <c:v>147</c:v>
                </c:pt>
                <c:pt idx="6">
                  <c:v>178</c:v>
                </c:pt>
                <c:pt idx="7">
                  <c:v>304</c:v>
                </c:pt>
                <c:pt idx="8">
                  <c:v>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6176"/>
        <c:axId val="63900288"/>
      </c:scatterChart>
      <c:valAx>
        <c:axId val="6390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900288"/>
        <c:crosses val="autoZero"/>
        <c:crossBetween val="midCat"/>
      </c:valAx>
      <c:valAx>
        <c:axId val="6390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906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forward val="1"/>
            <c:backward val="1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('Brinell from Density'!$B$3,'Brinell from Density'!$B$7,'Brinell from Density'!$B$10)</c:f>
              <c:numCache>
                <c:formatCode>General</c:formatCode>
                <c:ptCount val="3"/>
                <c:pt idx="0">
                  <c:v>2.65</c:v>
                </c:pt>
                <c:pt idx="1">
                  <c:v>3.53</c:v>
                </c:pt>
                <c:pt idx="2">
                  <c:v>4</c:v>
                </c:pt>
              </c:numCache>
            </c:numRef>
          </c:xVal>
          <c:yVal>
            <c:numRef>
              <c:f>('Brinell from Density'!$C$3,'Brinell from Density'!$C$7,'Brinell from Density'!$C$10)</c:f>
              <c:numCache>
                <c:formatCode>General</c:formatCode>
                <c:ptCount val="3"/>
                <c:pt idx="0">
                  <c:v>178</c:v>
                </c:pt>
                <c:pt idx="1">
                  <c:v>304</c:v>
                </c:pt>
                <c:pt idx="2">
                  <c:v>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6320"/>
        <c:axId val="58454784"/>
      </c:scatterChart>
      <c:valAx>
        <c:axId val="5845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54784"/>
        <c:crosses val="autoZero"/>
        <c:crossBetween val="midCat"/>
      </c:valAx>
      <c:valAx>
        <c:axId val="5845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45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'Moh from Brinell'!$A$2:$A$10</c:f>
              <c:numCache>
                <c:formatCode>General</c:formatCode>
                <c:ptCount val="9"/>
                <c:pt idx="0">
                  <c:v>3</c:v>
                </c:pt>
                <c:pt idx="1">
                  <c:v>12</c:v>
                </c:pt>
                <c:pt idx="2">
                  <c:v>53</c:v>
                </c:pt>
                <c:pt idx="3">
                  <c:v>64</c:v>
                </c:pt>
                <c:pt idx="4">
                  <c:v>137</c:v>
                </c:pt>
                <c:pt idx="5">
                  <c:v>147</c:v>
                </c:pt>
                <c:pt idx="6">
                  <c:v>178</c:v>
                </c:pt>
                <c:pt idx="7">
                  <c:v>304</c:v>
                </c:pt>
                <c:pt idx="8">
                  <c:v>667</c:v>
                </c:pt>
              </c:numCache>
            </c:numRef>
          </c:xVal>
          <c:yVal>
            <c:numRef>
              <c:f>'Moh from Brinell'!$B$2:$B$10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25664"/>
        <c:axId val="62624128"/>
      </c:scatterChart>
      <c:valAx>
        <c:axId val="6262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624128"/>
        <c:crosses val="autoZero"/>
        <c:crossBetween val="midCat"/>
      </c:valAx>
      <c:valAx>
        <c:axId val="6262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625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152400</xdr:rowOff>
    </xdr:from>
    <xdr:to>
      <xdr:col>11</xdr:col>
      <xdr:colOff>247650</xdr:colOff>
      <xdr:row>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457199</xdr:colOff>
      <xdr:row>17</xdr:row>
      <xdr:rowOff>142874</xdr:rowOff>
    </xdr:from>
    <xdr:to>
      <xdr:col>16</xdr:col>
      <xdr:colOff>219074</xdr:colOff>
      <xdr:row>40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8</xdr:row>
      <xdr:rowOff>28575</xdr:rowOff>
    </xdr:from>
    <xdr:to>
      <xdr:col>11</xdr:col>
      <xdr:colOff>542925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14</xdr:row>
      <xdr:rowOff>0</xdr:rowOff>
    </xdr:from>
    <xdr:to>
      <xdr:col>18</xdr:col>
      <xdr:colOff>381000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zom.com/article.aspx?ArticleID=654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gemrockauctions.com/learn/technical-information-on-gemstones/mohs-hardness-scale-for-gemstones" TargetMode="External"/><Relationship Id="rId1" Type="http://schemas.openxmlformats.org/officeDocument/2006/relationships/hyperlink" Target="https://en.wikipedia.org/wiki/Hardnesses_of_the_elements_(data_page)" TargetMode="External"/><Relationship Id="rId6" Type="http://schemas.openxmlformats.org/officeDocument/2006/relationships/hyperlink" Target="https://github.com/minetest/minetest/blob/142e2d3b74ad886eed83b0fc9d6cfea100dae10a/doc/lua_api.txt" TargetMode="External"/><Relationship Id="rId5" Type="http://schemas.openxmlformats.org/officeDocument/2006/relationships/hyperlink" Target="http://www.18carat.co.uk/hardnessmohsscale.html" TargetMode="External"/><Relationship Id="rId4" Type="http://schemas.openxmlformats.org/officeDocument/2006/relationships/hyperlink" Target="http://www.ajsgem.com/articles/gemstone-density-definitive-gui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E21" zoomScale="220" zoomScaleNormal="220" workbookViewId="0">
      <selection activeCell="C5" sqref="C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53</v>
      </c>
    </row>
    <row r="5" spans="1:2" x14ac:dyDescent="0.25">
      <c r="A5">
        <v>4</v>
      </c>
      <c r="B5">
        <v>64</v>
      </c>
    </row>
    <row r="6" spans="1:2" x14ac:dyDescent="0.25">
      <c r="A6">
        <v>5</v>
      </c>
      <c r="B6">
        <v>137</v>
      </c>
    </row>
    <row r="7" spans="1:2" x14ac:dyDescent="0.25">
      <c r="A7">
        <v>6</v>
      </c>
      <c r="B7">
        <v>147</v>
      </c>
    </row>
    <row r="8" spans="1:2" x14ac:dyDescent="0.25">
      <c r="A8">
        <v>7</v>
      </c>
      <c r="B8">
        <v>178</v>
      </c>
    </row>
    <row r="9" spans="1:2" x14ac:dyDescent="0.25">
      <c r="A9">
        <v>8</v>
      </c>
      <c r="B9">
        <v>304</v>
      </c>
    </row>
    <row r="10" spans="1:2" x14ac:dyDescent="0.25">
      <c r="A10">
        <v>9</v>
      </c>
      <c r="B10">
        <v>667</v>
      </c>
    </row>
    <row r="11" spans="1:2" x14ac:dyDescent="0.25">
      <c r="A11">
        <v>10</v>
      </c>
      <c r="B11">
        <f>FORECAST(A11,B2:B10,A2:A10)</f>
        <v>495.97222222222229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6" sqref="A16"/>
    </sheetView>
  </sheetViews>
  <sheetFormatPr defaultRowHeight="15" x14ac:dyDescent="0.25"/>
  <cols>
    <col min="1" max="1" width="21.7109375" bestFit="1" customWidth="1"/>
    <col min="3" max="3" width="6.85546875" bestFit="1" customWidth="1"/>
    <col min="4" max="4" width="5" bestFit="1" customWidth="1"/>
  </cols>
  <sheetData>
    <row r="1" spans="1:5" x14ac:dyDescent="0.25">
      <c r="A1" t="s">
        <v>2</v>
      </c>
      <c r="B1" t="s">
        <v>3</v>
      </c>
      <c r="C1" t="s">
        <v>1</v>
      </c>
      <c r="D1" t="s">
        <v>0</v>
      </c>
      <c r="E1" t="s">
        <v>4</v>
      </c>
    </row>
    <row r="2" spans="1:5" x14ac:dyDescent="0.25">
      <c r="A2" t="s">
        <v>5</v>
      </c>
      <c r="B2">
        <v>2.19</v>
      </c>
    </row>
    <row r="3" spans="1:5" x14ac:dyDescent="0.25">
      <c r="A3" t="s">
        <v>6</v>
      </c>
      <c r="B3">
        <v>2.65</v>
      </c>
      <c r="C3">
        <v>178</v>
      </c>
      <c r="D3">
        <v>7</v>
      </c>
    </row>
    <row r="4" spans="1:5" x14ac:dyDescent="0.25">
      <c r="A4" t="s">
        <v>7</v>
      </c>
      <c r="B4">
        <v>2.71</v>
      </c>
    </row>
    <row r="5" spans="1:5" x14ac:dyDescent="0.25">
      <c r="A5" t="s">
        <v>8</v>
      </c>
      <c r="B5">
        <v>2.7250000000000001</v>
      </c>
    </row>
    <row r="6" spans="1:5" x14ac:dyDescent="0.25">
      <c r="A6" t="s">
        <v>9</v>
      </c>
      <c r="B6">
        <v>3.38</v>
      </c>
    </row>
    <row r="7" spans="1:5" x14ac:dyDescent="0.25">
      <c r="A7" t="s">
        <v>10</v>
      </c>
      <c r="B7">
        <v>3.53</v>
      </c>
      <c r="C7">
        <v>304</v>
      </c>
      <c r="D7">
        <v>8</v>
      </c>
    </row>
    <row r="8" spans="1:5" x14ac:dyDescent="0.25">
      <c r="A8" t="s">
        <v>12</v>
      </c>
      <c r="B8">
        <v>3.645</v>
      </c>
    </row>
    <row r="9" spans="1:5" x14ac:dyDescent="0.25">
      <c r="A9" t="s">
        <v>11</v>
      </c>
      <c r="B9">
        <v>3.74</v>
      </c>
    </row>
    <row r="10" spans="1:5" x14ac:dyDescent="0.25">
      <c r="A10" t="s">
        <v>16</v>
      </c>
      <c r="B10">
        <v>4</v>
      </c>
      <c r="C10">
        <v>667</v>
      </c>
      <c r="D10">
        <v>9</v>
      </c>
    </row>
    <row r="12" spans="1:5" x14ac:dyDescent="0.25">
      <c r="A12" t="s">
        <v>15</v>
      </c>
      <c r="B12">
        <v>4.33</v>
      </c>
    </row>
    <row r="14" spans="1:5" x14ac:dyDescent="0.25">
      <c r="A14" t="s">
        <v>13</v>
      </c>
      <c r="B14">
        <v>4</v>
      </c>
      <c r="C14">
        <v>667</v>
      </c>
      <c r="D14">
        <v>9</v>
      </c>
      <c r="E14" t="b">
        <v>1</v>
      </c>
    </row>
    <row r="15" spans="1:5" x14ac:dyDescent="0.25">
      <c r="A15" t="s">
        <v>14</v>
      </c>
      <c r="B15">
        <v>3.5150000000000001</v>
      </c>
      <c r="C15">
        <v>571</v>
      </c>
      <c r="D15">
        <v>10</v>
      </c>
      <c r="E15" t="b">
        <v>1</v>
      </c>
    </row>
  </sheetData>
  <sortState ref="A2:D13">
    <sortCondition ref="B2:B1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:B10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3</v>
      </c>
      <c r="B2">
        <v>1</v>
      </c>
    </row>
    <row r="3" spans="1:2" x14ac:dyDescent="0.25">
      <c r="A3">
        <v>12</v>
      </c>
      <c r="B3">
        <v>2</v>
      </c>
    </row>
    <row r="4" spans="1:2" x14ac:dyDescent="0.25">
      <c r="A4">
        <v>53</v>
      </c>
      <c r="B4">
        <v>3</v>
      </c>
    </row>
    <row r="5" spans="1:2" x14ac:dyDescent="0.25">
      <c r="A5">
        <v>64</v>
      </c>
      <c r="B5">
        <v>4</v>
      </c>
    </row>
    <row r="6" spans="1:2" x14ac:dyDescent="0.25">
      <c r="A6">
        <v>137</v>
      </c>
      <c r="B6">
        <v>5</v>
      </c>
    </row>
    <row r="7" spans="1:2" x14ac:dyDescent="0.25">
      <c r="A7">
        <v>147</v>
      </c>
      <c r="B7">
        <v>6</v>
      </c>
    </row>
    <row r="8" spans="1:2" x14ac:dyDescent="0.25">
      <c r="A8">
        <v>178</v>
      </c>
      <c r="B8">
        <v>7</v>
      </c>
    </row>
    <row r="9" spans="1:2" x14ac:dyDescent="0.25">
      <c r="A9">
        <v>304</v>
      </c>
      <c r="B9">
        <v>8</v>
      </c>
    </row>
    <row r="10" spans="1:2" x14ac:dyDescent="0.25">
      <c r="A10">
        <v>667</v>
      </c>
      <c r="B10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8"/>
  <sheetViews>
    <sheetView workbookViewId="0">
      <selection activeCell="D4" sqref="D4"/>
    </sheetView>
  </sheetViews>
  <sheetFormatPr defaultRowHeight="15" x14ac:dyDescent="0.25"/>
  <cols>
    <col min="1" max="1" width="15.140625" customWidth="1"/>
    <col min="2" max="2" width="14" bestFit="1" customWidth="1"/>
    <col min="4" max="4" width="8.42578125" bestFit="1" customWidth="1"/>
    <col min="5" max="6" width="8.42578125" customWidth="1"/>
    <col min="7" max="7" width="7.140625" customWidth="1"/>
    <col min="8" max="8" width="5" customWidth="1"/>
    <col min="9" max="9" width="5.140625" customWidth="1"/>
    <col min="10" max="10" width="8" bestFit="1" customWidth="1"/>
    <col min="11" max="11" width="8" customWidth="1"/>
    <col min="12" max="12" width="3.42578125" bestFit="1" customWidth="1"/>
    <col min="13" max="13" width="5.28515625" bestFit="1" customWidth="1"/>
    <col min="15" max="15" width="6.140625" customWidth="1"/>
    <col min="16" max="17" width="5.85546875" customWidth="1"/>
    <col min="20" max="20" width="3.5703125" bestFit="1" customWidth="1"/>
  </cols>
  <sheetData>
    <row r="1" spans="1:36" x14ac:dyDescent="0.25">
      <c r="A1" t="s">
        <v>2</v>
      </c>
      <c r="B1" t="s">
        <v>17</v>
      </c>
      <c r="C1" t="s">
        <v>0</v>
      </c>
      <c r="D1" t="s">
        <v>1</v>
      </c>
      <c r="E1" t="s">
        <v>58</v>
      </c>
      <c r="F1" t="s">
        <v>86</v>
      </c>
      <c r="G1" t="s">
        <v>72</v>
      </c>
      <c r="H1" t="s">
        <v>71</v>
      </c>
      <c r="I1" t="s">
        <v>70</v>
      </c>
      <c r="J1" t="s">
        <v>69</v>
      </c>
      <c r="K1" t="s">
        <v>87</v>
      </c>
      <c r="L1" t="s">
        <v>64</v>
      </c>
      <c r="M1" t="s">
        <v>65</v>
      </c>
      <c r="N1" t="s">
        <v>85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66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</row>
    <row r="2" spans="1:36" x14ac:dyDescent="0.25">
      <c r="A2" t="s">
        <v>48</v>
      </c>
      <c r="B2" s="22">
        <v>2.19</v>
      </c>
      <c r="C2" s="23">
        <v>6</v>
      </c>
      <c r="D2" s="22">
        <v>94</v>
      </c>
      <c r="E2" s="3">
        <v>1.3</v>
      </c>
      <c r="F2" s="3">
        <v>0</v>
      </c>
      <c r="G2" t="s">
        <v>49</v>
      </c>
      <c r="H2">
        <v>2</v>
      </c>
      <c r="I2">
        <v>1</v>
      </c>
      <c r="J2">
        <v>20</v>
      </c>
      <c r="K2">
        <v>1</v>
      </c>
      <c r="L2">
        <v>3</v>
      </c>
      <c r="M2">
        <v>1.4</v>
      </c>
      <c r="N2">
        <v>0</v>
      </c>
      <c r="O2">
        <v>1.8</v>
      </c>
      <c r="P2">
        <v>1.2</v>
      </c>
      <c r="Q2">
        <v>0.5</v>
      </c>
      <c r="R2">
        <v>20</v>
      </c>
      <c r="S2">
        <v>1</v>
      </c>
      <c r="T2">
        <v>2</v>
      </c>
      <c r="U2">
        <v>1.2</v>
      </c>
      <c r="V2">
        <v>0</v>
      </c>
      <c r="W2">
        <v>3</v>
      </c>
      <c r="X2">
        <v>2</v>
      </c>
      <c r="Y2">
        <v>1.3</v>
      </c>
      <c r="Z2">
        <v>20</v>
      </c>
      <c r="AA2">
        <v>1</v>
      </c>
      <c r="AB2">
        <v>3</v>
      </c>
      <c r="AC2">
        <v>1.2</v>
      </c>
      <c r="AD2">
        <v>0</v>
      </c>
      <c r="AE2" t="s">
        <v>49</v>
      </c>
      <c r="AF2">
        <v>1.4</v>
      </c>
      <c r="AG2">
        <v>0.4</v>
      </c>
      <c r="AH2">
        <v>20</v>
      </c>
      <c r="AI2">
        <v>1</v>
      </c>
      <c r="AJ2">
        <v>4</v>
      </c>
    </row>
    <row r="3" spans="1:36" x14ac:dyDescent="0.25">
      <c r="A3" t="s">
        <v>50</v>
      </c>
      <c r="B3" s="32">
        <v>7.8739999999999997</v>
      </c>
      <c r="C3" s="26">
        <v>4</v>
      </c>
      <c r="D3" s="28">
        <f>ROUND(2.9592*POWER(C3,2.2856),0)</f>
        <v>70</v>
      </c>
      <c r="E3" s="2">
        <v>1</v>
      </c>
      <c r="F3" s="2">
        <v>1</v>
      </c>
      <c r="G3">
        <v>4</v>
      </c>
      <c r="H3">
        <v>1.6</v>
      </c>
      <c r="I3">
        <v>0.8</v>
      </c>
      <c r="J3">
        <v>30</v>
      </c>
      <c r="K3">
        <v>2</v>
      </c>
      <c r="L3">
        <v>4</v>
      </c>
      <c r="M3">
        <v>1.1000000000000001</v>
      </c>
      <c r="N3">
        <v>1</v>
      </c>
      <c r="O3">
        <v>1.5</v>
      </c>
      <c r="P3">
        <v>0.9</v>
      </c>
      <c r="Q3">
        <v>0.4</v>
      </c>
      <c r="R3">
        <v>30</v>
      </c>
      <c r="S3">
        <v>2</v>
      </c>
      <c r="T3">
        <v>3</v>
      </c>
      <c r="U3">
        <v>1</v>
      </c>
      <c r="V3">
        <v>1</v>
      </c>
      <c r="W3">
        <v>2.5</v>
      </c>
      <c r="X3">
        <v>1.4</v>
      </c>
      <c r="Y3">
        <v>1</v>
      </c>
      <c r="Z3">
        <v>20</v>
      </c>
      <c r="AA3">
        <v>2</v>
      </c>
      <c r="AB3">
        <v>4</v>
      </c>
      <c r="AC3">
        <v>0.8</v>
      </c>
      <c r="AD3">
        <v>1</v>
      </c>
      <c r="AE3">
        <v>2.5</v>
      </c>
      <c r="AF3">
        <v>1.2</v>
      </c>
      <c r="AG3">
        <v>0.35</v>
      </c>
      <c r="AH3">
        <v>30</v>
      </c>
      <c r="AI3">
        <v>2</v>
      </c>
      <c r="AJ3">
        <v>6</v>
      </c>
    </row>
    <row r="4" spans="1:36" s="18" customFormat="1" x14ac:dyDescent="0.25">
      <c r="A4" s="18" t="s">
        <v>22</v>
      </c>
      <c r="B4" s="19">
        <v>7.85</v>
      </c>
      <c r="C4" s="29">
        <f>ROUND(0.6514*POWER(D4,0.4269),1)</f>
        <v>6</v>
      </c>
      <c r="D4" s="19">
        <v>183</v>
      </c>
      <c r="E4" s="20">
        <v>1</v>
      </c>
      <c r="F4" s="20">
        <v>1</v>
      </c>
      <c r="G4" s="18">
        <v>4</v>
      </c>
      <c r="H4" s="18">
        <v>1.6</v>
      </c>
      <c r="I4" s="18">
        <v>0.8</v>
      </c>
      <c r="J4" s="18">
        <v>30</v>
      </c>
      <c r="K4" s="18">
        <v>2</v>
      </c>
      <c r="L4" s="18">
        <v>4</v>
      </c>
      <c r="M4" s="18">
        <v>1.1000000000000001</v>
      </c>
      <c r="N4" s="18">
        <v>1</v>
      </c>
      <c r="O4" s="18">
        <v>1.5</v>
      </c>
      <c r="P4" s="18">
        <v>0.9</v>
      </c>
      <c r="Q4" s="18">
        <v>0.4</v>
      </c>
      <c r="R4" s="18">
        <v>30</v>
      </c>
      <c r="S4" s="18">
        <v>2</v>
      </c>
      <c r="T4" s="18">
        <v>3</v>
      </c>
      <c r="U4" s="18">
        <v>1</v>
      </c>
      <c r="V4" s="18">
        <v>1</v>
      </c>
      <c r="W4" s="18">
        <v>2.5</v>
      </c>
      <c r="X4" s="18">
        <v>1.4</v>
      </c>
      <c r="Y4" s="18">
        <v>1</v>
      </c>
      <c r="Z4" s="18">
        <v>20</v>
      </c>
      <c r="AA4" s="18">
        <v>2</v>
      </c>
      <c r="AB4" s="18">
        <v>4</v>
      </c>
      <c r="AC4" s="18">
        <v>0.8</v>
      </c>
      <c r="AD4" s="18">
        <v>1</v>
      </c>
      <c r="AE4" s="18">
        <v>2.5</v>
      </c>
      <c r="AF4" s="18">
        <v>1.2</v>
      </c>
      <c r="AG4" s="18">
        <v>0.35</v>
      </c>
      <c r="AH4" s="18">
        <v>30</v>
      </c>
      <c r="AI4" s="18">
        <v>2</v>
      </c>
      <c r="AJ4" s="18">
        <v>6</v>
      </c>
    </row>
    <row r="5" spans="1:36" x14ac:dyDescent="0.25">
      <c r="A5" t="s">
        <v>11</v>
      </c>
      <c r="B5" s="7">
        <v>3.74</v>
      </c>
      <c r="C5" s="14">
        <v>8.5</v>
      </c>
      <c r="D5" s="28">
        <f>ROUND(2.9592*POWER(C5,2.2856),0)</f>
        <v>394</v>
      </c>
      <c r="E5" s="4">
        <v>0.9</v>
      </c>
      <c r="F5" s="4">
        <v>3</v>
      </c>
      <c r="G5" s="35">
        <f>ROUND(5-(D5-94)/(667-94),2)</f>
        <v>4.4800000000000004</v>
      </c>
      <c r="H5" s="35">
        <f>ROUND(2-(D5-94)/(667-94)/2,2)</f>
        <v>1.74</v>
      </c>
      <c r="I5" s="35">
        <f>H5/2</f>
        <v>0.87</v>
      </c>
      <c r="J5" s="35">
        <f>ROUND(20+((D5-94)/(667-94))*10,2)</f>
        <v>25.24</v>
      </c>
      <c r="K5" s="31">
        <v>3</v>
      </c>
      <c r="M5" s="31">
        <v>1</v>
      </c>
      <c r="N5" s="31">
        <v>1</v>
      </c>
      <c r="O5" s="36"/>
      <c r="P5" s="36"/>
      <c r="Q5" s="36"/>
      <c r="R5" s="36"/>
      <c r="S5" s="31">
        <v>3</v>
      </c>
      <c r="U5" s="4">
        <v>0.9</v>
      </c>
      <c r="V5" s="31">
        <v>1</v>
      </c>
      <c r="W5" s="36"/>
      <c r="X5" s="36"/>
      <c r="Y5" s="36"/>
      <c r="Z5" s="36"/>
      <c r="AA5" s="31">
        <v>2</v>
      </c>
      <c r="AC5" s="31">
        <v>0.7</v>
      </c>
      <c r="AD5" s="31">
        <v>1</v>
      </c>
      <c r="AE5" s="36"/>
      <c r="AF5" s="36"/>
      <c r="AG5" s="36"/>
      <c r="AH5" s="36"/>
      <c r="AI5" s="31">
        <v>3</v>
      </c>
      <c r="AJ5" s="36"/>
    </row>
    <row r="6" spans="1:36" x14ac:dyDescent="0.25">
      <c r="A6" t="s">
        <v>6</v>
      </c>
      <c r="B6" s="7">
        <v>2.65</v>
      </c>
      <c r="C6" s="8">
        <v>7</v>
      </c>
      <c r="D6" s="8">
        <v>178</v>
      </c>
      <c r="E6" s="4">
        <v>0.9</v>
      </c>
      <c r="F6" s="4">
        <v>3</v>
      </c>
      <c r="G6" s="35">
        <f>ROUND(5-(D6-94)/(667-94),2)</f>
        <v>4.8499999999999996</v>
      </c>
      <c r="H6" s="35">
        <f>ROUND(2-(D6-94)/(667-94)/2,2)</f>
        <v>1.93</v>
      </c>
      <c r="I6" s="35">
        <f>H6/2</f>
        <v>0.96499999999999997</v>
      </c>
      <c r="J6" s="31">
        <v>30</v>
      </c>
      <c r="K6" s="31">
        <v>3</v>
      </c>
      <c r="M6" s="31">
        <v>1</v>
      </c>
      <c r="N6" s="31">
        <v>1</v>
      </c>
      <c r="O6" s="36"/>
      <c r="P6" s="36"/>
      <c r="Q6" s="36"/>
      <c r="R6" s="36"/>
      <c r="S6" s="31">
        <v>3</v>
      </c>
      <c r="U6" s="4">
        <v>0.9</v>
      </c>
      <c r="V6" s="31">
        <v>1</v>
      </c>
      <c r="W6" s="36"/>
      <c r="X6" s="36"/>
      <c r="Y6" s="36"/>
      <c r="Z6" s="36"/>
      <c r="AA6" s="31">
        <v>2</v>
      </c>
      <c r="AC6" s="31">
        <v>0.7</v>
      </c>
      <c r="AD6" s="31">
        <v>1</v>
      </c>
      <c r="AE6" s="36"/>
      <c r="AF6" s="36"/>
      <c r="AG6" s="36"/>
      <c r="AH6" s="36"/>
      <c r="AI6" s="31">
        <v>3</v>
      </c>
      <c r="AJ6" s="36"/>
    </row>
    <row r="7" spans="1:36" x14ac:dyDescent="0.25">
      <c r="A7" t="s">
        <v>7</v>
      </c>
      <c r="B7" s="7">
        <v>2.71</v>
      </c>
      <c r="C7" s="14">
        <v>7.75</v>
      </c>
      <c r="D7" s="28">
        <f>ROUND(2.9592*POWER(C7,2.2856),0)</f>
        <v>319</v>
      </c>
      <c r="E7" s="4">
        <v>0.9</v>
      </c>
      <c r="F7" s="4">
        <v>3</v>
      </c>
      <c r="G7" s="35">
        <f>ROUND(5-(D7-94)/(667-94),2)</f>
        <v>4.6100000000000003</v>
      </c>
      <c r="H7" s="35">
        <f>ROUND(2-(D7-94)/(667-94)/2,2)</f>
        <v>1.8</v>
      </c>
      <c r="I7" s="35">
        <f>H7/2</f>
        <v>0.9</v>
      </c>
      <c r="J7" s="31">
        <v>30</v>
      </c>
      <c r="K7" s="31">
        <v>3</v>
      </c>
      <c r="M7" s="31">
        <v>1</v>
      </c>
      <c r="N7" s="31">
        <v>1</v>
      </c>
      <c r="O7" s="36"/>
      <c r="P7" s="36"/>
      <c r="Q7" s="36"/>
      <c r="R7" s="36"/>
      <c r="S7" s="31">
        <v>3</v>
      </c>
      <c r="U7" s="4">
        <v>0.9</v>
      </c>
      <c r="V7" s="31">
        <v>1</v>
      </c>
      <c r="W7" s="36"/>
      <c r="X7" s="36"/>
      <c r="Y7" s="36"/>
      <c r="Z7" s="36"/>
      <c r="AA7" s="31">
        <v>2</v>
      </c>
      <c r="AC7" s="31">
        <v>0.7</v>
      </c>
      <c r="AD7" s="31">
        <v>1</v>
      </c>
      <c r="AE7" s="36"/>
      <c r="AF7" s="36"/>
      <c r="AG7" s="36"/>
      <c r="AH7" s="36"/>
      <c r="AI7" s="31">
        <v>3</v>
      </c>
      <c r="AJ7" s="36"/>
    </row>
    <row r="8" spans="1:36" x14ac:dyDescent="0.25">
      <c r="A8" t="s">
        <v>14</v>
      </c>
      <c r="B8" s="7">
        <v>3.5150000000000001</v>
      </c>
      <c r="C8" s="12">
        <v>10</v>
      </c>
      <c r="D8" s="38">
        <v>1360</v>
      </c>
      <c r="E8" s="2">
        <v>0.9</v>
      </c>
      <c r="F8" s="2">
        <v>3</v>
      </c>
      <c r="G8">
        <v>4</v>
      </c>
      <c r="H8">
        <v>1.6</v>
      </c>
      <c r="I8">
        <v>0.8</v>
      </c>
      <c r="J8">
        <v>30</v>
      </c>
      <c r="K8">
        <v>3</v>
      </c>
      <c r="L8">
        <v>5</v>
      </c>
      <c r="M8">
        <v>1</v>
      </c>
      <c r="N8">
        <v>1</v>
      </c>
      <c r="O8">
        <v>1.1000000000000001</v>
      </c>
      <c r="P8">
        <v>0.5</v>
      </c>
      <c r="Q8">
        <v>0.3</v>
      </c>
      <c r="R8">
        <v>30</v>
      </c>
      <c r="S8">
        <v>3</v>
      </c>
      <c r="T8">
        <v>4</v>
      </c>
      <c r="U8">
        <v>0.9</v>
      </c>
      <c r="V8">
        <v>1</v>
      </c>
      <c r="W8">
        <v>2.1</v>
      </c>
      <c r="X8">
        <v>0.9</v>
      </c>
      <c r="Y8">
        <v>0.5</v>
      </c>
      <c r="Z8">
        <v>30</v>
      </c>
      <c r="AA8">
        <v>2</v>
      </c>
      <c r="AB8">
        <v>7</v>
      </c>
      <c r="AC8">
        <v>0.7</v>
      </c>
      <c r="AD8">
        <v>1</v>
      </c>
      <c r="AE8">
        <v>1.9</v>
      </c>
      <c r="AF8">
        <v>0.9</v>
      </c>
      <c r="AG8">
        <v>0.3</v>
      </c>
      <c r="AH8">
        <v>40</v>
      </c>
      <c r="AI8">
        <v>3</v>
      </c>
      <c r="AJ8">
        <v>8</v>
      </c>
    </row>
    <row r="9" spans="1:36" x14ac:dyDescent="0.25">
      <c r="A9" t="s">
        <v>8</v>
      </c>
      <c r="B9" s="7">
        <v>2.7250000000000001</v>
      </c>
      <c r="C9" s="14">
        <v>7.75</v>
      </c>
      <c r="D9" s="28">
        <f>ROUND(2.9592*POWER(C9,2.2856),0)</f>
        <v>319</v>
      </c>
      <c r="E9" s="4">
        <v>0.9</v>
      </c>
      <c r="F9" s="4">
        <v>3</v>
      </c>
      <c r="G9" s="35">
        <f>ROUND(5-(D9-94)/(667-94),2)</f>
        <v>4.6100000000000003</v>
      </c>
      <c r="H9" s="35">
        <f>ROUND(2-(D9-94)/(667-94)/2,2)</f>
        <v>1.8</v>
      </c>
      <c r="I9" s="35">
        <f>H9/2</f>
        <v>0.9</v>
      </c>
      <c r="J9" s="31">
        <v>30</v>
      </c>
      <c r="K9" s="31">
        <v>3</v>
      </c>
      <c r="M9" s="31">
        <v>1</v>
      </c>
      <c r="N9" s="31">
        <v>1</v>
      </c>
      <c r="O9" s="36"/>
      <c r="P9" s="36"/>
      <c r="Q9" s="36"/>
      <c r="R9" s="36"/>
      <c r="S9" s="31">
        <v>3</v>
      </c>
      <c r="U9" s="4">
        <v>0.9</v>
      </c>
      <c r="V9" s="31">
        <v>1</v>
      </c>
      <c r="W9" s="36"/>
      <c r="X9" s="36"/>
      <c r="Y9" s="36"/>
      <c r="Z9" s="36"/>
      <c r="AA9" s="31">
        <v>2</v>
      </c>
      <c r="AC9" s="31">
        <v>0.7</v>
      </c>
      <c r="AD9" s="31">
        <v>1</v>
      </c>
      <c r="AE9" s="36"/>
      <c r="AF9" s="36"/>
      <c r="AG9" s="36"/>
      <c r="AH9" s="36"/>
      <c r="AI9" s="31">
        <v>3</v>
      </c>
      <c r="AJ9" s="36"/>
    </row>
    <row r="10" spans="1:36" x14ac:dyDescent="0.25">
      <c r="A10" t="s">
        <v>12</v>
      </c>
      <c r="B10" s="7">
        <v>3.645</v>
      </c>
      <c r="C10" s="14">
        <v>7</v>
      </c>
      <c r="D10" s="28">
        <f>ROUND(2.9592*POWER(C10,2.2856),0)</f>
        <v>253</v>
      </c>
      <c r="E10" s="4">
        <v>0.9</v>
      </c>
      <c r="F10" s="4">
        <v>3</v>
      </c>
      <c r="G10" s="35">
        <f>ROUND(5-(D10-94)/(667-94),2)</f>
        <v>4.72</v>
      </c>
      <c r="H10" s="35">
        <f>ROUND(2-(D10-94)/(667-94)/2,2)</f>
        <v>1.86</v>
      </c>
      <c r="I10" s="35">
        <f>H10/2</f>
        <v>0.93</v>
      </c>
      <c r="J10" s="31">
        <v>30</v>
      </c>
      <c r="K10" s="31">
        <v>3</v>
      </c>
      <c r="M10" s="31">
        <v>1</v>
      </c>
      <c r="N10" s="31">
        <v>1</v>
      </c>
      <c r="O10" s="36"/>
      <c r="P10" s="36"/>
      <c r="Q10" s="36"/>
      <c r="R10" s="36"/>
      <c r="S10" s="31">
        <v>3</v>
      </c>
      <c r="U10" s="4">
        <v>0.9</v>
      </c>
      <c r="V10" s="31">
        <v>1</v>
      </c>
      <c r="W10" s="36"/>
      <c r="X10" s="36"/>
      <c r="Y10" s="36"/>
      <c r="Z10" s="36"/>
      <c r="AA10" s="31">
        <v>2</v>
      </c>
      <c r="AC10" s="31">
        <v>0.7</v>
      </c>
      <c r="AD10" s="31">
        <v>1</v>
      </c>
      <c r="AE10" s="36"/>
      <c r="AF10" s="36"/>
      <c r="AG10" s="36"/>
      <c r="AH10" s="36"/>
      <c r="AI10" s="31">
        <v>3</v>
      </c>
      <c r="AJ10" s="36"/>
    </row>
    <row r="11" spans="1:36" x14ac:dyDescent="0.25">
      <c r="A11" t="s">
        <v>5</v>
      </c>
      <c r="B11" s="7">
        <v>2.19</v>
      </c>
      <c r="C11" s="14">
        <v>6</v>
      </c>
      <c r="D11" s="8">
        <v>94</v>
      </c>
      <c r="E11" s="4">
        <v>0.9</v>
      </c>
      <c r="F11" s="4">
        <v>3</v>
      </c>
      <c r="G11" s="35">
        <f>ROUND(5-(D11-94)/(667-94),2)</f>
        <v>5</v>
      </c>
      <c r="H11" s="35">
        <f>ROUND(2-(D11-94)/(667-94)/2,2)</f>
        <v>2</v>
      </c>
      <c r="I11" s="35">
        <f>H11/2</f>
        <v>1</v>
      </c>
      <c r="J11" s="35">
        <f>ROUND(20+((D11-94)/(667-94))*10,2)</f>
        <v>20</v>
      </c>
      <c r="K11" s="31">
        <v>3</v>
      </c>
      <c r="M11" s="31">
        <v>1</v>
      </c>
      <c r="N11" s="31">
        <v>1</v>
      </c>
      <c r="O11" s="36"/>
      <c r="P11" s="36"/>
      <c r="Q11" s="36"/>
      <c r="R11" s="36"/>
      <c r="S11" s="31">
        <v>3</v>
      </c>
      <c r="U11" s="4">
        <v>0.9</v>
      </c>
      <c r="V11" s="31">
        <v>1</v>
      </c>
      <c r="W11" s="36"/>
      <c r="X11" s="36"/>
      <c r="Y11" s="36"/>
      <c r="Z11" s="36"/>
      <c r="AA11" s="31">
        <v>2</v>
      </c>
      <c r="AC11" s="31">
        <v>0.7</v>
      </c>
      <c r="AD11" s="31">
        <v>1</v>
      </c>
      <c r="AE11" s="36"/>
      <c r="AF11" s="36"/>
      <c r="AG11" s="36"/>
      <c r="AH11" s="36"/>
      <c r="AI11" s="31">
        <v>3</v>
      </c>
      <c r="AJ11" s="36"/>
    </row>
    <row r="12" spans="1:36" x14ac:dyDescent="0.25">
      <c r="A12" t="s">
        <v>9</v>
      </c>
      <c r="B12" s="7">
        <v>3.38</v>
      </c>
      <c r="C12" s="14">
        <v>7</v>
      </c>
      <c r="D12" s="28">
        <f>ROUND(2.9592*POWER(C12,2.2856),0)</f>
        <v>253</v>
      </c>
      <c r="E12" s="4">
        <v>0.9</v>
      </c>
      <c r="F12" s="4">
        <v>3</v>
      </c>
      <c r="G12" s="35">
        <f>ROUND(5-(D12-94)/(667-94),2)</f>
        <v>4.72</v>
      </c>
      <c r="H12" s="35">
        <f>ROUND(2-(D12-94)/(667-94)/2,2)</f>
        <v>1.86</v>
      </c>
      <c r="I12" s="35">
        <f>H12/2</f>
        <v>0.93</v>
      </c>
      <c r="J12" s="31">
        <v>30</v>
      </c>
      <c r="K12" s="31">
        <v>3</v>
      </c>
      <c r="M12" s="31">
        <v>1</v>
      </c>
      <c r="N12" s="31">
        <v>1</v>
      </c>
      <c r="O12" s="36"/>
      <c r="P12" s="36"/>
      <c r="Q12" s="36"/>
      <c r="R12" s="36"/>
      <c r="S12" s="31">
        <v>3</v>
      </c>
      <c r="U12" s="4">
        <v>0.9</v>
      </c>
      <c r="V12" s="31">
        <v>1</v>
      </c>
      <c r="W12" s="36"/>
      <c r="X12" s="36"/>
      <c r="Y12" s="36"/>
      <c r="Z12" s="36"/>
      <c r="AA12" s="31">
        <v>2</v>
      </c>
      <c r="AC12" s="31">
        <v>0.7</v>
      </c>
      <c r="AD12" s="31">
        <v>1</v>
      </c>
      <c r="AE12" s="36"/>
      <c r="AF12" s="36"/>
      <c r="AG12" s="36"/>
      <c r="AH12" s="36"/>
      <c r="AI12" s="31">
        <v>3</v>
      </c>
      <c r="AJ12" s="36"/>
    </row>
    <row r="13" spans="1:36" x14ac:dyDescent="0.25">
      <c r="A13" t="s">
        <v>13</v>
      </c>
      <c r="B13" s="7">
        <v>4</v>
      </c>
      <c r="C13" s="8">
        <v>9</v>
      </c>
      <c r="D13" s="8">
        <v>667</v>
      </c>
      <c r="E13" s="4">
        <v>0.9</v>
      </c>
      <c r="F13" s="4">
        <v>3</v>
      </c>
      <c r="G13" s="35">
        <f>ROUND(5-(D13-94)/(667-94),2)</f>
        <v>4</v>
      </c>
      <c r="H13" s="35">
        <f>ROUND(2-(D13-94)/(667-94)/2,2)</f>
        <v>1.5</v>
      </c>
      <c r="I13" s="35">
        <f>H13/2</f>
        <v>0.75</v>
      </c>
      <c r="J13" s="31">
        <v>30</v>
      </c>
      <c r="K13" s="31">
        <v>3</v>
      </c>
      <c r="M13" s="31">
        <v>1</v>
      </c>
      <c r="N13" s="31">
        <v>1</v>
      </c>
      <c r="O13" s="36"/>
      <c r="P13" s="36"/>
      <c r="Q13" s="36"/>
      <c r="R13" s="36"/>
      <c r="S13" s="31">
        <v>3</v>
      </c>
      <c r="U13" s="4">
        <v>0.9</v>
      </c>
      <c r="V13" s="31">
        <v>1</v>
      </c>
      <c r="W13" s="36"/>
      <c r="X13" s="36"/>
      <c r="Y13" s="36"/>
      <c r="Z13" s="36"/>
      <c r="AA13" s="31">
        <v>2</v>
      </c>
      <c r="AC13" s="31">
        <v>0.7</v>
      </c>
      <c r="AD13" s="31">
        <v>1</v>
      </c>
      <c r="AE13" s="36"/>
      <c r="AF13" s="36"/>
      <c r="AG13" s="36"/>
      <c r="AH13" s="36"/>
      <c r="AI13" s="31">
        <v>3</v>
      </c>
      <c r="AJ13" s="36"/>
    </row>
    <row r="14" spans="1:36" x14ac:dyDescent="0.25">
      <c r="A14" t="s">
        <v>16</v>
      </c>
      <c r="B14" s="7">
        <v>4</v>
      </c>
      <c r="C14" s="8">
        <v>9</v>
      </c>
      <c r="D14" s="8">
        <v>667</v>
      </c>
      <c r="E14" s="4">
        <v>0.9</v>
      </c>
      <c r="F14" s="4">
        <v>3</v>
      </c>
      <c r="G14" s="35">
        <f>ROUND(5-(D14-94)/(667-94),2)</f>
        <v>4</v>
      </c>
      <c r="H14" s="35">
        <f>ROUND(2-(D14-94)/(667-94)/2,2)</f>
        <v>1.5</v>
      </c>
      <c r="I14" s="35">
        <f>H14/2</f>
        <v>0.75</v>
      </c>
      <c r="J14" s="31">
        <v>30</v>
      </c>
      <c r="K14" s="31">
        <v>3</v>
      </c>
      <c r="M14" s="31">
        <v>1</v>
      </c>
      <c r="N14" s="31">
        <v>1</v>
      </c>
      <c r="O14" s="36"/>
      <c r="P14" s="36"/>
      <c r="Q14" s="36"/>
      <c r="R14" s="36"/>
      <c r="S14" s="31">
        <v>3</v>
      </c>
      <c r="U14" s="4">
        <v>0.9</v>
      </c>
      <c r="V14" s="31">
        <v>1</v>
      </c>
      <c r="W14" s="36"/>
      <c r="X14" s="36"/>
      <c r="Y14" s="36"/>
      <c r="Z14" s="36"/>
      <c r="AA14" s="31">
        <v>2</v>
      </c>
      <c r="AC14" s="31">
        <v>0.7</v>
      </c>
      <c r="AD14" s="31">
        <v>1</v>
      </c>
      <c r="AE14" s="36"/>
      <c r="AF14" s="36"/>
      <c r="AG14" s="36"/>
      <c r="AH14" s="36"/>
      <c r="AI14" s="31">
        <v>3</v>
      </c>
      <c r="AJ14" s="36"/>
    </row>
    <row r="15" spans="1:36" x14ac:dyDescent="0.25">
      <c r="A15" t="s">
        <v>10</v>
      </c>
      <c r="B15" s="7">
        <v>3.53</v>
      </c>
      <c r="C15" s="8">
        <v>8</v>
      </c>
      <c r="D15" s="8">
        <v>304</v>
      </c>
      <c r="E15" s="4">
        <v>0.9</v>
      </c>
      <c r="F15" s="4">
        <v>3</v>
      </c>
      <c r="G15" s="35">
        <f>ROUND(5-(D15-94)/(667-94),2)</f>
        <v>4.63</v>
      </c>
      <c r="H15" s="35">
        <f>ROUND(2-(D15-94)/(667-94)/2,2)</f>
        <v>1.82</v>
      </c>
      <c r="I15" s="35">
        <f>H15/2</f>
        <v>0.91</v>
      </c>
      <c r="J15" s="31">
        <v>30</v>
      </c>
      <c r="K15" s="31">
        <v>3</v>
      </c>
      <c r="M15" s="31">
        <v>1</v>
      </c>
      <c r="N15" s="31">
        <v>1</v>
      </c>
      <c r="O15" s="36"/>
      <c r="P15" s="36"/>
      <c r="Q15" s="36"/>
      <c r="R15" s="36"/>
      <c r="S15" s="31">
        <v>3</v>
      </c>
      <c r="U15" s="4">
        <v>0.9</v>
      </c>
      <c r="V15" s="31">
        <v>1</v>
      </c>
      <c r="W15" s="36"/>
      <c r="X15" s="36"/>
      <c r="Y15" s="36"/>
      <c r="Z15" s="36"/>
      <c r="AA15" s="31">
        <v>2</v>
      </c>
      <c r="AC15" s="31">
        <v>0.7</v>
      </c>
      <c r="AD15" s="31">
        <v>1</v>
      </c>
      <c r="AE15" s="36"/>
      <c r="AF15" s="36"/>
      <c r="AG15" s="36"/>
      <c r="AH15" s="36"/>
      <c r="AI15" s="31">
        <v>3</v>
      </c>
      <c r="AJ15" s="36"/>
    </row>
    <row r="16" spans="1:36" x14ac:dyDescent="0.25">
      <c r="A16" t="s">
        <v>15</v>
      </c>
      <c r="B16" s="7">
        <v>4.33</v>
      </c>
      <c r="C16" s="16">
        <v>7.5</v>
      </c>
      <c r="D16" s="28">
        <f>ROUND(2.9592*POWER(C16,2.2856),0)</f>
        <v>296</v>
      </c>
      <c r="E16" s="4">
        <v>0.9</v>
      </c>
      <c r="F16" s="4">
        <v>3</v>
      </c>
      <c r="G16" s="35">
        <f>ROUND(5-(D16-94)/(667-94),2)</f>
        <v>4.6500000000000004</v>
      </c>
      <c r="H16" s="35">
        <f>ROUND(2-(D16-94)/(667-94)/2,2)</f>
        <v>1.82</v>
      </c>
      <c r="I16" s="35">
        <f>H16/2</f>
        <v>0.91</v>
      </c>
      <c r="J16" s="31">
        <v>30</v>
      </c>
      <c r="K16" s="31">
        <v>3</v>
      </c>
      <c r="M16" s="31">
        <v>1</v>
      </c>
      <c r="N16" s="31">
        <v>1</v>
      </c>
      <c r="O16" s="36"/>
      <c r="P16" s="36"/>
      <c r="Q16" s="36"/>
      <c r="R16" s="36"/>
      <c r="S16" s="31">
        <v>3</v>
      </c>
      <c r="U16" s="4">
        <v>0.9</v>
      </c>
      <c r="V16" s="31">
        <v>1</v>
      </c>
      <c r="W16" s="36"/>
      <c r="X16" s="36"/>
      <c r="Y16" s="36"/>
      <c r="Z16" s="36"/>
      <c r="AA16" s="31">
        <v>2</v>
      </c>
      <c r="AC16" s="31">
        <v>0.7</v>
      </c>
      <c r="AD16" s="31">
        <v>1</v>
      </c>
      <c r="AE16" s="36"/>
      <c r="AF16" s="36"/>
      <c r="AG16" s="36"/>
      <c r="AH16" s="36"/>
      <c r="AI16" s="31">
        <v>3</v>
      </c>
      <c r="AJ16" s="36"/>
    </row>
    <row r="17" spans="1:4" x14ac:dyDescent="0.25">
      <c r="A17" t="s">
        <v>47</v>
      </c>
      <c r="B17">
        <f>MIN(B5:B16)</f>
        <v>2.19</v>
      </c>
      <c r="C17">
        <f>MIN(C5:C16)</f>
        <v>6</v>
      </c>
      <c r="D17">
        <f>MIN(D5:D16)</f>
        <v>94</v>
      </c>
    </row>
    <row r="18" spans="1:4" x14ac:dyDescent="0.25">
      <c r="A18" t="s">
        <v>46</v>
      </c>
      <c r="B18">
        <f>MAX(B5:B16)</f>
        <v>4.33</v>
      </c>
      <c r="C18">
        <f>MAX(C5:C16)</f>
        <v>10</v>
      </c>
      <c r="D18">
        <f>MAX(D5:D16)</f>
        <v>1360</v>
      </c>
    </row>
    <row r="20" spans="1:4" x14ac:dyDescent="0.25">
      <c r="A20" s="2" t="s">
        <v>125</v>
      </c>
    </row>
    <row r="21" spans="1:4" x14ac:dyDescent="0.25">
      <c r="A21" s="2" t="s">
        <v>59</v>
      </c>
      <c r="B21" t="s">
        <v>54</v>
      </c>
    </row>
    <row r="22" spans="1:4" x14ac:dyDescent="0.25">
      <c r="A22" s="2" t="s">
        <v>60</v>
      </c>
      <c r="B22" t="s">
        <v>56</v>
      </c>
    </row>
    <row r="23" spans="1:4" x14ac:dyDescent="0.25">
      <c r="A23" s="2" t="s">
        <v>67</v>
      </c>
      <c r="B23" t="s">
        <v>68</v>
      </c>
    </row>
    <row r="24" spans="1:4" x14ac:dyDescent="0.25">
      <c r="A24" s="2" t="s">
        <v>61</v>
      </c>
      <c r="B24" t="s">
        <v>55</v>
      </c>
    </row>
    <row r="25" spans="1:4" x14ac:dyDescent="0.25">
      <c r="A25" s="2" t="s">
        <v>57</v>
      </c>
      <c r="B25" t="s">
        <v>110</v>
      </c>
    </row>
    <row r="26" spans="1:4" x14ac:dyDescent="0.25">
      <c r="A26" s="2" t="s">
        <v>84</v>
      </c>
      <c r="B26" t="s">
        <v>111</v>
      </c>
    </row>
    <row r="27" spans="1:4" x14ac:dyDescent="0.25">
      <c r="A27" s="2" t="s">
        <v>73</v>
      </c>
      <c r="B27" t="s">
        <v>74</v>
      </c>
    </row>
    <row r="28" spans="1:4" x14ac:dyDescent="0.25">
      <c r="A28" s="2" t="s">
        <v>78</v>
      </c>
      <c r="B28" t="s">
        <v>75</v>
      </c>
    </row>
    <row r="29" spans="1:4" x14ac:dyDescent="0.25">
      <c r="A29" s="2" t="s">
        <v>89</v>
      </c>
      <c r="B29" t="s">
        <v>90</v>
      </c>
    </row>
    <row r="30" spans="1:4" x14ac:dyDescent="0.25">
      <c r="A30" s="2" t="s">
        <v>101</v>
      </c>
      <c r="B30" t="s">
        <v>102</v>
      </c>
    </row>
    <row r="31" spans="1:4" x14ac:dyDescent="0.25">
      <c r="A31" s="2" t="s">
        <v>62</v>
      </c>
      <c r="B31" t="s">
        <v>63</v>
      </c>
    </row>
    <row r="32" spans="1:4" x14ac:dyDescent="0.25">
      <c r="A32" s="2" t="s">
        <v>119</v>
      </c>
      <c r="B32" s="6" t="s">
        <v>118</v>
      </c>
    </row>
    <row r="33" spans="1:6" x14ac:dyDescent="0.25">
      <c r="A33" s="2" t="s">
        <v>120</v>
      </c>
      <c r="B33" s="6"/>
    </row>
    <row r="34" spans="1:6" x14ac:dyDescent="0.25">
      <c r="A34" s="2"/>
      <c r="B34" s="37" t="s">
        <v>121</v>
      </c>
      <c r="C34" t="s">
        <v>122</v>
      </c>
    </row>
    <row r="35" spans="1:6" x14ac:dyDescent="0.25">
      <c r="A35" s="2"/>
      <c r="B35" s="37" t="s">
        <v>123</v>
      </c>
      <c r="C35" t="s">
        <v>124</v>
      </c>
    </row>
    <row r="36" spans="1:6" x14ac:dyDescent="0.25">
      <c r="A36" s="2"/>
      <c r="B36" s="37"/>
    </row>
    <row r="37" spans="1:6" x14ac:dyDescent="0.25">
      <c r="A37" s="2" t="s">
        <v>116</v>
      </c>
    </row>
    <row r="38" spans="1:6" x14ac:dyDescent="0.25">
      <c r="A38" s="21" t="s">
        <v>51</v>
      </c>
    </row>
    <row r="39" spans="1:6" x14ac:dyDescent="0.25">
      <c r="A39" s="22" t="s">
        <v>88</v>
      </c>
    </row>
    <row r="40" spans="1:6" x14ac:dyDescent="0.25">
      <c r="A40" s="4" t="s">
        <v>114</v>
      </c>
    </row>
    <row r="41" spans="1:6" x14ac:dyDescent="0.25">
      <c r="A41" s="34" t="s">
        <v>117</v>
      </c>
    </row>
    <row r="42" spans="1:6" x14ac:dyDescent="0.25">
      <c r="A42" s="21"/>
    </row>
    <row r="43" spans="1:6" x14ac:dyDescent="0.25">
      <c r="A43" t="s">
        <v>76</v>
      </c>
    </row>
    <row r="44" spans="1:6" x14ac:dyDescent="0.25">
      <c r="A44" t="s">
        <v>45</v>
      </c>
    </row>
    <row r="45" spans="1:6" x14ac:dyDescent="0.25">
      <c r="A45" t="s">
        <v>11</v>
      </c>
      <c r="B45" s="7">
        <v>3.74</v>
      </c>
      <c r="C45" s="27">
        <f>ROUND(0.6514*POWER(D45,0.4269),1)</f>
        <v>8.9</v>
      </c>
      <c r="D45" s="27">
        <v>461</v>
      </c>
      <c r="E45" s="2"/>
      <c r="F45" s="2"/>
    </row>
    <row r="46" spans="1:6" x14ac:dyDescent="0.25">
      <c r="A46" t="s">
        <v>7</v>
      </c>
      <c r="B46" s="7">
        <v>2.71</v>
      </c>
      <c r="C46" s="27">
        <f>ROUND(0.6514*POWER(D46,0.4269),1)</f>
        <v>5.9</v>
      </c>
      <c r="D46" s="27">
        <v>177</v>
      </c>
      <c r="E46" s="2"/>
      <c r="F46" s="2"/>
    </row>
    <row r="47" spans="1:6" x14ac:dyDescent="0.25">
      <c r="A47" t="s">
        <v>8</v>
      </c>
      <c r="B47" s="7">
        <v>2.7250000000000001</v>
      </c>
      <c r="C47" s="27">
        <f>ROUND(0.6514*POWER(D47,0.4269),1)</f>
        <v>6</v>
      </c>
      <c r="D47" s="27">
        <v>180</v>
      </c>
      <c r="E47" s="2"/>
      <c r="F47" s="2"/>
    </row>
    <row r="48" spans="1:6" x14ac:dyDescent="0.25">
      <c r="A48" t="s">
        <v>12</v>
      </c>
      <c r="B48" s="7">
        <v>3.645</v>
      </c>
      <c r="C48" s="27">
        <f>ROUND(0.6514*POWER(D48,0.4269),1)</f>
        <v>8.6</v>
      </c>
      <c r="D48" s="27">
        <v>427</v>
      </c>
      <c r="E48" s="2"/>
      <c r="F48" s="2"/>
    </row>
    <row r="49" spans="1:6" x14ac:dyDescent="0.25">
      <c r="A49" t="s">
        <v>5</v>
      </c>
      <c r="B49" s="7">
        <v>2.19</v>
      </c>
      <c r="C49" s="27">
        <f>ROUND(0.6514*POWER(D49,0.4269),1)</f>
        <v>4.5</v>
      </c>
      <c r="D49" s="8">
        <v>94</v>
      </c>
      <c r="E49" s="3"/>
      <c r="F49" s="3"/>
    </row>
    <row r="50" spans="1:6" x14ac:dyDescent="0.25">
      <c r="A50" t="s">
        <v>9</v>
      </c>
      <c r="B50" s="7">
        <v>3.38</v>
      </c>
      <c r="C50" s="27">
        <f>ROUND(0.6514*POWER(D50,0.4269),1)</f>
        <v>7.9</v>
      </c>
      <c r="D50" s="27">
        <v>341</v>
      </c>
      <c r="E50" s="2"/>
      <c r="F50" s="2"/>
    </row>
    <row r="51" spans="1:6" x14ac:dyDescent="0.25">
      <c r="B51" s="7"/>
      <c r="C51" s="1"/>
      <c r="D51" s="1"/>
      <c r="E51" s="2"/>
      <c r="F51" s="2"/>
    </row>
    <row r="52" spans="1:6" x14ac:dyDescent="0.25">
      <c r="A52" t="s">
        <v>77</v>
      </c>
      <c r="C52" s="2"/>
      <c r="D52" s="2"/>
      <c r="E52" s="2"/>
      <c r="F52" s="2"/>
    </row>
    <row r="53" spans="1:6" x14ac:dyDescent="0.25">
      <c r="A53" t="s">
        <v>15</v>
      </c>
      <c r="B53" s="7">
        <v>4.33</v>
      </c>
      <c r="C53" s="2"/>
      <c r="D53" s="28">
        <f>ROUND(9.0954*(B53^2.9757),0)</f>
        <v>713</v>
      </c>
      <c r="E53" s="2"/>
      <c r="F53" s="2"/>
    </row>
    <row r="54" spans="1:6" x14ac:dyDescent="0.25">
      <c r="A54" t="s">
        <v>112</v>
      </c>
      <c r="B54" s="24"/>
      <c r="C54" s="17"/>
      <c r="D54" s="30"/>
      <c r="E54" s="2"/>
      <c r="F54" s="2"/>
    </row>
    <row r="55" spans="1:6" x14ac:dyDescent="0.25">
      <c r="A55" t="s">
        <v>113</v>
      </c>
      <c r="B55" s="3"/>
      <c r="C55" s="5">
        <v>5</v>
      </c>
      <c r="D55" s="28">
        <f>ROUND(2.9592*POWER(C55,2.2856),0)</f>
        <v>117</v>
      </c>
      <c r="E55" s="2"/>
      <c r="F55" s="2"/>
    </row>
    <row r="57" spans="1:6" x14ac:dyDescent="0.25">
      <c r="A57" t="s">
        <v>37</v>
      </c>
    </row>
    <row r="58" spans="1:6" x14ac:dyDescent="0.25">
      <c r="A58" t="s">
        <v>34</v>
      </c>
      <c r="B58">
        <f>AVERAGE(2.6,2.64)</f>
        <v>2.62</v>
      </c>
    </row>
    <row r="59" spans="1:6" x14ac:dyDescent="0.25">
      <c r="A59" t="s">
        <v>35</v>
      </c>
      <c r="B59">
        <f>AVERAGE(3.7,3)</f>
        <v>3.35</v>
      </c>
    </row>
    <row r="60" spans="1:6" x14ac:dyDescent="0.25">
      <c r="A60" t="s">
        <v>36</v>
      </c>
      <c r="B60">
        <f>AVERAGE(2.66,2.87)</f>
        <v>2.7650000000000001</v>
      </c>
    </row>
    <row r="61" spans="1:6" x14ac:dyDescent="0.25">
      <c r="A61" t="s">
        <v>38</v>
      </c>
      <c r="B61">
        <f>AVERAGE(8,8.2)</f>
        <v>8.1</v>
      </c>
    </row>
    <row r="62" spans="1:6" x14ac:dyDescent="0.25">
      <c r="A62" t="s">
        <v>39</v>
      </c>
      <c r="B62">
        <f>AVERAGE(2.58,2.91)</f>
        <v>2.7450000000000001</v>
      </c>
    </row>
    <row r="63" spans="1:6" x14ac:dyDescent="0.25">
      <c r="A63" t="s">
        <v>40</v>
      </c>
      <c r="B63">
        <f>AVERAGE(2.5,3)</f>
        <v>2.75</v>
      </c>
    </row>
    <row r="64" spans="1:6" x14ac:dyDescent="0.25">
      <c r="A64" t="s">
        <v>41</v>
      </c>
      <c r="B64">
        <f>AVERAGE(2.58,2.64)</f>
        <v>2.6100000000000003</v>
      </c>
    </row>
    <row r="65" spans="1:2" x14ac:dyDescent="0.25">
      <c r="A65" t="s">
        <v>42</v>
      </c>
      <c r="B65">
        <f>AVERAGE(2.6,2.85)</f>
        <v>2.7250000000000001</v>
      </c>
    </row>
    <row r="66" spans="1:2" x14ac:dyDescent="0.25">
      <c r="A66" t="s">
        <v>43</v>
      </c>
      <c r="B66">
        <v>2.65</v>
      </c>
    </row>
    <row r="67" spans="1:2" x14ac:dyDescent="0.25">
      <c r="A67" t="s">
        <v>44</v>
      </c>
      <c r="B67">
        <f>AVERAGE(2.31,2.84)</f>
        <v>2.5750000000000002</v>
      </c>
    </row>
    <row r="69" spans="1:2" x14ac:dyDescent="0.25">
      <c r="A69" t="s">
        <v>19</v>
      </c>
    </row>
    <row r="70" spans="1:2" x14ac:dyDescent="0.25">
      <c r="A70" s="15" t="s">
        <v>18</v>
      </c>
    </row>
    <row r="71" spans="1:2" x14ac:dyDescent="0.25">
      <c r="A71" s="7" t="s">
        <v>27</v>
      </c>
    </row>
    <row r="72" spans="1:2" x14ac:dyDescent="0.25">
      <c r="A72" s="11" t="s">
        <v>20</v>
      </c>
    </row>
    <row r="73" spans="1:2" x14ac:dyDescent="0.25">
      <c r="A73" s="9" t="s">
        <v>23</v>
      </c>
    </row>
    <row r="74" spans="1:2" x14ac:dyDescent="0.25">
      <c r="A74" s="10" t="s">
        <v>24</v>
      </c>
    </row>
    <row r="75" spans="1:2" x14ac:dyDescent="0.25">
      <c r="A75" s="7" t="s">
        <v>27</v>
      </c>
    </row>
    <row r="76" spans="1:2" x14ac:dyDescent="0.25">
      <c r="A76" s="13" t="s">
        <v>25</v>
      </c>
    </row>
    <row r="77" spans="1:2" x14ac:dyDescent="0.25">
      <c r="A77" s="25" t="s">
        <v>109</v>
      </c>
    </row>
    <row r="78" spans="1:2" x14ac:dyDescent="0.25">
      <c r="A78" s="33" t="s">
        <v>115</v>
      </c>
    </row>
    <row r="79" spans="1:2" x14ac:dyDescent="0.25">
      <c r="A79" s="27" t="s">
        <v>26</v>
      </c>
    </row>
    <row r="80" spans="1:2" x14ac:dyDescent="0.25">
      <c r="A80" s="28" t="s">
        <v>28</v>
      </c>
    </row>
    <row r="81" spans="1:1" x14ac:dyDescent="0.25">
      <c r="A81" s="38" t="s">
        <v>126</v>
      </c>
    </row>
    <row r="82" spans="1:1" x14ac:dyDescent="0.25">
      <c r="A82" s="2"/>
    </row>
    <row r="83" spans="1:1" x14ac:dyDescent="0.25">
      <c r="A83" s="3" t="s">
        <v>52</v>
      </c>
    </row>
    <row r="84" spans="1:1" x14ac:dyDescent="0.25">
      <c r="A84" t="s">
        <v>29</v>
      </c>
    </row>
    <row r="85" spans="1:1" x14ac:dyDescent="0.25">
      <c r="A85" t="s">
        <v>30</v>
      </c>
    </row>
    <row r="86" spans="1:1" x14ac:dyDescent="0.25">
      <c r="A86" t="s">
        <v>33</v>
      </c>
    </row>
    <row r="87" spans="1:1" x14ac:dyDescent="0.25">
      <c r="A87" t="s">
        <v>31</v>
      </c>
    </row>
    <row r="88" spans="1:1" x14ac:dyDescent="0.25">
      <c r="A88" t="s">
        <v>32</v>
      </c>
    </row>
  </sheetData>
  <hyperlinks>
    <hyperlink ref="A72" r:id="rId1"/>
    <hyperlink ref="A70" r:id="rId2"/>
    <hyperlink ref="A73" r:id="rId3"/>
    <hyperlink ref="A74" r:id="rId4"/>
    <hyperlink ref="A76" r:id="rId5"/>
    <hyperlink ref="B32" r:id="rId6" location="L736"/>
  </hyperlinks>
  <pageMargins left="0.7" right="0.7" top="0.75" bottom="0.75" header="0.3" footer="0.3"/>
  <pageSetup orientation="portrait" horizontalDpi="0" verticalDpi="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6" sqref="A6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53</v>
      </c>
    </row>
    <row r="2" spans="1:3" x14ac:dyDescent="0.25">
      <c r="A2" t="s">
        <v>48</v>
      </c>
      <c r="B2" s="22">
        <v>94</v>
      </c>
      <c r="C2" s="3">
        <v>1.3</v>
      </c>
    </row>
    <row r="3" spans="1:3" x14ac:dyDescent="0.25">
      <c r="A3" t="s">
        <v>21</v>
      </c>
      <c r="B3" s="28">
        <v>183</v>
      </c>
      <c r="C3" s="2">
        <v>1</v>
      </c>
    </row>
    <row r="4" spans="1:3" x14ac:dyDescent="0.25">
      <c r="A4" t="s">
        <v>14</v>
      </c>
      <c r="B4" s="38">
        <v>1360</v>
      </c>
      <c r="C4" s="2">
        <v>0.9</v>
      </c>
    </row>
    <row r="7" spans="1:3" x14ac:dyDescent="0.25">
      <c r="A7" t="s">
        <v>127</v>
      </c>
    </row>
    <row r="8" spans="1:3" x14ac:dyDescent="0.25">
      <c r="A8" t="s">
        <v>128</v>
      </c>
    </row>
    <row r="9" spans="1:3" x14ac:dyDescent="0.25">
      <c r="A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Brinell from Moh</vt:lpstr>
      <vt:lpstr>Brinell from Density</vt:lpstr>
      <vt:lpstr>Moh from Brinell</vt:lpstr>
      <vt:lpstr>Sheet3</vt:lpstr>
      <vt:lpstr>Hardness - Extrapolated</vt:lpstr>
      <vt:lpstr>cracky time 1 from Brinell</vt:lpstr>
    </vt:vector>
  </TitlesOfParts>
  <Company>Faith Christian Academy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Gustafson</dc:creator>
  <cp:lastModifiedBy>Jake Gustafson</cp:lastModifiedBy>
  <dcterms:created xsi:type="dcterms:W3CDTF">2017-02-08T21:36:51Z</dcterms:created>
  <dcterms:modified xsi:type="dcterms:W3CDTF">2017-02-10T21:47:16Z</dcterms:modified>
</cp:coreProperties>
</file>