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rickramirez_cpp_edu/Documents/Winter_Classic/amazon/"/>
    </mc:Choice>
  </mc:AlternateContent>
  <xr:revisionPtr revIDLastSave="325" documentId="8_{725913BF-D128-4CAB-A812-FF47B34FC619}" xr6:coauthVersionLast="47" xr6:coauthVersionMax="47" xr10:uidLastSave="{62DADCFE-4EDE-4727-9F70-050FFB43552A}"/>
  <bookViews>
    <workbookView xWindow="26700" yWindow="1455" windowWidth="26535" windowHeight="15885" xr2:uid="{DC25B39A-DF6A-4616-A4F1-427C91B21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E20" i="1"/>
  <c r="E21" i="1"/>
  <c r="E22" i="1"/>
  <c r="E19" i="1"/>
  <c r="E18" i="1"/>
  <c r="E17" i="1"/>
  <c r="E16" i="1"/>
  <c r="E15" i="1"/>
  <c r="E14" i="1"/>
  <c r="E13" i="1"/>
  <c r="E12" i="1"/>
  <c r="K16" i="1"/>
  <c r="K17" i="1"/>
  <c r="K18" i="1"/>
  <c r="E11" i="1"/>
  <c r="E6" i="1"/>
  <c r="E5" i="1"/>
  <c r="E4" i="1"/>
  <c r="E3" i="1"/>
  <c r="F10" i="1"/>
  <c r="J17" i="1"/>
  <c r="J5" i="1"/>
  <c r="J18" i="1"/>
  <c r="E8" i="1"/>
  <c r="E7" i="1"/>
  <c r="K8" i="1"/>
  <c r="E9" i="1"/>
  <c r="K9" i="1" s="1"/>
  <c r="E10" i="1"/>
  <c r="K12" i="1"/>
  <c r="K3" i="1"/>
  <c r="K5" i="1"/>
  <c r="K6" i="1"/>
  <c r="K7" i="1"/>
  <c r="K10" i="1"/>
  <c r="K11" i="1"/>
  <c r="K13" i="1"/>
  <c r="K14" i="1"/>
  <c r="K15" i="1"/>
  <c r="J12" i="1"/>
  <c r="J13" i="1"/>
  <c r="J14" i="1"/>
  <c r="J15" i="1"/>
  <c r="J16" i="1"/>
  <c r="J11" i="1"/>
  <c r="J6" i="1"/>
  <c r="J7" i="1"/>
  <c r="J8" i="1"/>
  <c r="J9" i="1"/>
  <c r="J10" i="1"/>
  <c r="J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<sst xmlns="http://schemas.openxmlformats.org/spreadsheetml/2006/main" count="16" uniqueCount="16">
  <si>
    <t>Instance Type</t>
  </si>
  <si>
    <t>price ($/h)</t>
  </si>
  <si>
    <t>PME ranks</t>
  </si>
  <si>
    <t>PEP (ns/day)</t>
  </si>
  <si>
    <t>hpc6a.48xlarge</t>
  </si>
  <si>
    <t>c5n.18xlarge</t>
  </si>
  <si>
    <t>g4dn.2xlarge</t>
  </si>
  <si>
    <t>ranks x 1 OpenMP thread</t>
  </si>
  <si>
    <t>jobID</t>
  </si>
  <si>
    <t>num. instances</t>
  </si>
  <si>
    <t>Efficiency_{PEP}</t>
  </si>
  <si>
    <t>$/ns</t>
  </si>
  <si>
    <t>Build Options</t>
  </si>
  <si>
    <t>blas</t>
  </si>
  <si>
    <t>lapack</t>
  </si>
  <si>
    <t>intel-oneapi-mpi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</si>
</sst>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0" xfId="1"/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hpc6a.48xlarge</a:t>
            </a:r>
          </a:p>
          <a:p>
            <a:pPr>
              <a:defRPr/>
            </a:pPr>
            <a:r>
              <a:rPr lang="en-US"/>
              <a:t>Efficiency Vs</a:t>
            </a:r>
            <a:r>
              <a:rPr lang="en-US" baseline="0"/>
              <a:t> Node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1.00396432111001</c:v>
                </c:pt>
                <c:pt idx="2">
                  <c:v>0.99074991740997698</c:v>
                </c:pt>
                <c:pt idx="3">
                  <c:v>0.98662041625371666</c:v>
                </c:pt>
                <c:pt idx="4">
                  <c:v>0.95500495540138741</c:v>
                </c:pt>
                <c:pt idx="5">
                  <c:v>0.92963330029732416</c:v>
                </c:pt>
                <c:pt idx="6">
                  <c:v>0.90641370522440901</c:v>
                </c:pt>
                <c:pt idx="7">
                  <c:v>0.9034935579781963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6-46E1-9165-DCC4D94A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65679"/>
        <c:axId val="351526303"/>
      </c:scatterChart>
      <c:valAx>
        <c:axId val="3505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6303"/>
        <c:crosses val="autoZero"/>
        <c:crossBetween val="midCat"/>
      </c:valAx>
      <c:valAx>
        <c:axId val="3515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c5n.18xlarge</a:t>
            </a:r>
          </a:p>
          <a:p>
            <a:pPr>
              <a:defRPr/>
            </a:pPr>
            <a:r>
              <a:rPr lang="en-US"/>
              <a:t>Efficiency Vs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Sheet1!$J$11:$J$18</c:f>
              <c:numCache>
                <c:formatCode>General</c:formatCode>
                <c:ptCount val="8"/>
                <c:pt idx="0">
                  <c:v>1</c:v>
                </c:pt>
                <c:pt idx="1">
                  <c:v>0.98694516971279367</c:v>
                </c:pt>
                <c:pt idx="2">
                  <c:v>0.96431679721496966</c:v>
                </c:pt>
                <c:pt idx="3">
                  <c:v>0.96866840731070492</c:v>
                </c:pt>
                <c:pt idx="4">
                  <c:v>0.96135770234986939</c:v>
                </c:pt>
                <c:pt idx="5">
                  <c:v>0.93777197563098336</c:v>
                </c:pt>
                <c:pt idx="6">
                  <c:v>0.92763894069377095</c:v>
                </c:pt>
                <c:pt idx="7">
                  <c:v>0.92819843342036545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7-44DA-BF17-4AA42A9A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55103"/>
        <c:axId val="337116159"/>
      </c:scatterChart>
      <c:valAx>
        <c:axId val="3319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16159"/>
        <c:crosses val="autoZero"/>
        <c:crossBetween val="midCat"/>
      </c:valAx>
      <c:valAx>
        <c:axId val="3371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5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4762</xdr:rowOff>
    </xdr:from>
    <xdr:to>
      <xdr:col>19</xdr:col>
      <xdr:colOff>314325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FFD66-9C52-E42D-0369-2824EEF6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17</xdr:row>
      <xdr:rowOff>33337</xdr:rowOff>
    </xdr:from>
    <xdr:to>
      <xdr:col>19</xdr:col>
      <xdr:colOff>333375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97338-A9C8-F9D7-EF63-5F822560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DF78-0A65-49B1-BC3D-D42B6E21A262}">
  <dimension ref="B2:K31"/>
  <sheetViews>
    <sheetView tabSelected="1" zoomScaleNormal="100" workbookViewId="0">
      <selection activeCell="K22" sqref="K22"/>
    </sheetView>
  </sheetViews>
  <sheetFormatPr defaultRowHeight="15" x14ac:dyDescent="0.25"/>
  <cols>
    <col min="4" max="4" width="17" customWidth="1"/>
    <col min="5" max="5" width="23.5703125" customWidth="1"/>
    <col min="6" max="6" width="31.28515625" customWidth="1"/>
    <col min="7" max="7" width="13.5703125" customWidth="1"/>
    <col min="8" max="8" width="15.42578125" customWidth="1"/>
    <col min="10" max="10" width="21.42578125" customWidth="1"/>
  </cols>
  <sheetData>
    <row r="2" spans="2:11" ht="18.75" x14ac:dyDescent="0.3">
      <c r="B2" s="8" t="s">
        <v>0</v>
      </c>
      <c r="C2" s="8"/>
      <c r="D2" s="9" t="s">
        <v>9</v>
      </c>
      <c r="E2" s="9" t="s">
        <v>1</v>
      </c>
      <c r="F2" s="9" t="s">
        <v>7</v>
      </c>
      <c r="G2" s="9" t="s">
        <v>2</v>
      </c>
      <c r="H2" s="9" t="s">
        <v>3</v>
      </c>
      <c r="I2" s="9" t="s">
        <v>8</v>
      </c>
      <c r="J2" s="9" t="s">
        <v>10</v>
      </c>
      <c r="K2" s="9" t="s">
        <v>11</v>
      </c>
    </row>
    <row r="3" spans="2:11" x14ac:dyDescent="0.25">
      <c r="B3" s="7" t="s">
        <v>4</v>
      </c>
      <c r="C3" s="7"/>
      <c r="D3" s="4">
        <v>1</v>
      </c>
      <c r="E3" s="4">
        <f>2.88*D3</f>
        <v>2.88</v>
      </c>
      <c r="F3" s="4">
        <v>96</v>
      </c>
      <c r="G3" s="4">
        <v>16</v>
      </c>
      <c r="H3" s="4">
        <v>1.0089999999999999</v>
      </c>
      <c r="I3" s="4">
        <v>12</v>
      </c>
      <c r="J3" s="4">
        <f>H3/(D3*H3)</f>
        <v>1</v>
      </c>
      <c r="K3" s="4">
        <f>E3*24/H3</f>
        <v>68.503468780971275</v>
      </c>
    </row>
    <row r="4" spans="2:11" x14ac:dyDescent="0.25">
      <c r="B4" s="1"/>
      <c r="C4" s="1"/>
      <c r="D4">
        <v>2</v>
      </c>
      <c r="E4">
        <f>2.88*D4</f>
        <v>5.76</v>
      </c>
      <c r="F4">
        <f>96*2</f>
        <v>192</v>
      </c>
      <c r="G4">
        <v>32</v>
      </c>
      <c r="H4">
        <v>2.0259999999999998</v>
      </c>
      <c r="I4">
        <v>20</v>
      </c>
      <c r="J4">
        <f>H4/(D4*H3)</f>
        <v>1.00396432111001</v>
      </c>
      <c r="K4">
        <f>E4*24/H4</f>
        <v>68.232971372161913</v>
      </c>
    </row>
    <row r="5" spans="2:11" x14ac:dyDescent="0.25">
      <c r="B5" s="1"/>
      <c r="C5" s="1"/>
      <c r="D5">
        <v>3</v>
      </c>
      <c r="E5">
        <f>2.88*D5</f>
        <v>8.64</v>
      </c>
      <c r="F5">
        <f>96*3</f>
        <v>288</v>
      </c>
      <c r="G5">
        <v>48</v>
      </c>
      <c r="H5">
        <v>2.9990000000000001</v>
      </c>
      <c r="I5">
        <v>21</v>
      </c>
      <c r="J5">
        <f>H5/(D5*H3)</f>
        <v>0.99074991740997698</v>
      </c>
      <c r="K5">
        <f t="shared" ref="K5:K18" si="0">E5*24/H5</f>
        <v>69.143047682560862</v>
      </c>
    </row>
    <row r="6" spans="2:11" x14ac:dyDescent="0.25">
      <c r="B6" s="2"/>
      <c r="C6" s="2"/>
      <c r="D6" s="3">
        <v>4</v>
      </c>
      <c r="E6">
        <f>2.88*D6</f>
        <v>11.52</v>
      </c>
      <c r="F6" s="3">
        <f>96*4</f>
        <v>384</v>
      </c>
      <c r="G6" s="3">
        <v>64</v>
      </c>
      <c r="H6" s="3">
        <v>3.9820000000000002</v>
      </c>
      <c r="I6" s="3">
        <v>22</v>
      </c>
      <c r="J6">
        <f>H6/(D6*H3)</f>
        <v>0.98662041625371666</v>
      </c>
      <c r="K6">
        <f t="shared" si="0"/>
        <v>69.432446007031643</v>
      </c>
    </row>
    <row r="7" spans="2:11" x14ac:dyDescent="0.25">
      <c r="B7" s="1"/>
      <c r="C7" s="1"/>
      <c r="D7">
        <v>5</v>
      </c>
      <c r="E7">
        <f>2.88*D7</f>
        <v>14.399999999999999</v>
      </c>
      <c r="F7">
        <f>96*5</f>
        <v>480</v>
      </c>
      <c r="G7">
        <v>80</v>
      </c>
      <c r="H7">
        <v>4.8179999999999996</v>
      </c>
      <c r="I7">
        <v>23</v>
      </c>
      <c r="J7">
        <f>H7/(D7*H3)</f>
        <v>0.95500495540138741</v>
      </c>
      <c r="K7">
        <f t="shared" si="0"/>
        <v>71.73100871731009</v>
      </c>
    </row>
    <row r="8" spans="2:11" x14ac:dyDescent="0.25">
      <c r="B8" s="1"/>
      <c r="C8" s="1"/>
      <c r="D8">
        <v>6</v>
      </c>
      <c r="E8">
        <f>2.88*D8</f>
        <v>17.28</v>
      </c>
      <c r="F8">
        <f>96*6</f>
        <v>576</v>
      </c>
      <c r="G8">
        <v>96</v>
      </c>
      <c r="H8">
        <v>5.6280000000000001</v>
      </c>
      <c r="I8">
        <v>24</v>
      </c>
      <c r="J8">
        <f>H8/(D8*H3)</f>
        <v>0.92963330029732416</v>
      </c>
      <c r="K8">
        <f>E8*24/H8</f>
        <v>73.688699360341161</v>
      </c>
    </row>
    <row r="9" spans="2:11" x14ac:dyDescent="0.25">
      <c r="B9" s="1"/>
      <c r="C9" s="1"/>
      <c r="D9">
        <v>7</v>
      </c>
      <c r="E9">
        <f t="shared" ref="E4:E18" si="1">2.88*D9</f>
        <v>20.16</v>
      </c>
      <c r="F9">
        <f>96*7</f>
        <v>672</v>
      </c>
      <c r="G9">
        <v>96</v>
      </c>
      <c r="H9">
        <v>6.4020000000000001</v>
      </c>
      <c r="I9">
        <v>25</v>
      </c>
      <c r="J9">
        <f>H9/(D9*H3)</f>
        <v>0.90641370522440901</v>
      </c>
      <c r="K9">
        <f>E9*24/H9</f>
        <v>75.576382380506089</v>
      </c>
    </row>
    <row r="10" spans="2:11" x14ac:dyDescent="0.25">
      <c r="B10" s="5"/>
      <c r="C10" s="5"/>
      <c r="D10" s="4">
        <v>8</v>
      </c>
      <c r="E10" s="4">
        <f t="shared" si="1"/>
        <v>23.04</v>
      </c>
      <c r="F10" s="4">
        <f>96*8</f>
        <v>768</v>
      </c>
      <c r="G10" s="4">
        <v>128</v>
      </c>
      <c r="H10" s="4">
        <v>7.2930000000000001</v>
      </c>
      <c r="I10" s="4">
        <v>10</v>
      </c>
      <c r="J10" s="4">
        <f>H10/(D10*H3)</f>
        <v>0.9034935579781963</v>
      </c>
      <c r="K10" s="4">
        <f t="shared" si="0"/>
        <v>75.820649938296995</v>
      </c>
    </row>
    <row r="11" spans="2:11" x14ac:dyDescent="0.25">
      <c r="B11" s="7" t="s">
        <v>5</v>
      </c>
      <c r="C11" s="7"/>
      <c r="D11">
        <v>1</v>
      </c>
      <c r="E11">
        <f>3.888*D11</f>
        <v>3.8879999999999999</v>
      </c>
      <c r="F11">
        <f>36</f>
        <v>36</v>
      </c>
      <c r="G11">
        <v>6</v>
      </c>
      <c r="H11">
        <v>0.38300000000000001</v>
      </c>
      <c r="I11">
        <v>18</v>
      </c>
      <c r="J11">
        <f>H11/(D11*H11)</f>
        <v>1</v>
      </c>
      <c r="K11">
        <f t="shared" si="0"/>
        <v>243.63446475195821</v>
      </c>
    </row>
    <row r="12" spans="2:11" x14ac:dyDescent="0.25">
      <c r="B12" s="1"/>
      <c r="C12" s="1"/>
      <c r="D12">
        <v>2</v>
      </c>
      <c r="E12">
        <f>3.888*D12</f>
        <v>7.7759999999999998</v>
      </c>
      <c r="F12">
        <f>36*2</f>
        <v>72</v>
      </c>
      <c r="G12">
        <v>12</v>
      </c>
      <c r="H12">
        <v>0.75600000000000001</v>
      </c>
      <c r="I12">
        <v>26</v>
      </c>
      <c r="J12">
        <f>H12/(D12*H11)</f>
        <v>0.98694516971279367</v>
      </c>
      <c r="K12">
        <f>E12*24/H12</f>
        <v>246.85714285714286</v>
      </c>
    </row>
    <row r="13" spans="2:11" x14ac:dyDescent="0.25">
      <c r="B13" s="1"/>
      <c r="C13" s="1"/>
      <c r="D13">
        <v>3</v>
      </c>
      <c r="E13">
        <f>3.888*D13</f>
        <v>11.664</v>
      </c>
      <c r="F13">
        <f>36*3</f>
        <v>108</v>
      </c>
      <c r="G13">
        <v>18</v>
      </c>
      <c r="H13">
        <v>1.1080000000000001</v>
      </c>
      <c r="I13">
        <v>27</v>
      </c>
      <c r="J13">
        <f>H13/(D13*H11)</f>
        <v>0.96431679721496966</v>
      </c>
      <c r="K13">
        <f t="shared" si="0"/>
        <v>252.64981949458479</v>
      </c>
    </row>
    <row r="14" spans="2:11" x14ac:dyDescent="0.25">
      <c r="B14" s="1"/>
      <c r="C14" s="1"/>
      <c r="D14">
        <v>4</v>
      </c>
      <c r="E14">
        <f>3.888*D14</f>
        <v>15.552</v>
      </c>
      <c r="F14">
        <f>36*4</f>
        <v>144</v>
      </c>
      <c r="G14">
        <v>24</v>
      </c>
      <c r="H14">
        <v>1.484</v>
      </c>
      <c r="I14">
        <v>28</v>
      </c>
      <c r="J14">
        <f>H14/(D14*H11)</f>
        <v>0.96866840731070492</v>
      </c>
      <c r="K14">
        <f t="shared" si="0"/>
        <v>251.51482479784366</v>
      </c>
    </row>
    <row r="15" spans="2:11" x14ac:dyDescent="0.25">
      <c r="B15" s="2"/>
      <c r="C15" s="2"/>
      <c r="D15">
        <v>5</v>
      </c>
      <c r="E15">
        <f>3.888*D15</f>
        <v>19.439999999999998</v>
      </c>
      <c r="F15">
        <f>36*5</f>
        <v>180</v>
      </c>
      <c r="G15">
        <v>30</v>
      </c>
      <c r="H15">
        <v>1.841</v>
      </c>
      <c r="I15">
        <v>38</v>
      </c>
      <c r="J15">
        <f>H15/(D15*H11)</f>
        <v>0.96135770234986939</v>
      </c>
      <c r="K15">
        <f t="shared" si="0"/>
        <v>253.42748506246602</v>
      </c>
    </row>
    <row r="16" spans="2:11" x14ac:dyDescent="0.25">
      <c r="B16" s="1"/>
      <c r="C16" s="1"/>
      <c r="D16">
        <v>6</v>
      </c>
      <c r="E16">
        <f>3.888*D16</f>
        <v>23.327999999999999</v>
      </c>
      <c r="F16">
        <f>36*6</f>
        <v>216</v>
      </c>
      <c r="G16">
        <v>36</v>
      </c>
      <c r="H16">
        <v>2.1549999999999998</v>
      </c>
      <c r="I16">
        <v>30</v>
      </c>
      <c r="J16">
        <f>H16/(D16*H11)</f>
        <v>0.93777197563098336</v>
      </c>
      <c r="K16">
        <f t="shared" si="0"/>
        <v>259.8013921113689</v>
      </c>
    </row>
    <row r="17" spans="2:11" x14ac:dyDescent="0.25">
      <c r="B17" s="1"/>
      <c r="C17" s="1"/>
      <c r="D17">
        <v>7</v>
      </c>
      <c r="E17">
        <f>3.888*D17</f>
        <v>27.216000000000001</v>
      </c>
      <c r="F17">
        <f>36*7</f>
        <v>252</v>
      </c>
      <c r="G17">
        <v>36</v>
      </c>
      <c r="H17">
        <v>2.4870000000000001</v>
      </c>
      <c r="I17">
        <v>31</v>
      </c>
      <c r="J17">
        <f>H17/(D17*H11)</f>
        <v>0.92763894069377095</v>
      </c>
      <c r="K17">
        <f t="shared" si="0"/>
        <v>262.63932448733414</v>
      </c>
    </row>
    <row r="18" spans="2:11" x14ac:dyDescent="0.25">
      <c r="B18" s="1"/>
      <c r="C18" s="1"/>
      <c r="D18">
        <v>8</v>
      </c>
      <c r="E18">
        <f>3.888*D18</f>
        <v>31.103999999999999</v>
      </c>
      <c r="F18">
        <f>36*8</f>
        <v>288</v>
      </c>
      <c r="G18">
        <v>48</v>
      </c>
      <c r="H18">
        <v>2.8439999999999999</v>
      </c>
      <c r="I18">
        <v>36</v>
      </c>
      <c r="J18">
        <f>H18/(D18*H11)</f>
        <v>0.92819843342036545</v>
      </c>
      <c r="K18">
        <f t="shared" si="0"/>
        <v>262.48101265822783</v>
      </c>
    </row>
    <row r="19" spans="2:11" x14ac:dyDescent="0.25">
      <c r="B19" s="7" t="s">
        <v>6</v>
      </c>
      <c r="C19" s="7"/>
      <c r="D19">
        <v>1</v>
      </c>
      <c r="E19">
        <f>0.752*D19</f>
        <v>0.752</v>
      </c>
      <c r="F19">
        <f>4</f>
        <v>4</v>
      </c>
    </row>
    <row r="20" spans="2:11" x14ac:dyDescent="0.25">
      <c r="B20" s="1"/>
      <c r="C20" s="1"/>
      <c r="D20">
        <v>2</v>
      </c>
      <c r="E20">
        <f t="shared" ref="E20:E22" si="2">0.752*D20</f>
        <v>1.504</v>
      </c>
      <c r="F20">
        <f>4*2</f>
        <v>8</v>
      </c>
      <c r="G20">
        <v>0</v>
      </c>
      <c r="H20">
        <v>0.08</v>
      </c>
      <c r="I20">
        <v>33</v>
      </c>
    </row>
    <row r="21" spans="2:11" x14ac:dyDescent="0.25">
      <c r="B21" s="1"/>
      <c r="C21" s="1"/>
      <c r="D21">
        <v>3</v>
      </c>
      <c r="E21">
        <f t="shared" si="2"/>
        <v>2.2560000000000002</v>
      </c>
      <c r="F21">
        <f>4*3</f>
        <v>12</v>
      </c>
    </row>
    <row r="22" spans="2:11" x14ac:dyDescent="0.25">
      <c r="B22" s="1"/>
      <c r="C22" s="1"/>
      <c r="D22">
        <v>4</v>
      </c>
      <c r="E22">
        <f t="shared" si="2"/>
        <v>3.008</v>
      </c>
      <c r="F22">
        <f>4*4</f>
        <v>16</v>
      </c>
    </row>
    <row r="24" spans="2:11" ht="21" x14ac:dyDescent="0.35">
      <c r="B24" s="10" t="s">
        <v>12</v>
      </c>
      <c r="C24" s="10"/>
    </row>
    <row r="25" spans="2:11" x14ac:dyDescent="0.25">
      <c r="B25" s="7" t="s">
        <v>13</v>
      </c>
      <c r="C25" s="7"/>
    </row>
    <row r="26" spans="2:11" x14ac:dyDescent="0.25">
      <c r="B26" s="7" t="s">
        <v>14</v>
      </c>
      <c r="C26" s="7"/>
    </row>
    <row r="27" spans="2:11" x14ac:dyDescent="0.25">
      <c r="B27" s="7" t="s">
        <v>15</v>
      </c>
      <c r="C27" s="7"/>
    </row>
    <row r="28" spans="2:11" x14ac:dyDescent="0.25">
      <c r="B28" s="6"/>
      <c r="C28" s="6"/>
    </row>
    <row r="29" spans="2:11" x14ac:dyDescent="0.25">
      <c r="B29" s="6"/>
      <c r="C29" s="6"/>
    </row>
    <row r="30" spans="2:11" x14ac:dyDescent="0.25">
      <c r="B30" s="6"/>
      <c r="C30" s="6"/>
    </row>
    <row r="31" spans="2:11" x14ac:dyDescent="0.25">
      <c r="B31" s="6"/>
      <c r="C31" s="6"/>
    </row>
  </sheetData>
  <mergeCells count="25">
    <mergeCell ref="B24:C24"/>
    <mergeCell ref="B25:C25"/>
    <mergeCell ref="B26:C26"/>
    <mergeCell ref="B27:C27"/>
    <mergeCell ref="B13:C13"/>
    <mergeCell ref="B14:C14"/>
    <mergeCell ref="B15:C15"/>
    <mergeCell ref="B16:C16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7:C17"/>
    <mergeCell ref="B18:C18"/>
    <mergeCell ref="B19:C19"/>
    <mergeCell ref="B20:C20"/>
    <mergeCell ref="B22:C22"/>
    <mergeCell ref="B21:C21"/>
  </mergeCells>
  <conditionalFormatting sqref="H3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Ramirez</dc:creator>
  <cp:lastModifiedBy>Rick Ramirez</cp:lastModifiedBy>
  <dcterms:created xsi:type="dcterms:W3CDTF">2023-03-31T23:38:22Z</dcterms:created>
  <dcterms:modified xsi:type="dcterms:W3CDTF">2023-04-01T05:07:48Z</dcterms:modified>
</cp:coreProperties>
</file>