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<sst xmlns="http://schemas.openxmlformats.org/spreadsheetml/2006/main" count="67" uniqueCount="36">
  <si>
    <t>Inputs</t>
  </si>
  <si>
    <t>Current block height</t>
  </si>
  <si>
    <t>Current reduction block height</t>
  </si>
  <si>
    <t>Current total overall supply</t>
  </si>
  <si>
    <t>Stacks blocks per year (post 3.0)</t>
  </si>
  <si>
    <t>Block height Jan 2050</t>
  </si>
  <si>
    <t>Expected Jan 2050 Supply</t>
  </si>
  <si>
    <t>uSTX</t>
  </si>
  <si>
    <t>SIP-029 Emission Plan ("Current" w/ corrected inputs)</t>
  </si>
  <si>
    <t>Coinbase Reward Reduction Phase</t>
  </si>
  <si>
    <t>Bitcoin Block Height</t>
  </si>
  <si>
    <t>Approximate Date (time b/w halvings)</t>
  </si>
  <si>
    <t>STX Supply at Block</t>
  </si>
  <si>
    <t>STX Reward (reduction)</t>
  </si>
  <si>
    <t>Annual Token Increase</t>
  </si>
  <si>
    <t>Current</t>
  </si>
  <si>
    <t>1st</t>
  </si>
  <si>
    <t>~Dec 2024 (4 yrs)</t>
  </si>
  <si>
    <t>2nd</t>
  </si>
  <si>
    <t>~Dec 2028 (4 yrs)</t>
  </si>
  <si>
    <t>3rd</t>
  </si>
  <si>
    <t>~Dec 2032 (4 yrs)</t>
  </si>
  <si>
    <t>-</t>
  </si>
  <si>
    <t>~Dec 2050 (17.08 yrs)</t>
  </si>
  <si>
    <t>num STX exceeding 1.818B</t>
  </si>
  <si>
    <t>% exceeding 1.818B</t>
  </si>
  <si>
    <t>SIP-029 Emission Plan (previously submitted w/ corrected inputs)</t>
  </si>
  <si>
    <t>~April 2026 (+1.33 yrs)</t>
  </si>
  <si>
    <t>~April 2028 (2 yrs)</t>
  </si>
  <si>
    <t>~April 2032 (4 yrs)</t>
  </si>
  <si>
    <t>4th</t>
  </si>
  <si>
    <t>~April 2036 (4 yrs)</t>
  </si>
  <si>
    <t xml:space="preserve">~Jan 2050 (13.833 yrs) </t>
  </si>
  <si>
    <t>SIP-029 Emission Plan ("Proposed")</t>
  </si>
  <si>
    <t>num STX below 1.818B</t>
  </si>
  <si>
    <t>% below 1.818B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</si>
</sst>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0">
    <font>
      <sz val="10.0"/>
      <color rgb="FF000000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b/>
      <sz val="8.0"/>
      <color theme="1"/>
      <name val="Arial"/>
      <scheme val="minor"/>
    </font>
    <font>
      <sz val="8.0"/>
      <color rgb="FF999999"/>
      <name val="Arial"/>
      <scheme val="minor"/>
    </font>
    <font>
      <i/>
      <sz val="8.0"/>
      <color rgb="FF999999"/>
      <name val="Arial"/>
      <scheme val="minor"/>
    </font>
    <font>
      <b/>
      <u/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2" fontId="6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10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5" width="18.88"/>
    <col customWidth="1" min="6" max="6" width="20.25"/>
    <col customWidth="1" min="7" max="7" width="18.88"/>
    <col customWidth="1" min="10" max="10" width="12.88"/>
    <col customWidth="1" min="11" max="11" width="20.5"/>
  </cols>
  <sheetData>
    <row r="1">
      <c r="A1" s="1" t="s">
        <v>0</v>
      </c>
      <c r="B1" s="2"/>
      <c r="C1" s="3"/>
      <c r="F1" s="3"/>
      <c r="G1" s="3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">
        <v>1</v>
      </c>
      <c r="B2" s="2">
        <v>870100.0</v>
      </c>
      <c r="C2" s="3"/>
      <c r="F2" s="3"/>
      <c r="G2" s="3"/>
      <c r="J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 t="s">
        <v>2</v>
      </c>
      <c r="B3" s="2">
        <v>876434.0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 t="s">
        <v>3</v>
      </c>
      <c r="B4" s="2">
        <v>1.552452847E9</v>
      </c>
      <c r="D4" s="4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 t="s">
        <v>4</v>
      </c>
      <c r="B5" s="2">
        <v>52596.0</v>
      </c>
      <c r="C5" s="3"/>
      <c r="E5" s="5"/>
      <c r="F5" s="4"/>
      <c r="G5" s="6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 t="s">
        <v>5</v>
      </c>
      <c r="B6" s="2">
        <v>2197560.0</v>
      </c>
      <c r="C6" s="6"/>
      <c r="D6" s="4"/>
      <c r="E6" s="5"/>
      <c r="F6" s="4"/>
      <c r="G6" s="6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.5" customHeight="1">
      <c r="A7" s="3" t="s">
        <v>6</v>
      </c>
      <c r="B7" s="2">
        <v>1.818E15</v>
      </c>
      <c r="C7" s="4" t="s">
        <v>7</v>
      </c>
      <c r="D7" s="6"/>
      <c r="E7" s="4"/>
      <c r="F7" s="5"/>
      <c r="G7" s="4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 t="s">
        <v>6</v>
      </c>
      <c r="B8" s="2">
        <f>B7/1000000</f>
        <v>1818000000</v>
      </c>
      <c r="E8" s="4"/>
      <c r="F8" s="5"/>
      <c r="G8" s="4"/>
      <c r="H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 t="s">
        <v>8</v>
      </c>
      <c r="B10" s="7"/>
      <c r="C10" s="7"/>
      <c r="D10" s="7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9</v>
      </c>
      <c r="B11" s="9" t="s">
        <v>10</v>
      </c>
      <c r="C11" s="9" t="s">
        <v>11</v>
      </c>
      <c r="D11" s="9" t="s">
        <v>12</v>
      </c>
      <c r="E11" s="9" t="s">
        <v>13</v>
      </c>
      <c r="F11" s="9" t="s">
        <v>14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7" t="s">
        <v>15</v>
      </c>
      <c r="B12" s="8">
        <f t="shared" ref="B12:B13" si="1">B2</f>
        <v>870100</v>
      </c>
      <c r="C12" s="8"/>
      <c r="D12" s="8">
        <f>(B4)</f>
        <v>1552452847</v>
      </c>
      <c r="E12" s="8">
        <v>1000.0</v>
      </c>
      <c r="F12" s="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7" t="s">
        <v>16</v>
      </c>
      <c r="B13" s="8">
        <f t="shared" si="1"/>
        <v>876434</v>
      </c>
      <c r="C13" s="8" t="s">
        <v>17</v>
      </c>
      <c r="D13" s="8">
        <f t="shared" ref="D13:D16" si="2">D12+(B13-B12)*E12</f>
        <v>1558786847</v>
      </c>
      <c r="E13" s="8">
        <v>500.0</v>
      </c>
      <c r="F13" s="11">
        <f t="shared" ref="F13:F16" si="3">(1-D12/D13)/(B13-B12)*$B$5</f>
        <v>0.0337416242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 t="s">
        <v>18</v>
      </c>
      <c r="B14" s="8">
        <f>B13+(4*B5)</f>
        <v>1086818</v>
      </c>
      <c r="C14" s="8" t="s">
        <v>19</v>
      </c>
      <c r="D14" s="8">
        <f t="shared" si="2"/>
        <v>1663978847</v>
      </c>
      <c r="E14" s="8">
        <v>250.0</v>
      </c>
      <c r="F14" s="11">
        <f t="shared" si="3"/>
        <v>0.01580428744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 t="s">
        <v>20</v>
      </c>
      <c r="B15" s="8">
        <f>B14+(4*B5)</f>
        <v>1297202</v>
      </c>
      <c r="C15" s="8" t="s">
        <v>21</v>
      </c>
      <c r="D15" s="8">
        <f t="shared" si="2"/>
        <v>1716574847</v>
      </c>
      <c r="E15" s="8">
        <v>125.0</v>
      </c>
      <c r="F15" s="11">
        <f t="shared" si="3"/>
        <v>0.007660021363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7" t="s">
        <v>22</v>
      </c>
      <c r="B16" s="8">
        <f>B6</f>
        <v>2197560</v>
      </c>
      <c r="C16" s="8" t="s">
        <v>23</v>
      </c>
      <c r="D16" s="8">
        <f t="shared" si="2"/>
        <v>1829119597</v>
      </c>
      <c r="E16" s="8"/>
      <c r="F16" s="11">
        <f t="shared" si="3"/>
        <v>0.003594352174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7"/>
      <c r="B17" s="7"/>
      <c r="C17" s="7"/>
      <c r="D17" s="12">
        <f>D16-$B$8</f>
        <v>11119597</v>
      </c>
      <c r="E17" s="13" t="s">
        <v>24</v>
      </c>
      <c r="F17" s="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7"/>
      <c r="B18" s="7"/>
      <c r="C18" s="7"/>
      <c r="D18" s="14">
        <f>D17/D16</f>
        <v>0.006079207187</v>
      </c>
      <c r="E18" s="13" t="s">
        <v>25</v>
      </c>
      <c r="F18" s="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7"/>
      <c r="B19" s="7"/>
      <c r="C19" s="7"/>
      <c r="D19" s="7"/>
      <c r="E19" s="7"/>
      <c r="F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 t="s">
        <v>26</v>
      </c>
      <c r="B20" s="7"/>
      <c r="C20" s="7"/>
      <c r="D20" s="7"/>
      <c r="E20" s="7"/>
      <c r="F20" s="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 t="s">
        <v>9</v>
      </c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7" t="s">
        <v>15</v>
      </c>
      <c r="B22" s="8">
        <f>$B$2</f>
        <v>870100</v>
      </c>
      <c r="C22" s="8"/>
      <c r="D22" s="8">
        <f>$B$4</f>
        <v>1552452847</v>
      </c>
      <c r="E22" s="8">
        <v>1000.0</v>
      </c>
      <c r="F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7" t="s">
        <v>16</v>
      </c>
      <c r="B23" s="8">
        <v>945000.0</v>
      </c>
      <c r="C23" s="8" t="s">
        <v>27</v>
      </c>
      <c r="D23" s="8">
        <f t="shared" ref="D23:D27" si="4">D22+(B23-B22)*E22</f>
        <v>1627352847</v>
      </c>
      <c r="E23" s="8">
        <v>500.0</v>
      </c>
      <c r="F23" s="11">
        <f t="shared" ref="F23:F27" si="5">(1-D22/D23)/(B23-B22)*$B$5</f>
        <v>0.03231997295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7" t="s">
        <v>18</v>
      </c>
      <c r="B24" s="8">
        <v>1050000.0</v>
      </c>
      <c r="C24" s="8" t="s">
        <v>28</v>
      </c>
      <c r="D24" s="8">
        <f t="shared" si="4"/>
        <v>1679852847</v>
      </c>
      <c r="E24" s="8">
        <v>250.0</v>
      </c>
      <c r="F24" s="11">
        <f t="shared" si="5"/>
        <v>0.01565494266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7" t="s">
        <v>20</v>
      </c>
      <c r="B25" s="8">
        <v>1260000.0</v>
      </c>
      <c r="C25" s="8" t="s">
        <v>29</v>
      </c>
      <c r="D25" s="8">
        <f t="shared" si="4"/>
        <v>1732352847</v>
      </c>
      <c r="E25" s="8">
        <v>125.0</v>
      </c>
      <c r="F25" s="11">
        <f t="shared" si="5"/>
        <v>0.007590255082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7" t="s">
        <v>30</v>
      </c>
      <c r="B26" s="8">
        <v>1470000.0</v>
      </c>
      <c r="C26" s="8" t="s">
        <v>31</v>
      </c>
      <c r="D26" s="8">
        <f t="shared" si="4"/>
        <v>1758602847</v>
      </c>
      <c r="E26" s="8">
        <v>100.0</v>
      </c>
      <c r="F26" s="11">
        <f t="shared" si="5"/>
        <v>0.003738479106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7" t="s">
        <v>22</v>
      </c>
      <c r="B27" s="8">
        <f>$B$6</f>
        <v>2197560</v>
      </c>
      <c r="C27" s="8" t="s">
        <v>32</v>
      </c>
      <c r="D27" s="8">
        <f t="shared" si="4"/>
        <v>1831358847</v>
      </c>
      <c r="E27" s="8"/>
      <c r="F27" s="11">
        <f t="shared" si="5"/>
        <v>0.002871965813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8"/>
      <c r="D28" s="12">
        <f>D27-$B$8</f>
        <v>13358847</v>
      </c>
      <c r="E28" s="13" t="s">
        <v>24</v>
      </c>
      <c r="F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14">
        <f>D28/D27</f>
        <v>0.00729449994</v>
      </c>
      <c r="E29" s="13" t="s">
        <v>25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 t="s">
        <v>33</v>
      </c>
      <c r="B31" s="7"/>
      <c r="C31" s="7"/>
      <c r="D31" s="7"/>
      <c r="E31" s="7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 t="s">
        <v>9</v>
      </c>
      <c r="B32" s="9" t="s">
        <v>10</v>
      </c>
      <c r="C32" s="9" t="s">
        <v>11</v>
      </c>
      <c r="D32" s="9" t="s">
        <v>12</v>
      </c>
      <c r="E32" s="9" t="s">
        <v>13</v>
      </c>
      <c r="F32" s="9" t="s">
        <v>14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7" t="s">
        <v>15</v>
      </c>
      <c r="B33" s="8">
        <f>$B$2</f>
        <v>870100</v>
      </c>
      <c r="C33" s="8"/>
      <c r="D33" s="8">
        <f>$B$4</f>
        <v>1552452847</v>
      </c>
      <c r="E33" s="8">
        <v>1000.0</v>
      </c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7" t="s">
        <v>16</v>
      </c>
      <c r="B34" s="8">
        <v>945000.0</v>
      </c>
      <c r="C34" s="8" t="s">
        <v>27</v>
      </c>
      <c r="D34" s="8">
        <f t="shared" ref="D34:D38" si="6">D33+(B34-B33)*E33</f>
        <v>1627352847</v>
      </c>
      <c r="E34" s="8">
        <v>500.0</v>
      </c>
      <c r="F34" s="11">
        <f t="shared" ref="F34:F38" si="7">(1-D33/D34)/(B34-B33)*$B$5</f>
        <v>0.03231997295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7" t="s">
        <v>18</v>
      </c>
      <c r="B35" s="8">
        <v>1050000.0</v>
      </c>
      <c r="C35" s="8" t="s">
        <v>28</v>
      </c>
      <c r="D35" s="8">
        <f t="shared" si="6"/>
        <v>1679852847</v>
      </c>
      <c r="E35" s="8">
        <v>250.0</v>
      </c>
      <c r="F35" s="11">
        <f t="shared" si="7"/>
        <v>0.01565494266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7" t="s">
        <v>20</v>
      </c>
      <c r="B36" s="8">
        <v>1260000.0</v>
      </c>
      <c r="C36" s="8" t="s">
        <v>29</v>
      </c>
      <c r="D36" s="8">
        <f t="shared" si="6"/>
        <v>1732352847</v>
      </c>
      <c r="E36" s="8">
        <v>125.0</v>
      </c>
      <c r="F36" s="11">
        <f t="shared" si="7"/>
        <v>0.007590255082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7" t="s">
        <v>30</v>
      </c>
      <c r="B37" s="8">
        <v>1470000.0</v>
      </c>
      <c r="C37" s="8" t="s">
        <v>31</v>
      </c>
      <c r="D37" s="8">
        <f t="shared" si="6"/>
        <v>1758602847</v>
      </c>
      <c r="E37" s="15">
        <f>E36/2</f>
        <v>62.5</v>
      </c>
      <c r="F37" s="11">
        <f t="shared" si="7"/>
        <v>0.003738479106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7" t="s">
        <v>22</v>
      </c>
      <c r="B38" s="8">
        <f>$B$6</f>
        <v>2197560</v>
      </c>
      <c r="C38" s="8" t="s">
        <v>32</v>
      </c>
      <c r="D38" s="8">
        <f t="shared" si="6"/>
        <v>1804075347</v>
      </c>
      <c r="E38" s="8"/>
      <c r="F38" s="11">
        <f t="shared" si="7"/>
        <v>0.001822124561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8"/>
      <c r="D39" s="12">
        <f>D38-$B$8</f>
        <v>-13924653</v>
      </c>
      <c r="E39" s="13" t="s">
        <v>34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14">
        <f>D39/D38</f>
        <v>-0.007718443148</v>
      </c>
      <c r="E40" s="13" t="s">
        <v>35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</sheetData>
  <conditionalFormatting sqref="D16 D27 D38">
    <cfRule type="cellIs" dxfId="0" priority="1" operator="greaterThanOrEqual">
      <formula>1818000000</formula>
    </cfRule>
  </conditionalFormatting>
  <conditionalFormatting sqref="D16 D27 D38">
    <cfRule type="cellIs" dxfId="1" priority="2" operator="lessThan">
      <formula>1818000000</formula>
    </cfRule>
  </conditionalFormatting>
  <drawing r:id="rId1"/>
</worksheet>
</file>