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SP\UNNA-App\AppOperacionalReporte\UnnaReportesOperativos\Unna.OperationalReport.WebSite\wwwroot\plantillas\reporte\mensual\"/>
    </mc:Choice>
  </mc:AlternateContent>
  <xr:revisionPtr revIDLastSave="0" documentId="13_ncr:1_{414229C4-C5DA-475C-B6C8-C94453CC88CE}" xr6:coauthVersionLast="47" xr6:coauthVersionMax="47" xr10:uidLastSave="{00000000-0000-0000-0000-000000000000}"/>
  <bookViews>
    <workbookView xWindow="-120" yWindow="-120" windowWidth="29040" windowHeight="15720" tabRatio="701" xr2:uid="{00000000-000D-0000-FFFF-FFFF00000000}"/>
  </bookViews>
  <sheets>
    <sheet name="Fact CPGNA" sheetId="2" r:id="rId1"/>
    <sheet name="factura" sheetId="7" state="hidden" r:id="rId2"/>
  </sheets>
  <definedNames>
    <definedName name="\A">#REF!</definedName>
    <definedName name="\D">#REF!</definedName>
    <definedName name="\E">#REF!</definedName>
    <definedName name="\H">#REF!</definedName>
    <definedName name="\I">#REF!</definedName>
    <definedName name="\M">#REF!</definedName>
    <definedName name="\N">#REF!</definedName>
    <definedName name="\O">#REF!</definedName>
    <definedName name="\P">#REF!</definedName>
    <definedName name="\S">#REF!</definedName>
    <definedName name="\T">#REF!</definedName>
    <definedName name="\V">#REF!</definedName>
    <definedName name="\W">#REF!</definedName>
    <definedName name="_xlnm.Print_Area" localSheetId="0">'Fact CPGNA'!$B$2:$K$93</definedName>
    <definedName name="_xlnm.Print_Area" localSheetId="1">factura!$E$10:$L$53</definedName>
    <definedName name="AREPORTE_DIARI">#REF!</definedName>
    <definedName name="AREPORTE1">#REF!</definedName>
    <definedName name="BALANCE1">#REF!</definedName>
    <definedName name="GASEST">#REF!</definedName>
    <definedName name="MARCIANITO">#REF!</definedName>
    <definedName name="MARCIANITO20">#REF!</definedName>
    <definedName name="MARCIANITO21">#REF!</definedName>
    <definedName name="PEREZ">#REF!</definedName>
    <definedName name="PETORTECH">#REF!</definedName>
    <definedName name="PrecioGlp_Items">'Fact CPGNA'!$C$11:$F$12</definedName>
    <definedName name="reporte">#REF!</definedName>
    <definedName name="REPORTE_DIARIO">#REF!</definedName>
    <definedName name="REPORTE1">#REF!</definedName>
    <definedName name="TipoCambio_Items">'Fact CPGNA'!$I$9:$J$10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2" l="1"/>
  <c r="E19" i="7" l="1"/>
  <c r="J19" i="7" l="1"/>
  <c r="L19" i="7" s="1"/>
  <c r="L50" i="7" s="1"/>
  <c r="L52" i="7" l="1"/>
  <c r="L53" i="7" s="1"/>
  <c r="P56" i="7" s="1"/>
  <c r="P60" i="7" s="1"/>
  <c r="P61" i="7" l="1"/>
  <c r="P63" i="7" s="1"/>
  <c r="P62" i="7" l="1"/>
  <c r="Q62" i="7" s="1"/>
  <c r="U62" i="7" s="1"/>
  <c r="P64" i="7"/>
  <c r="P68" i="7" s="1"/>
  <c r="P69" i="7" l="1"/>
  <c r="P71" i="7" s="1"/>
  <c r="Q64" i="7"/>
  <c r="R64" i="7"/>
  <c r="P65" i="7"/>
  <c r="P72" i="7" l="1"/>
  <c r="P76" i="7" s="1"/>
  <c r="P66" i="7"/>
  <c r="Q66" i="7" s="1"/>
  <c r="P70" i="7"/>
  <c r="Q70" i="7" s="1"/>
  <c r="P77" i="7" l="1"/>
  <c r="P67" i="7"/>
  <c r="Q67" i="7" s="1"/>
  <c r="R70" i="7"/>
  <c r="Q72" i="7"/>
  <c r="P73" i="7"/>
  <c r="P74" i="7" l="1"/>
  <c r="Q74" i="7" s="1"/>
  <c r="P78" i="7"/>
  <c r="Q78" i="7" s="1"/>
  <c r="P79" i="7"/>
  <c r="P80" i="7" s="1"/>
  <c r="P75" i="7" l="1"/>
  <c r="P81" i="7"/>
  <c r="Q80" i="7"/>
  <c r="R78" i="7"/>
  <c r="Q75" i="7" l="1"/>
  <c r="R72" i="7" s="1"/>
  <c r="P82" i="7"/>
  <c r="Q82" i="7" s="1"/>
  <c r="P83" i="7" l="1"/>
  <c r="Q83" i="7" l="1"/>
  <c r="R80" i="7" s="1"/>
  <c r="P58" i="7" s="1"/>
  <c r="E44" i="7" s="1"/>
</calcChain>
</file>

<file path=xl/sharedStrings.xml><?xml version="1.0" encoding="utf-8"?>
<sst xmlns="http://schemas.openxmlformats.org/spreadsheetml/2006/main" count="174" uniqueCount="162">
  <si>
    <r>
      <t xml:space="preserve">A) Determinación del </t>
    </r>
    <r>
      <rPr>
        <b/>
        <u/>
        <sz val="10"/>
        <rFont val="Arial"/>
        <family val="2"/>
      </rPr>
      <t>PRef</t>
    </r>
    <r>
      <rPr>
        <b/>
        <sz val="10"/>
        <rFont val="Arial"/>
        <family val="2"/>
      </rPr>
      <t xml:space="preserve"> - (Precio de Lista del GLP de la Refinería de PETROPERU en Talara)</t>
    </r>
  </si>
  <si>
    <t xml:space="preserve">       TIPO DE CAMBIO (*)</t>
  </si>
  <si>
    <t>Período</t>
  </si>
  <si>
    <t>Precio GLP</t>
  </si>
  <si>
    <t>DE:</t>
  </si>
  <si>
    <t>A:</t>
  </si>
  <si>
    <t>S/.Kg</t>
  </si>
  <si>
    <t>N° de días</t>
  </si>
  <si>
    <t>PRef promedio del período=</t>
  </si>
  <si>
    <t>Gravedad específica =</t>
  </si>
  <si>
    <r>
      <t xml:space="preserve">Kg/lt </t>
    </r>
    <r>
      <rPr>
        <sz val="8"/>
        <rFont val="Arial"/>
        <family val="2"/>
      </rPr>
      <t>(referencia contrato GLP con Repsol)</t>
    </r>
  </si>
  <si>
    <t>Factor =</t>
  </si>
  <si>
    <t>Lt/gal</t>
  </si>
  <si>
    <t>(*)</t>
  </si>
  <si>
    <t>Tipo cambio promedio =</t>
  </si>
  <si>
    <t>S/./US$</t>
  </si>
  <si>
    <t>PRef del período =</t>
  </si>
  <si>
    <t xml:space="preserve">US$/Bl  </t>
  </si>
  <si>
    <t>PROM.</t>
  </si>
  <si>
    <t xml:space="preserve">(*) Tipo de Cambio: </t>
  </si>
  <si>
    <t xml:space="preserve">promedio en Soles por Dólar de los Estados Unidos de América, del mes inmediatamente anterior a la fecha </t>
  </si>
  <si>
    <t>en la cual se presenta la factura.</t>
  </si>
  <si>
    <r>
      <t xml:space="preserve">B) Determinación del </t>
    </r>
    <r>
      <rPr>
        <b/>
        <u/>
        <sz val="10"/>
        <rFont val="Arial"/>
        <family val="2"/>
      </rPr>
      <t>Precio</t>
    </r>
    <r>
      <rPr>
        <b/>
        <sz val="10"/>
        <rFont val="Arial"/>
        <family val="2"/>
      </rPr>
      <t xml:space="preserve"> de los Componentes Pesados.</t>
    </r>
  </si>
  <si>
    <t xml:space="preserve">   Fórmula:</t>
  </si>
  <si>
    <t xml:space="preserve">   Donde:</t>
  </si>
  <si>
    <t xml:space="preserve">   Pref.=</t>
  </si>
  <si>
    <t>US$/Barril.</t>
  </si>
  <si>
    <r>
      <t xml:space="preserve">   V</t>
    </r>
    <r>
      <rPr>
        <sz val="7"/>
        <rFont val="Arial"/>
        <family val="2"/>
      </rPr>
      <t>GLP</t>
    </r>
    <r>
      <rPr>
        <sz val="10"/>
        <rFont val="Arial"/>
        <family val="2"/>
      </rPr>
      <t xml:space="preserve"> =</t>
    </r>
  </si>
  <si>
    <t>Barriles (Volumen total de GLP producido, según Boleta adjunta).</t>
  </si>
  <si>
    <r>
      <t xml:space="preserve">   V</t>
    </r>
    <r>
      <rPr>
        <sz val="7"/>
        <rFont val="Arial"/>
        <family val="2"/>
      </rPr>
      <t>HAS</t>
    </r>
    <r>
      <rPr>
        <sz val="10"/>
        <rFont val="Arial"/>
        <family val="2"/>
      </rPr>
      <t xml:space="preserve"> =</t>
    </r>
  </si>
  <si>
    <t>Barriles (Volumen total de HAS producido, según Boleta adjunta).</t>
  </si>
  <si>
    <t>Precio =</t>
  </si>
  <si>
    <t xml:space="preserve">US$/Barril </t>
  </si>
  <si>
    <r>
      <t xml:space="preserve">C) Determinación del Porcentaje de Contraprestación </t>
    </r>
    <r>
      <rPr>
        <b/>
        <u/>
        <sz val="10"/>
        <rFont val="Arial"/>
        <family val="2"/>
      </rPr>
      <t>(% CM)</t>
    </r>
  </si>
  <si>
    <t xml:space="preserve">   Para:</t>
  </si>
  <si>
    <t xml:space="preserve">   Precio =</t>
  </si>
  <si>
    <t>Volumen de Procesamiento GNA (promedio mensual) =</t>
  </si>
  <si>
    <t>MMPCD (Según Boleta adjunta de GNA).</t>
  </si>
  <si>
    <t>% CM =</t>
  </si>
  <si>
    <t xml:space="preserve">D) Determinación de la Facturación por la Contraprestación del Suministro de Componentes </t>
  </si>
  <si>
    <r>
      <t xml:space="preserve">    Pesados  (</t>
    </r>
    <r>
      <rPr>
        <b/>
        <u/>
        <sz val="10"/>
        <rFont val="Arial"/>
        <family val="2"/>
      </rPr>
      <t>CM_EEP)</t>
    </r>
  </si>
  <si>
    <t>Fórmula:</t>
  </si>
  <si>
    <r>
      <t xml:space="preserve">CM_EEP = (%CM </t>
    </r>
    <r>
      <rPr>
        <b/>
        <i/>
        <sz val="12"/>
        <rFont val="Symbol"/>
        <family val="1"/>
        <charset val="2"/>
      </rPr>
      <t>´</t>
    </r>
    <r>
      <rPr>
        <b/>
        <i/>
        <sz val="12"/>
        <rFont val="Arial"/>
        <family val="2"/>
      </rPr>
      <t xml:space="preserve"> Precio +PSec)  </t>
    </r>
    <r>
      <rPr>
        <b/>
        <i/>
        <sz val="12"/>
        <rFont val="Symbol"/>
        <family val="1"/>
        <charset val="2"/>
      </rPr>
      <t>´</t>
    </r>
    <r>
      <rPr>
        <b/>
        <i/>
        <sz val="12"/>
        <rFont val="Arial"/>
        <family val="2"/>
      </rPr>
      <t xml:space="preserve"> V</t>
    </r>
    <r>
      <rPr>
        <b/>
        <i/>
        <vertAlign val="subscript"/>
        <sz val="12"/>
        <rFont val="Arial"/>
        <family val="2"/>
      </rPr>
      <t>TOTAL</t>
    </r>
  </si>
  <si>
    <t>Donde:</t>
  </si>
  <si>
    <t xml:space="preserve">   % CM =</t>
  </si>
  <si>
    <t xml:space="preserve">   PSec =</t>
  </si>
  <si>
    <t>US$/Barril (Valor unitario establecido en la cláusula 8 del Contrato)</t>
  </si>
  <si>
    <r>
      <t xml:space="preserve">  V</t>
    </r>
    <r>
      <rPr>
        <sz val="7"/>
        <rFont val="Arial"/>
        <family val="2"/>
      </rPr>
      <t>TOTAL</t>
    </r>
    <r>
      <rPr>
        <sz val="10"/>
        <rFont val="Arial"/>
        <family val="2"/>
      </rPr>
      <t xml:space="preserve"> =</t>
    </r>
  </si>
  <si>
    <t>Barriles (Volumen total de Componentes Pesados producidos, según Boleta adjunta).</t>
  </si>
  <si>
    <t>(% CM x Precio + Psec) =</t>
  </si>
  <si>
    <t>US$/Barril (precio para facturación de los Componentes Pesados producidos)</t>
  </si>
  <si>
    <t>Aplicando la fórmula se obtiene:</t>
  </si>
  <si>
    <t xml:space="preserve">    Importe CM_EEP  =</t>
  </si>
  <si>
    <t xml:space="preserve">   US$.</t>
  </si>
  <si>
    <t xml:space="preserve">    I.G.V. (18%)</t>
  </si>
  <si>
    <t>Monto Total CM_EEP =</t>
  </si>
  <si>
    <t>Precio Secado =</t>
  </si>
  <si>
    <t>US$</t>
  </si>
  <si>
    <t>IGV 18%</t>
  </si>
  <si>
    <t>Total</t>
  </si>
  <si>
    <t>=</t>
  </si>
  <si>
    <t xml:space="preserve">  03       09       2018</t>
  </si>
  <si>
    <t>GRAÑA Y MONTERO PETROLERA  S.A.</t>
  </si>
  <si>
    <t>Vencimiento:</t>
  </si>
  <si>
    <t>AV. PETIT THOUARS N° 4957 - MIRAFLORES (LIMA)</t>
  </si>
  <si>
    <t>13/9/2018</t>
  </si>
  <si>
    <t>20100153832</t>
  </si>
  <si>
    <t>US$/Barril</t>
  </si>
  <si>
    <t>U.S. $</t>
  </si>
  <si>
    <t>Barriles de Componentes Pesados de Gas Natural Asociado</t>
  </si>
  <si>
    <t>Correspondiente al mes de MARZO 2019</t>
  </si>
  <si>
    <t>Número</t>
  </si>
  <si>
    <t>Resultado</t>
  </si>
  <si>
    <t>Entero Número</t>
  </si>
  <si>
    <t>Decimales</t>
  </si>
  <si>
    <t xml:space="preserve"> Millones</t>
  </si>
  <si>
    <t>Decenas de Millones</t>
  </si>
  <si>
    <t>Unidades de Millones</t>
  </si>
  <si>
    <t>Centenar de mil</t>
  </si>
  <si>
    <t>Miles</t>
  </si>
  <si>
    <t>Decenas de Miles</t>
  </si>
  <si>
    <t>Unidades de Miles</t>
  </si>
  <si>
    <t>Centenas</t>
  </si>
  <si>
    <t>Unidades</t>
  </si>
  <si>
    <t>Decenas</t>
  </si>
  <si>
    <t>Un</t>
  </si>
  <si>
    <t>Dos</t>
  </si>
  <si>
    <t>Tres</t>
  </si>
  <si>
    <t>Cuatro</t>
  </si>
  <si>
    <t>Cinco</t>
  </si>
  <si>
    <t>Seis</t>
  </si>
  <si>
    <t>Siete</t>
  </si>
  <si>
    <t>Ocho</t>
  </si>
  <si>
    <t>Nueve</t>
  </si>
  <si>
    <t>Diez</t>
  </si>
  <si>
    <t>Once</t>
  </si>
  <si>
    <t>Doce</t>
  </si>
  <si>
    <t>Trece</t>
  </si>
  <si>
    <t>Catorce</t>
  </si>
  <si>
    <t>Quince</t>
  </si>
  <si>
    <t>Dieciséis</t>
  </si>
  <si>
    <t>Diecisiete</t>
  </si>
  <si>
    <t>Dieciocho</t>
  </si>
  <si>
    <t>Diecinueve</t>
  </si>
  <si>
    <t>Veinte</t>
  </si>
  <si>
    <t>Veintiún</t>
  </si>
  <si>
    <t>Veintidós</t>
  </si>
  <si>
    <t>Veintitrés</t>
  </si>
  <si>
    <t>Veinticuatro</t>
  </si>
  <si>
    <t>Veinticinco</t>
  </si>
  <si>
    <t>Veintiséis</t>
  </si>
  <si>
    <t>Veintisiete</t>
  </si>
  <si>
    <t>Veintiocho</t>
  </si>
  <si>
    <t>Veintinueve</t>
  </si>
  <si>
    <t>Treinta</t>
  </si>
  <si>
    <t>Cuarenta</t>
  </si>
  <si>
    <t>Cincuenta</t>
  </si>
  <si>
    <t>Sesenta</t>
  </si>
  <si>
    <t>Setenta</t>
  </si>
  <si>
    <t>Ochenta</t>
  </si>
  <si>
    <t>Noventa</t>
  </si>
  <si>
    <t>Ciento</t>
  </si>
  <si>
    <t>Doscientos</t>
  </si>
  <si>
    <t>Trescientos</t>
  </si>
  <si>
    <t>Cuatrocientos</t>
  </si>
  <si>
    <t>Quinientos</t>
  </si>
  <si>
    <t>Seiscientos</t>
  </si>
  <si>
    <t>Setecientos</t>
  </si>
  <si>
    <t>Ochocientos</t>
  </si>
  <si>
    <t>Novecientos</t>
  </si>
  <si>
    <t>Mil</t>
  </si>
  <si>
    <t>(volumen entre 12.00 a 19.99 MMPCD)</t>
  </si>
  <si>
    <t>Aplicando numeral 13.2 (iii) del Contrato, se obtiene:</t>
  </si>
  <si>
    <t>{{NombreReporte}}</t>
  </si>
  <si>
    <t>{{GravedadEspecifica}}</t>
  </si>
  <si>
    <t>{{Factor}}</t>
  </si>
  <si>
    <t>{{TipoCambioPromedio}}</t>
  </si>
  <si>
    <t>{{item.Desde}}</t>
  </si>
  <si>
    <t>{{item.Hasta}}</t>
  </si>
  <si>
    <t>{{item.PrecioKg}}</t>
  </si>
  <si>
    <t>{{item.NroDias}}</t>
  </si>
  <si>
    <t>{{item.FechaCadena}}</t>
  </si>
  <si>
    <t>{{item.Cambio}}</t>
  </si>
  <si>
    <t>{{PrefPromedioPeriodo}}</t>
  </si>
  <si>
    <t>{{PrefPeríodo}}</t>
  </si>
  <si>
    <t>{{Total}}</t>
  </si>
  <si>
    <t>{{Igv}}</t>
  </si>
  <si>
    <t>{{PrecioSecado}}</t>
  </si>
  <si>
    <t>{{MontoTotalCmEep}}</t>
  </si>
  <si>
    <t>{{IgvCmEep}}</t>
  </si>
  <si>
    <t>{{ImporteCmEep}}</t>
  </si>
  <si>
    <t>{{CmPrecioPsec}}</t>
  </si>
  <si>
    <t>{{Vtotal}}</t>
  </si>
  <si>
    <t>{{PSec}}</t>
  </si>
  <si>
    <t>{{PrecioFacturacion}}</t>
  </si>
  <si>
    <t>{{Cm}}</t>
  </si>
  <si>
    <t>{{VolumenProcesamientoGna}}</t>
  </si>
  <si>
    <t>{{PrecioDeterminacion}}</t>
  </si>
  <si>
    <t>{{Precio}}</t>
  </si>
  <si>
    <t>{{Vhas}}</t>
  </si>
  <si>
    <t>{{Vglp}}</t>
  </si>
  <si>
    <r>
      <t xml:space="preserve">Según cotización de oferta y demanda publicada en el Diario Oficial El Peruano, es el tipo de cambio </t>
    </r>
    <r>
      <rPr>
        <b/>
        <sz val="10"/>
        <color indexed="12"/>
        <rFont val="Times New Roman"/>
        <family val="1"/>
      </rPr>
      <t>venta</t>
    </r>
    <r>
      <rPr>
        <sz val="10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</si>
</sst>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(* #,##0.00_);_(* \(#,##0.00\);_(* &quot;-&quot;??_);_(@_)"/>
    <numFmt numFmtId="165" formatCode="_ * #,##0.00_ ;_ * \-#,##0.00_ ;_ * &quot;-&quot;??_ ;_ @_ "/>
    <numFmt numFmtId="166" formatCode="_(* #,##0_);_(* \(#,##0\);_(* &quot;-&quot;_);_(@_)"/>
    <numFmt numFmtId="167" formatCode="_ &quot;S/.&quot;\ * #,##0.00_ ;_ &quot;S/.&quot;\ * \-#,##0.00_ ;_ &quot;S/.&quot;\ * &quot;-&quot;??_ ;_ @_ "/>
    <numFmt numFmtId="168" formatCode="_(&quot;S/.&quot;\ * #,##0.00_);_(&quot;S/.&quot;\ * \(#,##0.00\);_(&quot;S/.&quot;\ * &quot;-&quot;??_);_(@_)"/>
    <numFmt numFmtId="169" formatCode="0.0%"/>
    <numFmt numFmtId="170" formatCode="0.000"/>
    <numFmt numFmtId="171" formatCode="0.0000"/>
    <numFmt numFmtId="172" formatCode="#,##0.000"/>
    <numFmt numFmtId="173" formatCode="_ [$€]* #,##0.00_ ;_ [$€]* \-#,##0.00_ ;_ [$€]* &quot;-&quot;??_ ;_ @_ "/>
    <numFmt numFmtId="174" formatCode="#,##0.00\ \ "/>
    <numFmt numFmtId="175" formatCode="#,##0.00\ "/>
    <numFmt numFmtId="176" formatCode="#,##0\ "/>
    <numFmt numFmtId="177" formatCode="_([$$-409]* #,##0.00_);_([$$-409]* \(#,##0.00\);_([$$-409]* &quot;-&quot;??_);_(@_)"/>
    <numFmt numFmtId="178" formatCode="_(&quot;N$&quot;* #,##0.00_);_(&quot;N$&quot;* \(#,##0.00\);_(&quot;N$&quot;* &quot;-&quot;??_);_(@_)"/>
    <numFmt numFmtId="179" formatCode="[$-C0A]d\-mmm\-yy;@"/>
    <numFmt numFmtId="180" formatCode="[$-280A]d&quot; de &quot;mmmm&quot; de &quot;yyyy;@"/>
  </numFmts>
  <fonts count="7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9"/>
      <name val="Arial MT"/>
    </font>
    <font>
      <sz val="10"/>
      <color indexed="12"/>
      <name val="Arial"/>
      <family val="2"/>
    </font>
    <font>
      <b/>
      <sz val="11"/>
      <name val="Times New Roman"/>
      <family val="1"/>
    </font>
    <font>
      <b/>
      <sz val="9"/>
      <color indexed="8"/>
      <name val="Arial MT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i/>
      <sz val="12"/>
      <name val="Symbol"/>
      <family val="1"/>
      <charset val="2"/>
    </font>
    <font>
      <b/>
      <i/>
      <vertAlign val="subscript"/>
      <sz val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color indexed="18"/>
      <name val="Times New Roman"/>
      <family val="1"/>
    </font>
    <font>
      <b/>
      <sz val="10"/>
      <name val="Times New Roman"/>
      <family val="1"/>
    </font>
    <font>
      <sz val="8"/>
      <color indexed="12"/>
      <name val="Arial"/>
      <family val="2"/>
    </font>
    <font>
      <sz val="11"/>
      <color indexed="8"/>
      <name val="Calibri"/>
      <family val="2"/>
    </font>
    <font>
      <sz val="12"/>
      <name val="Arial"/>
      <family val="2"/>
    </font>
    <font>
      <u/>
      <sz val="10.45"/>
      <color indexed="12"/>
      <name val="Arial"/>
      <family val="2"/>
    </font>
    <font>
      <u/>
      <sz val="10"/>
      <color indexed="12"/>
      <name val="MS Sans Serif"/>
      <family val="2"/>
    </font>
    <font>
      <sz val="11"/>
      <color indexed="8"/>
      <name val="Calibri"/>
      <family val="2"/>
      <charset val="161"/>
    </font>
    <font>
      <u/>
      <sz val="2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color rgb="FF0000FF"/>
      <name val="Arial"/>
      <family val="2"/>
    </font>
    <font>
      <sz val="8"/>
      <color rgb="FF0000FF"/>
      <name val="Arial"/>
      <family val="2"/>
    </font>
    <font>
      <sz val="10"/>
      <color rgb="FF0000FF"/>
      <name val="Arial"/>
      <family val="2"/>
    </font>
    <font>
      <sz val="10"/>
      <color theme="0"/>
      <name val="Arial"/>
      <family val="2"/>
    </font>
    <font>
      <sz val="9"/>
      <color theme="3" tint="0.39997558519241921"/>
      <name val="Arial"/>
      <family val="2"/>
    </font>
    <font>
      <sz val="10"/>
      <color rgb="FFFF0000"/>
      <name val="Arial"/>
      <family val="2"/>
    </font>
    <font>
      <sz val="10"/>
      <color rgb="FF0000CC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color indexed="12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57">
    <xf numFmtId="0" fontId="0" fillId="0" borderId="0"/>
    <xf numFmtId="173" fontId="10" fillId="0" borderId="0" applyFont="0" applyFill="0" applyBorder="0" applyAlignment="0" applyProtection="0"/>
    <xf numFmtId="179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9" fontId="37" fillId="0" borderId="0" applyNumberFormat="0" applyFill="0" applyBorder="0" applyAlignment="0" applyProtection="0">
      <alignment vertical="top"/>
      <protection locked="0"/>
    </xf>
    <xf numFmtId="180" fontId="39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66" fontId="17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80" fontId="17" fillId="0" borderId="0"/>
    <xf numFmtId="0" fontId="35" fillId="0" borderId="0"/>
    <xf numFmtId="0" fontId="20" fillId="0" borderId="0"/>
    <xf numFmtId="0" fontId="40" fillId="0" borderId="0"/>
    <xf numFmtId="0" fontId="17" fillId="0" borderId="0"/>
    <xf numFmtId="0" fontId="40" fillId="0" borderId="0"/>
    <xf numFmtId="180" fontId="17" fillId="0" borderId="0"/>
    <xf numFmtId="0" fontId="17" fillId="0" borderId="0"/>
    <xf numFmtId="0" fontId="20" fillId="0" borderId="0"/>
    <xf numFmtId="179" fontId="40" fillId="0" borderId="0"/>
    <xf numFmtId="0" fontId="41" fillId="0" borderId="0"/>
    <xf numFmtId="0" fontId="40" fillId="0" borderId="0"/>
    <xf numFmtId="180" fontId="17" fillId="0" borderId="0"/>
    <xf numFmtId="180" fontId="17" fillId="0" borderId="0"/>
    <xf numFmtId="180" fontId="17" fillId="0" borderId="0"/>
    <xf numFmtId="0" fontId="25" fillId="0" borderId="0"/>
    <xf numFmtId="9" fontId="1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0" fillId="0" borderId="18" applyNumberFormat="0" applyFill="0" applyAlignment="0" applyProtection="0"/>
    <xf numFmtId="0" fontId="51" fillId="0" borderId="19" applyNumberFormat="0" applyFill="0" applyAlignment="0" applyProtection="0"/>
    <xf numFmtId="0" fontId="52" fillId="0" borderId="20" applyNumberFormat="0" applyFill="0" applyAlignment="0" applyProtection="0"/>
    <xf numFmtId="0" fontId="52" fillId="0" borderId="0" applyNumberFormat="0" applyFill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9" borderId="21" applyNumberFormat="0" applyAlignment="0" applyProtection="0"/>
    <xf numFmtId="0" fontId="56" fillId="10" borderId="22" applyNumberFormat="0" applyAlignment="0" applyProtection="0"/>
    <xf numFmtId="0" fontId="57" fillId="10" borderId="21" applyNumberFormat="0" applyAlignment="0" applyProtection="0"/>
    <xf numFmtId="0" fontId="58" fillId="0" borderId="23" applyNumberFormat="0" applyFill="0" applyAlignment="0" applyProtection="0"/>
    <xf numFmtId="0" fontId="59" fillId="11" borderId="24" applyNumberFormat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26" applyNumberFormat="0" applyFill="0" applyAlignment="0" applyProtection="0"/>
    <xf numFmtId="0" fontId="63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63" fillId="16" borderId="0" applyNumberFormat="0" applyBorder="0" applyAlignment="0" applyProtection="0"/>
    <xf numFmtId="0" fontId="63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63" fillId="20" borderId="0" applyNumberFormat="0" applyBorder="0" applyAlignment="0" applyProtection="0"/>
    <xf numFmtId="0" fontId="63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63" fillId="24" borderId="0" applyNumberFormat="0" applyBorder="0" applyAlignment="0" applyProtection="0"/>
    <xf numFmtId="0" fontId="63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63" fillId="28" borderId="0" applyNumberFormat="0" applyBorder="0" applyAlignment="0" applyProtection="0"/>
    <xf numFmtId="0" fontId="63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63" fillId="36" borderId="0" applyNumberFormat="0" applyBorder="0" applyAlignment="0" applyProtection="0"/>
    <xf numFmtId="0" fontId="10" fillId="0" borderId="0"/>
    <xf numFmtId="179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80" fontId="10" fillId="0" borderId="0"/>
    <xf numFmtId="179" fontId="9" fillId="0" borderId="0"/>
    <xf numFmtId="0" fontId="10" fillId="0" borderId="0"/>
    <xf numFmtId="179" fontId="9" fillId="0" borderId="0"/>
    <xf numFmtId="180" fontId="10" fillId="0" borderId="0"/>
    <xf numFmtId="0" fontId="10" fillId="0" borderId="0"/>
    <xf numFmtId="180" fontId="10" fillId="0" borderId="0"/>
    <xf numFmtId="0" fontId="10" fillId="0" borderId="0"/>
    <xf numFmtId="180" fontId="10" fillId="0" borderId="0"/>
    <xf numFmtId="180" fontId="10" fillId="0" borderId="0"/>
    <xf numFmtId="180" fontId="10" fillId="0" borderId="0"/>
    <xf numFmtId="0" fontId="9" fillId="0" borderId="0"/>
    <xf numFmtId="0" fontId="10" fillId="0" borderId="0"/>
    <xf numFmtId="0" fontId="9" fillId="0" borderId="0"/>
    <xf numFmtId="180" fontId="10" fillId="0" borderId="0"/>
    <xf numFmtId="180" fontId="10" fillId="0" borderId="0"/>
    <xf numFmtId="0" fontId="20" fillId="0" borderId="0"/>
    <xf numFmtId="0" fontId="10" fillId="0" borderId="0"/>
    <xf numFmtId="180" fontId="10" fillId="0" borderId="0"/>
    <xf numFmtId="179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180" fontId="10" fillId="0" borderId="0"/>
    <xf numFmtId="0" fontId="10" fillId="0" borderId="0"/>
    <xf numFmtId="180" fontId="10" fillId="0" borderId="0"/>
    <xf numFmtId="0" fontId="10" fillId="0" borderId="0"/>
    <xf numFmtId="0" fontId="10" fillId="0" borderId="0"/>
    <xf numFmtId="18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2" borderId="25" applyNumberFormat="0" applyFont="0" applyAlignment="0" applyProtection="0"/>
    <xf numFmtId="0" fontId="49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173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0" fontId="69" fillId="8" borderId="0" applyNumberFormat="0" applyBorder="0" applyAlignment="0" applyProtection="0"/>
    <xf numFmtId="179" fontId="8" fillId="0" borderId="0"/>
    <xf numFmtId="179" fontId="8" fillId="0" borderId="0"/>
    <xf numFmtId="0" fontId="8" fillId="0" borderId="0"/>
    <xf numFmtId="0" fontId="8" fillId="0" borderId="0"/>
    <xf numFmtId="17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2" borderId="25" applyNumberFormat="0" applyFont="0" applyAlignment="0" applyProtection="0"/>
    <xf numFmtId="9" fontId="67" fillId="0" borderId="0" applyFont="0" applyFill="0" applyBorder="0" applyAlignment="0" applyProtection="0"/>
    <xf numFmtId="179" fontId="7" fillId="0" borderId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164" fontId="10" fillId="0" borderId="0" applyFont="0" applyFill="0" applyBorder="0" applyAlignment="0" applyProtection="0"/>
    <xf numFmtId="179" fontId="6" fillId="0" borderId="0"/>
    <xf numFmtId="179" fontId="6" fillId="0" borderId="0"/>
    <xf numFmtId="0" fontId="6" fillId="0" borderId="0"/>
    <xf numFmtId="0" fontId="6" fillId="0" borderId="0"/>
    <xf numFmtId="17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2" borderId="25" applyNumberFormat="0" applyFont="0" applyAlignment="0" applyProtection="0"/>
    <xf numFmtId="0" fontId="49" fillId="0" borderId="0" applyNumberFormat="0" applyFill="0" applyBorder="0" applyAlignment="0" applyProtection="0"/>
    <xf numFmtId="0" fontId="5" fillId="0" borderId="0"/>
    <xf numFmtId="0" fontId="5" fillId="12" borderId="25" applyNumberFormat="0" applyFont="0" applyAlignment="0" applyProtection="0"/>
    <xf numFmtId="0" fontId="5" fillId="0" borderId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4" fillId="0" borderId="0"/>
    <xf numFmtId="0" fontId="4" fillId="12" borderId="25" applyNumberFormat="0" applyFont="0" applyAlignment="0" applyProtection="0"/>
    <xf numFmtId="0" fontId="4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5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36" borderId="0" applyNumberFormat="0" applyBorder="0" applyAlignment="0" applyProtection="0"/>
    <xf numFmtId="164" fontId="10" fillId="0" borderId="0" applyFont="0" applyFill="0" applyBorder="0" applyAlignment="0" applyProtection="0"/>
    <xf numFmtId="179" fontId="3" fillId="0" borderId="0"/>
    <xf numFmtId="179" fontId="3" fillId="0" borderId="0"/>
    <xf numFmtId="0" fontId="3" fillId="0" borderId="0"/>
    <xf numFmtId="0" fontId="3" fillId="0" borderId="0"/>
    <xf numFmtId="17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25" applyNumberFormat="0" applyFont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164" fontId="70" fillId="0" borderId="0" applyFont="0" applyFill="0" applyBorder="0" applyAlignment="0" applyProtection="0"/>
    <xf numFmtId="173" fontId="70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70" fillId="0" borderId="0" applyFont="0" applyFill="0" applyBorder="0" applyAlignment="0" applyProtection="0"/>
    <xf numFmtId="179" fontId="2" fillId="0" borderId="0"/>
    <xf numFmtId="179" fontId="2" fillId="0" borderId="0"/>
    <xf numFmtId="0" fontId="2" fillId="0" borderId="0"/>
    <xf numFmtId="0" fontId="2" fillId="0" borderId="0"/>
    <xf numFmtId="179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25" applyNumberFormat="0" applyFont="0" applyAlignment="0" applyProtection="0"/>
    <xf numFmtId="9" fontId="70" fillId="0" borderId="0" applyFont="0" applyFill="0" applyBorder="0" applyAlignment="0" applyProtection="0"/>
    <xf numFmtId="0" fontId="1" fillId="0" borderId="0"/>
    <xf numFmtId="0" fontId="1" fillId="12" borderId="25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143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/>
    <xf numFmtId="0" fontId="16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3" fillId="0" borderId="0" xfId="0" applyFont="1"/>
    <xf numFmtId="2" fontId="0" fillId="0" borderId="0" xfId="0" applyNumberFormat="1"/>
    <xf numFmtId="0" fontId="13" fillId="0" borderId="0" xfId="0" applyFont="1" applyAlignment="1">
      <alignment horizontal="center"/>
    </xf>
    <xf numFmtId="0" fontId="20" fillId="0" borderId="0" xfId="0" applyFont="1"/>
    <xf numFmtId="0" fontId="16" fillId="0" borderId="2" xfId="0" applyFont="1" applyBorder="1"/>
    <xf numFmtId="0" fontId="16" fillId="0" borderId="4" xfId="0" applyFont="1" applyBorder="1"/>
    <xf numFmtId="0" fontId="21" fillId="0" borderId="0" xfId="0" applyFont="1"/>
    <xf numFmtId="4" fontId="0" fillId="0" borderId="0" xfId="0" applyNumberFormat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2" xfId="0" applyFont="1" applyBorder="1" applyAlignment="1">
      <alignment horizontal="center"/>
    </xf>
    <xf numFmtId="0" fontId="11" fillId="0" borderId="0" xfId="0" applyFont="1"/>
    <xf numFmtId="0" fontId="16" fillId="0" borderId="0" xfId="0" quotePrefix="1" applyFont="1"/>
    <xf numFmtId="3" fontId="24" fillId="0" borderId="0" xfId="0" applyNumberFormat="1" applyFont="1" applyAlignment="1">
      <alignment horizontal="center"/>
    </xf>
    <xf numFmtId="168" fontId="0" fillId="0" borderId="0" xfId="0" applyNumberFormat="1"/>
    <xf numFmtId="0" fontId="26" fillId="0" borderId="0" xfId="0" applyFont="1"/>
    <xf numFmtId="49" fontId="0" fillId="0" borderId="0" xfId="0" applyNumberFormat="1"/>
    <xf numFmtId="168" fontId="0" fillId="0" borderId="0" xfId="0" applyNumberFormat="1" applyAlignment="1">
      <alignment horizontal="center"/>
    </xf>
    <xf numFmtId="0" fontId="27" fillId="0" borderId="0" xfId="0" applyFont="1"/>
    <xf numFmtId="168" fontId="27" fillId="0" borderId="0" xfId="0" applyNumberFormat="1" applyFont="1"/>
    <xf numFmtId="3" fontId="26" fillId="0" borderId="0" xfId="0" applyNumberFormat="1" applyFont="1" applyAlignment="1">
      <alignment horizontal="center"/>
    </xf>
    <xf numFmtId="174" fontId="27" fillId="0" borderId="0" xfId="0" applyNumberFormat="1" applyFont="1"/>
    <xf numFmtId="49" fontId="27" fillId="0" borderId="0" xfId="0" applyNumberFormat="1" applyFont="1"/>
    <xf numFmtId="0" fontId="0" fillId="0" borderId="0" xfId="0" applyAlignment="1">
      <alignment horizontal="center" vertical="center"/>
    </xf>
    <xf numFmtId="0" fontId="27" fillId="0" borderId="0" xfId="0" applyFont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27" fillId="0" borderId="0" xfId="0" applyFont="1" applyAlignment="1">
      <alignment vertical="center"/>
    </xf>
    <xf numFmtId="176" fontId="27" fillId="0" borderId="0" xfId="0" applyNumberFormat="1" applyFont="1" applyAlignment="1">
      <alignment vertical="center"/>
    </xf>
    <xf numFmtId="175" fontId="27" fillId="0" borderId="0" xfId="0" applyNumberFormat="1" applyFont="1" applyAlignment="1">
      <alignment vertical="center"/>
    </xf>
    <xf numFmtId="3" fontId="27" fillId="0" borderId="0" xfId="0" applyNumberFormat="1" applyFont="1"/>
    <xf numFmtId="175" fontId="27" fillId="0" borderId="0" xfId="0" applyNumberFormat="1" applyFont="1"/>
    <xf numFmtId="174" fontId="0" fillId="0" borderId="0" xfId="0" applyNumberFormat="1"/>
    <xf numFmtId="0" fontId="28" fillId="0" borderId="0" xfId="0" applyFont="1"/>
    <xf numFmtId="174" fontId="0" fillId="0" borderId="0" xfId="0" applyNumberFormat="1" applyAlignment="1">
      <alignment vertical="center"/>
    </xf>
    <xf numFmtId="168" fontId="26" fillId="0" borderId="0" xfId="0" applyNumberFormat="1" applyFont="1"/>
    <xf numFmtId="0" fontId="25" fillId="0" borderId="0" xfId="32"/>
    <xf numFmtId="0" fontId="29" fillId="2" borderId="0" xfId="32" applyFont="1" applyFill="1" applyAlignment="1">
      <alignment horizontal="center"/>
    </xf>
    <xf numFmtId="2" fontId="16" fillId="0" borderId="0" xfId="32" applyNumberFormat="1" applyFont="1" applyAlignment="1">
      <alignment horizontal="center"/>
    </xf>
    <xf numFmtId="0" fontId="30" fillId="3" borderId="0" xfId="32" applyFont="1" applyFill="1" applyAlignment="1">
      <alignment horizontal="center"/>
    </xf>
    <xf numFmtId="0" fontId="25" fillId="3" borderId="0" xfId="32" applyFill="1"/>
    <xf numFmtId="2" fontId="25" fillId="0" borderId="0" xfId="32" applyNumberFormat="1"/>
    <xf numFmtId="0" fontId="25" fillId="0" borderId="0" xfId="32" applyAlignment="1">
      <alignment horizontal="center"/>
    </xf>
    <xf numFmtId="0" fontId="25" fillId="0" borderId="0" xfId="32" applyAlignment="1">
      <alignment horizontal="left"/>
    </xf>
    <xf numFmtId="0" fontId="16" fillId="0" borderId="0" xfId="0" applyFont="1" applyAlignment="1">
      <alignment horizontal="center"/>
    </xf>
    <xf numFmtId="169" fontId="0" fillId="0" borderId="0" xfId="0" applyNumberFormat="1"/>
    <xf numFmtId="2" fontId="0" fillId="0" borderId="0" xfId="0" applyNumberFormat="1" applyAlignment="1">
      <alignment horizontal="center"/>
    </xf>
    <xf numFmtId="0" fontId="32" fillId="0" borderId="0" xfId="0" applyFont="1" applyAlignment="1">
      <alignment horizontal="right" vertical="top" wrapText="1"/>
    </xf>
    <xf numFmtId="0" fontId="0" fillId="0" borderId="0" xfId="0" applyAlignment="1">
      <alignment wrapText="1"/>
    </xf>
    <xf numFmtId="0" fontId="13" fillId="0" borderId="0" xfId="0" quotePrefix="1" applyFont="1"/>
    <xf numFmtId="2" fontId="13" fillId="0" borderId="0" xfId="0" applyNumberFormat="1" applyFont="1" applyAlignment="1">
      <alignment horizontal="center"/>
    </xf>
    <xf numFmtId="0" fontId="33" fillId="0" borderId="0" xfId="0" applyFont="1"/>
    <xf numFmtId="0" fontId="0" fillId="0" borderId="0" xfId="0" applyAlignment="1">
      <alignment horizontal="right"/>
    </xf>
    <xf numFmtId="9" fontId="13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left" vertical="top" wrapText="1"/>
    </xf>
    <xf numFmtId="0" fontId="31" fillId="0" borderId="0" xfId="0" applyFont="1" applyAlignment="1">
      <alignment horizontal="center" vertical="top"/>
    </xf>
    <xf numFmtId="0" fontId="32" fillId="0" borderId="0" xfId="0" applyFont="1" applyAlignment="1">
      <alignment horizontal="right" vertical="top"/>
    </xf>
    <xf numFmtId="4" fontId="26" fillId="0" borderId="0" xfId="0" applyNumberFormat="1" applyFont="1" applyAlignment="1">
      <alignment horizontal="center"/>
    </xf>
    <xf numFmtId="0" fontId="18" fillId="4" borderId="0" xfId="32" applyFont="1" applyFill="1"/>
    <xf numFmtId="0" fontId="43" fillId="0" borderId="0" xfId="0" applyFont="1"/>
    <xf numFmtId="10" fontId="44" fillId="0" borderId="0" xfId="0" applyNumberFormat="1" applyFont="1" applyAlignment="1">
      <alignment horizontal="center"/>
    </xf>
    <xf numFmtId="0" fontId="42" fillId="0" borderId="0" xfId="0" applyFont="1"/>
    <xf numFmtId="10" fontId="0" fillId="0" borderId="0" xfId="33" applyNumberFormat="1" applyFont="1"/>
    <xf numFmtId="0" fontId="45" fillId="0" borderId="0" xfId="0" applyFont="1"/>
    <xf numFmtId="0" fontId="16" fillId="0" borderId="11" xfId="0" applyFont="1" applyBorder="1"/>
    <xf numFmtId="0" fontId="16" fillId="0" borderId="10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5" xfId="0" applyFont="1" applyBorder="1"/>
    <xf numFmtId="0" fontId="16" fillId="0" borderId="16" xfId="0" applyFont="1" applyBorder="1"/>
    <xf numFmtId="49" fontId="46" fillId="0" borderId="0" xfId="0" applyNumberFormat="1" applyFont="1"/>
    <xf numFmtId="171" fontId="0" fillId="0" borderId="0" xfId="0" applyNumberFormat="1"/>
    <xf numFmtId="14" fontId="0" fillId="0" borderId="0" xfId="0" applyNumberFormat="1"/>
    <xf numFmtId="170" fontId="0" fillId="0" borderId="0" xfId="0" applyNumberFormat="1"/>
    <xf numFmtId="0" fontId="10" fillId="0" borderId="0" xfId="0" applyFont="1"/>
    <xf numFmtId="0" fontId="65" fillId="0" borderId="0" xfId="0" applyFont="1"/>
    <xf numFmtId="171" fontId="13" fillId="6" borderId="1" xfId="0" applyNumberFormat="1" applyFont="1" applyFill="1" applyBorder="1" applyAlignment="1">
      <alignment horizontal="center"/>
    </xf>
    <xf numFmtId="0" fontId="48" fillId="6" borderId="9" xfId="0" applyFont="1" applyFill="1" applyBorder="1" applyAlignment="1">
      <alignment horizontal="center"/>
    </xf>
    <xf numFmtId="0" fontId="66" fillId="5" borderId="0" xfId="0" applyFont="1" applyFill="1" applyAlignment="1">
      <alignment horizontal="center" vertical="center"/>
    </xf>
    <xf numFmtId="14" fontId="66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7" fillId="0" borderId="0" xfId="0" applyFont="1"/>
    <xf numFmtId="15" fontId="10" fillId="0" borderId="1" xfId="0" applyNumberFormat="1" applyFont="1" applyBorder="1"/>
    <xf numFmtId="0" fontId="33" fillId="0" borderId="0" xfId="0" applyFont="1" applyAlignment="1">
      <alignment horizontal="left"/>
    </xf>
    <xf numFmtId="14" fontId="0" fillId="0" borderId="17" xfId="0" applyNumberFormat="1" applyBorder="1" applyAlignment="1">
      <alignment wrapText="1"/>
    </xf>
    <xf numFmtId="15" fontId="10" fillId="6" borderId="9" xfId="0" applyNumberFormat="1" applyFont="1" applyFill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4" fontId="10" fillId="0" borderId="0" xfId="0" applyNumberFormat="1" applyFont="1" applyAlignment="1">
      <alignment horizontal="center"/>
    </xf>
    <xf numFmtId="177" fontId="10" fillId="0" borderId="0" xfId="0" applyNumberFormat="1" applyFont="1"/>
    <xf numFmtId="168" fontId="10" fillId="0" borderId="0" xfId="0" applyNumberFormat="1" applyFont="1"/>
    <xf numFmtId="9" fontId="13" fillId="0" borderId="0" xfId="0" applyNumberFormat="1" applyFont="1" applyAlignment="1">
      <alignment horizontal="left"/>
    </xf>
    <xf numFmtId="0" fontId="0" fillId="0" borderId="17" xfId="0" applyBorder="1" applyAlignment="1">
      <alignment horizontal="center" vertical="center" wrapText="1"/>
    </xf>
    <xf numFmtId="171" fontId="64" fillId="0" borderId="0" xfId="0" applyNumberFormat="1" applyFont="1" applyAlignment="1">
      <alignment horizontal="center"/>
    </xf>
    <xf numFmtId="170" fontId="0" fillId="0" borderId="0" xfId="0" applyNumberFormat="1" applyFill="1" applyAlignment="1">
      <alignment horizontal="center"/>
    </xf>
    <xf numFmtId="2" fontId="16" fillId="0" borderId="7" xfId="0" applyNumberFormat="1" applyFont="1" applyFill="1" applyBorder="1" applyAlignment="1">
      <alignment horizontal="center"/>
    </xf>
    <xf numFmtId="0" fontId="10" fillId="0" borderId="17" xfId="0" applyFont="1" applyBorder="1" applyAlignment="1">
      <alignment horizontal="center" vertical="center" wrapText="1"/>
    </xf>
    <xf numFmtId="0" fontId="0" fillId="0" borderId="0" xfId="0" applyBorder="1"/>
    <xf numFmtId="10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right"/>
    </xf>
    <xf numFmtId="1" fontId="15" fillId="0" borderId="1" xfId="0" applyNumberFormat="1" applyFont="1" applyBorder="1" applyAlignment="1">
      <alignment horizontal="center" vertical="center"/>
    </xf>
    <xf numFmtId="172" fontId="32" fillId="0" borderId="1" xfId="0" applyNumberFormat="1" applyFont="1" applyFill="1" applyBorder="1" applyAlignment="1">
      <alignment horizontal="center" vertical="center" wrapText="1"/>
    </xf>
    <xf numFmtId="4" fontId="16" fillId="0" borderId="10" xfId="0" applyNumberFormat="1" applyFont="1" applyFill="1" applyBorder="1" applyAlignment="1">
      <alignment vertical="center"/>
    </xf>
    <xf numFmtId="4" fontId="16" fillId="0" borderId="5" xfId="0" applyNumberFormat="1" applyFont="1" applyFill="1" applyBorder="1" applyAlignment="1">
      <alignment vertical="center"/>
    </xf>
    <xf numFmtId="4" fontId="16" fillId="0" borderId="10" xfId="0" applyNumberFormat="1" applyFont="1" applyFill="1" applyBorder="1" applyAlignment="1">
      <alignment horizontal="right" vertical="center"/>
    </xf>
    <xf numFmtId="4" fontId="16" fillId="0" borderId="5" xfId="0" applyNumberFormat="1" applyFont="1" applyFill="1" applyBorder="1" applyAlignment="1">
      <alignment horizontal="right" vertical="center"/>
    </xf>
    <xf numFmtId="2" fontId="16" fillId="0" borderId="0" xfId="0" applyNumberFormat="1" applyFont="1" applyFill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4" fontId="24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0" fontId="16" fillId="6" borderId="4" xfId="0" applyNumberFormat="1" applyFont="1" applyFill="1" applyBorder="1" applyAlignment="1">
      <alignment horizontal="center" vertical="center"/>
    </xf>
    <xf numFmtId="2" fontId="10" fillId="0" borderId="0" xfId="0" applyNumberFormat="1" applyFont="1" applyFill="1" applyAlignment="1">
      <alignment horizontal="center"/>
    </xf>
    <xf numFmtId="2" fontId="16" fillId="0" borderId="3" xfId="0" applyNumberFormat="1" applyFont="1" applyFill="1" applyBorder="1" applyAlignment="1">
      <alignment horizontal="center"/>
    </xf>
    <xf numFmtId="4" fontId="13" fillId="0" borderId="0" xfId="0" applyNumberFormat="1" applyFont="1" applyFill="1" applyAlignment="1">
      <alignment horizontal="center"/>
    </xf>
    <xf numFmtId="171" fontId="10" fillId="0" borderId="1" xfId="0" applyNumberFormat="1" applyFont="1" applyFill="1" applyBorder="1" applyAlignment="1">
      <alignment horizontal="center" vertical="center"/>
    </xf>
    <xf numFmtId="171" fontId="13" fillId="0" borderId="1" xfId="0" applyNumberFormat="1" applyFont="1" applyFill="1" applyBorder="1" applyAlignment="1">
      <alignment horizontal="center" vertical="center"/>
    </xf>
    <xf numFmtId="0" fontId="48" fillId="0" borderId="9" xfId="0" applyFont="1" applyFill="1" applyBorder="1" applyAlignment="1">
      <alignment horizontal="center" vertical="center"/>
    </xf>
    <xf numFmtId="15" fontId="10" fillId="0" borderId="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14" fontId="0" fillId="0" borderId="27" xfId="0" applyNumberFormat="1" applyBorder="1" applyAlignment="1">
      <alignment wrapText="1"/>
    </xf>
    <xf numFmtId="0" fontId="0" fillId="0" borderId="27" xfId="0" applyBorder="1" applyAlignment="1">
      <alignment horizontal="center" vertical="center" wrapText="1"/>
    </xf>
    <xf numFmtId="14" fontId="10" fillId="0" borderId="17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" fontId="26" fillId="0" borderId="0" xfId="0" applyNumberFormat="1" applyFont="1" applyAlignment="1">
      <alignment horizontal="center"/>
    </xf>
    <xf numFmtId="0" fontId="71" fillId="0" borderId="0" xfId="0" applyFont="1" applyAlignment="1">
      <alignment horizontal="left"/>
    </xf>
    <xf numFmtId="0" fontId="71" fillId="0" borderId="0" xfId="0" applyFont="1" applyAlignment="1"/>
    <xf numFmtId="0" fontId="71" fillId="0" borderId="0" xfId="0" applyFont="1" applyAlignment="1">
      <alignment horizontal="left" vertical="center"/>
    </xf>
  </cellXfs>
  <cellStyles count="357">
    <cellStyle name="20% - Énfasis1" xfId="52" builtinId="30" customBuiltin="1"/>
    <cellStyle name="20% - Énfasis1 2" xfId="161" xr:uid="{BC31B0FA-7ECA-42A2-BF2F-58BC3EDDF6B7}"/>
    <cellStyle name="20% - Énfasis1 3" xfId="196" xr:uid="{EBD5C74F-BAFF-41BB-B203-6B292FE296B1}"/>
    <cellStyle name="20% - Énfasis1 4" xfId="231" xr:uid="{CB4EE2D0-DA7C-4BA3-9C23-4D6CC3F34A11}"/>
    <cellStyle name="20% - Énfasis1 5" xfId="252" xr:uid="{653FA7BB-33A5-41F6-B7F1-162D9B35B088}"/>
    <cellStyle name="20% - Énfasis1 6" xfId="270" xr:uid="{6131FFF7-2EBB-492A-8385-5E0AB9964EF2}"/>
    <cellStyle name="20% - Énfasis1 7" xfId="301" xr:uid="{8A0C1551-1564-48E7-9FF8-779F6827E919}"/>
    <cellStyle name="20% - Énfasis1 8" xfId="339" xr:uid="{31C285EA-8E65-45BA-A2C2-7FA6181048A5}"/>
    <cellStyle name="20% - Énfasis2" xfId="56" builtinId="34" customBuiltin="1"/>
    <cellStyle name="20% - Énfasis2 2" xfId="162" xr:uid="{1A02AF84-DE76-40E5-9405-B43B913E2687}"/>
    <cellStyle name="20% - Énfasis2 3" xfId="197" xr:uid="{8336AF48-8EDA-46DE-ADE0-5735C95A7CED}"/>
    <cellStyle name="20% - Énfasis2 4" xfId="234" xr:uid="{CE97A115-C262-4DFC-B2B3-A982EBDE8336}"/>
    <cellStyle name="20% - Énfasis2 5" xfId="255" xr:uid="{2E211F2D-E12F-4306-B57E-C762BB1F1BD8}"/>
    <cellStyle name="20% - Énfasis2 6" xfId="271" xr:uid="{60A7305C-9826-48DB-82DD-711A0718BF8A}"/>
    <cellStyle name="20% - Énfasis2 7" xfId="302" xr:uid="{B850F9BD-32A7-47AB-89AF-243BC353C82F}"/>
    <cellStyle name="20% - Énfasis2 8" xfId="342" xr:uid="{F8039AD5-CAF0-48FC-A35C-F0A3B53AEBB9}"/>
    <cellStyle name="20% - Énfasis3" xfId="60" builtinId="38" customBuiltin="1"/>
    <cellStyle name="20% - Énfasis3 2" xfId="163" xr:uid="{D179F6FF-5554-49C0-A60C-EB8F0BEA7380}"/>
    <cellStyle name="20% - Énfasis3 3" xfId="198" xr:uid="{8F91249E-E5A1-46E2-B4E1-D6073613FB47}"/>
    <cellStyle name="20% - Énfasis3 4" xfId="237" xr:uid="{C571F709-5F9B-49CE-B145-700FEB683D5F}"/>
    <cellStyle name="20% - Énfasis3 5" xfId="258" xr:uid="{536010F1-0376-4C6E-9124-095BB1815C65}"/>
    <cellStyle name="20% - Énfasis3 6" xfId="272" xr:uid="{C191ACEE-FBD2-4E07-B32F-F13ADEB5A27D}"/>
    <cellStyle name="20% - Énfasis3 7" xfId="303" xr:uid="{7FD737CE-59B7-4712-9F8D-75832D7C2576}"/>
    <cellStyle name="20% - Énfasis3 8" xfId="345" xr:uid="{A2D39E2B-1221-4BD8-B8CA-E70EB8548A8F}"/>
    <cellStyle name="20% - Énfasis4" xfId="64" builtinId="42" customBuiltin="1"/>
    <cellStyle name="20% - Énfasis4 2" xfId="164" xr:uid="{781262B3-EA35-43DB-AEEA-CD733ECC8DFD}"/>
    <cellStyle name="20% - Énfasis4 3" xfId="199" xr:uid="{588112D1-7DE9-4395-A447-E96B568FA088}"/>
    <cellStyle name="20% - Énfasis4 4" xfId="240" xr:uid="{43424526-4224-4ACD-8E65-DF7025F5A57A}"/>
    <cellStyle name="20% - Énfasis4 5" xfId="261" xr:uid="{C04B344C-D5DF-4A1E-8474-8A16DE52DA4F}"/>
    <cellStyle name="20% - Énfasis4 6" xfId="273" xr:uid="{9AF25CCA-705C-413C-B9A8-906DF0D405BD}"/>
    <cellStyle name="20% - Énfasis4 7" xfId="304" xr:uid="{C00725EF-E3C9-40C9-BCF3-4FE7B47164C0}"/>
    <cellStyle name="20% - Énfasis4 8" xfId="348" xr:uid="{2B39C854-7EBE-4BBE-A6AE-59E467575A70}"/>
    <cellStyle name="20% - Énfasis5" xfId="68" builtinId="46" customBuiltin="1"/>
    <cellStyle name="20% - Énfasis5 2" xfId="165" xr:uid="{D8240D01-280F-402C-B7FF-CEBB2A7A66F7}"/>
    <cellStyle name="20% - Énfasis5 3" xfId="200" xr:uid="{4E40C220-2F53-4E23-B1E6-CC1B9EE3B424}"/>
    <cellStyle name="20% - Énfasis5 4" xfId="243" xr:uid="{DFC5C99F-38ED-4772-8A01-A24BB1A12929}"/>
    <cellStyle name="20% - Énfasis5 5" xfId="264" xr:uid="{83C7F5EC-217F-4711-B333-8A3A2E7294FE}"/>
    <cellStyle name="20% - Énfasis5 6" xfId="274" xr:uid="{F0FA622B-C10F-412C-A39A-D900BC86E45F}"/>
    <cellStyle name="20% - Énfasis5 7" xfId="305" xr:uid="{F7035066-BFA5-4CB6-9B64-3710F1C7976B}"/>
    <cellStyle name="20% - Énfasis5 8" xfId="351" xr:uid="{8A2E6F4E-ECE9-489D-A151-600D9F84DC43}"/>
    <cellStyle name="20% - Énfasis6" xfId="72" builtinId="50" customBuiltin="1"/>
    <cellStyle name="20% - Énfasis6 2" xfId="166" xr:uid="{046C075A-9E81-478D-82A3-0AF16F7EEA94}"/>
    <cellStyle name="20% - Énfasis6 3" xfId="201" xr:uid="{DEF97DFF-9B36-46B3-BBB8-AA240F69D2A9}"/>
    <cellStyle name="20% - Énfasis6 4" xfId="246" xr:uid="{6F07FC4F-9A8C-42D7-B1F8-9109445718FE}"/>
    <cellStyle name="20% - Énfasis6 5" xfId="267" xr:uid="{A09AD889-0F0B-4748-A141-EE412F10DE48}"/>
    <cellStyle name="20% - Énfasis6 6" xfId="275" xr:uid="{B8C9F898-EF72-415B-B343-9FDD648E967A}"/>
    <cellStyle name="20% - Énfasis6 7" xfId="306" xr:uid="{5A5AD8E4-1357-4F31-9492-0040DE7EEFF9}"/>
    <cellStyle name="20% - Énfasis6 8" xfId="354" xr:uid="{0731DA1D-1A73-43C5-A4ED-A9823070F50D}"/>
    <cellStyle name="40% - Énfasis1" xfId="53" builtinId="31" customBuiltin="1"/>
    <cellStyle name="40% - Énfasis1 2" xfId="167" xr:uid="{E78A32F8-D7C9-4D9E-B911-7358F82F330F}"/>
    <cellStyle name="40% - Énfasis1 3" xfId="202" xr:uid="{075062F7-F605-4E7E-8C68-2116A656C631}"/>
    <cellStyle name="40% - Énfasis1 4" xfId="232" xr:uid="{E5D0E5CF-95E7-48A0-A4AF-4B10320A4065}"/>
    <cellStyle name="40% - Énfasis1 5" xfId="253" xr:uid="{A3F7F0A3-8FCA-43DC-8FA6-1CDCD8A62FF5}"/>
    <cellStyle name="40% - Énfasis1 6" xfId="276" xr:uid="{DDD7A55C-FDD5-45B2-BE98-20C0F5E44B17}"/>
    <cellStyle name="40% - Énfasis1 7" xfId="307" xr:uid="{ACD205AE-6243-4768-B440-6A21F41EBAF6}"/>
    <cellStyle name="40% - Énfasis1 8" xfId="340" xr:uid="{E3660903-323E-4743-84F7-7AC63609CBF8}"/>
    <cellStyle name="40% - Énfasis2" xfId="57" builtinId="35" customBuiltin="1"/>
    <cellStyle name="40% - Énfasis2 2" xfId="168" xr:uid="{8B08E0F9-F21E-4EB3-8AFE-8F72EBAE5BA6}"/>
    <cellStyle name="40% - Énfasis2 3" xfId="203" xr:uid="{3EFCFEE4-4306-4710-BC2D-D95E5476281E}"/>
    <cellStyle name="40% - Énfasis2 4" xfId="235" xr:uid="{B0B7E593-7E5F-4025-B223-FDB28FA34352}"/>
    <cellStyle name="40% - Énfasis2 5" xfId="256" xr:uid="{DAA744AC-07BD-4111-AB2F-15867142EBE9}"/>
    <cellStyle name="40% - Énfasis2 6" xfId="277" xr:uid="{667DCB89-FC8A-48B5-9911-43E3C571CE00}"/>
    <cellStyle name="40% - Énfasis2 7" xfId="308" xr:uid="{53B5B74B-C3DE-4E04-B617-BB615A8BFAF5}"/>
    <cellStyle name="40% - Énfasis2 8" xfId="343" xr:uid="{6C1D66CF-A234-4AD4-8E22-9BCCCE59ACA6}"/>
    <cellStyle name="40% - Énfasis3" xfId="61" builtinId="39" customBuiltin="1"/>
    <cellStyle name="40% - Énfasis3 2" xfId="169" xr:uid="{AE719F2B-684D-4713-A4ED-5CBB1AB96EF4}"/>
    <cellStyle name="40% - Énfasis3 3" xfId="204" xr:uid="{85FD2439-77EB-4F38-8BE7-EF0C17396AEF}"/>
    <cellStyle name="40% - Énfasis3 4" xfId="238" xr:uid="{62F8E8AB-494A-4A65-8492-F1045496360D}"/>
    <cellStyle name="40% - Énfasis3 5" xfId="259" xr:uid="{BEE7FD5E-101C-4CD8-8E1E-7990DB592F56}"/>
    <cellStyle name="40% - Énfasis3 6" xfId="278" xr:uid="{C762943B-079A-47B8-A168-9B1CFED11477}"/>
    <cellStyle name="40% - Énfasis3 7" xfId="309" xr:uid="{73314879-CC6F-42B0-867A-67328F76832A}"/>
    <cellStyle name="40% - Énfasis3 8" xfId="346" xr:uid="{CBBE00BB-D82D-43CE-80B2-B554FA18F879}"/>
    <cellStyle name="40% - Énfasis4" xfId="65" builtinId="43" customBuiltin="1"/>
    <cellStyle name="40% - Énfasis4 2" xfId="170" xr:uid="{478AB8ED-67C2-426D-BA0D-D8CD8593C3E3}"/>
    <cellStyle name="40% - Énfasis4 3" xfId="205" xr:uid="{0AE4802F-68FA-44E9-BBAA-945E9EFC61AB}"/>
    <cellStyle name="40% - Énfasis4 4" xfId="241" xr:uid="{79A4C968-727C-4ACA-9EE0-4852454D1F66}"/>
    <cellStyle name="40% - Énfasis4 5" xfId="262" xr:uid="{3A0E7C26-7A22-4276-AE4C-19EAD0B666CB}"/>
    <cellStyle name="40% - Énfasis4 6" xfId="279" xr:uid="{8C654DC2-071E-41C3-B0F0-C2C1E6FB883C}"/>
    <cellStyle name="40% - Énfasis4 7" xfId="310" xr:uid="{1F5708E2-50F7-43E1-B96F-0BABDF181186}"/>
    <cellStyle name="40% - Énfasis4 8" xfId="349" xr:uid="{D439C58D-44C4-4AD7-AD8F-A488C70C5E00}"/>
    <cellStyle name="40% - Énfasis5" xfId="69" builtinId="47" customBuiltin="1"/>
    <cellStyle name="40% - Énfasis5 2" xfId="171" xr:uid="{E73FAAE9-1C67-461F-A960-4AD548F086C7}"/>
    <cellStyle name="40% - Énfasis5 3" xfId="206" xr:uid="{79935B87-4F9D-4785-8201-FFA282DC0BB2}"/>
    <cellStyle name="40% - Énfasis5 4" xfId="244" xr:uid="{16C88B37-3785-4EE3-9557-6BB3930F569D}"/>
    <cellStyle name="40% - Énfasis5 5" xfId="265" xr:uid="{2A20480B-CD7A-43CF-B2D7-E8125DE64196}"/>
    <cellStyle name="40% - Énfasis5 6" xfId="280" xr:uid="{E404A92D-7E71-47F1-80E2-2064FDADB50A}"/>
    <cellStyle name="40% - Énfasis5 7" xfId="311" xr:uid="{C057FCE3-C3E6-44AD-A2FD-7CB5FB702A14}"/>
    <cellStyle name="40% - Énfasis5 8" xfId="352" xr:uid="{B8A1B230-4C26-4C4F-9222-682CC6FEC6CA}"/>
    <cellStyle name="40% - Énfasis6" xfId="73" builtinId="51" customBuiltin="1"/>
    <cellStyle name="40% - Énfasis6 2" xfId="172" xr:uid="{22B0E015-F98D-4CD2-B222-9CED65C6FED5}"/>
    <cellStyle name="40% - Énfasis6 3" xfId="207" xr:uid="{4362734F-1B36-4CAC-9BFD-D56CAEBDA254}"/>
    <cellStyle name="40% - Énfasis6 4" xfId="247" xr:uid="{0CB79F65-E480-4F24-A2A0-9F665C5F14BB}"/>
    <cellStyle name="40% - Énfasis6 5" xfId="268" xr:uid="{082EA179-EC4D-497A-81EA-9C420439EFB6}"/>
    <cellStyle name="40% - Énfasis6 6" xfId="281" xr:uid="{E36594DA-E349-4866-BB20-01A11873491A}"/>
    <cellStyle name="40% - Énfasis6 7" xfId="312" xr:uid="{5B5F0A5F-8B86-49A1-AB8F-2F69BE7B0366}"/>
    <cellStyle name="40% - Énfasis6 8" xfId="355" xr:uid="{3139D1FA-EAC5-408E-ACBF-F0D8349529EF}"/>
    <cellStyle name="60% - Énfasis1" xfId="54" builtinId="32" customBuiltin="1"/>
    <cellStyle name="60% - Énfasis1 2" xfId="173" xr:uid="{A7C882B3-54DD-46D4-B89A-57C90A5A31CC}"/>
    <cellStyle name="60% - Énfasis1 2 2" xfId="208" xr:uid="{02EBF2AB-B5C9-4040-B6DD-967A222F1DCD}"/>
    <cellStyle name="60% - Énfasis1 2 3" xfId="282" xr:uid="{55C08C31-8821-4099-A7AC-379112C28498}"/>
    <cellStyle name="60% - Énfasis1 2 4" xfId="313" xr:uid="{18E2BF12-43DB-4076-84DE-1E166E6FBAAD}"/>
    <cellStyle name="60% - Énfasis1 3" xfId="233" xr:uid="{CFF2531A-A4F0-44EC-A775-A204132D5F6B}"/>
    <cellStyle name="60% - Énfasis1 4" xfId="254" xr:uid="{E295A779-B0A8-475A-BE21-BBE784D75E4F}"/>
    <cellStyle name="60% - Énfasis1 5" xfId="341" xr:uid="{560F6B9C-4D3D-4532-BBF9-1492A0840DFA}"/>
    <cellStyle name="60% - Énfasis2" xfId="58" builtinId="36" customBuiltin="1"/>
    <cellStyle name="60% - Énfasis2 2" xfId="174" xr:uid="{5116FA72-20F4-44B1-9DD4-BC5CBD24177F}"/>
    <cellStyle name="60% - Énfasis2 2 2" xfId="209" xr:uid="{C14238BF-6F69-4705-B72A-3B0B5C4048A2}"/>
    <cellStyle name="60% - Énfasis2 2 3" xfId="283" xr:uid="{AA4E6D90-455E-49D2-BC1B-54C262B20FE3}"/>
    <cellStyle name="60% - Énfasis2 2 4" xfId="314" xr:uid="{8F572E1E-DF69-46DE-8BC3-C00783110A4E}"/>
    <cellStyle name="60% - Énfasis2 3" xfId="236" xr:uid="{13510408-EE2E-40FB-A8AC-7A9197813BA0}"/>
    <cellStyle name="60% - Énfasis2 4" xfId="257" xr:uid="{A105E839-87CB-481E-886A-6DB8466AC66C}"/>
    <cellStyle name="60% - Énfasis2 5" xfId="344" xr:uid="{C615401E-C3AF-4173-B630-3A4CA7A98F9B}"/>
    <cellStyle name="60% - Énfasis3" xfId="62" builtinId="40" customBuiltin="1"/>
    <cellStyle name="60% - Énfasis3 2" xfId="175" xr:uid="{B30E0906-DBFE-4374-A5DE-4940DE2E1487}"/>
    <cellStyle name="60% - Énfasis3 2 2" xfId="210" xr:uid="{BF85E100-D1EA-4EC1-A5DF-88EDE4A80EA6}"/>
    <cellStyle name="60% - Énfasis3 2 3" xfId="284" xr:uid="{052F40C6-F77B-4B17-89C8-C01AA336BC05}"/>
    <cellStyle name="60% - Énfasis3 2 4" xfId="315" xr:uid="{7431D69B-D935-4BFF-9C76-BD1D217075DD}"/>
    <cellStyle name="60% - Énfasis3 3" xfId="239" xr:uid="{90B95003-6F42-4A25-BFC4-CE46881894F4}"/>
    <cellStyle name="60% - Énfasis3 4" xfId="260" xr:uid="{B4E95772-FE5E-4036-BF98-3E8ED345A742}"/>
    <cellStyle name="60% - Énfasis3 5" xfId="347" xr:uid="{ADD4D6DD-51ED-49A0-9E23-397AAC2AF25C}"/>
    <cellStyle name="60% - Énfasis4" xfId="66" builtinId="44" customBuiltin="1"/>
    <cellStyle name="60% - Énfasis4 2" xfId="176" xr:uid="{FD113490-68F8-4D9F-9993-E3E8AD516170}"/>
    <cellStyle name="60% - Énfasis4 2 2" xfId="211" xr:uid="{54EE9FBF-CEBB-4FC3-B039-5F412404F7BD}"/>
    <cellStyle name="60% - Énfasis4 2 3" xfId="285" xr:uid="{08487268-151A-4E43-BAFA-EC9C77B2690F}"/>
    <cellStyle name="60% - Énfasis4 2 4" xfId="316" xr:uid="{2616469F-0B5F-47B5-85A5-D58B0E145C1A}"/>
    <cellStyle name="60% - Énfasis4 3" xfId="242" xr:uid="{211A2E25-DA66-469C-96BE-FE73395068E3}"/>
    <cellStyle name="60% - Énfasis4 4" xfId="263" xr:uid="{A3E9F3F7-6BEE-4369-A039-F969D48C330D}"/>
    <cellStyle name="60% - Énfasis4 5" xfId="350" xr:uid="{E39B0210-1718-4F92-8FDA-505C453037EC}"/>
    <cellStyle name="60% - Énfasis5" xfId="70" builtinId="48" customBuiltin="1"/>
    <cellStyle name="60% - Énfasis5 2" xfId="177" xr:uid="{10BFE97A-ED31-4E18-A26A-0BD4CAD8BA48}"/>
    <cellStyle name="60% - Énfasis5 2 2" xfId="212" xr:uid="{F1793A55-C844-4DB6-801F-D6EF76E5CE6A}"/>
    <cellStyle name="60% - Énfasis5 2 3" xfId="286" xr:uid="{8FF9FACE-6112-47A6-9977-883512135DD4}"/>
    <cellStyle name="60% - Énfasis5 2 4" xfId="317" xr:uid="{2FED7BB3-8A1A-4412-8DE9-3A362CAA7F91}"/>
    <cellStyle name="60% - Énfasis5 3" xfId="245" xr:uid="{A5D0EC51-8833-4178-BFB3-52E340B235D0}"/>
    <cellStyle name="60% - Énfasis5 4" xfId="266" xr:uid="{19335D47-DE16-4C76-810D-036C38A09AE6}"/>
    <cellStyle name="60% - Énfasis5 5" xfId="353" xr:uid="{55520850-630A-44A9-87EB-96F62A2BC1B2}"/>
    <cellStyle name="60% - Énfasis6" xfId="74" builtinId="52" customBuiltin="1"/>
    <cellStyle name="60% - Énfasis6 2" xfId="178" xr:uid="{2D176B75-FF5F-4081-9FEF-0763E53027A5}"/>
    <cellStyle name="60% - Énfasis6 2 2" xfId="213" xr:uid="{5987C720-4F58-497F-A690-46F835B98FB0}"/>
    <cellStyle name="60% - Énfasis6 2 3" xfId="287" xr:uid="{B887C6FE-6CC2-4FCA-9D61-EF1CC803ABB9}"/>
    <cellStyle name="60% - Énfasis6 2 4" xfId="318" xr:uid="{62CA82EF-C16F-4EDD-9E80-27B5946375CA}"/>
    <cellStyle name="60% - Énfasis6 3" xfId="248" xr:uid="{996631BE-CCDF-4FE5-9703-B91549FE98C8}"/>
    <cellStyle name="60% - Énfasis6 4" xfId="269" xr:uid="{4EEE75AC-5490-4917-9EEA-710A0FF74960}"/>
    <cellStyle name="60% - Énfasis6 5" xfId="356" xr:uid="{FB760E13-CE4C-441D-9E15-878E2F20A10C}"/>
    <cellStyle name="Bueno" xfId="160" builtinId="26" customBuiltin="1"/>
    <cellStyle name="Cálculo" xfId="45" builtinId="22" customBuiltin="1"/>
    <cellStyle name="Celda de comprobación" xfId="47" builtinId="23" customBuiltin="1"/>
    <cellStyle name="Celda vinculada" xfId="46" builtinId="24" customBuiltin="1"/>
    <cellStyle name="Encabezado 1" xfId="37" builtinId="16" customBuiltin="1"/>
    <cellStyle name="Encabezado 4" xfId="40" builtinId="19" customBuiltin="1"/>
    <cellStyle name="Énfasis1" xfId="51" builtinId="29" customBuiltin="1"/>
    <cellStyle name="Énfasis2" xfId="55" builtinId="33" customBuiltin="1"/>
    <cellStyle name="Énfasis3" xfId="59" builtinId="37" customBuiltin="1"/>
    <cellStyle name="Énfasis4" xfId="63" builtinId="41" customBuiltin="1"/>
    <cellStyle name="Énfasis5" xfId="67" builtinId="45" customBuiltin="1"/>
    <cellStyle name="Énfasis6" xfId="71" builtinId="49" customBuiltin="1"/>
    <cellStyle name="Entrada" xfId="43" builtinId="20" customBuiltin="1"/>
    <cellStyle name="Euro" xfId="1" xr:uid="{00000000-0005-0000-0000-00001E000000}"/>
    <cellStyle name="Euro 2" xfId="2" xr:uid="{00000000-0005-0000-0000-00001F000000}"/>
    <cellStyle name="Euro 2 2" xfId="76" xr:uid="{00000000-0005-0000-0000-000020000000}"/>
    <cellStyle name="Euro 3" xfId="3" xr:uid="{00000000-0005-0000-0000-000021000000}"/>
    <cellStyle name="Euro 3 2" xfId="77" xr:uid="{00000000-0005-0000-0000-000022000000}"/>
    <cellStyle name="Euro 4" xfId="179" xr:uid="{596C1148-0BA3-49DC-B1B0-ED1E4278DA8A}"/>
    <cellStyle name="Euro 5" xfId="320" xr:uid="{1E66E8C6-99EF-4E24-96AC-28C3F918F63C}"/>
    <cellStyle name="Hipervínculo 2" xfId="4" xr:uid="{00000000-0005-0000-0000-000023000000}"/>
    <cellStyle name="Hipervínculo 3" xfId="5" xr:uid="{00000000-0005-0000-0000-000024000000}"/>
    <cellStyle name="Hipervínculo 4" xfId="6" xr:uid="{00000000-0005-0000-0000-000025000000}"/>
    <cellStyle name="Incorrecto" xfId="41" builtinId="27" customBuiltin="1"/>
    <cellStyle name="Millares [0] 2" xfId="7" xr:uid="{00000000-0005-0000-0000-000028000000}"/>
    <cellStyle name="Millares 10" xfId="79" xr:uid="{00000000-0005-0000-0000-000029000000}"/>
    <cellStyle name="Millares 11" xfId="80" xr:uid="{00000000-0005-0000-0000-00002A000000}"/>
    <cellStyle name="Millares 12" xfId="81" xr:uid="{00000000-0005-0000-0000-00002B000000}"/>
    <cellStyle name="Millares 13" xfId="82" xr:uid="{00000000-0005-0000-0000-00002C000000}"/>
    <cellStyle name="Millares 14" xfId="83" xr:uid="{00000000-0005-0000-0000-00002D000000}"/>
    <cellStyle name="Millares 15" xfId="84" xr:uid="{00000000-0005-0000-0000-00002E000000}"/>
    <cellStyle name="Millares 16" xfId="85" xr:uid="{00000000-0005-0000-0000-00002F000000}"/>
    <cellStyle name="Millares 17" xfId="86" xr:uid="{00000000-0005-0000-0000-000030000000}"/>
    <cellStyle name="Millares 18" xfId="87" xr:uid="{00000000-0005-0000-0000-000031000000}"/>
    <cellStyle name="Millares 19" xfId="88" xr:uid="{00000000-0005-0000-0000-000032000000}"/>
    <cellStyle name="Millares 2" xfId="8" xr:uid="{00000000-0005-0000-0000-000033000000}"/>
    <cellStyle name="Millares 2 2" xfId="9" xr:uid="{00000000-0005-0000-0000-000034000000}"/>
    <cellStyle name="Millares 2 2 2" xfId="90" xr:uid="{00000000-0005-0000-0000-000035000000}"/>
    <cellStyle name="Millares 2 2 3" xfId="91" xr:uid="{00000000-0005-0000-0000-000036000000}"/>
    <cellStyle name="Millares 2 2 4" xfId="89" xr:uid="{00000000-0005-0000-0000-000037000000}"/>
    <cellStyle name="Millares 2 3" xfId="92" xr:uid="{00000000-0005-0000-0000-000038000000}"/>
    <cellStyle name="Millares 2 4" xfId="93" xr:uid="{00000000-0005-0000-0000-000039000000}"/>
    <cellStyle name="Millares 20" xfId="94" xr:uid="{00000000-0005-0000-0000-00003A000000}"/>
    <cellStyle name="Millares 21" xfId="95" xr:uid="{00000000-0005-0000-0000-00003B000000}"/>
    <cellStyle name="Millares 22" xfId="96" xr:uid="{00000000-0005-0000-0000-00003C000000}"/>
    <cellStyle name="Millares 23" xfId="97" xr:uid="{00000000-0005-0000-0000-00003D000000}"/>
    <cellStyle name="Millares 24" xfId="98" xr:uid="{00000000-0005-0000-0000-00003E000000}"/>
    <cellStyle name="Millares 25" xfId="99" xr:uid="{00000000-0005-0000-0000-00003F000000}"/>
    <cellStyle name="Millares 26" xfId="100" xr:uid="{00000000-0005-0000-0000-000040000000}"/>
    <cellStyle name="Millares 27" xfId="101" xr:uid="{00000000-0005-0000-0000-000041000000}"/>
    <cellStyle name="Millares 28" xfId="102" xr:uid="{00000000-0005-0000-0000-000042000000}"/>
    <cellStyle name="Millares 29" xfId="103" xr:uid="{00000000-0005-0000-0000-000043000000}"/>
    <cellStyle name="Millares 3" xfId="10" xr:uid="{00000000-0005-0000-0000-000044000000}"/>
    <cellStyle name="Millares 3 2" xfId="105" xr:uid="{00000000-0005-0000-0000-000045000000}"/>
    <cellStyle name="Millares 3 3" xfId="106" xr:uid="{00000000-0005-0000-0000-000046000000}"/>
    <cellStyle name="Millares 3 4" xfId="107" xr:uid="{00000000-0005-0000-0000-000047000000}"/>
    <cellStyle name="Millares 3 5" xfId="104" xr:uid="{00000000-0005-0000-0000-000048000000}"/>
    <cellStyle name="Millares 30" xfId="108" xr:uid="{00000000-0005-0000-0000-000049000000}"/>
    <cellStyle name="Millares 31" xfId="109" xr:uid="{00000000-0005-0000-0000-00004A000000}"/>
    <cellStyle name="Millares 32" xfId="110" xr:uid="{00000000-0005-0000-0000-00004B000000}"/>
    <cellStyle name="Millares 33" xfId="111" xr:uid="{00000000-0005-0000-0000-00004C000000}"/>
    <cellStyle name="Millares 34" xfId="112" xr:uid="{00000000-0005-0000-0000-00004D000000}"/>
    <cellStyle name="Millares 35" xfId="113" xr:uid="{00000000-0005-0000-0000-00004E000000}"/>
    <cellStyle name="Millares 36" xfId="114" xr:uid="{00000000-0005-0000-0000-00004F000000}"/>
    <cellStyle name="Millares 37" xfId="115" xr:uid="{00000000-0005-0000-0000-000050000000}"/>
    <cellStyle name="Millares 38" xfId="78" xr:uid="{00000000-0005-0000-0000-000051000000}"/>
    <cellStyle name="Millares 39" xfId="180" xr:uid="{7C0E6EDD-84A9-4AAC-9342-673521D5E029}"/>
    <cellStyle name="Millares 4" xfId="11" xr:uid="{00000000-0005-0000-0000-000052000000}"/>
    <cellStyle name="Millares 4 2" xfId="116" xr:uid="{00000000-0005-0000-0000-000053000000}"/>
    <cellStyle name="Millares 40" xfId="214" xr:uid="{480B5686-D501-4AF0-87D3-B9E856A775F7}"/>
    <cellStyle name="Millares 41" xfId="288" xr:uid="{F0E0EF92-25AB-4D0E-B026-9EAD82E9FAC7}"/>
    <cellStyle name="Millares 42" xfId="321" xr:uid="{B7DE9D92-AE28-4A51-88DF-559E2FA36FA9}"/>
    <cellStyle name="Millares 43" xfId="322" xr:uid="{7836E386-77CF-4F2F-8070-E78149FC6EFC}"/>
    <cellStyle name="Millares 44" xfId="319" xr:uid="{1DB939D2-12ED-4DBE-A6E4-7606208B076E}"/>
    <cellStyle name="Millares 5" xfId="12" xr:uid="{00000000-0005-0000-0000-000054000000}"/>
    <cellStyle name="Millares 5 2" xfId="117" xr:uid="{00000000-0005-0000-0000-000055000000}"/>
    <cellStyle name="Millares 6" xfId="13" xr:uid="{00000000-0005-0000-0000-000056000000}"/>
    <cellStyle name="Millares 6 2" xfId="118" xr:uid="{00000000-0005-0000-0000-000057000000}"/>
    <cellStyle name="Millares 7" xfId="14" xr:uid="{00000000-0005-0000-0000-000058000000}"/>
    <cellStyle name="Millares 7 2" xfId="119" xr:uid="{00000000-0005-0000-0000-000059000000}"/>
    <cellStyle name="Millares 8" xfId="120" xr:uid="{00000000-0005-0000-0000-00005A000000}"/>
    <cellStyle name="Millares 9" xfId="121" xr:uid="{00000000-0005-0000-0000-00005B000000}"/>
    <cellStyle name="Moneda 2" xfId="15" xr:uid="{00000000-0005-0000-0000-00005C000000}"/>
    <cellStyle name="Moneda 2 2" xfId="122" xr:uid="{00000000-0005-0000-0000-00005D000000}"/>
    <cellStyle name="Moneda 3" xfId="16" xr:uid="{00000000-0005-0000-0000-00005E000000}"/>
    <cellStyle name="Neutral" xfId="42" builtinId="28" customBuiltin="1"/>
    <cellStyle name="Neutral 2" xfId="181" xr:uid="{23A8485D-9F11-4E33-98E8-4D367E2A1206}"/>
    <cellStyle name="Normal" xfId="0" builtinId="0"/>
    <cellStyle name="Normal 10" xfId="17" xr:uid="{00000000-0005-0000-0000-000061000000}"/>
    <cellStyle name="Normal 10 2" xfId="123" xr:uid="{00000000-0005-0000-0000-000062000000}"/>
    <cellStyle name="Normal 11" xfId="18" xr:uid="{00000000-0005-0000-0000-000063000000}"/>
    <cellStyle name="Normal 11 2" xfId="124" xr:uid="{00000000-0005-0000-0000-000064000000}"/>
    <cellStyle name="Normal 11 3" xfId="182" xr:uid="{359018A1-1A13-4170-9753-4E05FB3AE4BA}"/>
    <cellStyle name="Normal 11 4" xfId="215" xr:uid="{62659C80-ECF3-4EB7-BA60-7B6DB7CD0648}"/>
    <cellStyle name="Normal 11 5" xfId="289" xr:uid="{02002A62-BFD7-428C-BEDB-B2A874BEF4B7}"/>
    <cellStyle name="Normal 11 6" xfId="323" xr:uid="{4C315842-4B71-4C9B-AE04-C9D0757E3C93}"/>
    <cellStyle name="Normal 12" xfId="19" xr:uid="{00000000-0005-0000-0000-000065000000}"/>
    <cellStyle name="Normal 12 2" xfId="125" xr:uid="{00000000-0005-0000-0000-000066000000}"/>
    <cellStyle name="Normal 13" xfId="126" xr:uid="{00000000-0005-0000-0000-000067000000}"/>
    <cellStyle name="Normal 13 2" xfId="127" xr:uid="{00000000-0005-0000-0000-000068000000}"/>
    <cellStyle name="Normal 13 3" xfId="183" xr:uid="{D86A17A0-57D5-4FB1-A2D8-F69CCA008E77}"/>
    <cellStyle name="Normal 13 4" xfId="216" xr:uid="{3E83A971-81BA-484C-94E2-3369385F0328}"/>
    <cellStyle name="Normal 13 5" xfId="290" xr:uid="{CC1886EE-A7A9-4B4A-BEA7-BE80FB3737D8}"/>
    <cellStyle name="Normal 13 6" xfId="324" xr:uid="{F9D9C6B7-9AAA-41E4-A33A-A0A8F859A371}"/>
    <cellStyle name="Normal 14" xfId="128" xr:uid="{00000000-0005-0000-0000-000069000000}"/>
    <cellStyle name="Normal 15" xfId="129" xr:uid="{00000000-0005-0000-0000-00006A000000}"/>
    <cellStyle name="Normal 16" xfId="130" xr:uid="{00000000-0005-0000-0000-00006B000000}"/>
    <cellStyle name="Normal 17" xfId="131" xr:uid="{00000000-0005-0000-0000-00006C000000}"/>
    <cellStyle name="Normal 18" xfId="132" xr:uid="{00000000-0005-0000-0000-00006D000000}"/>
    <cellStyle name="Normal 19" xfId="133" xr:uid="{00000000-0005-0000-0000-00006E000000}"/>
    <cellStyle name="Normal 2" xfId="20" xr:uid="{00000000-0005-0000-0000-00006F000000}"/>
    <cellStyle name="Normal 2 2" xfId="21" xr:uid="{00000000-0005-0000-0000-000070000000}"/>
    <cellStyle name="Normal 2 2 2" xfId="135" xr:uid="{00000000-0005-0000-0000-000071000000}"/>
    <cellStyle name="Normal 2 3" xfId="22" xr:uid="{00000000-0005-0000-0000-000072000000}"/>
    <cellStyle name="Normal 2 3 2" xfId="136" xr:uid="{00000000-0005-0000-0000-000073000000}"/>
    <cellStyle name="Normal 2 3 3" xfId="185" xr:uid="{5DD807C1-3738-4B16-9E8C-1F30F475EFEB}"/>
    <cellStyle name="Normal 2 3 4" xfId="218" xr:uid="{7CBBCA1D-3383-4333-AA02-2875AC626396}"/>
    <cellStyle name="Normal 2 3 5" xfId="292" xr:uid="{668B87C9-01E0-46EB-8746-D4BDD09113A2}"/>
    <cellStyle name="Normal 2 3 6" xfId="326" xr:uid="{22B666A6-35D0-45A3-A32A-A3882281DABD}"/>
    <cellStyle name="Normal 2 4" xfId="23" xr:uid="{00000000-0005-0000-0000-000074000000}"/>
    <cellStyle name="Normal 2 4 2" xfId="137" xr:uid="{00000000-0005-0000-0000-000075000000}"/>
    <cellStyle name="Normal 2 5" xfId="134" xr:uid="{00000000-0005-0000-0000-000076000000}"/>
    <cellStyle name="Normal 2 6" xfId="184" xr:uid="{73900382-DBD5-47DA-BAA5-50AD53406C91}"/>
    <cellStyle name="Normal 2 7" xfId="217" xr:uid="{A28E22AD-9577-4CEE-852D-1C37D5D2277F}"/>
    <cellStyle name="Normal 2 8" xfId="291" xr:uid="{089F437F-4142-4BBE-8533-71A406D4306F}"/>
    <cellStyle name="Normal 2 9" xfId="325" xr:uid="{13FC68FA-43F2-4B81-A753-046AE983FB53}"/>
    <cellStyle name="Normal 2_02.02.13" xfId="24" xr:uid="{00000000-0005-0000-0000-000077000000}"/>
    <cellStyle name="Normal 20" xfId="138" xr:uid="{00000000-0005-0000-0000-000078000000}"/>
    <cellStyle name="Normal 21" xfId="139" xr:uid="{00000000-0005-0000-0000-000079000000}"/>
    <cellStyle name="Normal 22" xfId="75" xr:uid="{00000000-0005-0000-0000-00007A000000}"/>
    <cellStyle name="Normal 23" xfId="228" xr:uid="{F93C39FB-F272-4431-93C1-00CB1FAE2C9F}"/>
    <cellStyle name="Normal 24" xfId="230" xr:uid="{76D96ABD-9DA3-469D-A5CB-66EB26600EDE}"/>
    <cellStyle name="Normal 25" xfId="249" xr:uid="{278B4292-53EA-4A50-A176-D4EB026305AE}"/>
    <cellStyle name="Normal 26" xfId="251" xr:uid="{4FACB1D2-6520-4188-B42D-47402C198864}"/>
    <cellStyle name="Normal 27" xfId="336" xr:uid="{C0E6E5A5-C87B-4070-809A-043432AB502E}"/>
    <cellStyle name="Normal 27 2" xfId="195" xr:uid="{8CACA0FA-7FD4-4F1B-86D0-E4DC86283015}"/>
    <cellStyle name="Normal 28" xfId="338" xr:uid="{12DCF8C5-02A7-41AA-B1F3-26EBBEEC38C2}"/>
    <cellStyle name="Normal 3" xfId="25" xr:uid="{00000000-0005-0000-0000-00007B000000}"/>
    <cellStyle name="Normal 3 2" xfId="140" xr:uid="{00000000-0005-0000-0000-00007C000000}"/>
    <cellStyle name="Normal 3 3" xfId="141" xr:uid="{00000000-0005-0000-0000-00007D000000}"/>
    <cellStyle name="Normal 4" xfId="26" xr:uid="{00000000-0005-0000-0000-00007E000000}"/>
    <cellStyle name="Normal 4 2" xfId="143" xr:uid="{00000000-0005-0000-0000-00007F000000}"/>
    <cellStyle name="Normal 4 3" xfId="142" xr:uid="{00000000-0005-0000-0000-000080000000}"/>
    <cellStyle name="Normal 4 4" xfId="186" xr:uid="{882EAF4A-754B-49F6-B9FE-12BA4A3B2C6F}"/>
    <cellStyle name="Normal 4 5" xfId="219" xr:uid="{C649C46F-F5EB-4366-93CA-0A8EEB5BD22A}"/>
    <cellStyle name="Normal 4 6" xfId="293" xr:uid="{9F5D9FC4-C3CB-4D5F-B328-A86B102035E0}"/>
    <cellStyle name="Normal 4 7" xfId="327" xr:uid="{16B26E1D-744D-46FB-8186-C4C25497B6A9}"/>
    <cellStyle name="Normal 5" xfId="27" xr:uid="{00000000-0005-0000-0000-000081000000}"/>
    <cellStyle name="Normal 5 2" xfId="144" xr:uid="{00000000-0005-0000-0000-000082000000}"/>
    <cellStyle name="Normal 6" xfId="28" xr:uid="{00000000-0005-0000-0000-000083000000}"/>
    <cellStyle name="Normal 6 2" xfId="146" xr:uid="{00000000-0005-0000-0000-000084000000}"/>
    <cellStyle name="Normal 6 3" xfId="145" xr:uid="{00000000-0005-0000-0000-000085000000}"/>
    <cellStyle name="Normal 6 4" xfId="187" xr:uid="{B4569FAA-65A0-4AF3-BDE7-ACFECBF5C1A8}"/>
    <cellStyle name="Normal 6 5" xfId="220" xr:uid="{BA10DDBC-A5EA-4ED3-B81A-58D710829D80}"/>
    <cellStyle name="Normal 6 6" xfId="294" xr:uid="{9614C0C3-E86E-484C-8920-5EC8E7DD7BD7}"/>
    <cellStyle name="Normal 6 7" xfId="328" xr:uid="{4BE79608-E7BC-477A-AA29-5CED371C5C15}"/>
    <cellStyle name="Normal 7" xfId="29" xr:uid="{00000000-0005-0000-0000-000086000000}"/>
    <cellStyle name="Normal 7 2" xfId="148" xr:uid="{00000000-0005-0000-0000-000087000000}"/>
    <cellStyle name="Normal 7 3" xfId="147" xr:uid="{00000000-0005-0000-0000-000088000000}"/>
    <cellStyle name="Normal 8" xfId="30" xr:uid="{00000000-0005-0000-0000-000089000000}"/>
    <cellStyle name="Normal 8 2" xfId="150" xr:uid="{00000000-0005-0000-0000-00008A000000}"/>
    <cellStyle name="Normal 8 3" xfId="151" xr:uid="{00000000-0005-0000-0000-00008B000000}"/>
    <cellStyle name="Normal 8 4" xfId="149" xr:uid="{00000000-0005-0000-0000-00008C000000}"/>
    <cellStyle name="Normal 9" xfId="31" xr:uid="{00000000-0005-0000-0000-00008D000000}"/>
    <cellStyle name="Normal 9 2" xfId="153" xr:uid="{00000000-0005-0000-0000-00008E000000}"/>
    <cellStyle name="Normal 9 2 2" xfId="188" xr:uid="{99DC49BC-FE03-4E3F-92EC-0EC49FA8AFC7}"/>
    <cellStyle name="Normal 9 2 3" xfId="221" xr:uid="{3FC21871-4458-4BD4-9D60-5AEAA18DFC07}"/>
    <cellStyle name="Normal 9 2 4" xfId="295" xr:uid="{48978DE3-76B2-4116-9A66-CC4F7C270EB0}"/>
    <cellStyle name="Normal 9 2 5" xfId="329" xr:uid="{B53CB500-3B4A-4C09-B2F9-0A3D5DF99377}"/>
    <cellStyle name="Normal 9 3" xfId="154" xr:uid="{00000000-0005-0000-0000-00008F000000}"/>
    <cellStyle name="Normal 9 3 2" xfId="189" xr:uid="{BC5C42F1-E1BE-4B8F-980D-B036916382FF}"/>
    <cellStyle name="Normal 9 3 3" xfId="222" xr:uid="{6052454A-05E4-4F72-B16A-428DFB53C195}"/>
    <cellStyle name="Normal 9 3 4" xfId="296" xr:uid="{0283328E-C6E3-4A64-AABC-07B186EA0CC0}"/>
    <cellStyle name="Normal 9 3 5" xfId="330" xr:uid="{A49DC670-B339-4D3C-8FF7-01AD8C80AD48}"/>
    <cellStyle name="Normal 9 4" xfId="155" xr:uid="{00000000-0005-0000-0000-000090000000}"/>
    <cellStyle name="Normal 9 4 2" xfId="190" xr:uid="{62387D9D-5F20-4907-90D3-D559F542888B}"/>
    <cellStyle name="Normal 9 4 3" xfId="223" xr:uid="{76DF6DEA-3333-40A0-B203-2D3DC19C6B38}"/>
    <cellStyle name="Normal 9 4 4" xfId="297" xr:uid="{243699D4-8B2B-498F-90A4-C277D9AB8FBA}"/>
    <cellStyle name="Normal 9 4 5" xfId="331" xr:uid="{A6D97D14-4E7C-4F61-A6CF-3D1791DB82CB}"/>
    <cellStyle name="Normal 9 5" xfId="156" xr:uid="{00000000-0005-0000-0000-000091000000}"/>
    <cellStyle name="Normal 9 5 2" xfId="191" xr:uid="{5695BD49-588F-4BCD-A374-864A0970F0BE}"/>
    <cellStyle name="Normal 9 5 3" xfId="224" xr:uid="{F1C27341-97D7-4A71-9946-2F282DB6FEB6}"/>
    <cellStyle name="Normal 9 5 4" xfId="298" xr:uid="{8FB52194-340A-4220-8D84-90A996521AE7}"/>
    <cellStyle name="Normal 9 5 5" xfId="332" xr:uid="{1666DC1B-4099-4EC7-BFB7-62AFCFE24221}"/>
    <cellStyle name="Normal 9 6" xfId="157" xr:uid="{00000000-0005-0000-0000-000092000000}"/>
    <cellStyle name="Normal 9 6 2" xfId="192" xr:uid="{05DA4878-8FF6-4838-A4E9-E760A6F7021B}"/>
    <cellStyle name="Normal 9 6 3" xfId="225" xr:uid="{09DB152F-6898-4669-8AE6-F78D48BDA1E0}"/>
    <cellStyle name="Normal 9 6 4" xfId="299" xr:uid="{B622046E-61BA-42DC-ADEE-4638FE476886}"/>
    <cellStyle name="Normal 9 6 5" xfId="333" xr:uid="{CDCCFAE6-0AD5-4D43-BDFA-B4BA143500F4}"/>
    <cellStyle name="Normal 9 7" xfId="152" xr:uid="{00000000-0005-0000-0000-000093000000}"/>
    <cellStyle name="Normal_NÚM_ EN LETRAS_REV1" xfId="32" xr:uid="{00000000-0005-0000-0000-000095000000}"/>
    <cellStyle name="Notas 2" xfId="158" xr:uid="{00000000-0005-0000-0000-000096000000}"/>
    <cellStyle name="Notas 2 2" xfId="193" xr:uid="{E7280A75-27F0-4B8A-8DFD-D98312633A50}"/>
    <cellStyle name="Notas 2 3" xfId="226" xr:uid="{DAE35FDD-AB08-471A-8FB7-D8593921E9AC}"/>
    <cellStyle name="Notas 2 4" xfId="300" xr:uid="{04FBE87F-FF0F-411A-9F22-39A6329AEFFF}"/>
    <cellStyle name="Notas 2 5" xfId="334" xr:uid="{75DCD19F-D339-41CE-93DC-5E108EB9A60E}"/>
    <cellStyle name="Notas 3" xfId="229" xr:uid="{3798DC67-32E4-4872-8898-F4C9423480DA}"/>
    <cellStyle name="Notas 4" xfId="250" xr:uid="{BE104ACA-510D-4D12-8A08-9C6AFD90AD48}"/>
    <cellStyle name="Notas 5" xfId="337" xr:uid="{D6A0CC01-0AEE-4454-8B7E-E07AC38CAEE8}"/>
    <cellStyle name="Porcentaje" xfId="33" builtinId="5"/>
    <cellStyle name="Porcentaje 2" xfId="34" xr:uid="{00000000-0005-0000-0000-000098000000}"/>
    <cellStyle name="Porcentaje 3" xfId="35" xr:uid="{00000000-0005-0000-0000-000099000000}"/>
    <cellStyle name="Porcentaje 4" xfId="36" xr:uid="{00000000-0005-0000-0000-00009A000000}"/>
    <cellStyle name="Porcentaje 5" xfId="194" xr:uid="{09DB5DAA-FAF4-4160-9380-E6F19652AD66}"/>
    <cellStyle name="Porcentaje 6" xfId="335" xr:uid="{4B5688A8-B17D-4EFA-B17B-648BF054C72D}"/>
    <cellStyle name="Salida" xfId="44" builtinId="21" customBuiltin="1"/>
    <cellStyle name="Texto de advertencia" xfId="48" builtinId="11" customBuiltin="1"/>
    <cellStyle name="Texto explicativo" xfId="49" builtinId="53" customBuiltin="1"/>
    <cellStyle name="Título" xfId="227" builtinId="15" customBuiltin="1"/>
    <cellStyle name="Título 2" xfId="38" builtinId="17" customBuiltin="1"/>
    <cellStyle name="Título 3" xfId="39" builtinId="18" customBuiltin="1"/>
    <cellStyle name="Título 4" xfId="159" xr:uid="{00000000-0005-0000-0000-0000A0000000}"/>
    <cellStyle name="Total" xfId="50" builtinId="25" customBuiltin="1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36</xdr:row>
          <xdr:rowOff>57150</xdr:rowOff>
        </xdr:from>
        <xdr:to>
          <xdr:col>7</xdr:col>
          <xdr:colOff>257175</xdr:colOff>
          <xdr:row>40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701396</xdr:colOff>
      <xdr:row>1</xdr:row>
      <xdr:rowOff>106680</xdr:rowOff>
    </xdr:from>
    <xdr:to>
      <xdr:col>9</xdr:col>
      <xdr:colOff>781987</xdr:colOff>
      <xdr:row>4</xdr:row>
      <xdr:rowOff>16217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921096" y="268605"/>
          <a:ext cx="928316" cy="395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R99"/>
  <sheetViews>
    <sheetView tabSelected="1" view="pageBreakPreview" topLeftCell="A10" zoomScale="145" zoomScaleNormal="85" zoomScaleSheetLayoutView="145" workbookViewId="0">
      <selection activeCell="F29" sqref="F29"/>
    </sheetView>
  </sheetViews>
  <sheetFormatPr baseColWidth="10" defaultColWidth="11.42578125" defaultRowHeight="12.75"/>
  <cols>
    <col min="1" max="1" width="5.7109375" customWidth="1"/>
    <col min="2" max="2" width="7.7109375" customWidth="1"/>
    <col min="3" max="6" width="16.7109375" customWidth="1"/>
    <col min="7" max="7" width="8.7109375" customWidth="1"/>
    <col min="8" max="8" width="11.42578125" customWidth="1"/>
    <col min="9" max="9" width="12.7109375" customWidth="1"/>
    <col min="10" max="10" width="15" customWidth="1"/>
    <col min="11" max="11" width="12.42578125" customWidth="1"/>
  </cols>
  <sheetData>
    <row r="2" spans="3:18">
      <c r="N2" s="90"/>
    </row>
    <row r="3" spans="3:18">
      <c r="C3" s="135" t="s">
        <v>133</v>
      </c>
      <c r="D3" s="135"/>
      <c r="E3" s="135"/>
      <c r="F3" s="135"/>
      <c r="G3" s="135"/>
      <c r="H3" s="135"/>
      <c r="N3" s="88"/>
    </row>
    <row r="4" spans="3:18">
      <c r="C4" s="135"/>
      <c r="D4" s="135"/>
      <c r="E4" s="135"/>
      <c r="F4" s="135"/>
      <c r="G4" s="135"/>
      <c r="H4" s="135"/>
      <c r="N4" s="89"/>
    </row>
    <row r="5" spans="3:18">
      <c r="E5" s="18"/>
      <c r="M5" s="82"/>
      <c r="N5" s="7"/>
      <c r="O5" s="83"/>
    </row>
    <row r="6" spans="3:18">
      <c r="M6" s="82"/>
      <c r="N6" s="7"/>
      <c r="O6" s="83"/>
    </row>
    <row r="7" spans="3:18">
      <c r="C7" s="3" t="s">
        <v>0</v>
      </c>
      <c r="M7" s="82"/>
      <c r="N7" s="7"/>
      <c r="O7" s="83"/>
    </row>
    <row r="8" spans="3:18" ht="12.75" customHeight="1">
      <c r="G8" s="91"/>
      <c r="I8" s="136" t="s">
        <v>1</v>
      </c>
      <c r="J8" s="137"/>
      <c r="M8" s="82"/>
      <c r="N8" s="7"/>
      <c r="O8" s="83"/>
    </row>
    <row r="9" spans="3:18" ht="13.5" customHeight="1">
      <c r="C9" s="134" t="s">
        <v>2</v>
      </c>
      <c r="D9" s="134"/>
      <c r="E9" s="4" t="s">
        <v>3</v>
      </c>
      <c r="F9" s="5"/>
      <c r="G9" s="71"/>
      <c r="H9" s="71"/>
      <c r="I9" s="133" t="s">
        <v>141</v>
      </c>
      <c r="J9" s="106" t="s">
        <v>142</v>
      </c>
      <c r="K9" s="54"/>
      <c r="M9" s="82"/>
      <c r="N9" s="7"/>
      <c r="P9" s="83"/>
      <c r="R9" s="63"/>
    </row>
    <row r="10" spans="3:18" ht="13.5" customHeight="1">
      <c r="C10" s="96" t="s">
        <v>4</v>
      </c>
      <c r="D10" s="96" t="s">
        <v>5</v>
      </c>
      <c r="E10" s="96" t="s">
        <v>6</v>
      </c>
      <c r="F10" s="96" t="s">
        <v>7</v>
      </c>
      <c r="G10" s="71"/>
      <c r="H10" s="71"/>
      <c r="I10" s="94"/>
      <c r="J10" s="102"/>
      <c r="K10" s="54"/>
      <c r="M10" s="82"/>
      <c r="N10" s="7"/>
      <c r="P10" s="83"/>
      <c r="R10" s="63"/>
    </row>
    <row r="11" spans="3:18" ht="13.5" customHeight="1">
      <c r="C11" s="128" t="s">
        <v>137</v>
      </c>
      <c r="D11" s="128" t="s">
        <v>138</v>
      </c>
      <c r="E11" s="126" t="s">
        <v>139</v>
      </c>
      <c r="F11" s="127" t="s">
        <v>140</v>
      </c>
      <c r="G11" s="71">
        <v>1.9942</v>
      </c>
      <c r="H11" s="71"/>
      <c r="I11" s="94"/>
      <c r="J11" s="102"/>
      <c r="K11" s="54"/>
      <c r="M11" s="82"/>
      <c r="N11" s="7"/>
      <c r="P11" s="83"/>
      <c r="R11" s="64"/>
    </row>
    <row r="12" spans="3:18" ht="13.5" customHeight="1">
      <c r="C12" s="95"/>
      <c r="D12" s="95"/>
      <c r="E12" s="86"/>
      <c r="F12" s="87"/>
      <c r="G12" s="91"/>
      <c r="H12" s="71"/>
      <c r="I12" s="131"/>
      <c r="J12" s="132"/>
      <c r="K12" s="54"/>
      <c r="M12" s="82"/>
      <c r="N12" s="7"/>
      <c r="P12" s="83"/>
      <c r="R12" s="64"/>
    </row>
    <row r="13" spans="3:18" ht="13.5" customHeight="1">
      <c r="C13" s="95"/>
      <c r="D13" s="95"/>
      <c r="E13" s="86"/>
      <c r="F13" s="87"/>
      <c r="G13" s="91"/>
      <c r="H13" s="71"/>
      <c r="I13" s="110" t="s">
        <v>18</v>
      </c>
      <c r="J13" s="111" t="s">
        <v>136</v>
      </c>
      <c r="K13" s="54"/>
      <c r="M13" s="82"/>
      <c r="N13" s="7"/>
      <c r="P13" s="83"/>
      <c r="R13" s="64"/>
    </row>
    <row r="14" spans="3:18" ht="13.5" customHeight="1">
      <c r="C14" s="92"/>
      <c r="D14" s="95"/>
      <c r="E14" s="86"/>
      <c r="F14" s="87"/>
      <c r="G14" s="91"/>
      <c r="I14" s="129"/>
      <c r="J14" s="130"/>
      <c r="K14" s="54"/>
      <c r="M14" s="82"/>
      <c r="N14" s="7"/>
      <c r="P14" s="83"/>
      <c r="R14" s="64"/>
    </row>
    <row r="15" spans="3:18" ht="13.5" customHeight="1">
      <c r="C15" s="97" t="s">
        <v>8</v>
      </c>
      <c r="D15" s="5"/>
      <c r="E15" s="125" t="s">
        <v>143</v>
      </c>
      <c r="F15" s="4" t="s">
        <v>6</v>
      </c>
      <c r="G15" s="91"/>
      <c r="I15" s="129"/>
      <c r="J15" s="130"/>
      <c r="K15" s="54"/>
      <c r="M15" s="82"/>
      <c r="N15" s="7"/>
      <c r="P15" s="83"/>
      <c r="R15" s="64"/>
    </row>
    <row r="16" spans="3:18" ht="13.5" customHeight="1">
      <c r="E16" s="1"/>
      <c r="I16" s="129"/>
      <c r="J16" s="130"/>
      <c r="K16" s="54"/>
      <c r="M16" s="82"/>
      <c r="N16" s="7"/>
      <c r="P16" s="83"/>
      <c r="R16" s="54"/>
    </row>
    <row r="17" spans="3:18" ht="13.5" customHeight="1">
      <c r="C17" t="s">
        <v>9</v>
      </c>
      <c r="E17" s="103" t="s">
        <v>134</v>
      </c>
      <c r="F17" t="s">
        <v>10</v>
      </c>
      <c r="I17" s="129"/>
      <c r="J17" s="130"/>
      <c r="K17" s="54"/>
      <c r="M17" s="82"/>
      <c r="N17" s="7"/>
      <c r="P17" s="83"/>
      <c r="R17" s="54"/>
    </row>
    <row r="18" spans="3:18" ht="13.5" customHeight="1">
      <c r="C18" t="s">
        <v>11</v>
      </c>
      <c r="D18" s="103" t="s">
        <v>135</v>
      </c>
      <c r="E18" t="s">
        <v>12</v>
      </c>
      <c r="G18" t="s">
        <v>13</v>
      </c>
      <c r="I18" s="129"/>
      <c r="J18" s="130"/>
      <c r="K18" s="54"/>
      <c r="M18" s="82"/>
      <c r="N18" s="7"/>
      <c r="P18" s="83"/>
      <c r="R18" s="54"/>
    </row>
    <row r="19" spans="3:18" ht="13.5" customHeight="1">
      <c r="C19" t="s">
        <v>14</v>
      </c>
      <c r="E19" s="104" t="s">
        <v>136</v>
      </c>
      <c r="F19" t="s">
        <v>15</v>
      </c>
      <c r="I19" s="129"/>
      <c r="J19" s="130"/>
      <c r="K19" s="54"/>
      <c r="M19" s="82"/>
      <c r="N19" s="7"/>
      <c r="P19" s="83"/>
      <c r="R19" s="54"/>
    </row>
    <row r="20" spans="3:18" ht="13.5" customHeight="1" thickBot="1">
      <c r="E20" s="1"/>
      <c r="I20" s="129"/>
      <c r="J20" s="130"/>
      <c r="K20" s="54"/>
      <c r="M20" s="82"/>
      <c r="N20" s="7"/>
      <c r="P20" s="83"/>
      <c r="R20" s="54"/>
    </row>
    <row r="21" spans="3:18" ht="13.5" customHeight="1" thickBot="1">
      <c r="C21" s="14" t="s">
        <v>16</v>
      </c>
      <c r="D21" s="15"/>
      <c r="E21" s="105" t="s">
        <v>144</v>
      </c>
      <c r="F21" s="16" t="s">
        <v>17</v>
      </c>
      <c r="I21" s="129"/>
      <c r="J21" s="130"/>
      <c r="K21" s="54"/>
      <c r="M21" s="82"/>
      <c r="N21" s="7"/>
      <c r="P21" s="83"/>
      <c r="R21" s="54"/>
    </row>
    <row r="22" spans="3:18" ht="13.5" customHeight="1">
      <c r="C22" s="3"/>
      <c r="D22" s="3"/>
      <c r="E22" s="51"/>
      <c r="F22" s="3"/>
      <c r="I22" s="129"/>
      <c r="J22" s="130"/>
      <c r="K22" s="54"/>
      <c r="M22" s="82"/>
      <c r="N22" s="7"/>
      <c r="P22" s="83"/>
      <c r="R22" s="54"/>
    </row>
    <row r="23" spans="3:18" ht="13.5" customHeight="1">
      <c r="C23" s="3"/>
      <c r="D23" s="3"/>
      <c r="E23" s="51"/>
      <c r="F23" s="3"/>
      <c r="I23" s="129"/>
      <c r="J23" s="130"/>
      <c r="K23" s="54"/>
      <c r="M23" s="82"/>
      <c r="N23" s="7"/>
      <c r="P23" s="83"/>
      <c r="R23" s="54"/>
    </row>
    <row r="24" spans="3:18" ht="13.5" customHeight="1">
      <c r="C24" s="3"/>
      <c r="D24" s="3"/>
      <c r="E24" s="51"/>
      <c r="F24" s="3"/>
      <c r="I24" s="129"/>
      <c r="J24" s="130"/>
      <c r="K24" s="54"/>
      <c r="M24" s="82"/>
      <c r="N24" s="7"/>
      <c r="P24" s="83"/>
      <c r="R24" s="54"/>
    </row>
    <row r="25" spans="3:18" ht="13.5" customHeight="1">
      <c r="C25" s="3"/>
      <c r="D25" s="3"/>
      <c r="E25" s="51"/>
      <c r="F25" s="3"/>
      <c r="I25" s="129"/>
      <c r="J25" s="130"/>
      <c r="K25" s="54"/>
      <c r="M25" s="82"/>
      <c r="N25" s="7"/>
      <c r="P25" s="83"/>
      <c r="R25" s="54"/>
    </row>
    <row r="26" spans="3:18" ht="13.5" customHeight="1">
      <c r="C26" s="3"/>
      <c r="D26" s="3"/>
      <c r="E26" s="51"/>
      <c r="F26" s="3"/>
      <c r="I26" s="129"/>
      <c r="J26" s="130"/>
      <c r="K26" s="54"/>
      <c r="M26" s="82"/>
      <c r="N26" s="7"/>
      <c r="P26" s="83"/>
      <c r="R26" s="54"/>
    </row>
    <row r="27" spans="3:18" ht="13.5" customHeight="1">
      <c r="C27" s="3"/>
      <c r="D27" s="3"/>
      <c r="E27" s="51"/>
      <c r="F27" s="3"/>
      <c r="I27" s="129"/>
      <c r="J27" s="130"/>
      <c r="K27" s="54"/>
      <c r="M27" s="82"/>
      <c r="N27" s="7"/>
      <c r="P27" s="83"/>
      <c r="R27" s="54"/>
    </row>
    <row r="28" spans="3:18" ht="13.5" customHeight="1">
      <c r="C28" s="3"/>
      <c r="D28" s="3"/>
      <c r="E28" s="51"/>
      <c r="F28" s="3"/>
      <c r="I28" s="129"/>
      <c r="J28" s="130"/>
      <c r="K28" s="54"/>
      <c r="M28" s="82"/>
      <c r="N28" s="7"/>
      <c r="P28" s="83"/>
      <c r="R28" s="54"/>
    </row>
    <row r="29" spans="3:18" ht="13.5" customHeight="1">
      <c r="K29" s="54"/>
      <c r="M29" s="82"/>
      <c r="N29" s="7"/>
      <c r="O29" s="83"/>
      <c r="P29" s="64"/>
      <c r="Q29" s="54"/>
      <c r="R29" s="54"/>
    </row>
    <row r="30" spans="3:18">
      <c r="K30" s="54"/>
      <c r="M30" s="82"/>
      <c r="N30" s="7"/>
      <c r="O30" s="83"/>
      <c r="P30" s="55"/>
      <c r="Q30" s="55"/>
      <c r="R30" s="55"/>
    </row>
    <row r="31" spans="3:18" ht="14.25">
      <c r="C31" s="2" t="s">
        <v>19</v>
      </c>
      <c r="M31" s="62"/>
      <c r="N31" s="54"/>
      <c r="O31" s="54"/>
      <c r="P31" s="55"/>
      <c r="Q31" s="55"/>
      <c r="R31" s="55"/>
    </row>
    <row r="32" spans="3:18">
      <c r="C32" s="140" t="s">
        <v>161</v>
      </c>
      <c r="D32" s="140"/>
      <c r="E32" s="140"/>
      <c r="F32" s="140"/>
      <c r="G32" s="140"/>
      <c r="H32" s="140"/>
      <c r="I32" s="141"/>
      <c r="J32" s="141"/>
      <c r="M32" s="62"/>
      <c r="N32" s="54"/>
      <c r="O32" s="54"/>
      <c r="P32" s="55"/>
    </row>
    <row r="33" spans="3:12">
      <c r="C33" s="142" t="s">
        <v>20</v>
      </c>
      <c r="D33" s="142"/>
      <c r="E33" s="142"/>
      <c r="F33" s="142"/>
      <c r="G33" s="142"/>
      <c r="H33" s="142"/>
      <c r="I33" s="84"/>
      <c r="J33" s="84"/>
    </row>
    <row r="34" spans="3:12">
      <c r="C34" s="142" t="s">
        <v>21</v>
      </c>
      <c r="D34" s="142"/>
      <c r="E34" s="142"/>
      <c r="F34" s="142"/>
      <c r="G34" s="142"/>
      <c r="H34" s="142"/>
      <c r="I34" s="84"/>
      <c r="J34" s="84"/>
    </row>
    <row r="36" spans="3:12">
      <c r="C36" s="3" t="s">
        <v>22</v>
      </c>
    </row>
    <row r="38" spans="3:12">
      <c r="C38" t="s">
        <v>23</v>
      </c>
    </row>
    <row r="41" spans="3:12">
      <c r="C41" t="s">
        <v>24</v>
      </c>
      <c r="L41" s="52"/>
    </row>
    <row r="42" spans="3:12">
      <c r="C42" t="s">
        <v>25</v>
      </c>
      <c r="D42" s="122" t="str">
        <f>+E21</f>
        <v>{{PrefPeríodo}}</v>
      </c>
      <c r="E42" t="s">
        <v>26</v>
      </c>
      <c r="L42" s="52"/>
    </row>
    <row r="43" spans="3:12" ht="15">
      <c r="C43" s="9" t="s">
        <v>27</v>
      </c>
      <c r="D43" s="124" t="s">
        <v>160</v>
      </c>
      <c r="E43" t="s">
        <v>28</v>
      </c>
      <c r="L43" s="13"/>
    </row>
    <row r="44" spans="3:12" ht="15">
      <c r="C44" s="9" t="s">
        <v>29</v>
      </c>
      <c r="D44" s="124" t="s">
        <v>159</v>
      </c>
      <c r="E44" t="s">
        <v>30</v>
      </c>
    </row>
    <row r="46" spans="3:12">
      <c r="C46" s="10" t="s">
        <v>31</v>
      </c>
      <c r="D46" s="123" t="s">
        <v>158</v>
      </c>
      <c r="E46" s="11" t="s">
        <v>32</v>
      </c>
      <c r="F46" s="85"/>
    </row>
    <row r="48" spans="3:12">
      <c r="C48" s="3" t="s">
        <v>33</v>
      </c>
    </row>
    <row r="50" spans="3:14">
      <c r="C50" t="s">
        <v>34</v>
      </c>
    </row>
    <row r="51" spans="3:14">
      <c r="C51" s="84" t="s">
        <v>35</v>
      </c>
      <c r="D51" s="122" t="s">
        <v>157</v>
      </c>
      <c r="E51" s="84" t="s">
        <v>32</v>
      </c>
    </row>
    <row r="52" spans="3:14">
      <c r="C52" s="84" t="s">
        <v>36</v>
      </c>
      <c r="G52" s="57" t="s">
        <v>156</v>
      </c>
      <c r="H52" t="s">
        <v>37</v>
      </c>
    </row>
    <row r="53" spans="3:14">
      <c r="G53" s="93" t="s">
        <v>131</v>
      </c>
      <c r="H53" s="93"/>
      <c r="I53" s="93"/>
    </row>
    <row r="54" spans="3:14">
      <c r="C54" s="84" t="s">
        <v>132</v>
      </c>
      <c r="K54" s="7"/>
      <c r="N54" s="70"/>
    </row>
    <row r="55" spans="3:14">
      <c r="G55" s="69"/>
    </row>
    <row r="56" spans="3:14">
      <c r="C56" s="17" t="s">
        <v>38</v>
      </c>
      <c r="D56" s="121" t="s">
        <v>155</v>
      </c>
    </row>
    <row r="58" spans="3:14">
      <c r="C58" s="3" t="s">
        <v>39</v>
      </c>
    </row>
    <row r="59" spans="3:14">
      <c r="C59" s="3" t="s">
        <v>40</v>
      </c>
    </row>
    <row r="61" spans="3:14" ht="18">
      <c r="C61" t="s">
        <v>41</v>
      </c>
      <c r="E61" s="12" t="s">
        <v>42</v>
      </c>
    </row>
    <row r="62" spans="3:14">
      <c r="H62" s="7"/>
    </row>
    <row r="63" spans="3:14">
      <c r="C63" t="s">
        <v>43</v>
      </c>
    </row>
    <row r="64" spans="3:14">
      <c r="C64" s="84" t="s">
        <v>44</v>
      </c>
      <c r="D64" s="120" t="s">
        <v>155</v>
      </c>
    </row>
    <row r="65" spans="3:17">
      <c r="C65" s="84" t="s">
        <v>35</v>
      </c>
      <c r="D65" s="117" t="s">
        <v>154</v>
      </c>
      <c r="E65" s="84" t="s">
        <v>32</v>
      </c>
    </row>
    <row r="66" spans="3:17">
      <c r="C66" s="84" t="s">
        <v>45</v>
      </c>
      <c r="D66" s="119" t="s">
        <v>153</v>
      </c>
      <c r="E66" s="84" t="s">
        <v>46</v>
      </c>
    </row>
    <row r="67" spans="3:17" ht="15">
      <c r="C67" s="9" t="s">
        <v>47</v>
      </c>
      <c r="D67" s="118" t="s">
        <v>152</v>
      </c>
      <c r="E67" t="s">
        <v>48</v>
      </c>
      <c r="O67" s="53"/>
      <c r="Q67" s="53"/>
    </row>
    <row r="68" spans="3:17">
      <c r="C68" s="19" t="s">
        <v>49</v>
      </c>
      <c r="D68" s="20"/>
      <c r="E68" s="116" t="s">
        <v>151</v>
      </c>
      <c r="F68" s="25" t="s">
        <v>50</v>
      </c>
    </row>
    <row r="70" spans="3:17">
      <c r="C70" t="s">
        <v>51</v>
      </c>
      <c r="H70" s="81"/>
      <c r="O70" s="13"/>
    </row>
    <row r="71" spans="3:17">
      <c r="I71" s="13"/>
      <c r="O71" s="13"/>
    </row>
    <row r="72" spans="3:17">
      <c r="C72" s="72" t="s">
        <v>52</v>
      </c>
      <c r="D72" s="73"/>
      <c r="E72" s="114" t="s">
        <v>150</v>
      </c>
      <c r="F72" s="74" t="s">
        <v>53</v>
      </c>
      <c r="I72" s="13"/>
      <c r="O72" s="13"/>
    </row>
    <row r="73" spans="3:17">
      <c r="C73" s="75" t="s">
        <v>54</v>
      </c>
      <c r="D73" s="3"/>
      <c r="E73" s="115" t="s">
        <v>149</v>
      </c>
      <c r="F73" s="76" t="s">
        <v>53</v>
      </c>
    </row>
    <row r="74" spans="3:17">
      <c r="C74" s="77" t="s">
        <v>55</v>
      </c>
      <c r="D74" s="78"/>
      <c r="E74" s="113" t="s">
        <v>148</v>
      </c>
      <c r="F74" s="79" t="s">
        <v>53</v>
      </c>
    </row>
    <row r="77" spans="3:17">
      <c r="C77" s="72" t="s">
        <v>56</v>
      </c>
      <c r="D77" s="73"/>
      <c r="E77" s="112" t="s">
        <v>147</v>
      </c>
      <c r="F77" s="74" t="s">
        <v>57</v>
      </c>
    </row>
    <row r="78" spans="3:17">
      <c r="C78" s="75" t="s">
        <v>58</v>
      </c>
      <c r="D78" s="3"/>
      <c r="E78" s="113" t="s">
        <v>146</v>
      </c>
      <c r="F78" s="76" t="s">
        <v>57</v>
      </c>
    </row>
    <row r="79" spans="3:17">
      <c r="C79" s="77" t="s">
        <v>59</v>
      </c>
      <c r="D79" s="78" t="s">
        <v>60</v>
      </c>
      <c r="E79" s="113" t="s">
        <v>145</v>
      </c>
      <c r="F79" s="79" t="s">
        <v>57</v>
      </c>
    </row>
    <row r="82" spans="2:13">
      <c r="C82" s="3"/>
    </row>
    <row r="83" spans="2:13">
      <c r="E83" s="13"/>
      <c r="G83" s="6"/>
    </row>
    <row r="84" spans="2:13">
      <c r="C84" s="3"/>
      <c r="D84" s="57"/>
      <c r="F84" s="58"/>
      <c r="L84" s="71"/>
      <c r="M84" s="71"/>
    </row>
    <row r="85" spans="2:13">
      <c r="C85" s="84"/>
      <c r="L85" s="71"/>
      <c r="M85" s="71"/>
    </row>
    <row r="86" spans="2:13">
      <c r="C86" s="84"/>
      <c r="L86" s="71"/>
      <c r="M86" s="71"/>
    </row>
    <row r="87" spans="2:13">
      <c r="C87" s="59"/>
      <c r="D87" s="8"/>
    </row>
    <row r="88" spans="2:13">
      <c r="C88" s="59"/>
      <c r="D88" s="8"/>
    </row>
    <row r="89" spans="2:13">
      <c r="C89" s="59"/>
      <c r="D89" s="60"/>
    </row>
    <row r="90" spans="2:13">
      <c r="D90" s="53"/>
    </row>
    <row r="91" spans="2:13">
      <c r="C91" s="3"/>
    </row>
    <row r="92" spans="2:13">
      <c r="B92" s="107"/>
      <c r="C92" s="109"/>
      <c r="D92" s="108"/>
      <c r="E92" s="107"/>
    </row>
    <row r="93" spans="2:13">
      <c r="C93" s="107"/>
    </row>
    <row r="96" spans="2:13">
      <c r="H96" s="84"/>
    </row>
    <row r="97" spans="3:8">
      <c r="G97" s="84"/>
      <c r="H97" s="84"/>
    </row>
    <row r="98" spans="3:8">
      <c r="C98" s="84"/>
      <c r="D98" s="98"/>
      <c r="E98" s="84"/>
      <c r="F98" s="84"/>
      <c r="G98" s="84"/>
    </row>
    <row r="99" spans="3:8">
      <c r="C99" s="67"/>
      <c r="D99" s="68"/>
      <c r="E99" s="84"/>
      <c r="F99" s="84"/>
    </row>
  </sheetData>
  <mergeCells count="6">
    <mergeCell ref="C33:H33"/>
    <mergeCell ref="C34:H34"/>
    <mergeCell ref="C9:D9"/>
    <mergeCell ref="C3:H4"/>
    <mergeCell ref="I8:J8"/>
    <mergeCell ref="C32:H32"/>
  </mergeCells>
  <phoneticPr fontId="0" type="noConversion"/>
  <pageMargins left="1.0236220472440944" right="0.23622047244094491" top="0.74803149606299213" bottom="0.74803149606299213" header="0.31496062992125984" footer="0.31496062992125984"/>
  <pageSetup paperSize="9" scale="62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3</xdr:col>
                <xdr:colOff>0</xdr:colOff>
                <xdr:row>36</xdr:row>
                <xdr:rowOff>57150</xdr:rowOff>
              </from>
              <to>
                <xdr:col>7</xdr:col>
                <xdr:colOff>257175</xdr:colOff>
                <xdr:row>40</xdr:row>
                <xdr:rowOff>0</xdr:rowOff>
              </to>
            </anchor>
          </objectPr>
        </oleObject>
      </mc:Choice>
      <mc:Fallback>
        <oleObject progId="Equation.3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U134"/>
  <sheetViews>
    <sheetView zoomScale="85" zoomScaleNormal="85" zoomScaleSheetLayoutView="85" workbookViewId="0">
      <selection activeCell="N17" sqref="N17"/>
    </sheetView>
  </sheetViews>
  <sheetFormatPr baseColWidth="10" defaultColWidth="11.42578125" defaultRowHeight="12.75"/>
  <cols>
    <col min="1" max="1" width="6.28515625" customWidth="1"/>
    <col min="2" max="2" width="5.28515625" customWidth="1"/>
    <col min="3" max="3" width="7" customWidth="1"/>
    <col min="4" max="4" width="11" customWidth="1"/>
    <col min="5" max="5" width="14.28515625" customWidth="1"/>
    <col min="6" max="6" width="18.5703125" customWidth="1"/>
    <col min="7" max="7" width="5.42578125" customWidth="1"/>
    <col min="8" max="8" width="10.7109375" customWidth="1"/>
    <col min="9" max="9" width="15.42578125" customWidth="1"/>
    <col min="10" max="10" width="8.5703125" customWidth="1"/>
    <col min="11" max="11" width="5.5703125" customWidth="1"/>
    <col min="12" max="12" width="15.7109375" style="21" customWidth="1"/>
    <col min="16" max="16" width="13.5703125" customWidth="1"/>
  </cols>
  <sheetData>
    <row r="6" spans="4:11" ht="9" customHeight="1"/>
    <row r="8" spans="4:11" ht="10.5" customHeight="1">
      <c r="H8" s="7"/>
    </row>
    <row r="9" spans="4:11" ht="10.5" customHeight="1"/>
    <row r="10" spans="4:11" ht="13.5" customHeight="1"/>
    <row r="11" spans="4:11" ht="15.75" customHeight="1">
      <c r="K11" s="22" t="s">
        <v>61</v>
      </c>
    </row>
    <row r="12" spans="4:11" ht="23.25" customHeight="1">
      <c r="G12" t="s">
        <v>62</v>
      </c>
    </row>
    <row r="13" spans="4:11" ht="24.75" customHeight="1">
      <c r="D13" s="23"/>
      <c r="E13" s="1" t="s">
        <v>63</v>
      </c>
      <c r="G13" t="s">
        <v>64</v>
      </c>
    </row>
    <row r="14" spans="4:11" ht="4.5" customHeight="1"/>
    <row r="15" spans="4:11" ht="15.75" customHeight="1">
      <c r="E15" s="61" t="s">
        <v>65</v>
      </c>
      <c r="G15" s="23" t="s">
        <v>66</v>
      </c>
    </row>
    <row r="16" spans="4:11" ht="25.5" customHeight="1"/>
    <row r="17" spans="5:15" ht="27" customHeight="1">
      <c r="J17" s="138" t="s">
        <v>67</v>
      </c>
      <c r="K17" s="138"/>
      <c r="L17" s="24" t="s">
        <v>68</v>
      </c>
    </row>
    <row r="18" spans="5:15">
      <c r="G18" s="25"/>
      <c r="H18" s="25"/>
      <c r="I18" s="25"/>
      <c r="J18" s="25"/>
      <c r="K18" s="25"/>
      <c r="L18" s="26"/>
    </row>
    <row r="19" spans="5:15">
      <c r="E19" s="65" t="str">
        <f>+'Fact CPGNA'!D67</f>
        <v>{{Vtotal}}</v>
      </c>
      <c r="F19" s="84" t="s">
        <v>69</v>
      </c>
      <c r="G19" s="25"/>
      <c r="H19" s="25"/>
      <c r="I19" s="25"/>
      <c r="J19" s="139" t="str">
        <f>+'Fact CPGNA'!E68</f>
        <v>{{CmPrecioPsec}}</v>
      </c>
      <c r="K19" s="139"/>
      <c r="L19" s="99" t="e">
        <f>ROUND(+E19*J19,2)</f>
        <v>#VALUE!</v>
      </c>
    </row>
    <row r="20" spans="5:15">
      <c r="E20" s="25"/>
      <c r="F20" s="25"/>
      <c r="G20" s="25"/>
      <c r="H20" s="25"/>
      <c r="I20" s="25"/>
      <c r="J20" s="25"/>
      <c r="K20" s="25"/>
      <c r="L20" s="26"/>
    </row>
    <row r="21" spans="5:15">
      <c r="E21" s="27"/>
      <c r="F21" s="84"/>
      <c r="G21" s="25"/>
      <c r="H21" s="25"/>
      <c r="I21" s="25"/>
      <c r="J21" s="139"/>
      <c r="K21" s="139"/>
      <c r="L21" s="99"/>
    </row>
    <row r="22" spans="5:15">
      <c r="E22" s="25"/>
      <c r="F22" s="56"/>
      <c r="G22" s="25"/>
      <c r="H22" s="25"/>
      <c r="I22" s="25"/>
      <c r="J22" s="25"/>
      <c r="K22" s="28"/>
      <c r="L22" s="26"/>
    </row>
    <row r="23" spans="5:15">
      <c r="E23" s="25"/>
      <c r="F23" s="6"/>
      <c r="G23" s="25"/>
      <c r="H23" s="25"/>
      <c r="I23" s="25"/>
      <c r="J23" s="25"/>
      <c r="K23" s="28"/>
      <c r="L23" s="26"/>
    </row>
    <row r="24" spans="5:15">
      <c r="E24" s="25"/>
      <c r="F24" s="84"/>
      <c r="G24" s="25"/>
      <c r="H24" s="25"/>
      <c r="I24" s="25"/>
      <c r="J24" s="25"/>
      <c r="K24" s="28"/>
      <c r="L24" s="26"/>
    </row>
    <row r="25" spans="5:15">
      <c r="E25" s="25"/>
      <c r="F25" s="84" t="s">
        <v>70</v>
      </c>
      <c r="G25" s="25"/>
      <c r="H25" s="80"/>
      <c r="I25" s="25"/>
      <c r="J25" s="25"/>
      <c r="K25" s="28"/>
      <c r="L25" s="26"/>
    </row>
    <row r="26" spans="5:15" ht="22.5" customHeight="1">
      <c r="E26" s="30"/>
      <c r="F26" s="31"/>
      <c r="G26" s="31"/>
      <c r="H26" s="32"/>
      <c r="I26" s="31"/>
      <c r="J26" s="25"/>
      <c r="K26" s="28"/>
      <c r="L26" s="26"/>
    </row>
    <row r="27" spans="5:15">
      <c r="E27" s="33"/>
      <c r="F27" s="34"/>
      <c r="G27" s="34"/>
      <c r="H27" s="35"/>
      <c r="I27" s="36"/>
      <c r="J27" s="25"/>
      <c r="K27" s="28"/>
      <c r="L27" s="26"/>
    </row>
    <row r="28" spans="5:15">
      <c r="E28" s="33"/>
      <c r="F28" s="34"/>
      <c r="G28" s="34"/>
      <c r="H28" s="35"/>
      <c r="I28" s="36"/>
      <c r="J28" s="25"/>
      <c r="K28" s="28"/>
      <c r="L28" s="26"/>
      <c r="N28" s="7"/>
      <c r="O28" s="7"/>
    </row>
    <row r="29" spans="5:15">
      <c r="E29" s="33"/>
      <c r="F29" s="34"/>
      <c r="G29" s="34"/>
      <c r="H29" s="35"/>
      <c r="I29" s="36"/>
      <c r="J29" s="138"/>
      <c r="K29" s="138"/>
      <c r="L29" s="26"/>
      <c r="N29" s="7"/>
    </row>
    <row r="30" spans="5:15">
      <c r="E30" s="27"/>
      <c r="F30" s="84"/>
      <c r="G30" s="25"/>
      <c r="H30" s="25"/>
      <c r="I30" s="25"/>
      <c r="J30" s="139"/>
      <c r="K30" s="139"/>
      <c r="L30" s="100"/>
      <c r="N30" s="7"/>
    </row>
    <row r="31" spans="5:15" ht="20.25" customHeight="1">
      <c r="E31" s="33"/>
      <c r="F31" s="33"/>
      <c r="G31" s="34"/>
      <c r="H31" s="35"/>
      <c r="I31" s="36"/>
      <c r="J31" s="25"/>
      <c r="K31" s="28"/>
      <c r="L31" s="26"/>
    </row>
    <row r="32" spans="5:15">
      <c r="G32" s="25"/>
      <c r="H32" s="37"/>
      <c r="I32" s="38"/>
      <c r="J32" s="25"/>
      <c r="K32" s="28"/>
      <c r="L32" s="26"/>
    </row>
    <row r="33" spans="5:12">
      <c r="G33" s="25"/>
      <c r="H33" s="29"/>
      <c r="I33" s="38"/>
      <c r="J33" s="25"/>
      <c r="K33" s="28"/>
      <c r="L33" s="26"/>
    </row>
    <row r="34" spans="5:12">
      <c r="G34" s="25"/>
      <c r="H34" s="29"/>
      <c r="I34" s="25"/>
      <c r="J34" s="25"/>
      <c r="K34" s="28"/>
      <c r="L34" s="26"/>
    </row>
    <row r="35" spans="5:12">
      <c r="G35" s="29"/>
      <c r="H35" s="29"/>
      <c r="I35" s="25"/>
      <c r="J35" s="25"/>
      <c r="K35" s="28"/>
      <c r="L35" s="26"/>
    </row>
    <row r="36" spans="5:12">
      <c r="G36" s="25"/>
      <c r="H36" s="29"/>
      <c r="I36" s="25"/>
      <c r="J36" s="25"/>
      <c r="K36" s="28"/>
      <c r="L36" s="26"/>
    </row>
    <row r="37" spans="5:12">
      <c r="G37" s="25"/>
      <c r="H37" s="29"/>
      <c r="I37" s="25"/>
      <c r="J37" s="25"/>
      <c r="K37" s="28"/>
      <c r="L37" s="26"/>
    </row>
    <row r="38" spans="5:12">
      <c r="E38" s="25"/>
      <c r="F38" s="25"/>
      <c r="G38" s="25"/>
      <c r="H38" s="25"/>
      <c r="I38" s="25"/>
      <c r="J38" s="25"/>
      <c r="K38" s="28"/>
      <c r="L38" s="26"/>
    </row>
    <row r="39" spans="5:12">
      <c r="E39" s="25"/>
      <c r="F39" s="25"/>
      <c r="K39" s="39"/>
    </row>
    <row r="40" spans="5:12">
      <c r="K40" s="39"/>
    </row>
    <row r="41" spans="5:12">
      <c r="K41" s="39"/>
    </row>
    <row r="42" spans="5:12">
      <c r="E42" s="25"/>
      <c r="F42" s="25"/>
      <c r="K42" s="39"/>
    </row>
    <row r="43" spans="5:12">
      <c r="K43" s="39"/>
    </row>
    <row r="44" spans="5:12">
      <c r="E44" s="84" t="e">
        <f>+P58</f>
        <v>#VALUE!</v>
      </c>
      <c r="K44" s="39"/>
    </row>
    <row r="45" spans="5:12">
      <c r="K45" s="39"/>
    </row>
    <row r="46" spans="5:12" ht="15" customHeight="1">
      <c r="K46" s="39"/>
    </row>
    <row r="47" spans="5:12" ht="16.5" customHeight="1">
      <c r="E47" s="40"/>
      <c r="K47" s="39"/>
    </row>
    <row r="48" spans="5:12">
      <c r="E48" s="40"/>
      <c r="F48" s="40"/>
      <c r="L48" s="26"/>
    </row>
    <row r="49" spans="3:21" ht="11.25" customHeight="1">
      <c r="C49" s="40"/>
      <c r="D49" s="33"/>
      <c r="E49" s="33"/>
      <c r="F49" s="33"/>
      <c r="G49" s="33"/>
      <c r="H49" s="33"/>
      <c r="I49" s="33"/>
      <c r="J49" s="33"/>
      <c r="K49" s="41"/>
      <c r="L49" s="26"/>
    </row>
    <row r="50" spans="3:21" ht="19.5" customHeight="1">
      <c r="K50" s="39"/>
      <c r="L50" s="99" t="e">
        <f>SUM(L19:L28)</f>
        <v>#VALUE!</v>
      </c>
    </row>
    <row r="51" spans="3:21" ht="25.5" customHeight="1">
      <c r="K51" s="39"/>
      <c r="L51" s="42"/>
    </row>
    <row r="52" spans="3:21" ht="24" customHeight="1">
      <c r="K52" s="101">
        <v>0.18</v>
      </c>
      <c r="L52" s="99" t="e">
        <f>+ROUND((L50+L51)*0.18,2)</f>
        <v>#VALUE!</v>
      </c>
    </row>
    <row r="53" spans="3:21" ht="26.25" customHeight="1">
      <c r="K53" s="39"/>
      <c r="L53" s="99" t="e">
        <f>SUM(L50:L52)</f>
        <v>#VALUE!</v>
      </c>
    </row>
    <row r="54" spans="3:21">
      <c r="K54" s="39"/>
    </row>
    <row r="55" spans="3:21">
      <c r="K55" s="39"/>
    </row>
    <row r="56" spans="3:21" ht="15.75">
      <c r="K56" s="39"/>
      <c r="N56" s="43"/>
      <c r="O56" s="44" t="s">
        <v>71</v>
      </c>
      <c r="P56" s="45" t="e">
        <f>+L53</f>
        <v>#VALUE!</v>
      </c>
      <c r="Q56" s="43"/>
      <c r="R56" s="43"/>
      <c r="S56" s="43"/>
      <c r="T56" s="43"/>
      <c r="U56" s="43"/>
    </row>
    <row r="57" spans="3:21">
      <c r="K57" s="39"/>
      <c r="N57" s="43"/>
      <c r="O57" s="43"/>
      <c r="P57" s="43"/>
      <c r="Q57" s="43"/>
      <c r="R57" s="43"/>
      <c r="S57" s="43"/>
      <c r="T57" s="43"/>
      <c r="U57" s="43"/>
    </row>
    <row r="58" spans="3:21">
      <c r="K58" s="39"/>
      <c r="N58" s="43"/>
      <c r="O58" s="46" t="s">
        <v>72</v>
      </c>
      <c r="P58" s="47" t="e">
        <f>IF(P60&lt;1,CONCATENATE("Son : "," Cero ","con ",U62,"Nuevos Soles "),CONCATENATE("Son : ",R64," ",R70," ",R72," ",R78," ",R80," ","con ",U62,"Dólares Americanos "))</f>
        <v>#VALUE!</v>
      </c>
      <c r="Q58" s="47"/>
      <c r="R58" s="47"/>
      <c r="S58" s="47"/>
      <c r="T58" s="47"/>
      <c r="U58" s="47"/>
    </row>
    <row r="59" spans="3:21">
      <c r="K59" s="39"/>
      <c r="N59" s="43"/>
      <c r="O59" s="43"/>
      <c r="P59" s="43"/>
      <c r="Q59" s="43"/>
      <c r="R59" s="43"/>
      <c r="S59" s="43"/>
      <c r="T59" s="43"/>
      <c r="U59" s="43"/>
    </row>
    <row r="60" spans="3:21">
      <c r="K60" s="39"/>
      <c r="N60" s="43"/>
      <c r="O60" s="43" t="s">
        <v>71</v>
      </c>
      <c r="P60" s="48" t="e">
        <f>+P56</f>
        <v>#VALUE!</v>
      </c>
      <c r="Q60" s="43"/>
      <c r="R60" s="43"/>
      <c r="S60" s="43"/>
      <c r="T60" s="43"/>
      <c r="U60" s="43"/>
    </row>
    <row r="61" spans="3:21">
      <c r="K61" s="39"/>
      <c r="N61" s="43"/>
      <c r="O61" s="43" t="s">
        <v>73</v>
      </c>
      <c r="P61" s="48" t="e">
        <f>INT(P60)</f>
        <v>#VALUE!</v>
      </c>
      <c r="Q61" s="43"/>
      <c r="R61" s="43"/>
      <c r="S61" s="43"/>
      <c r="T61" s="43"/>
      <c r="U61" s="43"/>
    </row>
    <row r="62" spans="3:21">
      <c r="K62" s="39"/>
      <c r="N62" s="43"/>
      <c r="O62" s="43" t="s">
        <v>74</v>
      </c>
      <c r="P62" s="48" t="e">
        <f>ROUND(P60-P61,2)</f>
        <v>#VALUE!</v>
      </c>
      <c r="Q62" s="43" t="e">
        <f>+P62*100</f>
        <v>#VALUE!</v>
      </c>
      <c r="R62" s="43"/>
      <c r="S62" s="43"/>
      <c r="T62" s="43"/>
      <c r="U62" s="43" t="e">
        <f>IF(P62=0,CONCATENATE(" 00/100 ", T62),CONCATENATE(Q62,"/100 ", T62))</f>
        <v>#VALUE!</v>
      </c>
    </row>
    <row r="63" spans="3:21">
      <c r="K63" s="39"/>
      <c r="N63" s="43"/>
      <c r="O63" s="43"/>
      <c r="P63" s="43" t="e">
        <f>ROUND(P61/1000000,6)</f>
        <v>#VALUE!</v>
      </c>
      <c r="Q63" s="43"/>
      <c r="R63" s="43"/>
      <c r="S63" s="43"/>
      <c r="T63" s="43"/>
      <c r="U63" s="43"/>
    </row>
    <row r="64" spans="3:21">
      <c r="K64" s="39"/>
      <c r="N64" s="43"/>
      <c r="O64" s="43" t="s">
        <v>75</v>
      </c>
      <c r="P64" s="43" t="e">
        <f>INT(P63)</f>
        <v>#VALUE!</v>
      </c>
      <c r="Q64" s="49" t="e">
        <f>LOOKUP(P64,$N$86:$N$131,$O$86:$O$131)</f>
        <v>#VALUE!</v>
      </c>
      <c r="R64" s="50" t="e">
        <f>IF(P64&lt;1,"",IF(P64&gt;30,CONCATENATE(Q66," y ",Q67," Millones "),IF(P64=1,CONCATENATE(Q64," Millón "),CONCATENATE(Q64," Millones "))))</f>
        <v>#VALUE!</v>
      </c>
      <c r="S64" s="43"/>
      <c r="T64" s="43"/>
      <c r="U64" s="43"/>
    </row>
    <row r="65" spans="11:21">
      <c r="K65" s="39"/>
      <c r="N65" s="43"/>
      <c r="O65" s="43"/>
      <c r="P65" s="43" t="e">
        <f>ROUND(P64/10,1)</f>
        <v>#VALUE!</v>
      </c>
      <c r="Q65" s="49"/>
      <c r="R65" s="43"/>
      <c r="S65" s="43"/>
      <c r="T65" s="43"/>
      <c r="U65" s="43"/>
    </row>
    <row r="66" spans="11:21">
      <c r="K66" s="39"/>
      <c r="N66" s="43"/>
      <c r="O66" s="43" t="s">
        <v>76</v>
      </c>
      <c r="P66" s="43" t="e">
        <f>(INT(P65))*10</f>
        <v>#VALUE!</v>
      </c>
      <c r="Q66" s="49" t="e">
        <f>LOOKUP(P66,$N$86:$N$131,$O$86:$O$131)</f>
        <v>#VALUE!</v>
      </c>
      <c r="R66" s="43"/>
      <c r="S66" s="43"/>
      <c r="T66" s="43"/>
      <c r="U66" s="43"/>
    </row>
    <row r="67" spans="11:21">
      <c r="K67" s="39"/>
      <c r="N67" s="43"/>
      <c r="O67" s="43" t="s">
        <v>77</v>
      </c>
      <c r="P67" s="43" t="e">
        <f>ROUND((P65-P66/10)*10,0)</f>
        <v>#VALUE!</v>
      </c>
      <c r="Q67" s="49" t="e">
        <f>LOOKUP(P67,$N$86:$N$131,$O$86:$O$131)</f>
        <v>#VALUE!</v>
      </c>
      <c r="R67" s="43"/>
      <c r="S67" s="43"/>
      <c r="T67" s="43"/>
      <c r="U67" s="43"/>
    </row>
    <row r="68" spans="11:21">
      <c r="K68" s="39"/>
      <c r="N68" s="43"/>
      <c r="O68" s="43"/>
      <c r="P68" s="43" t="e">
        <f>ROUND((P63-P64)*10,5)</f>
        <v>#VALUE!</v>
      </c>
      <c r="Q68" s="43"/>
      <c r="R68" s="43"/>
      <c r="S68" s="43"/>
      <c r="T68" s="43"/>
      <c r="U68" s="43"/>
    </row>
    <row r="69" spans="11:21">
      <c r="K69" s="39"/>
      <c r="N69" s="43"/>
      <c r="O69" s="43"/>
      <c r="P69" s="43" t="e">
        <f>INT(P68)</f>
        <v>#VALUE!</v>
      </c>
      <c r="Q69" s="43"/>
      <c r="R69" s="43"/>
      <c r="S69" s="43"/>
      <c r="T69" s="43"/>
      <c r="U69" s="43"/>
    </row>
    <row r="70" spans="11:21">
      <c r="K70" s="39"/>
      <c r="N70" s="43"/>
      <c r="O70" s="43" t="s">
        <v>78</v>
      </c>
      <c r="P70" s="43" t="e">
        <f>+P69*100</f>
        <v>#VALUE!</v>
      </c>
      <c r="Q70" s="49" t="e">
        <f>LOOKUP(P70,$N$86:$N$131,$O$86:$O$131)</f>
        <v>#VALUE!</v>
      </c>
      <c r="R70" s="50" t="e">
        <f>IF(P69&lt;1,"",IF(AND(P70=100,P72&lt;1),CONCATENATE(" Cien Mil "),Q70))</f>
        <v>#VALUE!</v>
      </c>
      <c r="S70" s="43"/>
      <c r="T70" s="43"/>
      <c r="U70" s="43"/>
    </row>
    <row r="71" spans="11:21">
      <c r="K71" s="39"/>
      <c r="N71" s="43"/>
      <c r="O71" s="43"/>
      <c r="P71" s="43" t="e">
        <f>ROUND((P68-P69)*100,4)</f>
        <v>#VALUE!</v>
      </c>
      <c r="Q71" s="43"/>
      <c r="R71" s="43"/>
      <c r="S71" s="43"/>
      <c r="T71" s="43"/>
      <c r="U71" s="43"/>
    </row>
    <row r="72" spans="11:21">
      <c r="K72" s="39"/>
      <c r="N72" s="43"/>
      <c r="O72" s="43" t="s">
        <v>79</v>
      </c>
      <c r="P72" s="43" t="e">
        <f>INT(P71)</f>
        <v>#VALUE!</v>
      </c>
      <c r="Q72" s="49" t="e">
        <f>LOOKUP(P72,$N$86:$N$131,$O$86:$O$131)</f>
        <v>#VALUE!</v>
      </c>
      <c r="R72" s="50" t="e">
        <f>IF(P72&lt;1,"",IF(AND(P72&gt;30,P75&gt;0),CONCATENATE(Q74," y ",Q75," Mil "),CONCATENATE(Q72," Mil ")))</f>
        <v>#VALUE!</v>
      </c>
      <c r="S72" s="43"/>
      <c r="T72" s="43"/>
      <c r="U72" s="43"/>
    </row>
    <row r="73" spans="11:21">
      <c r="K73" s="39"/>
      <c r="N73" s="43"/>
      <c r="O73" s="43"/>
      <c r="P73" s="43" t="e">
        <f>ROUND(P72/10,1)</f>
        <v>#VALUE!</v>
      </c>
      <c r="Q73" s="49"/>
      <c r="R73" s="43"/>
      <c r="S73" s="43"/>
      <c r="T73" s="43"/>
      <c r="U73" s="43"/>
    </row>
    <row r="74" spans="11:21">
      <c r="K74" s="39"/>
      <c r="N74" s="43"/>
      <c r="O74" s="43" t="s">
        <v>80</v>
      </c>
      <c r="P74" s="43" t="e">
        <f>(INT(P73))*10</f>
        <v>#VALUE!</v>
      </c>
      <c r="Q74" s="49" t="e">
        <f>LOOKUP(P74,$N$86:$N$131,$O$86:$O$131)</f>
        <v>#VALUE!</v>
      </c>
      <c r="R74" s="43"/>
      <c r="S74" s="43"/>
      <c r="T74" s="43"/>
      <c r="U74" s="43"/>
    </row>
    <row r="75" spans="11:21">
      <c r="K75" s="39"/>
      <c r="N75" s="43"/>
      <c r="O75" s="43" t="s">
        <v>81</v>
      </c>
      <c r="P75" s="43" t="e">
        <f>ROUND((P73-P74/10)*10,0)</f>
        <v>#VALUE!</v>
      </c>
      <c r="Q75" s="49" t="e">
        <f>LOOKUP(P75,$N$86:$N$131,$O$86:$O$131)</f>
        <v>#VALUE!</v>
      </c>
      <c r="R75" s="43"/>
      <c r="S75" s="43"/>
      <c r="T75" s="43"/>
      <c r="U75" s="43"/>
    </row>
    <row r="76" spans="11:21">
      <c r="K76" s="39"/>
      <c r="N76" s="43"/>
      <c r="O76" s="43"/>
      <c r="P76" s="43" t="e">
        <f>ROUND((P71-P72)*10,2)</f>
        <v>#VALUE!</v>
      </c>
      <c r="Q76" s="43"/>
      <c r="R76" s="43"/>
      <c r="S76" s="43"/>
      <c r="T76" s="43"/>
      <c r="U76" s="43"/>
    </row>
    <row r="77" spans="11:21">
      <c r="K77" s="39"/>
      <c r="N77" s="43"/>
      <c r="O77" s="43"/>
      <c r="P77" s="43" t="e">
        <f>INT(P76)</f>
        <v>#VALUE!</v>
      </c>
      <c r="Q77" s="43"/>
      <c r="R77" s="43"/>
      <c r="S77" s="43"/>
      <c r="T77" s="43"/>
      <c r="U77" s="43"/>
    </row>
    <row r="78" spans="11:21">
      <c r="K78" s="39"/>
      <c r="N78" s="43"/>
      <c r="O78" s="43" t="s">
        <v>82</v>
      </c>
      <c r="P78" s="43" t="e">
        <f>+P77*100</f>
        <v>#VALUE!</v>
      </c>
      <c r="Q78" s="49" t="e">
        <f>LOOKUP(P78,$N$86:$N$131,$O$86:$O$131)</f>
        <v>#VALUE!</v>
      </c>
      <c r="R78" s="50" t="e">
        <f>IF(P77&lt;1,"",IF(AND(P78=100,P80&lt;1),CONCATENATE(" Cien "),Q78))</f>
        <v>#VALUE!</v>
      </c>
      <c r="S78" s="43"/>
      <c r="T78" s="43"/>
      <c r="U78" s="43"/>
    </row>
    <row r="79" spans="11:21">
      <c r="K79" s="39"/>
      <c r="N79" s="43"/>
      <c r="O79" s="43"/>
      <c r="P79" s="43" t="e">
        <f>ROUND((P76-P77)*100,0)</f>
        <v>#VALUE!</v>
      </c>
      <c r="Q79" s="43"/>
      <c r="R79" s="43"/>
      <c r="S79" s="43"/>
      <c r="T79" s="43"/>
      <c r="U79" s="43"/>
    </row>
    <row r="80" spans="11:21">
      <c r="K80" s="39"/>
      <c r="N80" s="43"/>
      <c r="O80" s="43" t="s">
        <v>83</v>
      </c>
      <c r="P80" s="43" t="e">
        <f>INT(P79)</f>
        <v>#VALUE!</v>
      </c>
      <c r="Q80" s="49" t="e">
        <f>LOOKUP(P80,$N$86:$N$131,$O$86:$O$131)</f>
        <v>#VALUE!</v>
      </c>
      <c r="R80" s="49" t="e">
        <f>IF(P80&lt;1,"",IF(AND(P80&gt;30,P83&gt;0),CONCATENATE(Q82," y ",Q83),CONCATENATE(Q80)))</f>
        <v>#VALUE!</v>
      </c>
      <c r="S80" s="43"/>
      <c r="T80" s="43"/>
      <c r="U80" s="43"/>
    </row>
    <row r="81" spans="11:21">
      <c r="K81" s="39"/>
      <c r="N81" s="43"/>
      <c r="O81" s="43"/>
      <c r="P81" s="43" t="e">
        <f>ROUND(P80/10,1)</f>
        <v>#VALUE!</v>
      </c>
      <c r="Q81" s="49"/>
      <c r="R81" s="43"/>
      <c r="S81" s="43"/>
      <c r="T81" s="43"/>
      <c r="U81" s="43"/>
    </row>
    <row r="82" spans="11:21">
      <c r="K82" s="39"/>
      <c r="N82" s="43"/>
      <c r="O82" s="43" t="s">
        <v>84</v>
      </c>
      <c r="P82" s="43" t="e">
        <f>(INT(P81))*10</f>
        <v>#VALUE!</v>
      </c>
      <c r="Q82" s="49" t="e">
        <f>LOOKUP(P82,$N$86:$N$131,$O$86:$O$131)</f>
        <v>#VALUE!</v>
      </c>
      <c r="R82" s="43"/>
      <c r="S82" s="43"/>
      <c r="T82" s="43"/>
      <c r="U82" s="43"/>
    </row>
    <row r="83" spans="11:21">
      <c r="K83" s="39"/>
      <c r="N83" s="43"/>
      <c r="O83" s="43" t="s">
        <v>83</v>
      </c>
      <c r="P83" s="43" t="e">
        <f>ROUND((P81-P82/10)*10,0)</f>
        <v>#VALUE!</v>
      </c>
      <c r="Q83" s="49" t="e">
        <f>LOOKUP(P83,$N$86:$N$131,$O$86:$O$131)</f>
        <v>#VALUE!</v>
      </c>
      <c r="R83" s="43"/>
      <c r="S83" s="43"/>
      <c r="T83" s="43"/>
      <c r="U83" s="43"/>
    </row>
    <row r="84" spans="11:21">
      <c r="K84" s="39"/>
      <c r="N84" s="43"/>
      <c r="O84" s="43"/>
      <c r="P84" s="43"/>
      <c r="Q84" s="43"/>
      <c r="R84" s="43"/>
      <c r="S84" s="43"/>
      <c r="T84" s="43"/>
      <c r="U84" s="43"/>
    </row>
    <row r="85" spans="11:21">
      <c r="K85" s="39"/>
      <c r="N85" s="43"/>
      <c r="O85" s="43"/>
      <c r="P85" s="43"/>
      <c r="Q85" s="43"/>
      <c r="R85" s="43"/>
      <c r="S85" s="43"/>
      <c r="T85" s="43"/>
      <c r="U85" s="43"/>
    </row>
    <row r="86" spans="11:21">
      <c r="K86" s="39"/>
      <c r="N86" s="43">
        <v>1</v>
      </c>
      <c r="O86" s="66" t="s">
        <v>85</v>
      </c>
      <c r="P86" s="43"/>
      <c r="Q86" s="43"/>
      <c r="R86" s="43"/>
      <c r="S86" s="43"/>
      <c r="T86" s="43"/>
      <c r="U86" s="43"/>
    </row>
    <row r="87" spans="11:21">
      <c r="K87" s="39"/>
      <c r="N87" s="43">
        <v>2</v>
      </c>
      <c r="O87" s="43" t="s">
        <v>86</v>
      </c>
      <c r="P87" s="43"/>
      <c r="Q87" s="43"/>
      <c r="R87" s="43"/>
      <c r="S87" s="43"/>
      <c r="T87" s="43"/>
      <c r="U87" s="43"/>
    </row>
    <row r="88" spans="11:21">
      <c r="K88" s="39"/>
      <c r="N88" s="43">
        <v>3</v>
      </c>
      <c r="O88" s="43" t="s">
        <v>87</v>
      </c>
      <c r="P88" s="43"/>
      <c r="Q88" s="43"/>
      <c r="R88" s="43"/>
      <c r="S88" s="43"/>
      <c r="T88" s="43"/>
      <c r="U88" s="43"/>
    </row>
    <row r="89" spans="11:21">
      <c r="K89" s="39"/>
      <c r="N89" s="43">
        <v>4</v>
      </c>
      <c r="O89" s="43" t="s">
        <v>88</v>
      </c>
      <c r="P89" s="43"/>
      <c r="Q89" s="43"/>
      <c r="R89" s="43"/>
      <c r="S89" s="43"/>
      <c r="T89" s="43"/>
      <c r="U89" s="43"/>
    </row>
    <row r="90" spans="11:21">
      <c r="K90" s="39"/>
      <c r="N90" s="43">
        <v>5</v>
      </c>
      <c r="O90" s="43" t="s">
        <v>89</v>
      </c>
      <c r="P90" s="43"/>
      <c r="Q90" s="43"/>
      <c r="R90" s="43"/>
      <c r="S90" s="43"/>
      <c r="T90" s="43"/>
      <c r="U90" s="43"/>
    </row>
    <row r="91" spans="11:21">
      <c r="K91" s="39"/>
      <c r="N91" s="43">
        <v>6</v>
      </c>
      <c r="O91" s="43" t="s">
        <v>90</v>
      </c>
      <c r="P91" s="43"/>
      <c r="Q91" s="43"/>
      <c r="R91" s="43"/>
      <c r="S91" s="43"/>
      <c r="T91" s="43"/>
      <c r="U91" s="43"/>
    </row>
    <row r="92" spans="11:21">
      <c r="K92" s="39"/>
      <c r="N92" s="43">
        <v>7</v>
      </c>
      <c r="O92" s="43" t="s">
        <v>91</v>
      </c>
      <c r="P92" s="43"/>
      <c r="Q92" s="43"/>
      <c r="R92" s="43"/>
      <c r="S92" s="43"/>
      <c r="T92" s="43"/>
      <c r="U92" s="43"/>
    </row>
    <row r="93" spans="11:21">
      <c r="K93" s="39"/>
      <c r="N93" s="43">
        <v>8</v>
      </c>
      <c r="O93" s="43" t="s">
        <v>92</v>
      </c>
      <c r="P93" s="43"/>
      <c r="Q93" s="43"/>
      <c r="R93" s="43"/>
      <c r="S93" s="43"/>
      <c r="T93" s="43"/>
      <c r="U93" s="43"/>
    </row>
    <row r="94" spans="11:21">
      <c r="K94" s="39"/>
      <c r="N94" s="43">
        <v>9</v>
      </c>
      <c r="O94" s="43" t="s">
        <v>93</v>
      </c>
      <c r="P94" s="43"/>
      <c r="Q94" s="43"/>
      <c r="R94" s="43"/>
      <c r="S94" s="43"/>
      <c r="T94" s="43"/>
      <c r="U94" s="43"/>
    </row>
    <row r="95" spans="11:21">
      <c r="K95" s="39"/>
      <c r="N95" s="43">
        <v>10</v>
      </c>
      <c r="O95" s="43" t="s">
        <v>94</v>
      </c>
      <c r="P95" s="43"/>
      <c r="Q95" s="43"/>
      <c r="R95" s="43"/>
      <c r="S95" s="43"/>
      <c r="T95" s="43"/>
      <c r="U95" s="43"/>
    </row>
    <row r="96" spans="11:21">
      <c r="K96" s="39"/>
      <c r="N96" s="43">
        <v>11</v>
      </c>
      <c r="O96" s="43" t="s">
        <v>95</v>
      </c>
      <c r="P96" s="43"/>
      <c r="Q96" s="43"/>
      <c r="R96" s="43"/>
      <c r="S96" s="43"/>
      <c r="T96" s="43"/>
      <c r="U96" s="43"/>
    </row>
    <row r="97" spans="11:21">
      <c r="K97" s="39"/>
      <c r="N97" s="43">
        <v>12</v>
      </c>
      <c r="O97" s="43" t="s">
        <v>96</v>
      </c>
      <c r="P97" s="43"/>
      <c r="Q97" s="43"/>
      <c r="R97" s="43"/>
      <c r="S97" s="43"/>
      <c r="T97" s="43"/>
      <c r="U97" s="43"/>
    </row>
    <row r="98" spans="11:21">
      <c r="K98" s="39"/>
      <c r="N98" s="43">
        <v>13</v>
      </c>
      <c r="O98" s="43" t="s">
        <v>97</v>
      </c>
      <c r="P98" s="43"/>
      <c r="Q98" s="43"/>
      <c r="R98" s="43"/>
      <c r="S98" s="43"/>
      <c r="T98" s="43"/>
      <c r="U98" s="43"/>
    </row>
    <row r="99" spans="11:21">
      <c r="K99" s="39"/>
      <c r="N99" s="43">
        <v>14</v>
      </c>
      <c r="O99" s="43" t="s">
        <v>98</v>
      </c>
      <c r="P99" s="43"/>
      <c r="Q99" s="43"/>
      <c r="R99" s="43"/>
      <c r="S99" s="43"/>
      <c r="T99" s="43"/>
      <c r="U99" s="43"/>
    </row>
    <row r="100" spans="11:21">
      <c r="K100" s="39"/>
      <c r="N100" s="43">
        <v>15</v>
      </c>
      <c r="O100" s="43" t="s">
        <v>99</v>
      </c>
      <c r="P100" s="43"/>
      <c r="Q100" s="43"/>
      <c r="R100" s="43"/>
      <c r="S100" s="43"/>
      <c r="T100" s="43"/>
      <c r="U100" s="43"/>
    </row>
    <row r="101" spans="11:21">
      <c r="K101" s="39"/>
      <c r="N101" s="43">
        <v>16</v>
      </c>
      <c r="O101" s="43" t="s">
        <v>100</v>
      </c>
      <c r="P101" s="43"/>
      <c r="Q101" s="43"/>
      <c r="R101" s="43"/>
      <c r="S101" s="43"/>
      <c r="T101" s="43"/>
      <c r="U101" s="43"/>
    </row>
    <row r="102" spans="11:21">
      <c r="K102" s="39"/>
      <c r="N102" s="43">
        <v>17</v>
      </c>
      <c r="O102" s="43" t="s">
        <v>101</v>
      </c>
      <c r="P102" s="43"/>
      <c r="Q102" s="43"/>
      <c r="R102" s="43"/>
      <c r="S102" s="43"/>
      <c r="T102" s="43"/>
      <c r="U102" s="43"/>
    </row>
    <row r="103" spans="11:21">
      <c r="K103" s="39"/>
      <c r="N103" s="43">
        <v>18</v>
      </c>
      <c r="O103" s="43" t="s">
        <v>102</v>
      </c>
      <c r="P103" s="43"/>
      <c r="Q103" s="43"/>
      <c r="R103" s="43"/>
      <c r="S103" s="43"/>
      <c r="T103" s="43"/>
      <c r="U103" s="43"/>
    </row>
    <row r="104" spans="11:21">
      <c r="K104" s="39"/>
      <c r="N104" s="43">
        <v>19</v>
      </c>
      <c r="O104" s="43" t="s">
        <v>103</v>
      </c>
      <c r="P104" s="43"/>
      <c r="Q104" s="43"/>
      <c r="R104" s="43"/>
      <c r="S104" s="43"/>
      <c r="T104" s="43"/>
      <c r="U104" s="43"/>
    </row>
    <row r="105" spans="11:21">
      <c r="K105" s="39"/>
      <c r="N105" s="43">
        <v>20</v>
      </c>
      <c r="O105" s="43" t="s">
        <v>104</v>
      </c>
      <c r="P105" s="43"/>
      <c r="Q105" s="43"/>
      <c r="R105" s="43"/>
      <c r="S105" s="43"/>
      <c r="T105" s="43"/>
      <c r="U105" s="43"/>
    </row>
    <row r="106" spans="11:21">
      <c r="K106" s="39"/>
      <c r="N106" s="43">
        <v>21</v>
      </c>
      <c r="O106" s="43" t="s">
        <v>105</v>
      </c>
      <c r="P106" s="43"/>
      <c r="Q106" s="43"/>
      <c r="R106" s="43"/>
      <c r="S106" s="43"/>
      <c r="T106" s="43"/>
      <c r="U106" s="43"/>
    </row>
    <row r="107" spans="11:21">
      <c r="K107" s="39"/>
      <c r="N107" s="43">
        <v>22</v>
      </c>
      <c r="O107" s="43" t="s">
        <v>106</v>
      </c>
      <c r="P107" s="43"/>
      <c r="Q107" s="43"/>
      <c r="R107" s="43"/>
      <c r="S107" s="43"/>
      <c r="T107" s="43"/>
      <c r="U107" s="43"/>
    </row>
    <row r="108" spans="11:21">
      <c r="K108" s="39"/>
      <c r="N108" s="43">
        <v>23</v>
      </c>
      <c r="O108" s="43" t="s">
        <v>107</v>
      </c>
      <c r="P108" s="43"/>
      <c r="Q108" s="43"/>
      <c r="R108" s="43"/>
      <c r="S108" s="43"/>
      <c r="T108" s="43"/>
      <c r="U108" s="43"/>
    </row>
    <row r="109" spans="11:21">
      <c r="K109" s="39"/>
      <c r="N109" s="43">
        <v>24</v>
      </c>
      <c r="O109" s="43" t="s">
        <v>108</v>
      </c>
      <c r="P109" s="43"/>
      <c r="Q109" s="43"/>
      <c r="R109" s="43"/>
      <c r="S109" s="43"/>
      <c r="T109" s="43"/>
      <c r="U109" s="43"/>
    </row>
    <row r="110" spans="11:21">
      <c r="K110" s="39"/>
      <c r="N110" s="43">
        <v>25</v>
      </c>
      <c r="O110" s="43" t="s">
        <v>109</v>
      </c>
      <c r="P110" s="43"/>
      <c r="Q110" s="43"/>
      <c r="R110" s="43"/>
      <c r="S110" s="43"/>
      <c r="T110" s="43"/>
      <c r="U110" s="43"/>
    </row>
    <row r="111" spans="11:21">
      <c r="K111" s="39"/>
      <c r="N111" s="43">
        <v>26</v>
      </c>
      <c r="O111" s="43" t="s">
        <v>110</v>
      </c>
      <c r="P111" s="43"/>
      <c r="Q111" s="43"/>
      <c r="R111" s="43"/>
      <c r="S111" s="43"/>
      <c r="T111" s="43"/>
      <c r="U111" s="43"/>
    </row>
    <row r="112" spans="11:21">
      <c r="K112" s="39"/>
      <c r="N112" s="43">
        <v>27</v>
      </c>
      <c r="O112" s="43" t="s">
        <v>111</v>
      </c>
      <c r="P112" s="43"/>
      <c r="Q112" s="43"/>
      <c r="R112" s="43"/>
      <c r="S112" s="43"/>
      <c r="T112" s="43"/>
      <c r="U112" s="43"/>
    </row>
    <row r="113" spans="11:21">
      <c r="K113" s="39"/>
      <c r="N113" s="43">
        <v>28</v>
      </c>
      <c r="O113" s="43" t="s">
        <v>112</v>
      </c>
      <c r="P113" s="43"/>
      <c r="Q113" s="43"/>
      <c r="R113" s="43"/>
      <c r="S113" s="43"/>
      <c r="T113" s="43"/>
      <c r="U113" s="43"/>
    </row>
    <row r="114" spans="11:21">
      <c r="K114" s="39"/>
      <c r="N114" s="43">
        <v>29</v>
      </c>
      <c r="O114" s="43" t="s">
        <v>113</v>
      </c>
      <c r="P114" s="43"/>
      <c r="Q114" s="43"/>
      <c r="R114" s="43"/>
      <c r="S114" s="43"/>
      <c r="T114" s="43"/>
      <c r="U114" s="43"/>
    </row>
    <row r="115" spans="11:21">
      <c r="K115" s="39"/>
      <c r="N115" s="43">
        <v>30</v>
      </c>
      <c r="O115" s="43" t="s">
        <v>114</v>
      </c>
      <c r="P115" s="43"/>
      <c r="Q115" s="43"/>
      <c r="R115" s="43"/>
      <c r="S115" s="43"/>
      <c r="T115" s="43"/>
      <c r="U115" s="43"/>
    </row>
    <row r="116" spans="11:21">
      <c r="K116" s="39"/>
      <c r="N116" s="43">
        <v>40</v>
      </c>
      <c r="O116" s="43" t="s">
        <v>115</v>
      </c>
      <c r="P116" s="43"/>
      <c r="Q116" s="43"/>
      <c r="R116" s="43"/>
      <c r="S116" s="43"/>
      <c r="T116" s="43"/>
      <c r="U116" s="43"/>
    </row>
    <row r="117" spans="11:21">
      <c r="K117" s="39"/>
      <c r="N117" s="43">
        <v>50</v>
      </c>
      <c r="O117" s="43" t="s">
        <v>116</v>
      </c>
      <c r="P117" s="43"/>
      <c r="Q117" s="43"/>
      <c r="R117" s="43"/>
      <c r="S117" s="43"/>
      <c r="T117" s="43"/>
      <c r="U117" s="43"/>
    </row>
    <row r="118" spans="11:21">
      <c r="K118" s="39"/>
      <c r="N118" s="43">
        <v>60</v>
      </c>
      <c r="O118" s="43" t="s">
        <v>117</v>
      </c>
      <c r="P118" s="43"/>
      <c r="Q118" s="43"/>
      <c r="R118" s="43"/>
      <c r="S118" s="43"/>
      <c r="T118" s="43"/>
      <c r="U118" s="43"/>
    </row>
    <row r="119" spans="11:21">
      <c r="K119" s="39"/>
      <c r="N119" s="43">
        <v>70</v>
      </c>
      <c r="O119" s="43" t="s">
        <v>118</v>
      </c>
      <c r="P119" s="43"/>
      <c r="Q119" s="43"/>
      <c r="R119" s="43"/>
      <c r="S119" s="43"/>
      <c r="T119" s="43"/>
      <c r="U119" s="43"/>
    </row>
    <row r="120" spans="11:21">
      <c r="K120" s="39"/>
      <c r="N120" s="43">
        <v>80</v>
      </c>
      <c r="O120" s="43" t="s">
        <v>119</v>
      </c>
      <c r="P120" s="43"/>
      <c r="Q120" s="43"/>
      <c r="R120" s="43"/>
      <c r="S120" s="43"/>
      <c r="T120" s="43"/>
      <c r="U120" s="43"/>
    </row>
    <row r="121" spans="11:21">
      <c r="K121" s="39"/>
      <c r="N121" s="43">
        <v>90</v>
      </c>
      <c r="O121" s="43" t="s">
        <v>120</v>
      </c>
      <c r="P121" s="43"/>
      <c r="Q121" s="43"/>
      <c r="R121" s="43"/>
      <c r="S121" s="43"/>
      <c r="T121" s="43"/>
      <c r="U121" s="43"/>
    </row>
    <row r="122" spans="11:21">
      <c r="K122" s="39"/>
      <c r="N122" s="43">
        <v>100</v>
      </c>
      <c r="O122" s="43" t="s">
        <v>121</v>
      </c>
      <c r="P122" s="43"/>
      <c r="Q122" s="43"/>
      <c r="R122" s="43"/>
      <c r="S122" s="43"/>
      <c r="T122" s="43"/>
      <c r="U122" s="43"/>
    </row>
    <row r="123" spans="11:21">
      <c r="K123" s="39"/>
      <c r="N123" s="43">
        <v>200</v>
      </c>
      <c r="O123" s="43" t="s">
        <v>122</v>
      </c>
      <c r="P123" s="43"/>
      <c r="Q123" s="43"/>
      <c r="R123" s="43"/>
      <c r="S123" s="43"/>
      <c r="T123" s="43"/>
      <c r="U123" s="43"/>
    </row>
    <row r="124" spans="11:21">
      <c r="K124" s="39"/>
      <c r="N124" s="43">
        <v>300</v>
      </c>
      <c r="O124" s="43" t="s">
        <v>123</v>
      </c>
      <c r="P124" s="43"/>
      <c r="Q124" s="43"/>
      <c r="R124" s="43"/>
      <c r="S124" s="43"/>
      <c r="T124" s="43"/>
      <c r="U124" s="43"/>
    </row>
    <row r="125" spans="11:21">
      <c r="K125" s="39"/>
      <c r="N125" s="43">
        <v>400</v>
      </c>
      <c r="O125" s="43" t="s">
        <v>124</v>
      </c>
      <c r="P125" s="43"/>
      <c r="Q125" s="43"/>
      <c r="R125" s="43"/>
      <c r="S125" s="43"/>
      <c r="T125" s="43"/>
      <c r="U125" s="43"/>
    </row>
    <row r="126" spans="11:21">
      <c r="K126" s="39"/>
      <c r="N126" s="43">
        <v>500</v>
      </c>
      <c r="O126" s="43" t="s">
        <v>125</v>
      </c>
      <c r="P126" s="43"/>
      <c r="Q126" s="43"/>
      <c r="R126" s="43"/>
      <c r="S126" s="43"/>
      <c r="T126" s="43"/>
      <c r="U126" s="43"/>
    </row>
    <row r="127" spans="11:21">
      <c r="K127" s="39"/>
      <c r="N127" s="43">
        <v>600</v>
      </c>
      <c r="O127" s="43" t="s">
        <v>126</v>
      </c>
      <c r="P127" s="43"/>
      <c r="Q127" s="43"/>
      <c r="R127" s="43"/>
      <c r="S127" s="43"/>
      <c r="T127" s="43"/>
      <c r="U127" s="43"/>
    </row>
    <row r="128" spans="11:21">
      <c r="K128" s="39"/>
      <c r="N128" s="43">
        <v>700</v>
      </c>
      <c r="O128" s="43" t="s">
        <v>127</v>
      </c>
      <c r="P128" s="43"/>
      <c r="Q128" s="43"/>
      <c r="R128" s="43"/>
      <c r="S128" s="43"/>
      <c r="T128" s="43"/>
      <c r="U128" s="43"/>
    </row>
    <row r="129" spans="11:21">
      <c r="K129" s="39"/>
      <c r="N129" s="43">
        <v>800</v>
      </c>
      <c r="O129" s="43" t="s">
        <v>128</v>
      </c>
      <c r="P129" s="43"/>
      <c r="Q129" s="43"/>
      <c r="R129" s="43"/>
      <c r="S129" s="43"/>
      <c r="T129" s="43"/>
      <c r="U129" s="43"/>
    </row>
    <row r="130" spans="11:21">
      <c r="K130" s="39"/>
      <c r="N130" s="43">
        <v>900</v>
      </c>
      <c r="O130" s="43" t="s">
        <v>129</v>
      </c>
      <c r="P130" s="43"/>
      <c r="Q130" s="43"/>
      <c r="R130" s="43"/>
      <c r="S130" s="43"/>
      <c r="T130" s="43"/>
      <c r="U130" s="43"/>
    </row>
    <row r="131" spans="11:21">
      <c r="K131" s="39"/>
      <c r="N131" s="43">
        <v>1000</v>
      </c>
      <c r="O131" s="43" t="s">
        <v>130</v>
      </c>
      <c r="P131" s="43"/>
      <c r="Q131" s="43"/>
      <c r="R131" s="43"/>
      <c r="S131" s="43"/>
      <c r="T131" s="43"/>
      <c r="U131" s="43"/>
    </row>
    <row r="132" spans="11:21">
      <c r="K132" s="39"/>
    </row>
    <row r="133" spans="11:21">
      <c r="K133" s="39"/>
    </row>
    <row r="134" spans="11:21">
      <c r="K134" s="39"/>
    </row>
  </sheetData>
  <mergeCells count="5">
    <mergeCell ref="J17:K17"/>
    <mergeCell ref="J19:K19"/>
    <mergeCell ref="J30:K30"/>
    <mergeCell ref="J29:K29"/>
    <mergeCell ref="J21:K21"/>
  </mergeCells>
  <phoneticPr fontId="25" type="noConversion"/>
  <pageMargins left="0.78740157480314965" right="0" top="1.5748031496062993" bottom="0.98425196850393704" header="0" footer="0"/>
  <pageSetup paperSize="9" orientation="portrait" horizontalDpi="360" verticalDpi="18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ceso" ma:contentTypeID="0x010100D161328C4CF32444B4DE139121D8DE5300467F84FB5DF4654FA6987AFE6EF80A25" ma:contentTypeVersion="12" ma:contentTypeDescription="" ma:contentTypeScope="" ma:versionID="9bb515c4dce2649fb18d4a58e4a0061d">
  <xsd:schema xmlns:xsd="http://www.w3.org/2001/XMLSchema" xmlns:xs="http://www.w3.org/2001/XMLSchema" xmlns:p="http://schemas.microsoft.com/office/2006/metadata/properties" xmlns:ns2="5bd77e89-8cc9-469c-8406-c2d9f8eb3a4f" xmlns:ns3="ef91d8dc-f46d-44cd-a575-8661b4cef94d" targetNamespace="http://schemas.microsoft.com/office/2006/metadata/properties" ma:root="true" ma:fieldsID="661945d0f72ea79a21c93577ebd50501" ns2:_="" ns3:_="">
    <xsd:import namespace="5bd77e89-8cc9-469c-8406-c2d9f8eb3a4f"/>
    <xsd:import namespace="ef91d8dc-f46d-44cd-a575-8661b4cef94d"/>
    <xsd:element name="properties">
      <xsd:complexType>
        <xsd:sequence>
          <xsd:element name="documentManagement">
            <xsd:complexType>
              <xsd:all>
                <xsd:element ref="ns2:Auditoría"/>
                <xsd:element ref="ns2:Tipo_x0020_Auditoria" minOccurs="0"/>
                <xsd:element ref="ns2:Organizacion"/>
                <xsd:element ref="ns2:mc2ce51dacb94f6bb557174edb7a5e78" minOccurs="0"/>
                <xsd:element ref="ns2:TaxCatchAll" minOccurs="0"/>
                <xsd:element ref="ns2:TaxCatchAllLabel" minOccurs="0"/>
                <xsd:element ref="ns2:o8e2700eeee4411fa2022dc950eab810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77e89-8cc9-469c-8406-c2d9f8eb3a4f" elementFormDefault="qualified">
    <xsd:import namespace="http://schemas.microsoft.com/office/2006/documentManagement/types"/>
    <xsd:import namespace="http://schemas.microsoft.com/office/infopath/2007/PartnerControls"/>
    <xsd:element name="Auditoría" ma:index="4" ma:displayName="Auditoría" ma:format="Dropdown" ma:internalName="Auditor_x00ed_a" ma:readOnly="false">
      <xsd:simpleType>
        <xsd:restriction base="dms:Choice">
          <xsd:enumeration value="Documentación General"/>
          <xsd:enumeration value="Documentos Mensuales CNPC"/>
          <xsd:enumeration value="Documentos Mensuales ENEL"/>
          <xsd:enumeration value="Documentos Mensuales Lote I"/>
          <xsd:enumeration value="Documentos Mensuales Lote IV"/>
          <xsd:enumeration value="Boleta Mensual Análisis de Laboratorio"/>
          <xsd:enumeration value="Venta de GNS Lote IV"/>
          <xsd:enumeration value="Información Mensual de Procesamiento"/>
          <xsd:enumeration value="Recepción"/>
          <xsd:enumeration value="Documentos Mensuales SAVIA"/>
        </xsd:restriction>
      </xsd:simpleType>
    </xsd:element>
    <xsd:element name="Tipo_x0020_Auditoria" ma:index="5" nillable="true" ma:displayName="Tipo Auditoria" ma:default="Contraprestación ENEL" ma:format="Dropdown" ma:internalName="Tipo_x0020_Auditoria">
      <xsd:simpleType>
        <xsd:restriction base="dms:Choice">
          <xsd:enumeration value="Contraprestación ENEL"/>
          <xsd:enumeration value="Venta de GNS"/>
          <xsd:enumeration value="Contraprestación CNPC"/>
          <xsd:enumeration value="Valorización Maquila Lote I"/>
          <xsd:enumeration value="Valorización Maquila Lote IV"/>
          <xsd:enumeration value="OSINERGMIN"/>
          <xsd:enumeration value="DREM"/>
          <xsd:enumeration value="MINEM"/>
          <xsd:enumeration value="INEI"/>
          <xsd:enumeration value="Composición Lote IV"/>
          <xsd:enumeration value="Balance energéticos Perupetro"/>
          <xsd:enumeration value="Consumo Mercaptano"/>
        </xsd:restriction>
      </xsd:simpleType>
    </xsd:element>
    <xsd:element name="Organizacion" ma:index="6" ma:displayName="Organizacion" ma:format="Dropdown" ma:internalName="Organizacion" ma:readOnly="false">
      <xsd:simpleType>
        <xsd:restriction base="dms:Choice">
          <xsd:enumeration value="Planta de Gas Pariñas"/>
          <xsd:enumeration value="PeruPetro"/>
          <xsd:enumeration value="CNPC"/>
          <xsd:enumeration value="ENEL"/>
          <xsd:enumeration value="LOTE I"/>
          <xsd:enumeration value="LOTE IV"/>
          <xsd:enumeration value="SAVIA"/>
          <xsd:enumeration value="PETROPERU"/>
        </xsd:restriction>
      </xsd:simpleType>
    </xsd:element>
    <xsd:element name="mc2ce51dacb94f6bb557174edb7a5e78" ma:index="8" ma:taxonomy="true" ma:internalName="mc2ce51dacb94f6bb557174edb7a5e78" ma:taxonomyFieldName="A_x00f1_o" ma:displayName="Año" ma:readOnly="false" ma:fieldId="{6c2ce51d-acb9-4f6b-b557-174edb7a5e78}" ma:sspId="bcb54835-63ac-4d5b-930e-02ca92e6ceb4" ma:termSetId="389e86ce-1d12-48ea-b8cc-7ff8d1d9278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cbee83ca-06e0-4319-be05-8611cdc977dd}" ma:internalName="TaxCatchAll" ma:showField="CatchAllData" ma:web="5bd77e89-8cc9-469c-8406-c2d9f8eb3a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cbee83ca-06e0-4319-be05-8611cdc977dd}" ma:internalName="TaxCatchAllLabel" ma:readOnly="true" ma:showField="CatchAllDataLabel" ma:web="5bd77e89-8cc9-469c-8406-c2d9f8eb3a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8e2700eeee4411fa2022dc950eab810" ma:index="12" ma:taxonomy="true" ma:internalName="o8e2700eeee4411fa2022dc950eab810" ma:taxonomyFieldName="Mes" ma:displayName="Mes" ma:readOnly="false" ma:fieldId="{88e2700e-eee4-411f-a202-2dc950eab810}" ma:sspId="bcb54835-63ac-4d5b-930e-02ca92e6ceb4" ma:termSetId="3a663b88-a188-40a4-8c71-79872a958d3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1d8dc-f46d-44cd-a575-8661b4cef9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ganizacion xmlns="5bd77e89-8cc9-469c-8406-c2d9f8eb3a4f">ENEL</Organizacion>
    <Tipo_x0020_Auditoria xmlns="5bd77e89-8cc9-469c-8406-c2d9f8eb3a4f">Contraprestación ENEL</Tipo_x0020_Auditoria>
    <TaxCatchAll xmlns="5bd77e89-8cc9-469c-8406-c2d9f8eb3a4f">
      <Value>24</Value>
      <Value>48</Value>
    </TaxCatchAll>
    <mc2ce51dacb94f6bb557174edb7a5e78 xmlns="5bd77e89-8cc9-469c-8406-c2d9f8eb3a4f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2023</TermName>
          <TermId xmlns="http://schemas.microsoft.com/office/infopath/2007/PartnerControls">46694912-6763-4975-9fd9-c77e0dec2cab</TermId>
        </TermInfo>
      </Terms>
    </mc2ce51dacb94f6bb557174edb7a5e78>
    <o8e2700eeee4411fa2022dc950eab810 xmlns="5bd77e89-8cc9-469c-8406-c2d9f8eb3a4f">
      <Terms xmlns="http://schemas.microsoft.com/office/infopath/2007/PartnerControls">
        <TermInfo xmlns="http://schemas.microsoft.com/office/infopath/2007/PartnerControls">
          <TermName xmlns="http://schemas.microsoft.com/office/infopath/2007/PartnerControls">Agosto</TermName>
          <TermId xmlns="http://schemas.microsoft.com/office/infopath/2007/PartnerControls">8293fe82-d099-439f-94cb-06d5159728f8</TermId>
        </TermInfo>
      </Terms>
    </o8e2700eeee4411fa2022dc950eab810>
    <Auditoría xmlns="5bd77e89-8cc9-469c-8406-c2d9f8eb3a4f">Documentos Mensuales ENEL</Auditoría>
  </documentManagement>
</p:properties>
</file>

<file path=customXml/itemProps1.xml><?xml version="1.0" encoding="utf-8"?>
<ds:datastoreItem xmlns:ds="http://schemas.openxmlformats.org/officeDocument/2006/customXml" ds:itemID="{04E5FBB0-2BF7-47BA-93B4-8BCCB17B4A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5A0763-6430-4A4D-B6B1-15B4D947EE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d77e89-8cc9-469c-8406-c2d9f8eb3a4f"/>
    <ds:schemaRef ds:uri="ef91d8dc-f46d-44cd-a575-8661b4cef9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22C46F-BE4A-408F-90D1-8534F571971D}">
  <ds:schemaRefs>
    <ds:schemaRef ds:uri="5bd77e89-8cc9-469c-8406-c2d9f8eb3a4f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ef91d8dc-f46d-44cd-a575-8661b4cef94d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65bb3aad-376d-42f5-83f9-9beaea39fdc4}" enabled="0" method="" siteId="{65bb3aad-376d-42f5-83f9-9beaea39fdc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Fact CPGNA</vt:lpstr>
      <vt:lpstr>factura</vt:lpstr>
      <vt:lpstr>'Fact CPGNA'!Área_de_impresión</vt:lpstr>
      <vt:lpstr>factura!Área_de_impresión</vt:lpstr>
      <vt:lpstr>PrecioGlp_Items</vt:lpstr>
      <vt:lpstr>TipoCambio_Items</vt:lpstr>
    </vt:vector>
  </TitlesOfParts>
  <Manager/>
  <Company>Grupo Endesa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Meliton Villanueva</cp:lastModifiedBy>
  <cp:revision/>
  <cp:lastPrinted>2024-01-04T16:27:56Z</cp:lastPrinted>
  <dcterms:created xsi:type="dcterms:W3CDTF">2006-04-27T23:24:20Z</dcterms:created>
  <dcterms:modified xsi:type="dcterms:W3CDTF">2024-06-14T16:28:18Z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0x010100D161328C4CF32444B4DE139121D8DE5300467F84FB5DF4654FA6987AFE6EF80A25</vt:lpwstr>
  </property>
  <property fmtid="{D5CDD505-2E9C-101B-9397-08002B2CF9AE}" pid="3" name="Mes">
    <vt:lpwstr>24;#Agosto|8293fe82-d099-439f-94cb-06d5159728f8</vt:lpwstr>
  </property>
  <property fmtid="{D5CDD505-2E9C-101B-9397-08002B2CF9AE}" pid="4" name="Año">
    <vt:lpwstr>48;#2023|46694912-6763-4975-9fd9-c77e0dec2cab</vt:lpwstr>
  </property>
</Properties>
</file>