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PP_UNNA\UnnaReportesOperativos\Unna.OperationalReport.WebSite\wwwroot\plantillas\reporte\diario\"/>
    </mc:Choice>
  </mc:AlternateContent>
  <xr:revisionPtr revIDLastSave="0" documentId="13_ncr:1_{C66274B2-266C-4C51-BA02-AEF19BB662A4}" xr6:coauthVersionLast="47" xr6:coauthVersionMax="47" xr10:uidLastSave="{00000000-0000-0000-0000-000000000000}"/>
  <bookViews>
    <workbookView xWindow="-120" yWindow="-120" windowWidth="29040" windowHeight="15840" xr2:uid="{87F3111E-DF55-4202-AC8E-52B13E902D7B}"/>
  </bookViews>
  <sheets>
    <sheet name="Boleta_CNPC" sheetId="3" r:id="rId1"/>
    <sheet name="BOLETA" sheetId="2" r:id="rId2"/>
  </sheets>
  <externalReferences>
    <externalReference r:id="rId3"/>
  </externalReferences>
  <definedNames>
    <definedName name="_xlnm.Print_Area" localSheetId="0">Boleta_CNPC!$A$1:$L$82</definedName>
    <definedName name="DistribucionGasNaturalAsociado">Boleta_CNPC!$B$69:$H$70</definedName>
    <definedName name="FactorAsignacionGns_Items">Boleta_CNPC!$B$30:$I$31</definedName>
    <definedName name="FactorAsignacionLiquidosGasNatural_Items">Boleta_CNPC!$B$50:$I$51</definedName>
    <definedName name="FactoresAsignacionGasCombustible_Items">Boleta_CNPC!$B$14:$I$15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D16" i="2"/>
  <c r="D21" i="2"/>
  <c r="E21" i="2"/>
  <c r="D22" i="2"/>
  <c r="E22" i="2"/>
  <c r="D23" i="2"/>
  <c r="E23" i="2"/>
  <c r="D24" i="2"/>
  <c r="E24" i="2"/>
  <c r="D25" i="2"/>
  <c r="E25" i="2"/>
  <c r="D32" i="2"/>
  <c r="D37" i="2"/>
  <c r="E37" i="2"/>
  <c r="D38" i="2"/>
  <c r="E38" i="2"/>
  <c r="D39" i="2"/>
  <c r="E39" i="2"/>
  <c r="D40" i="2"/>
  <c r="E40" i="2"/>
  <c r="E41" i="2"/>
  <c r="D49" i="2"/>
  <c r="D50" i="2"/>
  <c r="D56" i="2"/>
  <c r="E56" i="2"/>
  <c r="F56" i="2" s="1"/>
  <c r="D57" i="2"/>
  <c r="E57" i="2"/>
  <c r="D58" i="2"/>
  <c r="E58" i="2"/>
  <c r="D59" i="2"/>
  <c r="E59" i="2"/>
  <c r="D60" i="2"/>
  <c r="E60" i="2"/>
  <c r="G73" i="2"/>
  <c r="D77" i="2"/>
  <c r="D78" i="2"/>
  <c r="D79" i="2"/>
  <c r="F37" i="2" l="1"/>
  <c r="F58" i="2"/>
  <c r="F39" i="2"/>
  <c r="F40" i="2"/>
  <c r="D51" i="2"/>
  <c r="F57" i="2"/>
  <c r="D61" i="2"/>
  <c r="F24" i="2"/>
  <c r="F23" i="2"/>
  <c r="F59" i="2"/>
  <c r="F21" i="2"/>
  <c r="F22" i="2"/>
  <c r="F25" i="2"/>
  <c r="D76" i="2"/>
  <c r="F60" i="2"/>
  <c r="D41" i="2"/>
  <c r="F41" i="2" s="1"/>
  <c r="F38" i="2"/>
  <c r="D26" i="2"/>
  <c r="E61" i="2"/>
  <c r="E26" i="2"/>
  <c r="F61" i="2" l="1"/>
  <c r="G58" i="2" s="1"/>
  <c r="D42" i="2"/>
  <c r="E42" i="2"/>
  <c r="F26" i="2"/>
  <c r="G22" i="2" s="1"/>
  <c r="H22" i="2" s="1"/>
  <c r="G56" i="2" l="1"/>
  <c r="H56" i="2" s="1"/>
  <c r="G59" i="2"/>
  <c r="H59" i="2" s="1"/>
  <c r="G57" i="2"/>
  <c r="H57" i="2" s="1"/>
  <c r="G60" i="2"/>
  <c r="H60" i="2" s="1"/>
  <c r="G63" i="2" s="1"/>
  <c r="G64" i="2" s="1"/>
  <c r="H58" i="2"/>
  <c r="F42" i="2"/>
  <c r="G39" i="2" s="1"/>
  <c r="H39" i="2" s="1"/>
  <c r="G25" i="2"/>
  <c r="H25" i="2" s="1"/>
  <c r="E73" i="2" s="1"/>
  <c r="G21" i="2"/>
  <c r="G24" i="2"/>
  <c r="H24" i="2" s="1"/>
  <c r="G23" i="2"/>
  <c r="H23" i="2" s="1"/>
  <c r="G38" i="2"/>
  <c r="H38" i="2" s="1"/>
  <c r="G41" i="2"/>
  <c r="H41" i="2" s="1"/>
  <c r="G37" i="2"/>
  <c r="G40" i="2"/>
  <c r="H40" i="2" s="1"/>
  <c r="H37" i="2"/>
  <c r="H21" i="2"/>
  <c r="H61" i="2" l="1"/>
  <c r="H26" i="2"/>
  <c r="G26" i="2"/>
  <c r="G61" i="2"/>
  <c r="G42" i="2"/>
  <c r="H42" i="2"/>
  <c r="G66" i="2"/>
  <c r="F73" i="2" s="1"/>
  <c r="D73" i="2" l="1"/>
  <c r="D80" i="2" s="1"/>
  <c r="D83" i="2" s="1"/>
  <c r="D8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Cabrera</author>
  </authors>
  <commentList>
    <comment ref="E72" authorId="0" shapeId="0" xr:uid="{24F11996-FE51-4DFF-99E3-A2E2E1CE98D4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Volumen de GNS a venta (ENEL + GASNORP + Limagas)
Considerar 4 decimales</t>
        </r>
      </text>
    </comment>
    <comment ref="E73" authorId="0" shapeId="0" xr:uid="{AA2054F2-082B-4CAF-8F53-4209463F78C4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GNS VENTA UNNA (LOTE IV) del segundo registro, IdDato 6 de la tabla Dato de la BD</t>
        </r>
      </text>
    </comment>
    <comment ref="E74" authorId="0" shapeId="0" xr:uid="{87946FD7-BEAE-4AFA-98F6-AA911D282337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 suministrado por el Supervisor PGT
Considerar 4 decimales, CELDA G26</t>
        </r>
      </text>
    </comment>
    <comment ref="E75" authorId="0" shapeId="0" xr:uid="{F953D711-3E7F-45B7-A85E-CB966DB833BA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 suministrado por el Supervisor PGT
Considerar 4 decimales, celda g25</t>
        </r>
      </text>
    </comment>
    <comment ref="E76" authorId="0" shapeId="0" xr:uid="{3345D229-E972-4BC2-8948-C33044D31E6B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Volumen de GNSd de UNNA ENERGIA LOTE IV (D73) - Volumen de GNS a venta Total (D76)
Considerar 4 decimales</t>
        </r>
      </text>
    </comment>
    <comment ref="E78" authorId="0" shapeId="0" xr:uid="{6AE12449-5371-4D22-AE57-E9E8844F9F78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Gas Combustible (E73) + Volumen de GNS equiv. de LGN (F73)
Considerar 4 decimales</t>
        </r>
      </text>
    </comment>
    <comment ref="E79" authorId="0" shapeId="0" xr:uid="{DB6E7D09-DC3A-49EB-B995-3B2A33976217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Volumen de GNA (G73) - Volumen de GNS flare (D80)
Considerar 4 decimales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Cabrera</author>
    <author>Santiago Guardia Matos</author>
  </authors>
  <commentList>
    <comment ref="H5" authorId="0" shapeId="0" xr:uid="{970EDFC9-12E2-4BEF-B176-8B912C4C8EAF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Fecha de día actual
Formato dd/mm/aaaa</t>
        </r>
      </text>
    </comment>
    <comment ref="D16" authorId="0" shapeId="0" xr:uid="{40C4414E-CE03-405D-9CC4-0E613B45E084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 que proviene del Excel ingresado por el Supervisor PGT (G16 del archivo excel DATA DEL SUPERVISOR)
Considerar 2 decimales</t>
        </r>
      </text>
    </comment>
    <comment ref="D18" authorId="0" shapeId="0" xr:uid="{D97E7EB8-6CC7-4435-8C24-A6C5D0AC9C24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Datos ingresados por el Fiscalizador de cada LOTE
Dato: VOLUMEN TOTAL GNA MEDIDO
Considerar 4 decimales</t>
        </r>
      </text>
    </comment>
    <comment ref="E19" authorId="0" shapeId="0" xr:uid="{239534C8-30AB-4030-89EA-3F2D1CD9BFB9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Datos ingresados por el Fiscalizador de cada LOTE
Dato: PODER CALORÍFICO
Considerar 2 decimales</t>
        </r>
      </text>
    </comment>
    <comment ref="F19" authorId="0" shapeId="0" xr:uid="{F4057775-003C-422B-8C77-278689503722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Volumen * Poder calorifico / 1000
Considerar 4 decimales</t>
        </r>
      </text>
    </comment>
    <comment ref="G19" authorId="0" shapeId="0" xr:uid="{F590C695-05AB-4004-8171-FFD9AA083622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Promedio ponderado = Energía / Total de energía
Medido en porcentaje
Considerar 4 decimales</t>
        </r>
      </text>
    </comment>
    <comment ref="H19" authorId="0" shapeId="0" xr:uid="{22F52CFE-C4E8-4D7C-AE50-DD11418095C6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Factor de asignación de GNS * Volumen Total de Gas Combustible
Considerar 4 decimales
</t>
        </r>
      </text>
    </comment>
    <comment ref="D26" authorId="0" shapeId="0" xr:uid="{A7827266-A210-4780-BD9A-3036EAB7A618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D21 a D25 
Considerar 4 decimales</t>
        </r>
      </text>
    </comment>
    <comment ref="E26" authorId="0" shapeId="0" xr:uid="{1C84F4DA-9F5E-4652-BA2D-0B1635FB382E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Sumatoria de volumen*poder calorifico / Total de volumen
Considerar 2 decimales</t>
        </r>
      </text>
    </comment>
    <comment ref="F26" authorId="0" shapeId="0" xr:uid="{46CD0564-18AD-4AE1-A8BB-5E3A61963C03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F21 a F25
Considerar 4 decimales</t>
        </r>
      </text>
    </comment>
    <comment ref="G26" authorId="0" shapeId="0" xr:uid="{D5FC0C90-B068-4659-A925-5CF29900A657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G21 a G25
Medido en porcentaje
Siempre debe ser 100%
Considerar 4 decimales</t>
        </r>
      </text>
    </comment>
    <comment ref="H26" authorId="0" shapeId="0" xr:uid="{12A4EA34-7AD3-4999-B248-E72C20FC53B2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H21 a H25
Considerar 4 decimales</t>
        </r>
      </text>
    </comment>
    <comment ref="D32" authorId="1" shapeId="0" xr:uid="{1681D855-33DD-46C0-8979-F8791D869650}">
      <text>
        <r>
          <rPr>
            <sz val="12"/>
            <color indexed="81"/>
            <rFont val="Tahoma"/>
            <family val="2"/>
          </rPr>
          <t>Dato histórico diario ingresado por el Supervisor PGT, G15</t>
        </r>
      </text>
    </comment>
    <comment ref="D34" authorId="0" shapeId="0" xr:uid="{02A2C3F2-606C-49A4-A0F7-5408E9E46373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Datos ingresados por el Fiscalizador de cada LOTE
Dato: VOLUMEN TOTAL GNA MEDIDO
Considerar 4 decimales</t>
        </r>
      </text>
    </comment>
    <comment ref="E35" authorId="0" shapeId="0" xr:uid="{52AEB2B0-5264-4FE0-9BF2-EA1C6CBDE9F4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Datos ingresados por el Fiscalizador de cada LOTE
Dato: PODER CALORÍFICO
Considerar 2 decimales</t>
        </r>
      </text>
    </comment>
    <comment ref="F35" authorId="0" shapeId="0" xr:uid="{E00FFE9F-E972-47C8-AC21-15D0C1BAB1B9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Volumen * Poder calorifico / 1000
Considerar 4 decimales</t>
        </r>
      </text>
    </comment>
    <comment ref="G35" authorId="0" shapeId="0" xr:uid="{B6E34D8C-8DA4-4F09-BC33-90663D1A1725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Promedio ponderado = Energía / Total de energía
Medido en porcentaje
Considerar 4 decimales</t>
        </r>
      </text>
    </comment>
    <comment ref="H35" authorId="0" shapeId="0" xr:uid="{E81A69AF-E527-477C-B398-EE562A371593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Factor de asignación de GNS * Volumen Total de GNS
Considerar 4 decimales</t>
        </r>
      </text>
    </comment>
    <comment ref="D41" authorId="0" shapeId="0" xr:uid="{C61B7609-0C0D-4BF0-9090-EA5AC1832797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 con valor = 0
Considerar 4 decimales</t>
        </r>
      </text>
    </comment>
    <comment ref="D42" authorId="0" shapeId="0" xr:uid="{7316F998-35EC-4DF6-8B86-D021893BEECA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D37 a D41
Considerar 4 decimales</t>
        </r>
      </text>
    </comment>
    <comment ref="E42" authorId="0" shapeId="0" xr:uid="{43A5E35E-5EFB-4D25-A7D1-A57E79F47708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Sumatoria de volumen*poder calorifico / Total de volumen
Considerar 2 decimales</t>
        </r>
      </text>
    </comment>
    <comment ref="F42" authorId="0" shapeId="0" xr:uid="{7B9FE76B-7969-4CC5-9D39-205A34E986A6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F37 a F41
Considerar 4 decimales</t>
        </r>
      </text>
    </comment>
    <comment ref="G42" authorId="0" shapeId="0" xr:uid="{13EF3606-8FE3-4868-98D7-E5A61BD2EBB5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G37 a G41
Medido en porcentaje
Siempre debe ser 100%
Considerar 4 decimales</t>
        </r>
      </text>
    </comment>
    <comment ref="H42" authorId="0" shapeId="0" xr:uid="{641A4F14-A2D9-41E5-B10D-26F1ACDDBA2F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H37 a H41
Considerar 4 decimales</t>
        </r>
      </text>
    </comment>
    <comment ref="D49" authorId="0" shapeId="0" xr:uid="{FA783944-CE5E-4329-9E30-DA41AB96A143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Volumen GLP AYER + Venta HOY - Volumen GLP HOY
Valor Venta HOY = M37 de archivo excel DATA DEL SUPERVISOR / 42 (proviene de data ingresada por el Supervisor PGT)
Considerar 2 decimales
Tambien de reporte de fiscalización de productos D44</t>
        </r>
      </text>
    </comment>
    <comment ref="D50" authorId="0" shapeId="0" xr:uid="{65C01A53-9563-4AE0-A621-FCF6DDE81C51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Volumen CGN AYER + Venta HOY - Volumen CGN HOY
Valor Venta HOY = M47 de archivo excel DATA DEL SUPERVISOR / 42 (proviene de data ingresada por el Supervisor PGT)
Considerar 2 decimales
Tambien de reporte de fiscalización de productos D45</t>
        </r>
      </text>
    </comment>
    <comment ref="D51" authorId="0" shapeId="0" xr:uid="{27D8CA18-9A14-4E5A-92FA-1C0D53DC7F98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las dos filas anteriories</t>
        </r>
      </text>
    </comment>
    <comment ref="D53" authorId="0" shapeId="0" xr:uid="{48E70F58-079A-4AA8-809F-ADDA42C34E4A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Datos ingresados por el Fiscalizador de cada LOTE
Dato: VOLUMEN TOTAL GNA MEDIDO
Considerar 4 decimales</t>
        </r>
      </text>
    </comment>
    <comment ref="E54" authorId="0" shapeId="0" xr:uid="{11A793E9-42BB-42D7-98BB-7B987AD090FA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Datos ingresados por el Fiscalizador de cada LOTE
Dato: RIQUEZA
Considerar 4 decimales</t>
        </r>
      </text>
    </comment>
    <comment ref="F54" authorId="0" shapeId="0" xr:uid="{F2E95AE8-0252-4A76-B818-31CDDD4EBA7F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Volumen * Riqueza
Considerar 2 decimales</t>
        </r>
      </text>
    </comment>
    <comment ref="G54" authorId="0" shapeId="0" xr:uid="{B8647895-8E08-4C55-BE13-6276D706BBA4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Promedio ponderado = Contenido de LGN en el GNA / Total de Contenido de LGN en el GNA
Medido en porcentaje
Considerar 4 decimales</t>
        </r>
      </text>
    </comment>
    <comment ref="H54" authorId="0" shapeId="0" xr:uid="{5EE94C11-BF6B-4498-B6D1-C147D2D4EC4C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Factor de Asignación FdLGN * Volumen Total de Producción de LGN</t>
        </r>
      </text>
    </comment>
    <comment ref="D61" authorId="0" shapeId="0" xr:uid="{3B1C3DA6-6F42-4D42-8776-0D00753B19C5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D56 a D60
Considerar 4 decimales</t>
        </r>
      </text>
    </comment>
    <comment ref="E61" authorId="0" shapeId="0" xr:uid="{05AC42C6-990B-441A-8835-603E47325C27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Sumatoria de volumen*Riqueza / Total de volumen
Considerar 4 decimales</t>
        </r>
      </text>
    </comment>
    <comment ref="F61" authorId="0" shapeId="0" xr:uid="{14E4B2C3-C361-4EDF-87C2-61CCC1FC6D3B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F56 a F60
Considerar 2 decimales</t>
        </r>
      </text>
    </comment>
    <comment ref="G61" authorId="0" shapeId="0" xr:uid="{DE5C968F-5CD2-4450-B35E-06D026DC49F7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G56 a G60
Medido en porcentaje
Siempre debe ser 100%
Considerar 4 decimales</t>
        </r>
      </text>
    </comment>
    <comment ref="H61" authorId="0" shapeId="0" xr:uid="{D5BE87B0-23CD-4DB5-AE3A-795B4B95F118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Suma de H56 a H60
Considerar 2 decimales
Debe ser igual al Volumen Total de Porducción de LGN</t>
        </r>
      </text>
    </comment>
    <comment ref="G63" authorId="0" shapeId="0" xr:uid="{987A767D-F399-44AB-9355-1C39546148BC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Asignación de LGN de UNNA ENERGIA LOTE IV (H60) * Volumen de Producción Total de GLP (D49) / Volumen Total de Produccion de LGN (D51)
Considerar 2 decimales
Puede ser 0 si el valor anterior sale ERROR</t>
        </r>
      </text>
    </comment>
    <comment ref="G64" authorId="0" shapeId="0" xr:uid="{2370F3B2-E6A6-4C23-9567-748388329BA4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Asignación de LGN de UNNA ENERGIA LOTE IV (H60) - Volumen de Producción Total de GLP LOTE IV (G63)
Considerar 2 decimales</t>
        </r>
      </text>
    </comment>
    <comment ref="D73" authorId="0" shapeId="0" xr:uid="{6A0699E9-764B-4E2D-892D-BAD1CFC30EB5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Volumen de GNA - Volumen de GNS equiv. De LGN - Gas Combustible 
Considerar 4 decimales</t>
        </r>
      </text>
    </comment>
    <comment ref="E73" authorId="0" shapeId="0" xr:uid="{04C67A6A-D14C-4014-9989-B0AE9B0FDFD8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igual a Asignacion de Gas Combustible de UNNA ENERGIA LOTE IV (H25)
Considerar 4 decimales</t>
        </r>
      </text>
    </comment>
    <comment ref="F73" authorId="0" shapeId="0" xr:uid="{C73E46F1-BD05-4C69-B26C-68DE6560A3DC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Asignacion de LGN * 42 * Factor de conversion / 1000
Considerar 4 decimales</t>
        </r>
      </text>
    </comment>
    <comment ref="G73" authorId="0" shapeId="0" xr:uid="{A628B28A-29F5-4669-B8C2-34E4566C03CB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D60 (dato ingresado por Fiscalizador)
Considerar 4 decimales</t>
        </r>
      </text>
    </comment>
    <comment ref="D76" authorId="0" shapeId="0" xr:uid="{ADE0449B-9A0F-47E0-A538-38AB3E284206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Volumen de GNS a venta (ENEL + GASNORP + Limagas)
Considerar 4 decimales</t>
        </r>
      </text>
    </comment>
    <comment ref="D77" authorId="0" shapeId="0" xr:uid="{ECAD82FA-5910-4E51-8A50-167A52292976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GNS VENTA UNNA (LOTE IV) del segundo registro, IdDato 6 de la tabla Dato de la BD</t>
        </r>
      </text>
    </comment>
    <comment ref="D78" authorId="0" shapeId="0" xr:uid="{CBCAD583-11FE-4981-BE84-A7D47ED5EF28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 suministrado por el Supervisor PGT
Considerar 4 decimales, CELDA G26</t>
        </r>
      </text>
    </comment>
    <comment ref="D79" authorId="0" shapeId="0" xr:uid="{5389C269-C964-409F-96E8-A6014258C5CC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Dato suministrado por el Supervisor PGT
Considerar 4 decimales, celda g25</t>
        </r>
      </text>
    </comment>
    <comment ref="D80" authorId="0" shapeId="0" xr:uid="{8716103B-CE32-4F6A-BCF7-416E40458BFE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Volumen de GNSd de UNNA ENERGIA LOTE IV (D73) - Volumen de GNS a venta Total (D76)
Considerar 4 decimales</t>
        </r>
      </text>
    </comment>
    <comment ref="D82" authorId="0" shapeId="0" xr:uid="{DFFAD471-7BE6-402F-8599-5B8E6C15A375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Gas Combustible (E73) + Volumen de GNS equiv. de LGN (F73)
Considerar 4 decimales</t>
        </r>
      </text>
    </comment>
    <comment ref="D83" authorId="0" shapeId="0" xr:uid="{BDDA3E3A-5E19-49BC-85BF-B7F7E2C152C9}">
      <text>
        <r>
          <rPr>
            <b/>
            <sz val="12"/>
            <color indexed="81"/>
            <rFont val="Tahoma"/>
            <family val="2"/>
          </rPr>
          <t>Jean Cabrera:</t>
        </r>
        <r>
          <rPr>
            <sz val="12"/>
            <color indexed="81"/>
            <rFont val="Tahoma"/>
            <family val="2"/>
          </rPr>
          <t xml:space="preserve">
Valor = Volumen de GNA (G73) - Volumen de GNS flare (D80)
Considerar 4 decimales</t>
        </r>
      </text>
    </comment>
  </commentList>
</comments>
</file>

<file path=xl/sharedStrings.xml><?xml version="1.0" encoding="utf-8"?>
<sst xmlns="http://schemas.openxmlformats.org/spreadsheetml/2006/main" count="248" uniqueCount="117">
  <si>
    <t>Mpcsd</t>
  </si>
  <si>
    <t>Volumen de GNA fiscalizado (VGNAF)</t>
  </si>
  <si>
    <t>Suma de volumen de Gas Combustible y Volumen GNS equiv. de LGN (VGC+VGL)</t>
  </si>
  <si>
    <t>Volumen de GNS flare (VGNSRF)</t>
  </si>
  <si>
    <t>Volumen de GNS a venta (VGNSv)- Limagas</t>
  </si>
  <si>
    <t>Volumen de GNS a venta  (VGNSv)-GASNORP</t>
  </si>
  <si>
    <t>Volumen de GNS a venta (VGNSv) - ENEL</t>
  </si>
  <si>
    <t>Volumen de GNS a venta (VGNSv) - Total</t>
  </si>
  <si>
    <t xml:space="preserve">UNNA ENERGIA (LOTE IV) </t>
  </si>
  <si>
    <t>(Ei=Ai+Bi+Ci)</t>
  </si>
  <si>
    <t>(Ci)</t>
  </si>
  <si>
    <t>(Bi)</t>
  </si>
  <si>
    <t>(Ai)</t>
  </si>
  <si>
    <t>Volumen de GNA (VGNAm)
MPCSD</t>
  </si>
  <si>
    <t>Volumen de GNS equiv. de LGN (VGL)
MPCSD</t>
  </si>
  <si>
    <t>Gas Combustible (VGC)
MPCSD</t>
  </si>
  <si>
    <t>Volumen de GNSd
(MPCSD)</t>
  </si>
  <si>
    <t>Distribución de Gas Natural Seco</t>
  </si>
  <si>
    <t>Suministrador</t>
  </si>
  <si>
    <t>Item</t>
  </si>
  <si>
    <t>Cuadro N° 4. Volumen Fiscalizado del Gas Natural Asociado (GNA) - LOTE IV</t>
  </si>
  <si>
    <t>PCSD/Gal</t>
  </si>
  <si>
    <t>Factor de conversión:</t>
  </si>
  <si>
    <t>Bls</t>
  </si>
  <si>
    <t>Volumen de Producción Total de CGN LOTE IV</t>
  </si>
  <si>
    <t>Volumen de Producción Total de GLP LOTE IV</t>
  </si>
  <si>
    <t>Total</t>
  </si>
  <si>
    <t>UNNA ENERGIA (LOTE IV)</t>
  </si>
  <si>
    <t>PETROPERU (LOTE I)</t>
  </si>
  <si>
    <t>PETROPERU (Lote VI)</t>
  </si>
  <si>
    <t>CNPC (LOTE X)</t>
  </si>
  <si>
    <t>PETROPERU (LOTE Z69)</t>
  </si>
  <si>
    <t>(Oi=NixLGN Total)</t>
  </si>
  <si>
    <t>(Ni=Mi/Mt)</t>
  </si>
  <si>
    <t>(Mi=KixLi)</t>
  </si>
  <si>
    <t>(Li)</t>
  </si>
  <si>
    <t>(Ki)</t>
  </si>
  <si>
    <t>Asignación de 
LGN
(Bls)</t>
  </si>
  <si>
    <t>Factor de Asignación FdLGN
(%)</t>
  </si>
  <si>
    <t>Contenido de LGN en el GNA
(Gal)</t>
  </si>
  <si>
    <t>Riqueza (C3+) del GNA en Gal/Mpcs
(De cromatografía de gas)</t>
  </si>
  <si>
    <t>Factor de Asignación de Líquidos del Gas Natural</t>
  </si>
  <si>
    <t>Volumen de GNA
(Mpcs)</t>
  </si>
  <si>
    <t>BLS</t>
  </si>
  <si>
    <t>Volumen Total de Producción de LGN (GLP,CGN)</t>
  </si>
  <si>
    <t>Volumen de Producción Total de CGN</t>
  </si>
  <si>
    <t>Volumen de Producción Total de GLP</t>
  </si>
  <si>
    <t>Cuadro N° 3. Asignación de Volumen de Líquidos del Gas Natural (LGN) - LOTE IV</t>
  </si>
  <si>
    <t xml:space="preserve">Para el Cuadro N° 2, cuando no se concrete una venta a ENEL del Gas Natural Seco del Lote IV, para efectos de cálculo se considera el volumen 0. </t>
  </si>
  <si>
    <t>Nota:</t>
  </si>
  <si>
    <t>PETROPERU(LOTE I)</t>
  </si>
  <si>
    <t>(Ji=IixGNSTotal)</t>
  </si>
  <si>
    <t>(Ii=Hi/Ht)</t>
  </si>
  <si>
    <t>(Hi=FixGi)</t>
  </si>
  <si>
    <t>(Gi)</t>
  </si>
  <si>
    <t>(Fi)</t>
  </si>
  <si>
    <t>Asignación de 
GNS
(Mpcs)</t>
  </si>
  <si>
    <t>Factor de Asignación de GNS
[FdGNS]
(%)</t>
  </si>
  <si>
    <t>Energia 
MMBTU</t>
  </si>
  <si>
    <t>Poder Calorifico del GNA en BTU/PC
 (De cromatografia de gases)</t>
  </si>
  <si>
    <t>Factores de Asignación de GNS</t>
  </si>
  <si>
    <t>MPCS</t>
  </si>
  <si>
    <t>Volumen Total de GNS</t>
  </si>
  <si>
    <t xml:space="preserve">                                                                              Cuadro N° 2. Asignación de Volumen de Gas Natural Seco (GNS) - LOTE IV</t>
  </si>
  <si>
    <t>(Ji=IixGC Total)</t>
  </si>
  <si>
    <t>Asignación de 
Gas Combustible
(Mpcs)</t>
  </si>
  <si>
    <t>DATOS MANEJADOS DESDE MANTENEDOR</t>
  </si>
  <si>
    <t>Factores de Asignación de Gas Combustible</t>
  </si>
  <si>
    <t>DATOS DINAMICOS</t>
  </si>
  <si>
    <t>(MPCS)</t>
  </si>
  <si>
    <t xml:space="preserve">Volumen Total de Gas Combustible </t>
  </si>
  <si>
    <t>Cuadro N° 1. Asignación de Volumen de Gas Combustible (GC) - LOTE IV</t>
  </si>
  <si>
    <t>FECHA:</t>
  </si>
  <si>
    <t>Aprobado por: 
UNNA ENERGIA</t>
  </si>
  <si>
    <t>Preparado por:    
 UNNA ENERGIA</t>
  </si>
  <si>
    <t>Versión / Fecha
01 / 17-10-19</t>
  </si>
  <si>
    <t>UNNA ENERGIA - LOTE IV</t>
  </si>
  <si>
    <t>BOLETA DE DETERMINACION DE VOLUMEN DE GNA FISCALIZADO</t>
  </si>
  <si>
    <t>{{item.Contenido}}</t>
  </si>
  <si>
    <t>{{item.Riqueza}}</t>
  </si>
  <si>
    <t>{{item.Volumen}}</t>
  </si>
  <si>
    <t>{{item.Suministrador}}</t>
  </si>
  <si>
    <t>{{item.Item}}</t>
  </si>
  <si>
    <t>Factor de Distribución de Líquidos del Gas Natural</t>
  </si>
  <si>
    <t>{{VolumenProduccionTotalLgn}}</t>
  </si>
  <si>
    <t>{{VolumenProduccionTotalCgn}}</t>
  </si>
  <si>
    <t>{{VolumenProduccionTotalGlp}}</t>
  </si>
  <si>
    <t>Factores de Distribución de Gas Combustible</t>
  </si>
  <si>
    <t>{{VolumenTotalGasCombustible}}</t>
  </si>
  <si>
    <t>{{DiaOperativo}}</t>
  </si>
  <si>
    <t>{{AprobadoPor}}</t>
  </si>
  <si>
    <t>{{PreparadoPör}}</t>
  </si>
  <si>
    <t xml:space="preserve">Versión / Fecha
01 / 26-02-24 </t>
  </si>
  <si>
    <t>{{Compania}}</t>
  </si>
  <si>
    <t>Cuadro N° 2. Asignación de Volumen de Gas Natural Seco (GNS) - LOTE IV</t>
  </si>
  <si>
    <t>{{item.Calorifico}}</t>
  </si>
  <si>
    <t>{{item.EnergiaMmbtu}}</t>
  </si>
  <si>
    <t>{{item.FactorAsignacion}}</t>
  </si>
  <si>
    <t>{{item.Asignacion}}</t>
  </si>
  <si>
    <t>{{VolumenTotalGns}}</t>
  </si>
  <si>
    <t>{{VolumenProduccionTotalGlpLoteIv}}</t>
  </si>
  <si>
    <t>{{VolumenProduccionTotalCgnLoteIv}}</t>
  </si>
  <si>
    <t>{{FactorCoversion}}</t>
  </si>
  <si>
    <t xml:space="preserve">                                                   Cuadro N° 4. Volumen Fiscalizado del Gas Natural Asociado (GNA) - LOTE IV</t>
  </si>
  <si>
    <t>{{VolumenGnsVentaVgnsvTotal}}</t>
  </si>
  <si>
    <t>{{VolumenGnsVentaVgnsvEnel}}</t>
  </si>
  <si>
    <t>{{VolumenGnsVentaVgnsvLimagas}}</t>
  </si>
  <si>
    <t>{{VolumenGnsVentaVgnsvGasnorp}}</t>
  </si>
  <si>
    <t>{{VolumenGnsFlareVgnsrf}}</t>
  </si>
  <si>
    <t>{{SumaVolumenGasCombustibleVolumen}}</t>
  </si>
  <si>
    <t>{{VolumenGnaFiscalizado}}</t>
  </si>
  <si>
    <t>{{DistribucionGasNaturalAsociado.Item}}</t>
  </si>
  <si>
    <t>{{DistribucionGasNaturalAsociado.Suministrador}}</t>
  </si>
  <si>
    <t>{{DistribucionGasNaturalAsociado.GasCombustible}}</t>
  </si>
  <si>
    <t>{{DistribucionGasNaturalAsociado.VolumenGns}}</t>
  </si>
  <si>
    <t>{{DistribucionGasNaturalAsociado.VolumenGna}}</t>
  </si>
  <si>
    <t>{{DistribucionGasNaturalAsociado.VolumenGnsd}}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</si>
</sst>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280A]dddd\ d&quot; de &quot;mmmm&quot; de &quot;yyyy;@"/>
    <numFmt numFmtId="165" formatCode="#,##0.0000"/>
    <numFmt numFmtId="166" formatCode="0.0000000000000000"/>
    <numFmt numFmtId="167" formatCode="0.0000000000000000000"/>
    <numFmt numFmtId="168" formatCode="0.00000"/>
    <numFmt numFmtId="169" formatCode="0.0000"/>
    <numFmt numFmtId="170" formatCode="0.000000000000000000"/>
    <numFmt numFmtId="171" formatCode="0.00000000000000000000"/>
    <numFmt numFmtId="172" formatCode="0.000"/>
    <numFmt numFmtId="173" formatCode="0.0000%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ptos Narrow"/>
      <family val="2"/>
      <charset val="161"/>
      <scheme val="minor"/>
    </font>
    <font>
      <sz val="16"/>
      <name val="Arial"/>
      <family val="2"/>
    </font>
    <font>
      <sz val="12"/>
      <color rgb="FF000000"/>
      <name val="Arial Unicode MS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164" fontId="3" fillId="0" borderId="0"/>
    <xf numFmtId="164" fontId="14" fillId="0" borderId="0"/>
    <xf numFmtId="0" fontId="14" fillId="0" borderId="0"/>
    <xf numFmtId="0" fontId="1" fillId="0" borderId="0"/>
  </cellStyleXfs>
  <cellXfs count="231">
    <xf numFmtId="0" fontId="0" fillId="0" borderId="0" xfId="0"/>
    <xf numFmtId="164" fontId="2" fillId="0" borderId="0" xfId="2" applyAlignment="1">
      <alignment vertical="center"/>
    </xf>
    <xf numFmtId="2" fontId="2" fillId="0" borderId="0" xfId="2" applyNumberFormat="1" applyAlignment="1">
      <alignment vertical="center"/>
    </xf>
    <xf numFmtId="164" fontId="2" fillId="0" borderId="0" xfId="2"/>
    <xf numFmtId="164" fontId="2" fillId="2" borderId="1" xfId="2" applyFill="1" applyBorder="1" applyAlignment="1">
      <alignment vertical="center"/>
    </xf>
    <xf numFmtId="164" fontId="2" fillId="2" borderId="2" xfId="2" applyFill="1" applyBorder="1" applyAlignment="1">
      <alignment vertical="center"/>
    </xf>
    <xf numFmtId="164" fontId="2" fillId="2" borderId="2" xfId="2" applyFill="1" applyBorder="1"/>
    <xf numFmtId="164" fontId="3" fillId="2" borderId="2" xfId="3" applyFill="1" applyBorder="1"/>
    <xf numFmtId="164" fontId="2" fillId="3" borderId="3" xfId="2" applyFill="1" applyBorder="1" applyAlignment="1">
      <alignment vertical="center"/>
    </xf>
    <xf numFmtId="164" fontId="2" fillId="2" borderId="4" xfId="2" applyFill="1" applyBorder="1" applyAlignment="1">
      <alignment vertical="center"/>
    </xf>
    <xf numFmtId="164" fontId="2" fillId="2" borderId="0" xfId="2" applyFill="1" applyAlignment="1">
      <alignment vertical="center"/>
    </xf>
    <xf numFmtId="164" fontId="2" fillId="2" borderId="0" xfId="2" applyFill="1"/>
    <xf numFmtId="164" fontId="3" fillId="2" borderId="0" xfId="3" applyFill="1"/>
    <xf numFmtId="164" fontId="2" fillId="3" borderId="5" xfId="2" applyFill="1" applyBorder="1" applyAlignment="1">
      <alignment vertical="center"/>
    </xf>
    <xf numFmtId="14" fontId="2" fillId="0" borderId="0" xfId="2" applyNumberFormat="1" applyAlignment="1">
      <alignment vertical="center"/>
    </xf>
    <xf numFmtId="0" fontId="2" fillId="0" borderId="0" xfId="2" applyNumberFormat="1" applyAlignment="1">
      <alignment vertical="center"/>
    </xf>
    <xf numFmtId="164" fontId="4" fillId="0" borderId="0" xfId="2" applyFont="1" applyAlignment="1">
      <alignment vertical="center"/>
    </xf>
    <xf numFmtId="2" fontId="5" fillId="0" borderId="0" xfId="2" applyNumberFormat="1" applyFont="1" applyAlignment="1">
      <alignment vertical="center"/>
    </xf>
    <xf numFmtId="164" fontId="3" fillId="3" borderId="4" xfId="3" applyFill="1" applyBorder="1"/>
    <xf numFmtId="164" fontId="3" fillId="3" borderId="0" xfId="3" applyFill="1"/>
    <xf numFmtId="164" fontId="2" fillId="3" borderId="4" xfId="2" applyFill="1" applyBorder="1" applyAlignment="1">
      <alignment vertical="center"/>
    </xf>
    <xf numFmtId="164" fontId="2" fillId="3" borderId="0" xfId="2" applyFill="1" applyAlignment="1">
      <alignment vertical="center"/>
    </xf>
    <xf numFmtId="164" fontId="6" fillId="3" borderId="0" xfId="2" applyFont="1" applyFill="1"/>
    <xf numFmtId="165" fontId="6" fillId="4" borderId="0" xfId="2" applyNumberFormat="1" applyFont="1" applyFill="1"/>
    <xf numFmtId="164" fontId="2" fillId="3" borderId="0" xfId="2" applyFill="1"/>
    <xf numFmtId="2" fontId="2" fillId="3" borderId="0" xfId="2" applyNumberFormat="1" applyFill="1" applyAlignment="1">
      <alignment vertical="center"/>
    </xf>
    <xf numFmtId="164" fontId="2" fillId="3" borderId="0" xfId="2" applyFill="1" applyAlignment="1">
      <alignment horizontal="left" vertical="center"/>
    </xf>
    <xf numFmtId="165" fontId="2" fillId="4" borderId="0" xfId="2" applyNumberFormat="1" applyFill="1" applyAlignment="1">
      <alignment horizontal="right" vertical="center"/>
    </xf>
    <xf numFmtId="164" fontId="2" fillId="3" borderId="0" xfId="2" applyFill="1" applyAlignment="1">
      <alignment horizontal="left" vertical="center" wrapText="1"/>
    </xf>
    <xf numFmtId="166" fontId="2" fillId="3" borderId="0" xfId="2" applyNumberFormat="1" applyFill="1" applyAlignment="1">
      <alignment vertical="center"/>
    </xf>
    <xf numFmtId="165" fontId="2" fillId="3" borderId="0" xfId="2" applyNumberFormat="1" applyFill="1"/>
    <xf numFmtId="165" fontId="2" fillId="4" borderId="0" xfId="2" applyNumberFormat="1" applyFill="1"/>
    <xf numFmtId="164" fontId="2" fillId="0" borderId="4" xfId="2" applyBorder="1" applyAlignment="1">
      <alignment vertical="center"/>
    </xf>
    <xf numFmtId="167" fontId="2" fillId="0" borderId="0" xfId="2" applyNumberFormat="1" applyAlignment="1">
      <alignment vertical="center"/>
    </xf>
    <xf numFmtId="164" fontId="2" fillId="0" borderId="5" xfId="2" applyBorder="1" applyAlignment="1">
      <alignment vertical="center"/>
    </xf>
    <xf numFmtId="168" fontId="2" fillId="0" borderId="0" xfId="2" applyNumberFormat="1" applyAlignment="1">
      <alignment vertical="center"/>
    </xf>
    <xf numFmtId="169" fontId="2" fillId="0" borderId="0" xfId="2" applyNumberFormat="1" applyAlignment="1">
      <alignment vertical="center"/>
    </xf>
    <xf numFmtId="170" fontId="2" fillId="3" borderId="0" xfId="2" applyNumberFormat="1" applyFill="1" applyAlignment="1">
      <alignment vertical="center"/>
    </xf>
    <xf numFmtId="171" fontId="2" fillId="3" borderId="0" xfId="2" applyNumberFormat="1" applyFill="1" applyAlignment="1">
      <alignment vertical="center"/>
    </xf>
    <xf numFmtId="168" fontId="2" fillId="3" borderId="0" xfId="2" applyNumberFormat="1" applyFill="1"/>
    <xf numFmtId="165" fontId="2" fillId="0" borderId="0" xfId="2" applyNumberFormat="1" applyAlignment="1">
      <alignment horizontal="right"/>
    </xf>
    <xf numFmtId="2" fontId="2" fillId="3" borderId="4" xfId="2" applyNumberFormat="1" applyFill="1" applyBorder="1" applyAlignment="1">
      <alignment vertical="center"/>
    </xf>
    <xf numFmtId="165" fontId="2" fillId="4" borderId="6" xfId="2" applyNumberFormat="1" applyFill="1" applyBorder="1" applyAlignment="1">
      <alignment horizontal="right"/>
    </xf>
    <xf numFmtId="165" fontId="2" fillId="4" borderId="7" xfId="2" applyNumberFormat="1" applyFill="1" applyBorder="1" applyAlignment="1">
      <alignment horizontal="right"/>
    </xf>
    <xf numFmtId="164" fontId="2" fillId="3" borderId="6" xfId="2" applyFill="1" applyBorder="1"/>
    <xf numFmtId="1" fontId="2" fillId="3" borderId="6" xfId="2" applyNumberFormat="1" applyFill="1" applyBorder="1" applyAlignment="1">
      <alignment horizontal="center"/>
    </xf>
    <xf numFmtId="164" fontId="6" fillId="3" borderId="5" xfId="2" applyFont="1" applyFill="1" applyBorder="1" applyAlignment="1">
      <alignment vertical="center"/>
    </xf>
    <xf numFmtId="164" fontId="2" fillId="3" borderId="7" xfId="2" applyFill="1" applyBorder="1" applyAlignment="1">
      <alignment horizontal="center" vertical="center" wrapText="1"/>
    </xf>
    <xf numFmtId="164" fontId="2" fillId="3" borderId="6" xfId="2" applyFill="1" applyBorder="1" applyAlignment="1">
      <alignment horizontal="center" vertical="center" wrapText="1"/>
    </xf>
    <xf numFmtId="164" fontId="2" fillId="3" borderId="8" xfId="2" applyFill="1" applyBorder="1" applyAlignment="1">
      <alignment horizontal="center" vertical="center" wrapText="1"/>
    </xf>
    <xf numFmtId="164" fontId="2" fillId="3" borderId="0" xfId="2" applyFill="1" applyAlignment="1">
      <alignment horizontal="centerContinuous" vertical="center"/>
    </xf>
    <xf numFmtId="164" fontId="2" fillId="3" borderId="0" xfId="2" applyFill="1" applyAlignment="1">
      <alignment horizontal="centerContinuous"/>
    </xf>
    <xf numFmtId="164" fontId="7" fillId="3" borderId="0" xfId="2" applyFont="1" applyFill="1" applyAlignment="1">
      <alignment horizontal="centerContinuous"/>
    </xf>
    <xf numFmtId="2" fontId="2" fillId="4" borderId="0" xfId="2" applyNumberFormat="1" applyFill="1"/>
    <xf numFmtId="2" fontId="2" fillId="3" borderId="0" xfId="2" applyNumberFormat="1" applyFill="1" applyAlignment="1">
      <alignment horizontal="center" vertical="center"/>
    </xf>
    <xf numFmtId="164" fontId="2" fillId="3" borderId="0" xfId="2" applyFill="1" applyAlignment="1">
      <alignment horizontal="center" vertical="center" wrapText="1"/>
    </xf>
    <xf numFmtId="2" fontId="2" fillId="3" borderId="0" xfId="2" applyNumberFormat="1" applyFill="1"/>
    <xf numFmtId="2" fontId="2" fillId="4" borderId="7" xfId="2" applyNumberFormat="1" applyFill="1" applyBorder="1" applyAlignment="1">
      <alignment horizontal="center" vertical="center"/>
    </xf>
    <xf numFmtId="172" fontId="2" fillId="3" borderId="4" xfId="2" applyNumberFormat="1" applyFill="1" applyBorder="1" applyAlignment="1">
      <alignment vertical="center"/>
    </xf>
    <xf numFmtId="164" fontId="2" fillId="3" borderId="0" xfId="2" applyFill="1" applyAlignment="1">
      <alignment horizontal="center"/>
    </xf>
    <xf numFmtId="4" fontId="2" fillId="4" borderId="7" xfId="2" applyNumberFormat="1" applyFill="1" applyBorder="1" applyAlignment="1">
      <alignment horizontal="right" vertical="center"/>
    </xf>
    <xf numFmtId="173" fontId="2" fillId="4" borderId="7" xfId="2" applyNumberFormat="1" applyFill="1" applyBorder="1" applyAlignment="1">
      <alignment horizontal="center" vertical="center"/>
    </xf>
    <xf numFmtId="4" fontId="2" fillId="4" borderId="6" xfId="2" applyNumberFormat="1" applyFill="1" applyBorder="1" applyAlignment="1">
      <alignment horizontal="right" vertical="center"/>
    </xf>
    <xf numFmtId="169" fontId="2" fillId="4" borderId="11" xfId="2" applyNumberFormat="1" applyFill="1" applyBorder="1" applyAlignment="1">
      <alignment horizontal="center" vertical="center"/>
    </xf>
    <xf numFmtId="165" fontId="2" fillId="4" borderId="6" xfId="2" applyNumberFormat="1" applyFill="1" applyBorder="1" applyAlignment="1">
      <alignment horizontal="right" vertical="center"/>
    </xf>
    <xf numFmtId="164" fontId="2" fillId="3" borderId="6" xfId="2" applyFill="1" applyBorder="1" applyAlignment="1">
      <alignment horizontal="left" vertical="center"/>
    </xf>
    <xf numFmtId="164" fontId="2" fillId="3" borderId="7" xfId="2" applyFill="1" applyBorder="1"/>
    <xf numFmtId="173" fontId="2" fillId="4" borderId="11" xfId="2" applyNumberFormat="1" applyFill="1" applyBorder="1" applyAlignment="1">
      <alignment horizontal="center" vertical="center"/>
    </xf>
    <xf numFmtId="165" fontId="2" fillId="4" borderId="7" xfId="2" applyNumberFormat="1" applyFill="1" applyBorder="1" applyAlignment="1">
      <alignment horizontal="right" vertical="center"/>
    </xf>
    <xf numFmtId="164" fontId="2" fillId="3" borderId="7" xfId="2" applyFill="1" applyBorder="1" applyAlignment="1">
      <alignment horizontal="left" vertical="center"/>
    </xf>
    <xf numFmtId="1" fontId="2" fillId="3" borderId="7" xfId="2" applyNumberFormat="1" applyFill="1" applyBorder="1" applyAlignment="1">
      <alignment horizontal="center" vertical="center"/>
    </xf>
    <xf numFmtId="164" fontId="2" fillId="3" borderId="8" xfId="2" applyFill="1" applyBorder="1" applyAlignment="1">
      <alignment horizontal="left" vertical="center"/>
    </xf>
    <xf numFmtId="1" fontId="2" fillId="3" borderId="8" xfId="2" applyNumberFormat="1" applyFill="1" applyBorder="1" applyAlignment="1">
      <alignment horizontal="center" vertical="center"/>
    </xf>
    <xf numFmtId="1" fontId="2" fillId="3" borderId="6" xfId="2" applyNumberFormat="1" applyFill="1" applyBorder="1" applyAlignment="1">
      <alignment horizontal="center" vertical="center"/>
    </xf>
    <xf numFmtId="164" fontId="2" fillId="3" borderId="1" xfId="2" applyFill="1" applyBorder="1" applyAlignment="1">
      <alignment horizontal="center" vertical="center" wrapText="1"/>
    </xf>
    <xf numFmtId="164" fontId="2" fillId="3" borderId="9" xfId="2" applyFill="1" applyBorder="1" applyAlignment="1">
      <alignment horizontal="centerContinuous" vertical="center"/>
    </xf>
    <xf numFmtId="164" fontId="2" fillId="3" borderId="10" xfId="2" applyFill="1" applyBorder="1" applyAlignment="1">
      <alignment horizontal="centerContinuous" vertical="center"/>
    </xf>
    <xf numFmtId="4" fontId="2" fillId="4" borderId="7" xfId="2" applyNumberFormat="1" applyFill="1" applyBorder="1" applyAlignment="1">
      <alignment horizontal="center" vertical="center"/>
    </xf>
    <xf numFmtId="2" fontId="6" fillId="3" borderId="0" xfId="2" applyNumberFormat="1" applyFont="1" applyFill="1" applyAlignment="1">
      <alignment horizontal="center" vertical="center"/>
    </xf>
    <xf numFmtId="164" fontId="8" fillId="3" borderId="4" xfId="2" applyFont="1" applyFill="1" applyBorder="1" applyAlignment="1">
      <alignment vertical="center"/>
    </xf>
    <xf numFmtId="164" fontId="8" fillId="3" borderId="0" xfId="2" applyFont="1" applyFill="1"/>
    <xf numFmtId="164" fontId="9" fillId="0" borderId="0" xfId="2" applyFont="1"/>
    <xf numFmtId="164" fontId="9" fillId="0" borderId="0" xfId="2" applyFont="1" applyAlignment="1">
      <alignment horizontal="right"/>
    </xf>
    <xf numFmtId="10" fontId="2" fillId="4" borderId="7" xfId="2" applyNumberFormat="1" applyFill="1" applyBorder="1" applyAlignment="1">
      <alignment horizontal="center" vertical="center"/>
    </xf>
    <xf numFmtId="1" fontId="2" fillId="3" borderId="7" xfId="2" applyNumberFormat="1" applyFill="1" applyBorder="1" applyAlignment="1">
      <alignment horizontal="center"/>
    </xf>
    <xf numFmtId="1" fontId="2" fillId="3" borderId="8" xfId="2" applyNumberFormat="1" applyFill="1" applyBorder="1" applyAlignment="1">
      <alignment horizontal="center"/>
    </xf>
    <xf numFmtId="164" fontId="10" fillId="3" borderId="0" xfId="2" applyFont="1" applyFill="1" applyAlignment="1">
      <alignment horizontal="center"/>
    </xf>
    <xf numFmtId="165" fontId="2" fillId="4" borderId="7" xfId="2" applyNumberFormat="1" applyFill="1" applyBorder="1"/>
    <xf numFmtId="164" fontId="2" fillId="3" borderId="5" xfId="2" applyFill="1" applyBorder="1" applyAlignment="1">
      <alignment horizontal="center" vertical="center"/>
    </xf>
    <xf numFmtId="164" fontId="11" fillId="3" borderId="4" xfId="2" applyFont="1" applyFill="1" applyBorder="1" applyAlignment="1">
      <alignment vertical="center"/>
    </xf>
    <xf numFmtId="169" fontId="2" fillId="0" borderId="0" xfId="2" applyNumberFormat="1" applyAlignment="1">
      <alignment horizontal="center" vertical="center"/>
    </xf>
    <xf numFmtId="2" fontId="2" fillId="0" borderId="0" xfId="2" applyNumberFormat="1" applyAlignment="1">
      <alignment horizontal="center" vertical="center"/>
    </xf>
    <xf numFmtId="2" fontId="2" fillId="0" borderId="0" xfId="2" applyNumberFormat="1" applyAlignment="1">
      <alignment horizontal="right" vertical="center"/>
    </xf>
    <xf numFmtId="165" fontId="2" fillId="0" borderId="0" xfId="2" applyNumberFormat="1" applyAlignment="1">
      <alignment horizontal="right" vertical="center"/>
    </xf>
    <xf numFmtId="2" fontId="2" fillId="5" borderId="0" xfId="2" applyNumberFormat="1" applyFill="1" applyAlignment="1">
      <alignment vertical="center"/>
    </xf>
    <xf numFmtId="2" fontId="2" fillId="4" borderId="0" xfId="2" applyNumberFormat="1" applyFill="1" applyAlignment="1">
      <alignment vertical="center"/>
    </xf>
    <xf numFmtId="164" fontId="2" fillId="0" borderId="0" xfId="2" applyAlignment="1">
      <alignment horizontal="left" vertical="center"/>
    </xf>
    <xf numFmtId="2" fontId="2" fillId="0" borderId="0" xfId="2" applyNumberFormat="1" applyAlignment="1">
      <alignment horizontal="left" vertical="center"/>
    </xf>
    <xf numFmtId="164" fontId="2" fillId="3" borderId="4" xfId="2" applyFill="1" applyBorder="1" applyAlignment="1">
      <alignment horizontal="left" vertical="center"/>
    </xf>
    <xf numFmtId="169" fontId="2" fillId="3" borderId="0" xfId="2" applyNumberFormat="1" applyFill="1" applyAlignment="1">
      <alignment horizontal="center"/>
    </xf>
    <xf numFmtId="14" fontId="2" fillId="3" borderId="0" xfId="2" applyNumberFormat="1" applyFill="1" applyAlignment="1">
      <alignment horizontal="centerContinuous" vertical="center"/>
    </xf>
    <xf numFmtId="14" fontId="2" fillId="4" borderId="7" xfId="2" applyNumberFormat="1" applyFill="1" applyBorder="1" applyAlignment="1">
      <alignment horizontal="centerContinuous" vertical="center"/>
    </xf>
    <xf numFmtId="164" fontId="12" fillId="5" borderId="9" xfId="2" applyFont="1" applyFill="1" applyBorder="1" applyAlignment="1">
      <alignment horizontal="center" vertical="center" wrapText="1"/>
    </xf>
    <xf numFmtId="164" fontId="2" fillId="3" borderId="2" xfId="2" applyFill="1" applyBorder="1"/>
    <xf numFmtId="164" fontId="6" fillId="3" borderId="3" xfId="2" applyFont="1" applyFill="1" applyBorder="1" applyAlignment="1">
      <alignment vertical="center"/>
    </xf>
    <xf numFmtId="164" fontId="12" fillId="0" borderId="0" xfId="4" applyFont="1" applyAlignment="1">
      <alignment vertical="center"/>
    </xf>
    <xf numFmtId="164" fontId="6" fillId="5" borderId="9" xfId="2" applyFont="1" applyFill="1" applyBorder="1" applyAlignment="1">
      <alignment horizontal="centerContinuous" vertical="center" wrapText="1"/>
    </xf>
    <xf numFmtId="164" fontId="6" fillId="5" borderId="11" xfId="2" applyFont="1" applyFill="1" applyBorder="1" applyAlignment="1">
      <alignment horizontal="centerContinuous" vertical="center" wrapText="1"/>
    </xf>
    <xf numFmtId="164" fontId="2" fillId="3" borderId="13" xfId="2" applyFill="1" applyBorder="1"/>
    <xf numFmtId="164" fontId="2" fillId="3" borderId="14" xfId="2" applyFill="1" applyBorder="1" applyAlignment="1">
      <alignment vertical="center"/>
    </xf>
    <xf numFmtId="0" fontId="2" fillId="3" borderId="0" xfId="5" applyFont="1" applyFill="1" applyAlignment="1">
      <alignment vertical="center"/>
    </xf>
    <xf numFmtId="0" fontId="2" fillId="3" borderId="0" xfId="5" applyFont="1" applyFill="1"/>
    <xf numFmtId="0" fontId="14" fillId="0" borderId="0" xfId="5"/>
    <xf numFmtId="2" fontId="2" fillId="3" borderId="0" xfId="5" applyNumberFormat="1" applyFont="1" applyFill="1" applyAlignment="1">
      <alignment horizontal="center"/>
    </xf>
    <xf numFmtId="2" fontId="2" fillId="3" borderId="0" xfId="5" applyNumberFormat="1" applyFont="1" applyFill="1" applyAlignment="1">
      <alignment horizontal="center" vertical="center"/>
    </xf>
    <xf numFmtId="0" fontId="2" fillId="3" borderId="0" xfId="5" applyFont="1" applyFill="1" applyAlignment="1">
      <alignment horizontal="center" vertical="center" wrapText="1"/>
    </xf>
    <xf numFmtId="0" fontId="2" fillId="3" borderId="7" xfId="5" applyFont="1" applyFill="1" applyBorder="1" applyAlignment="1">
      <alignment horizontal="center" vertical="center" wrapText="1"/>
    </xf>
    <xf numFmtId="172" fontId="2" fillId="3" borderId="0" xfId="5" applyNumberFormat="1" applyFont="1" applyFill="1" applyAlignment="1">
      <alignment vertical="center"/>
    </xf>
    <xf numFmtId="0" fontId="2" fillId="3" borderId="0" xfId="5" applyFont="1" applyFill="1" applyAlignment="1">
      <alignment horizontal="center"/>
    </xf>
    <xf numFmtId="0" fontId="2" fillId="3" borderId="6" xfId="5" applyFont="1" applyFill="1" applyBorder="1" applyAlignment="1">
      <alignment horizontal="center" vertical="center" wrapText="1"/>
    </xf>
    <xf numFmtId="0" fontId="2" fillId="3" borderId="1" xfId="5" applyFont="1" applyFill="1" applyBorder="1" applyAlignment="1">
      <alignment horizontal="center" vertical="center" wrapText="1"/>
    </xf>
    <xf numFmtId="0" fontId="2" fillId="3" borderId="6" xfId="5" applyFont="1" applyFill="1" applyBorder="1" applyAlignment="1">
      <alignment horizontal="left" vertical="center"/>
    </xf>
    <xf numFmtId="0" fontId="2" fillId="3" borderId="7" xfId="5" applyFont="1" applyFill="1" applyBorder="1" applyAlignment="1">
      <alignment vertical="center"/>
    </xf>
    <xf numFmtId="4" fontId="2" fillId="3" borderId="6" xfId="5" applyNumberFormat="1" applyFont="1" applyFill="1" applyBorder="1" applyAlignment="1">
      <alignment horizontal="center" vertical="center"/>
    </xf>
    <xf numFmtId="169" fontId="2" fillId="3" borderId="6" xfId="1" applyNumberFormat="1" applyFont="1" applyFill="1" applyBorder="1" applyAlignment="1">
      <alignment horizontal="center" vertical="center"/>
    </xf>
    <xf numFmtId="3" fontId="2" fillId="3" borderId="6" xfId="5" applyNumberFormat="1" applyFont="1" applyFill="1" applyBorder="1" applyAlignment="1">
      <alignment horizontal="center" vertical="center"/>
    </xf>
    <xf numFmtId="165" fontId="2" fillId="3" borderId="6" xfId="5" applyNumberFormat="1" applyFont="1" applyFill="1" applyBorder="1" applyAlignment="1">
      <alignment horizontal="center" vertical="center"/>
    </xf>
    <xf numFmtId="0" fontId="2" fillId="3" borderId="9" xfId="5" applyFont="1" applyFill="1" applyBorder="1" applyAlignment="1">
      <alignment horizontal="centerContinuous" vertical="center"/>
    </xf>
    <xf numFmtId="0" fontId="2" fillId="3" borderId="10" xfId="5" applyFont="1" applyFill="1" applyBorder="1" applyAlignment="1">
      <alignment horizontal="centerContinuous" vertical="center"/>
    </xf>
    <xf numFmtId="2" fontId="6" fillId="3" borderId="0" xfId="5" applyNumberFormat="1" applyFont="1" applyFill="1" applyAlignment="1">
      <alignment horizontal="center" vertical="center"/>
    </xf>
    <xf numFmtId="4" fontId="2" fillId="3" borderId="7" xfId="5" applyNumberFormat="1" applyFont="1" applyFill="1" applyBorder="1" applyAlignment="1">
      <alignment horizontal="center" vertical="center"/>
    </xf>
    <xf numFmtId="0" fontId="2" fillId="3" borderId="0" xfId="5" applyFont="1" applyFill="1" applyAlignment="1">
      <alignment horizontal="centerContinuous" vertical="center"/>
    </xf>
    <xf numFmtId="0" fontId="2" fillId="3" borderId="0" xfId="5" applyFont="1" applyFill="1" applyAlignment="1">
      <alignment horizontal="centerContinuous"/>
    </xf>
    <xf numFmtId="173" fontId="2" fillId="3" borderId="7" xfId="5" applyNumberFormat="1" applyFont="1" applyFill="1" applyBorder="1" applyAlignment="1">
      <alignment horizontal="center" vertical="center"/>
    </xf>
    <xf numFmtId="0" fontId="2" fillId="3" borderId="7" xfId="5" applyFont="1" applyFill="1" applyBorder="1"/>
    <xf numFmtId="4" fontId="2" fillId="3" borderId="7" xfId="5" applyNumberFormat="1" applyFont="1" applyFill="1" applyBorder="1" applyAlignment="1">
      <alignment horizontal="center"/>
    </xf>
    <xf numFmtId="173" fontId="2" fillId="3" borderId="7" xfId="5" applyNumberFormat="1" applyFont="1" applyFill="1" applyBorder="1" applyAlignment="1">
      <alignment horizontal="center"/>
    </xf>
    <xf numFmtId="3" fontId="2" fillId="3" borderId="7" xfId="5" applyNumberFormat="1" applyFont="1" applyFill="1" applyBorder="1" applyAlignment="1">
      <alignment horizontal="center"/>
    </xf>
    <xf numFmtId="3" fontId="2" fillId="0" borderId="7" xfId="5" applyNumberFormat="1" applyFont="1" applyBorder="1" applyAlignment="1">
      <alignment horizontal="center"/>
    </xf>
    <xf numFmtId="0" fontId="2" fillId="3" borderId="6" xfId="5" applyFont="1" applyFill="1" applyBorder="1"/>
    <xf numFmtId="0" fontId="2" fillId="3" borderId="7" xfId="5" applyFont="1" applyFill="1" applyBorder="1" applyAlignment="1">
      <alignment horizontal="center"/>
    </xf>
    <xf numFmtId="0" fontId="2" fillId="3" borderId="0" xfId="5" applyFont="1" applyFill="1" applyAlignment="1">
      <alignment horizontal="left" vertical="center"/>
    </xf>
    <xf numFmtId="0" fontId="2" fillId="3" borderId="0" xfId="5" applyFont="1" applyFill="1" applyAlignment="1">
      <alignment horizontal="left"/>
    </xf>
    <xf numFmtId="3" fontId="2" fillId="3" borderId="0" xfId="5" applyNumberFormat="1" applyFont="1" applyFill="1" applyAlignment="1">
      <alignment vertical="center"/>
    </xf>
    <xf numFmtId="4" fontId="2" fillId="3" borderId="0" xfId="5" applyNumberFormat="1" applyFont="1" applyFill="1" applyAlignment="1">
      <alignment horizontal="center"/>
    </xf>
    <xf numFmtId="173" fontId="2" fillId="3" borderId="0" xfId="5" applyNumberFormat="1" applyFont="1" applyFill="1" applyAlignment="1">
      <alignment horizontal="center"/>
    </xf>
    <xf numFmtId="3" fontId="2" fillId="3" borderId="0" xfId="5" applyNumberFormat="1" applyFont="1" applyFill="1" applyAlignment="1">
      <alignment horizontal="center"/>
    </xf>
    <xf numFmtId="3" fontId="2" fillId="0" borderId="0" xfId="5" applyNumberFormat="1" applyFont="1" applyAlignment="1">
      <alignment horizontal="center"/>
    </xf>
    <xf numFmtId="0" fontId="6" fillId="3" borderId="0" xfId="5" applyFont="1" applyFill="1" applyAlignment="1">
      <alignment vertical="center"/>
    </xf>
    <xf numFmtId="0" fontId="10" fillId="3" borderId="0" xfId="5" applyFont="1" applyFill="1"/>
    <xf numFmtId="4" fontId="2" fillId="3" borderId="0" xfId="5" applyNumberFormat="1" applyFont="1" applyFill="1" applyAlignment="1">
      <alignment vertical="center"/>
    </xf>
    <xf numFmtId="0" fontId="7" fillId="3" borderId="0" xfId="5" applyFont="1" applyFill="1" applyAlignment="1">
      <alignment horizontal="centerContinuous"/>
    </xf>
    <xf numFmtId="14" fontId="2" fillId="3" borderId="0" xfId="5" applyNumberFormat="1" applyFont="1" applyFill="1" applyAlignment="1">
      <alignment horizontal="centerContinuous" vertical="center"/>
    </xf>
    <xf numFmtId="14" fontId="2" fillId="3" borderId="7" xfId="5" applyNumberFormat="1" applyFont="1" applyFill="1" applyBorder="1" applyAlignment="1">
      <alignment horizontal="centerContinuous" vertical="center"/>
    </xf>
    <xf numFmtId="0" fontId="17" fillId="3" borderId="7" xfId="5" applyFont="1" applyFill="1" applyBorder="1" applyAlignment="1">
      <alignment horizontal="center" vertical="center"/>
    </xf>
    <xf numFmtId="0" fontId="18" fillId="3" borderId="1" xfId="5" applyFont="1" applyFill="1" applyBorder="1" applyAlignment="1">
      <alignment vertical="center" wrapText="1"/>
    </xf>
    <xf numFmtId="0" fontId="12" fillId="3" borderId="0" xfId="6" applyFont="1" applyFill="1" applyAlignment="1">
      <alignment vertical="center"/>
    </xf>
    <xf numFmtId="0" fontId="18" fillId="3" borderId="4" xfId="5" applyFont="1" applyFill="1" applyBorder="1" applyAlignment="1">
      <alignment vertical="center" wrapText="1"/>
    </xf>
    <xf numFmtId="0" fontId="2" fillId="3" borderId="0" xfId="5" applyFont="1" applyFill="1" applyAlignment="1">
      <alignment horizontal="center" vertical="center"/>
    </xf>
    <xf numFmtId="0" fontId="6" fillId="3" borderId="7" xfId="5" applyFont="1" applyFill="1" applyBorder="1" applyAlignment="1">
      <alignment horizontal="centerContinuous" vertical="center" wrapText="1"/>
    </xf>
    <xf numFmtId="0" fontId="18" fillId="3" borderId="12" xfId="5" applyFont="1" applyFill="1" applyBorder="1" applyAlignment="1">
      <alignment vertical="center" wrapText="1"/>
    </xf>
    <xf numFmtId="4" fontId="2" fillId="3" borderId="0" xfId="5" applyNumberFormat="1" applyFont="1" applyFill="1" applyAlignment="1">
      <alignment horizontal="center" vertical="center"/>
    </xf>
    <xf numFmtId="3" fontId="2" fillId="3" borderId="0" xfId="5" applyNumberFormat="1" applyFont="1" applyFill="1" applyAlignment="1">
      <alignment horizontal="center" vertical="center"/>
    </xf>
    <xf numFmtId="173" fontId="2" fillId="3" borderId="0" xfId="5" applyNumberFormat="1" applyFont="1" applyFill="1" applyAlignment="1">
      <alignment horizontal="center" vertical="center"/>
    </xf>
    <xf numFmtId="169" fontId="2" fillId="3" borderId="0" xfId="5" applyNumberFormat="1" applyFont="1" applyFill="1" applyAlignment="1">
      <alignment horizontal="center" vertical="center"/>
    </xf>
    <xf numFmtId="165" fontId="2" fillId="3" borderId="0" xfId="2" applyNumberFormat="1" applyFill="1" applyAlignment="1">
      <alignment horizontal="right" vertical="center"/>
    </xf>
    <xf numFmtId="165" fontId="6" fillId="3" borderId="0" xfId="2" applyNumberFormat="1" applyFont="1" applyFill="1"/>
    <xf numFmtId="2" fontId="19" fillId="3" borderId="0" xfId="5" applyNumberFormat="1" applyFont="1" applyFill="1" applyAlignment="1">
      <alignment horizontal="center" vertical="center"/>
    </xf>
    <xf numFmtId="0" fontId="19" fillId="3" borderId="0" xfId="5" applyFont="1" applyFill="1"/>
    <xf numFmtId="164" fontId="2" fillId="0" borderId="0" xfId="2" applyAlignment="1">
      <alignment horizontal="right"/>
    </xf>
    <xf numFmtId="0" fontId="2" fillId="3" borderId="0" xfId="5" applyFont="1" applyFill="1" applyAlignment="1">
      <alignment horizontal="right" vertical="center"/>
    </xf>
    <xf numFmtId="0" fontId="2" fillId="3" borderId="7" xfId="5" applyFont="1" applyFill="1" applyBorder="1" applyAlignment="1">
      <alignment horizontal="center" vertical="center"/>
    </xf>
    <xf numFmtId="0" fontId="2" fillId="3" borderId="1" xfId="5" applyFont="1" applyFill="1" applyBorder="1" applyAlignment="1">
      <alignment horizontal="center" vertical="center"/>
    </xf>
    <xf numFmtId="0" fontId="2" fillId="3" borderId="11" xfId="5" applyFont="1" applyFill="1" applyBorder="1" applyAlignment="1">
      <alignment horizontal="center" vertical="center"/>
    </xf>
    <xf numFmtId="0" fontId="2" fillId="3" borderId="6" xfId="5" applyFont="1" applyFill="1" applyBorder="1" applyAlignment="1">
      <alignment horizontal="center" vertical="center"/>
    </xf>
    <xf numFmtId="164" fontId="2" fillId="3" borderId="0" xfId="2" applyFill="1" applyAlignment="1">
      <alignment horizontal="center" vertical="center" wrapText="1"/>
    </xf>
    <xf numFmtId="164" fontId="2" fillId="3" borderId="12" xfId="2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3" borderId="7" xfId="2" applyFill="1" applyBorder="1" applyAlignment="1">
      <alignment horizontal="center" vertical="center"/>
    </xf>
    <xf numFmtId="164" fontId="2" fillId="3" borderId="11" xfId="2" applyFill="1" applyBorder="1" applyAlignment="1">
      <alignment horizontal="center" vertical="center"/>
    </xf>
    <xf numFmtId="164" fontId="2" fillId="3" borderId="10" xfId="2" applyFill="1" applyBorder="1" applyAlignment="1">
      <alignment horizontal="center" vertical="center"/>
    </xf>
    <xf numFmtId="164" fontId="2" fillId="3" borderId="9" xfId="2" applyFill="1" applyBorder="1" applyAlignment="1">
      <alignment horizontal="center" vertical="center"/>
    </xf>
    <xf numFmtId="0" fontId="6" fillId="3" borderId="11" xfId="6" applyFont="1" applyFill="1" applyBorder="1" applyAlignment="1">
      <alignment horizontal="center" vertical="center" wrapText="1"/>
    </xf>
    <xf numFmtId="0" fontId="6" fillId="3" borderId="9" xfId="6" applyFont="1" applyFill="1" applyBorder="1" applyAlignment="1">
      <alignment horizontal="center" vertical="center" wrapText="1"/>
    </xf>
    <xf numFmtId="0" fontId="2" fillId="3" borderId="7" xfId="5" applyFont="1" applyFill="1" applyBorder="1" applyAlignment="1">
      <alignment horizontal="center" vertical="center"/>
    </xf>
    <xf numFmtId="0" fontId="2" fillId="3" borderId="12" xfId="5" applyFont="1" applyFill="1" applyBorder="1" applyAlignment="1">
      <alignment horizontal="center" vertical="center" wrapText="1"/>
    </xf>
    <xf numFmtId="0" fontId="2" fillId="3" borderId="1" xfId="5" applyFont="1" applyFill="1" applyBorder="1" applyAlignment="1">
      <alignment horizontal="center" vertical="center" wrapText="1"/>
    </xf>
    <xf numFmtId="0" fontId="2" fillId="3" borderId="7" xfId="5" applyFont="1" applyFill="1" applyBorder="1" applyAlignment="1">
      <alignment horizontal="center" vertical="center" wrapText="1"/>
    </xf>
    <xf numFmtId="0" fontId="2" fillId="3" borderId="8" xfId="5" applyFont="1" applyFill="1" applyBorder="1" applyAlignment="1">
      <alignment horizontal="center" vertical="center" wrapText="1"/>
    </xf>
    <xf numFmtId="0" fontId="2" fillId="3" borderId="15" xfId="5" applyFont="1" applyFill="1" applyBorder="1" applyAlignment="1">
      <alignment horizontal="center" vertical="center" wrapText="1"/>
    </xf>
    <xf numFmtId="0" fontId="2" fillId="3" borderId="6" xfId="5" applyFont="1" applyFill="1" applyBorder="1" applyAlignment="1">
      <alignment horizontal="center" vertical="center" wrapText="1"/>
    </xf>
    <xf numFmtId="4" fontId="2" fillId="3" borderId="8" xfId="5" applyNumberFormat="1" applyFont="1" applyFill="1" applyBorder="1" applyAlignment="1">
      <alignment horizontal="center" vertical="center"/>
    </xf>
    <xf numFmtId="4" fontId="2" fillId="3" borderId="6" xfId="5" applyNumberFormat="1" applyFont="1" applyFill="1" applyBorder="1" applyAlignment="1">
      <alignment horizontal="center" vertical="center"/>
    </xf>
    <xf numFmtId="0" fontId="2" fillId="3" borderId="14" xfId="5" applyFont="1" applyFill="1" applyBorder="1" applyAlignment="1">
      <alignment horizontal="center" vertical="center"/>
    </xf>
    <xf numFmtId="0" fontId="2" fillId="3" borderId="13" xfId="5" applyFont="1" applyFill="1" applyBorder="1" applyAlignment="1">
      <alignment horizontal="center" vertical="center"/>
    </xf>
    <xf numFmtId="0" fontId="2" fillId="3" borderId="5" xfId="5" applyFont="1" applyFill="1" applyBorder="1" applyAlignment="1">
      <alignment horizontal="center" vertical="center"/>
    </xf>
    <xf numFmtId="0" fontId="2" fillId="3" borderId="0" xfId="5" applyFont="1" applyFill="1" applyAlignment="1">
      <alignment horizontal="center" vertical="center"/>
    </xf>
    <xf numFmtId="0" fontId="2" fillId="3" borderId="3" xfId="5" applyFont="1" applyFill="1" applyBorder="1" applyAlignment="1">
      <alignment horizontal="center" vertical="center"/>
    </xf>
    <xf numFmtId="0" fontId="2" fillId="3" borderId="2" xfId="5" applyFont="1" applyFill="1" applyBorder="1" applyAlignment="1">
      <alignment horizontal="center" vertical="center"/>
    </xf>
    <xf numFmtId="0" fontId="18" fillId="3" borderId="17" xfId="5" applyFont="1" applyFill="1" applyBorder="1" applyAlignment="1">
      <alignment horizontal="center" vertical="center" wrapText="1"/>
    </xf>
    <xf numFmtId="0" fontId="18" fillId="3" borderId="16" xfId="5" applyFont="1" applyFill="1" applyBorder="1" applyAlignment="1">
      <alignment horizontal="center" vertical="center" wrapText="1"/>
    </xf>
    <xf numFmtId="0" fontId="18" fillId="3" borderId="0" xfId="5" applyFont="1" applyFill="1" applyAlignment="1">
      <alignment horizontal="center" vertical="center" wrapText="1"/>
    </xf>
    <xf numFmtId="0" fontId="18" fillId="3" borderId="4" xfId="5" applyFont="1" applyFill="1" applyBorder="1" applyAlignment="1">
      <alignment horizontal="center" vertical="center" wrapText="1"/>
    </xf>
    <xf numFmtId="0" fontId="18" fillId="3" borderId="2" xfId="5" applyFont="1" applyFill="1" applyBorder="1" applyAlignment="1">
      <alignment horizontal="center" vertical="center" wrapText="1"/>
    </xf>
    <xf numFmtId="0" fontId="18" fillId="3" borderId="1" xfId="5" applyFont="1" applyFill="1" applyBorder="1" applyAlignment="1">
      <alignment horizontal="center" vertical="center" wrapText="1"/>
    </xf>
    <xf numFmtId="0" fontId="2" fillId="3" borderId="5" xfId="5" applyFont="1" applyFill="1" applyBorder="1" applyAlignment="1">
      <alignment horizontal="left" vertical="center"/>
    </xf>
    <xf numFmtId="4" fontId="2" fillId="3" borderId="7" xfId="5" applyNumberFormat="1" applyFont="1" applyFill="1" applyBorder="1" applyAlignment="1">
      <alignment horizontal="center" vertical="center"/>
    </xf>
    <xf numFmtId="0" fontId="2" fillId="3" borderId="0" xfId="5" applyFont="1" applyFill="1" applyAlignment="1">
      <alignment horizontal="center"/>
    </xf>
    <xf numFmtId="0" fontId="2" fillId="3" borderId="4" xfId="5" applyFont="1" applyFill="1" applyBorder="1" applyAlignment="1">
      <alignment horizontal="center" vertical="center" wrapText="1"/>
    </xf>
    <xf numFmtId="164" fontId="6" fillId="3" borderId="0" xfId="2" applyFont="1" applyFill="1" applyAlignment="1">
      <alignment horizontal="center"/>
    </xf>
    <xf numFmtId="164" fontId="2" fillId="3" borderId="0" xfId="2" applyFill="1" applyAlignment="1">
      <alignment horizontal="right"/>
    </xf>
    <xf numFmtId="164" fontId="2" fillId="3" borderId="0" xfId="2" applyFill="1" applyAlignment="1">
      <alignment horizontal="center"/>
    </xf>
    <xf numFmtId="164" fontId="13" fillId="3" borderId="14" xfId="2" applyFont="1" applyFill="1" applyBorder="1" applyAlignment="1">
      <alignment horizontal="center" vertical="center"/>
    </xf>
    <xf numFmtId="164" fontId="13" fillId="3" borderId="13" xfId="2" applyFont="1" applyFill="1" applyBorder="1" applyAlignment="1">
      <alignment horizontal="center" vertical="center"/>
    </xf>
    <xf numFmtId="164" fontId="13" fillId="3" borderId="12" xfId="2" applyFont="1" applyFill="1" applyBorder="1" applyAlignment="1">
      <alignment horizontal="center" vertical="center"/>
    </xf>
    <xf numFmtId="164" fontId="13" fillId="3" borderId="5" xfId="2" applyFont="1" applyFill="1" applyBorder="1" applyAlignment="1">
      <alignment horizontal="center" vertical="center"/>
    </xf>
    <xf numFmtId="164" fontId="13" fillId="3" borderId="0" xfId="2" applyFont="1" applyFill="1" applyAlignment="1">
      <alignment horizontal="center" vertical="center"/>
    </xf>
    <xf numFmtId="164" fontId="13" fillId="3" borderId="4" xfId="2" applyFont="1" applyFill="1" applyBorder="1" applyAlignment="1">
      <alignment horizontal="center" vertical="center"/>
    </xf>
    <xf numFmtId="164" fontId="13" fillId="3" borderId="3" xfId="2" applyFont="1" applyFill="1" applyBorder="1" applyAlignment="1">
      <alignment horizontal="center" vertical="center"/>
    </xf>
    <xf numFmtId="164" fontId="13" fillId="3" borderId="2" xfId="2" applyFont="1" applyFill="1" applyBorder="1" applyAlignment="1">
      <alignment horizontal="center" vertical="center"/>
    </xf>
    <xf numFmtId="164" fontId="13" fillId="3" borderId="1" xfId="2" applyFont="1" applyFill="1" applyBorder="1" applyAlignment="1">
      <alignment horizontal="center" vertical="center"/>
    </xf>
    <xf numFmtId="164" fontId="12" fillId="5" borderId="11" xfId="4" applyFont="1" applyFill="1" applyBorder="1" applyAlignment="1">
      <alignment horizontal="center" vertical="center" wrapText="1"/>
    </xf>
    <xf numFmtId="164" fontId="12" fillId="5" borderId="9" xfId="4" applyFont="1" applyFill="1" applyBorder="1" applyAlignment="1">
      <alignment horizontal="center" vertical="center" wrapText="1"/>
    </xf>
    <xf numFmtId="164" fontId="2" fillId="3" borderId="7" xfId="2" applyFill="1" applyBorder="1" applyAlignment="1">
      <alignment horizontal="center" vertical="center" wrapText="1"/>
    </xf>
    <xf numFmtId="164" fontId="2" fillId="3" borderId="8" xfId="2" applyFill="1" applyBorder="1" applyAlignment="1">
      <alignment horizontal="center" vertical="center" wrapText="1"/>
    </xf>
    <xf numFmtId="164" fontId="2" fillId="3" borderId="6" xfId="2" applyFill="1" applyBorder="1" applyAlignment="1">
      <alignment horizontal="center" vertical="center" wrapText="1"/>
    </xf>
    <xf numFmtId="2" fontId="2" fillId="3" borderId="7" xfId="5" applyNumberFormat="1" applyFont="1" applyFill="1" applyBorder="1" applyAlignment="1">
      <alignment horizontal="center" vertical="center"/>
    </xf>
    <xf numFmtId="2" fontId="2" fillId="3" borderId="8" xfId="5" applyNumberFormat="1" applyFont="1" applyFill="1" applyBorder="1" applyAlignment="1">
      <alignment horizontal="center" vertical="center"/>
    </xf>
    <xf numFmtId="2" fontId="2" fillId="3" borderId="6" xfId="5" applyNumberFormat="1" applyFont="1" applyFill="1" applyBorder="1" applyAlignment="1">
      <alignment horizontal="center" vertical="center"/>
    </xf>
    <xf numFmtId="0" fontId="2" fillId="3" borderId="0" xfId="5" applyFont="1" applyFill="1" applyAlignment="1">
      <alignment horizontal="left"/>
    </xf>
    <xf numFmtId="0" fontId="2" fillId="3" borderId="5" xfId="5" applyFont="1" applyFill="1" applyBorder="1" applyAlignment="1">
      <alignment vertical="center"/>
    </xf>
  </cellXfs>
  <cellStyles count="7">
    <cellStyle name="Normal" xfId="0" builtinId="0"/>
    <cellStyle name="Normal 2" xfId="2" xr:uid="{A5853B5D-8989-4195-835B-29DA3CD9F689}"/>
    <cellStyle name="Normal 2 2 3" xfId="5" xr:uid="{765A2A70-DD90-4F75-BB39-79DACE920D1F}"/>
    <cellStyle name="Normal 5" xfId="3" xr:uid="{F911F4CC-71F6-400D-988A-91A5433398C3}"/>
    <cellStyle name="Normal 8" xfId="4" xr:uid="{EFE2B0FD-5AD0-4E11-9CD8-380357075BFF}"/>
    <cellStyle name="Normal 8 5" xfId="6" xr:uid="{D6A23F31-351A-496C-BC37-C5954E9E9F2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322111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FAF562AB-E26D-4321-98D2-37BCD0ABC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91052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89</xdr:row>
      <xdr:rowOff>231249</xdr:rowOff>
    </xdr:from>
    <xdr:ext cx="3020786" cy="31149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91102EB-B074-4EAC-8B73-E75F5D54A212}"/>
            </a:ext>
          </a:extLst>
        </xdr:cNvPr>
        <xdr:cNvSpPr txBox="1"/>
      </xdr:nvSpPr>
      <xdr:spPr>
        <a:xfrm>
          <a:off x="828675" y="17147649"/>
          <a:ext cx="302078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s-PE" sz="1400" b="1">
              <a:solidFill>
                <a:schemeClr val="tx1"/>
              </a:solidFill>
              <a:latin typeface="+mn-lt"/>
              <a:ea typeface="+mn-ea"/>
              <a:cs typeface="+mn-cs"/>
            </a:rPr>
            <a:t>Representante UNNA</a:t>
          </a:r>
          <a:r>
            <a:rPr lang="es-PE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ENERGIA</a:t>
          </a:r>
          <a:r>
            <a:rPr lang="es-PE" sz="1400" b="1">
              <a:solidFill>
                <a:schemeClr val="tx1"/>
              </a:solidFill>
              <a:latin typeface="+mn-lt"/>
              <a:ea typeface="+mn-ea"/>
              <a:cs typeface="+mn-cs"/>
            </a:rPr>
            <a:t>-PGT</a:t>
          </a:r>
        </a:p>
      </xdr:txBody>
    </xdr:sp>
    <xdr:clientData/>
  </xdr:oneCellAnchor>
  <xdr:twoCellAnchor>
    <xdr:from>
      <xdr:col>2</xdr:col>
      <xdr:colOff>482773</xdr:colOff>
      <xdr:row>90</xdr:row>
      <xdr:rowOff>0</xdr:rowOff>
    </xdr:from>
    <xdr:to>
      <xdr:col>2</xdr:col>
      <xdr:colOff>3183698</xdr:colOff>
      <xdr:row>90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A1E31E6-201A-4A77-8B1E-6F221A470939}"/>
            </a:ext>
          </a:extLst>
        </xdr:cNvPr>
        <xdr:cNvCxnSpPr/>
      </xdr:nvCxnSpPr>
      <xdr:spPr>
        <a:xfrm>
          <a:off x="825673" y="17145000"/>
          <a:ext cx="5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149678</xdr:colOff>
      <xdr:row>89</xdr:row>
      <xdr:rowOff>194601</xdr:rowOff>
    </xdr:from>
    <xdr:ext cx="3401785" cy="31149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CAD92D0-08D6-49F2-8D5E-E101AA716C58}"/>
            </a:ext>
          </a:extLst>
        </xdr:cNvPr>
        <xdr:cNvSpPr txBox="1"/>
      </xdr:nvSpPr>
      <xdr:spPr>
        <a:xfrm>
          <a:off x="1254578" y="17149101"/>
          <a:ext cx="340178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400" b="1"/>
            <a:t>Representante</a:t>
          </a:r>
          <a:r>
            <a:rPr lang="es-PE" sz="1400" b="1" baseline="0"/>
            <a:t> UNNA ENERGIA-Lote IV</a:t>
          </a:r>
        </a:p>
      </xdr:txBody>
    </xdr:sp>
    <xdr:clientData/>
  </xdr:oneCellAnchor>
  <xdr:twoCellAnchor>
    <xdr:from>
      <xdr:col>4</xdr:col>
      <xdr:colOff>55714</xdr:colOff>
      <xdr:row>90</xdr:row>
      <xdr:rowOff>1020</xdr:rowOff>
    </xdr:from>
    <xdr:to>
      <xdr:col>5</xdr:col>
      <xdr:colOff>1103833</xdr:colOff>
      <xdr:row>90</xdr:row>
      <xdr:rowOff>1020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56EECD7-4BDF-4C1C-8EB1-74F1E89B9C46}"/>
            </a:ext>
          </a:extLst>
        </xdr:cNvPr>
        <xdr:cNvCxnSpPr/>
      </xdr:nvCxnSpPr>
      <xdr:spPr>
        <a:xfrm>
          <a:off x="1160614" y="17146020"/>
          <a:ext cx="495669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844835</xdr:colOff>
      <xdr:row>89</xdr:row>
      <xdr:rowOff>208767</xdr:rowOff>
    </xdr:from>
    <xdr:ext cx="2237104" cy="311496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0B97C64-DA09-4054-9472-0407416636DD}"/>
            </a:ext>
          </a:extLst>
        </xdr:cNvPr>
        <xdr:cNvSpPr txBox="1"/>
      </xdr:nvSpPr>
      <xdr:spPr>
        <a:xfrm>
          <a:off x="1930685" y="17144217"/>
          <a:ext cx="223710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400" b="1"/>
            <a:t>Representante</a:t>
          </a:r>
          <a:r>
            <a:rPr lang="es-PE" sz="1400" b="1" baseline="0"/>
            <a:t> Perupetro</a:t>
          </a:r>
        </a:p>
      </xdr:txBody>
    </xdr:sp>
    <xdr:clientData/>
  </xdr:oneCellAnchor>
  <xdr:twoCellAnchor>
    <xdr:from>
      <xdr:col>6</xdr:col>
      <xdr:colOff>365343</xdr:colOff>
      <xdr:row>90</xdr:row>
      <xdr:rowOff>1020</xdr:rowOff>
    </xdr:from>
    <xdr:to>
      <xdr:col>8</xdr:col>
      <xdr:colOff>190478</xdr:colOff>
      <xdr:row>90</xdr:row>
      <xdr:rowOff>1020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AC3DB8B-5605-4436-AFEB-FE807251E754}"/>
            </a:ext>
          </a:extLst>
        </xdr:cNvPr>
        <xdr:cNvCxnSpPr/>
      </xdr:nvCxnSpPr>
      <xdr:spPr>
        <a:xfrm>
          <a:off x="1936968" y="17146020"/>
          <a:ext cx="46331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261258</xdr:colOff>
      <xdr:row>0</xdr:row>
      <xdr:rowOff>130629</xdr:rowOff>
    </xdr:from>
    <xdr:ext cx="845773" cy="719994"/>
    <xdr:pic>
      <xdr:nvPicPr>
        <xdr:cNvPr id="8" name="Imagen 7" descr="Unna Energía">
          <a:extLst>
            <a:ext uri="{FF2B5EF4-FFF2-40B4-BE49-F238E27FC236}">
              <a16:creationId xmlns:a16="http://schemas.microsoft.com/office/drawing/2014/main" id="{7A7602AE-EF6F-421F-ACD8-8059CBDC5F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781"/>
        <a:stretch/>
      </xdr:blipFill>
      <xdr:spPr bwMode="auto">
        <a:xfrm>
          <a:off x="261258" y="130629"/>
          <a:ext cx="845773" cy="719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929767</xdr:colOff>
          <xdr:row>84</xdr:row>
          <xdr:rowOff>20234</xdr:rowOff>
        </xdr:from>
        <xdr:ext cx="1873667" cy="1243108"/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60FE0892-7E12-4AA6-8538-5A41B9EAC7B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irmas" spid="_x0000_s2123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4992" y="16022234"/>
              <a:ext cx="1873667" cy="1243108"/>
            </a:xfrm>
            <a:prstGeom prst="rect">
              <a:avLst/>
            </a:prstGeom>
            <a:solidFill>
              <a:srgbClr val="00B0F0"/>
            </a:solidFill>
            <a:effectLst>
              <a:softEdge rad="31750"/>
            </a:effectLst>
          </xdr:spPr>
        </xdr:pic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AppData\Local\Temp\Rar$DIa2596.34576\Boleta%20de%20Determinacion%20de%20Volumen%20de%20GNA%20fiscalizado.xlsx" TargetMode="External"/><Relationship Id="rId1" Type="http://schemas.openxmlformats.org/officeDocument/2006/relationships/externalLinkPath" Target="file:///C:\Users\user\AppData\Local\Temp\Rar$DIa2596.34576\Boleta%20de%20Determinacion%20de%20Volumen%20de%20GNA%20fiscali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"/>
      <sheetName val="2_Líquidos"/>
      <sheetName val="PROPIEDADES"/>
      <sheetName val="1_INGRESAR COMPOSICION"/>
      <sheetName val="2_Cantidad y Calidad"/>
      <sheetName val="3_FACTOR"/>
      <sheetName val="BOLETA"/>
    </sheetNames>
    <sheetDataSet>
      <sheetData sheetId="0">
        <row r="12">
          <cell r="T12">
            <v>7182.86</v>
          </cell>
        </row>
      </sheetData>
      <sheetData sheetId="1"/>
      <sheetData sheetId="2"/>
      <sheetData sheetId="3"/>
      <sheetData sheetId="4">
        <row r="5">
          <cell r="C5">
            <v>45291</v>
          </cell>
        </row>
        <row r="12">
          <cell r="D12">
            <v>4999.97</v>
          </cell>
          <cell r="E12">
            <v>1140.83</v>
          </cell>
          <cell r="F12">
            <v>1.2774000000000001</v>
          </cell>
        </row>
        <row r="13">
          <cell r="D13">
            <v>13353</v>
          </cell>
          <cell r="E13">
            <v>1133.72</v>
          </cell>
          <cell r="F13">
            <v>1.4670000000000001</v>
          </cell>
        </row>
        <row r="14">
          <cell r="D14">
            <v>3265.0482000000002</v>
          </cell>
          <cell r="E14">
            <v>1231.68</v>
          </cell>
          <cell r="F14">
            <v>2.4981</v>
          </cell>
        </row>
        <row r="15">
          <cell r="D15">
            <v>2704.5149999999999</v>
          </cell>
          <cell r="E15">
            <v>1211.44</v>
          </cell>
          <cell r="F15">
            <v>2.2898999999999998</v>
          </cell>
        </row>
        <row r="16">
          <cell r="D16">
            <v>3415.2310000000002</v>
          </cell>
          <cell r="E16">
            <v>1172.45</v>
          </cell>
          <cell r="F16">
            <v>1.8863000000000001</v>
          </cell>
        </row>
        <row r="23">
          <cell r="C23">
            <v>1062.24</v>
          </cell>
        </row>
        <row r="29">
          <cell r="C29">
            <v>734.05</v>
          </cell>
        </row>
        <row r="30">
          <cell r="C30">
            <v>265.85000000000002</v>
          </cell>
        </row>
        <row r="36">
          <cell r="C36">
            <v>0</v>
          </cell>
        </row>
        <row r="39">
          <cell r="C39">
            <v>0</v>
          </cell>
        </row>
        <row r="40">
          <cell r="C40">
            <v>810.22</v>
          </cell>
        </row>
      </sheetData>
      <sheetData sheetId="5">
        <row r="43">
          <cell r="I43">
            <v>31.48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90B-CA3F-47C5-863C-9185949B1FFE}">
  <sheetPr>
    <tabColor theme="8" tint="0.39997558519241921"/>
  </sheetPr>
  <dimension ref="A1:L82"/>
  <sheetViews>
    <sheetView tabSelected="1" view="pageBreakPreview" topLeftCell="A52" zoomScale="85" zoomScaleNormal="55" zoomScaleSheetLayoutView="85" workbookViewId="0">
      <selection activeCell="E41" sqref="E41:E42"/>
    </sheetView>
  </sheetViews>
  <sheetFormatPr baseColWidth="10" defaultColWidth="4" defaultRowHeight="18" customHeight="1"/>
  <cols>
    <col min="1" max="1" width="4" style="112"/>
    <col min="2" max="2" width="5.5703125" style="110" customWidth="1"/>
    <col min="3" max="3" width="13.85546875" style="111" bestFit="1" customWidth="1"/>
    <col min="4" max="4" width="33.5703125" style="111" customWidth="1"/>
    <col min="5" max="5" width="15.5703125" style="111" customWidth="1"/>
    <col min="6" max="6" width="34" style="111" customWidth="1"/>
    <col min="7" max="7" width="30.5703125" style="111" customWidth="1"/>
    <col min="8" max="8" width="21.140625" style="111" customWidth="1"/>
    <col min="9" max="9" width="24.140625" style="111" customWidth="1"/>
    <col min="10" max="10" width="25.140625" style="110" customWidth="1"/>
    <col min="11" max="11" width="4" style="110"/>
    <col min="12" max="12" width="8.28515625" style="110" bestFit="1" customWidth="1"/>
    <col min="13" max="16384" width="4" style="110"/>
  </cols>
  <sheetData>
    <row r="1" spans="2:11" ht="21.75" customHeight="1">
      <c r="B1" s="193"/>
      <c r="C1" s="194"/>
      <c r="D1" s="160"/>
      <c r="E1" s="199" t="s">
        <v>77</v>
      </c>
      <c r="F1" s="199"/>
      <c r="G1" s="199"/>
      <c r="H1" s="200"/>
      <c r="I1" s="159" t="s">
        <v>93</v>
      </c>
      <c r="J1" s="159"/>
    </row>
    <row r="2" spans="2:11" ht="32.25" customHeight="1">
      <c r="B2" s="195"/>
      <c r="C2" s="196"/>
      <c r="D2" s="157"/>
      <c r="E2" s="201"/>
      <c r="F2" s="201"/>
      <c r="G2" s="201"/>
      <c r="H2" s="202"/>
      <c r="I2" s="182" t="s">
        <v>92</v>
      </c>
      <c r="J2" s="183"/>
      <c r="K2" s="156"/>
    </row>
    <row r="3" spans="2:11" ht="32.25" customHeight="1">
      <c r="B3" s="197"/>
      <c r="C3" s="198"/>
      <c r="D3" s="155"/>
      <c r="E3" s="203"/>
      <c r="F3" s="203"/>
      <c r="G3" s="203"/>
      <c r="H3" s="204"/>
      <c r="I3" s="154" t="s">
        <v>91</v>
      </c>
      <c r="J3" s="154" t="s">
        <v>90</v>
      </c>
    </row>
    <row r="4" spans="2:11" ht="32.25" customHeight="1">
      <c r="B4" s="148"/>
    </row>
    <row r="5" spans="2:11" ht="31.5" customHeight="1">
      <c r="B5" s="148"/>
      <c r="C5" s="110"/>
      <c r="D5" s="112"/>
      <c r="E5" s="132"/>
      <c r="F5" s="132"/>
      <c r="G5" s="132"/>
      <c r="H5" s="110" t="s">
        <v>72</v>
      </c>
      <c r="I5" s="153" t="s">
        <v>89</v>
      </c>
    </row>
    <row r="6" spans="2:11" ht="31.5" customHeight="1">
      <c r="B6" s="148"/>
      <c r="C6" s="110"/>
      <c r="D6" s="132"/>
      <c r="E6" s="132"/>
      <c r="F6" s="132"/>
      <c r="G6" s="132"/>
      <c r="H6" s="110"/>
      <c r="I6" s="152"/>
    </row>
    <row r="7" spans="2:11" ht="31.5" customHeight="1">
      <c r="B7" s="148"/>
      <c r="C7" s="132" t="s">
        <v>71</v>
      </c>
      <c r="D7" s="132"/>
      <c r="E7" s="151"/>
      <c r="F7" s="132"/>
      <c r="G7" s="132"/>
      <c r="H7" s="132"/>
      <c r="I7" s="132"/>
    </row>
    <row r="8" spans="2:11" ht="31.5" customHeight="1">
      <c r="B8" s="148"/>
      <c r="D8" s="131"/>
      <c r="E8" s="131"/>
      <c r="F8" s="110"/>
      <c r="G8" s="110"/>
      <c r="H8" s="110"/>
      <c r="I8" s="150"/>
    </row>
    <row r="9" spans="2:11" ht="36" customHeight="1">
      <c r="B9" s="148"/>
      <c r="C9" s="110"/>
      <c r="D9" s="116" t="s">
        <v>70</v>
      </c>
      <c r="E9" s="130" t="s">
        <v>88</v>
      </c>
      <c r="F9" s="110" t="s">
        <v>69</v>
      </c>
      <c r="G9" s="115"/>
      <c r="H9" s="161"/>
      <c r="I9" s="110"/>
    </row>
    <row r="10" spans="2:11" ht="22.5" customHeight="1">
      <c r="C10" s="149"/>
    </row>
    <row r="11" spans="2:11" ht="22.5" customHeight="1">
      <c r="C11" s="184" t="s">
        <v>19</v>
      </c>
      <c r="D11" s="184" t="s">
        <v>18</v>
      </c>
      <c r="E11" s="185" t="s">
        <v>42</v>
      </c>
      <c r="F11" s="128" t="s">
        <v>67</v>
      </c>
      <c r="G11" s="128"/>
      <c r="H11" s="128"/>
      <c r="I11" s="127"/>
    </row>
    <row r="12" spans="2:11" ht="85.5" customHeight="1">
      <c r="B12" s="148"/>
      <c r="C12" s="184"/>
      <c r="D12" s="184"/>
      <c r="E12" s="186"/>
      <c r="F12" s="120" t="s">
        <v>59</v>
      </c>
      <c r="G12" s="119" t="s">
        <v>58</v>
      </c>
      <c r="H12" s="119" t="s">
        <v>57</v>
      </c>
      <c r="I12" s="119" t="s">
        <v>65</v>
      </c>
    </row>
    <row r="13" spans="2:11" ht="15.75">
      <c r="B13" s="148"/>
      <c r="C13" s="184"/>
      <c r="D13" s="184"/>
      <c r="E13" s="74" t="s">
        <v>55</v>
      </c>
      <c r="F13" s="47" t="s">
        <v>54</v>
      </c>
      <c r="G13" s="47" t="s">
        <v>53</v>
      </c>
      <c r="H13" s="47" t="s">
        <v>52</v>
      </c>
      <c r="I13" s="47" t="s">
        <v>64</v>
      </c>
    </row>
    <row r="14" spans="2:11" ht="22.5" customHeight="1">
      <c r="B14" s="148"/>
      <c r="C14" s="140" t="s">
        <v>82</v>
      </c>
      <c r="D14" s="139" t="s">
        <v>81</v>
      </c>
      <c r="E14" s="138" t="s">
        <v>80</v>
      </c>
      <c r="F14" s="136" t="s">
        <v>95</v>
      </c>
      <c r="G14" s="137" t="s">
        <v>96</v>
      </c>
      <c r="H14" s="136" t="s">
        <v>97</v>
      </c>
      <c r="I14" s="135" t="s">
        <v>98</v>
      </c>
      <c r="J14" s="143"/>
    </row>
    <row r="15" spans="2:11" ht="18" customHeight="1">
      <c r="C15" s="140"/>
      <c r="D15" s="134"/>
      <c r="E15" s="138"/>
      <c r="F15" s="136"/>
      <c r="G15" s="137"/>
      <c r="H15" s="136"/>
      <c r="I15" s="135"/>
      <c r="J15" s="143"/>
    </row>
    <row r="16" spans="2:11" ht="18" customHeight="1">
      <c r="C16" s="118"/>
      <c r="E16" s="147"/>
      <c r="F16" s="145"/>
      <c r="G16" s="146"/>
      <c r="H16" s="145"/>
      <c r="I16" s="144"/>
      <c r="J16" s="143"/>
    </row>
    <row r="17" spans="1:9" s="141" customFormat="1" ht="18" customHeight="1">
      <c r="A17" s="112"/>
      <c r="B17" s="110"/>
      <c r="C17" s="142"/>
      <c r="D17" s="118"/>
      <c r="E17" s="141" t="s">
        <v>94</v>
      </c>
      <c r="F17" s="118"/>
      <c r="G17" s="118"/>
      <c r="H17" s="118"/>
      <c r="I17" s="132"/>
    </row>
    <row r="18" spans="1:9" s="141" customFormat="1" ht="18" customHeight="1">
      <c r="A18" s="112"/>
      <c r="B18" s="110"/>
      <c r="C18" s="142"/>
      <c r="D18" s="118"/>
      <c r="F18" s="118"/>
      <c r="G18" s="118"/>
      <c r="H18" s="118"/>
      <c r="I18" s="132"/>
    </row>
    <row r="19" spans="1:9" s="141" customFormat="1" ht="18" customHeight="1">
      <c r="A19" s="112"/>
      <c r="B19" s="110"/>
      <c r="C19" s="187" t="s">
        <v>62</v>
      </c>
      <c r="D19" s="187"/>
      <c r="E19" s="206" t="s">
        <v>99</v>
      </c>
      <c r="F19" s="205" t="s">
        <v>69</v>
      </c>
      <c r="G19" s="118"/>
      <c r="H19" s="118"/>
      <c r="I19" s="132"/>
    </row>
    <row r="20" spans="1:9" ht="15" customHeight="1">
      <c r="C20" s="187"/>
      <c r="D20" s="187"/>
      <c r="E20" s="206"/>
      <c r="F20" s="205"/>
      <c r="G20" s="110"/>
      <c r="H20" s="110"/>
      <c r="I20" s="110"/>
    </row>
    <row r="21" spans="1:9" ht="10.5" customHeight="1"/>
    <row r="22" spans="1:9" ht="18" customHeight="1">
      <c r="C22" s="184" t="s">
        <v>19</v>
      </c>
      <c r="D22" s="184" t="s">
        <v>18</v>
      </c>
      <c r="E22" s="188" t="s">
        <v>42</v>
      </c>
      <c r="F22" s="128" t="s">
        <v>87</v>
      </c>
      <c r="G22" s="128"/>
      <c r="H22" s="128"/>
      <c r="I22" s="127"/>
    </row>
    <row r="23" spans="1:9" ht="15">
      <c r="C23" s="184"/>
      <c r="D23" s="184"/>
      <c r="E23" s="189"/>
      <c r="F23" s="188" t="s">
        <v>59</v>
      </c>
      <c r="G23" s="188" t="s">
        <v>58</v>
      </c>
      <c r="H23" s="188" t="s">
        <v>57</v>
      </c>
      <c r="I23" s="188" t="s">
        <v>56</v>
      </c>
    </row>
    <row r="24" spans="1:9" ht="15">
      <c r="C24" s="184"/>
      <c r="D24" s="184"/>
      <c r="E24" s="189"/>
      <c r="F24" s="189"/>
      <c r="G24" s="189"/>
      <c r="H24" s="189"/>
      <c r="I24" s="189"/>
    </row>
    <row r="25" spans="1:9" ht="15">
      <c r="C25" s="184"/>
      <c r="D25" s="184"/>
      <c r="E25" s="189"/>
      <c r="F25" s="189"/>
      <c r="G25" s="189"/>
      <c r="H25" s="189"/>
      <c r="I25" s="189"/>
    </row>
    <row r="26" spans="1:9" ht="15">
      <c r="C26" s="184"/>
      <c r="D26" s="184"/>
      <c r="E26" s="189"/>
      <c r="F26" s="189"/>
      <c r="G26" s="189"/>
      <c r="H26" s="189"/>
      <c r="I26" s="189"/>
    </row>
    <row r="27" spans="1:9" ht="15">
      <c r="C27" s="184"/>
      <c r="D27" s="184"/>
      <c r="E27" s="189"/>
      <c r="F27" s="189"/>
      <c r="G27" s="189"/>
      <c r="H27" s="189"/>
      <c r="I27" s="189"/>
    </row>
    <row r="28" spans="1:9" ht="15">
      <c r="C28" s="184"/>
      <c r="D28" s="184"/>
      <c r="E28" s="190"/>
      <c r="F28" s="190"/>
      <c r="G28" s="190"/>
      <c r="H28" s="190"/>
      <c r="I28" s="190"/>
    </row>
    <row r="29" spans="1:9" ht="15">
      <c r="C29" s="184"/>
      <c r="D29" s="184"/>
      <c r="E29" s="74" t="s">
        <v>55</v>
      </c>
      <c r="F29" s="47" t="s">
        <v>54</v>
      </c>
      <c r="G29" s="47" t="s">
        <v>53</v>
      </c>
      <c r="H29" s="47" t="s">
        <v>52</v>
      </c>
      <c r="I29" s="47" t="s">
        <v>51</v>
      </c>
    </row>
    <row r="30" spans="1:9" ht="15">
      <c r="C30" s="140" t="s">
        <v>82</v>
      </c>
      <c r="D30" s="139" t="s">
        <v>81</v>
      </c>
      <c r="E30" s="138" t="s">
        <v>80</v>
      </c>
      <c r="F30" s="136" t="s">
        <v>95</v>
      </c>
      <c r="G30" s="137" t="s">
        <v>96</v>
      </c>
      <c r="H30" s="136" t="s">
        <v>97</v>
      </c>
      <c r="I30" s="135" t="s">
        <v>98</v>
      </c>
    </row>
    <row r="31" spans="1:9" ht="18" customHeight="1">
      <c r="C31" s="134"/>
      <c r="D31" s="121"/>
      <c r="E31" s="125"/>
      <c r="F31" s="133"/>
      <c r="G31" s="125"/>
      <c r="H31" s="133"/>
      <c r="I31" s="123"/>
    </row>
    <row r="32" spans="1:9" ht="18" customHeight="1">
      <c r="D32" s="141"/>
      <c r="E32" s="162"/>
      <c r="F32" s="163"/>
      <c r="G32" s="162"/>
      <c r="H32" s="163"/>
      <c r="I32" s="161"/>
    </row>
    <row r="33" spans="3:9" ht="18" customHeight="1">
      <c r="C33" s="111" t="s">
        <v>49</v>
      </c>
      <c r="D33" s="141" t="s">
        <v>48</v>
      </c>
      <c r="E33" s="162"/>
      <c r="F33" s="163"/>
      <c r="G33" s="162"/>
      <c r="H33" s="163"/>
      <c r="I33" s="161"/>
    </row>
    <row r="35" spans="3:9" ht="18" customHeight="1">
      <c r="C35" s="132" t="s">
        <v>47</v>
      </c>
      <c r="D35" s="132"/>
      <c r="E35" s="132"/>
      <c r="F35" s="132"/>
      <c r="G35" s="132"/>
      <c r="H35" s="132"/>
      <c r="I35" s="132"/>
    </row>
    <row r="36" spans="3:9" ht="18" customHeight="1">
      <c r="D36" s="131"/>
      <c r="E36" s="131"/>
      <c r="F36" s="110"/>
      <c r="G36" s="110"/>
      <c r="H36" s="110"/>
      <c r="I36" s="110"/>
    </row>
    <row r="37" spans="3:9" ht="15.75">
      <c r="C37" s="110"/>
      <c r="D37" s="188" t="s">
        <v>46</v>
      </c>
      <c r="E37" s="191" t="s">
        <v>86</v>
      </c>
      <c r="F37" s="205" t="s">
        <v>43</v>
      </c>
      <c r="G37" s="129"/>
      <c r="H37" s="110"/>
      <c r="I37" s="110"/>
    </row>
    <row r="38" spans="3:9" ht="15.75">
      <c r="C38" s="110"/>
      <c r="D38" s="190"/>
      <c r="E38" s="192"/>
      <c r="F38" s="205"/>
      <c r="G38" s="129"/>
      <c r="H38" s="110"/>
      <c r="I38" s="110"/>
    </row>
    <row r="39" spans="3:9" ht="15.75">
      <c r="C39" s="110"/>
      <c r="D39" s="188" t="s">
        <v>45</v>
      </c>
      <c r="E39" s="191" t="s">
        <v>85</v>
      </c>
      <c r="F39" s="205" t="s">
        <v>43</v>
      </c>
      <c r="G39" s="129"/>
      <c r="H39" s="110"/>
      <c r="I39" s="110"/>
    </row>
    <row r="40" spans="3:9" ht="15.75">
      <c r="C40" s="110"/>
      <c r="D40" s="190"/>
      <c r="E40" s="192"/>
      <c r="F40" s="205"/>
      <c r="G40" s="129"/>
      <c r="H40" s="110"/>
      <c r="I40" s="110"/>
    </row>
    <row r="41" spans="3:9" ht="18" customHeight="1">
      <c r="C41" s="110"/>
      <c r="D41" s="188" t="s">
        <v>44</v>
      </c>
      <c r="E41" s="191" t="s">
        <v>84</v>
      </c>
      <c r="F41" s="230" t="s">
        <v>43</v>
      </c>
      <c r="G41" s="129"/>
      <c r="H41" s="110"/>
      <c r="I41" s="110"/>
    </row>
    <row r="42" spans="3:9" ht="15">
      <c r="C42" s="110"/>
      <c r="D42" s="190"/>
      <c r="E42" s="192"/>
      <c r="F42" s="230"/>
      <c r="G42" s="110"/>
      <c r="H42" s="110"/>
      <c r="I42" s="110"/>
    </row>
    <row r="44" spans="3:9" ht="18" customHeight="1">
      <c r="C44" s="184" t="s">
        <v>19</v>
      </c>
      <c r="D44" s="184" t="s">
        <v>18</v>
      </c>
      <c r="E44" s="185" t="s">
        <v>42</v>
      </c>
      <c r="F44" s="128" t="s">
        <v>83</v>
      </c>
      <c r="G44" s="128"/>
      <c r="H44" s="128"/>
      <c r="I44" s="127"/>
    </row>
    <row r="45" spans="3:9" ht="18" customHeight="1">
      <c r="C45" s="184"/>
      <c r="D45" s="184"/>
      <c r="E45" s="208"/>
      <c r="F45" s="187" t="s">
        <v>40</v>
      </c>
      <c r="G45" s="187" t="s">
        <v>39</v>
      </c>
      <c r="H45" s="187" t="s">
        <v>38</v>
      </c>
      <c r="I45" s="187" t="s">
        <v>37</v>
      </c>
    </row>
    <row r="46" spans="3:9" ht="18" customHeight="1">
      <c r="C46" s="184"/>
      <c r="D46" s="184"/>
      <c r="E46" s="208"/>
      <c r="F46" s="187"/>
      <c r="G46" s="187"/>
      <c r="H46" s="187"/>
      <c r="I46" s="187"/>
    </row>
    <row r="47" spans="3:9" ht="18" customHeight="1">
      <c r="C47" s="184"/>
      <c r="D47" s="184"/>
      <c r="E47" s="208"/>
      <c r="F47" s="187"/>
      <c r="G47" s="187"/>
      <c r="H47" s="187"/>
      <c r="I47" s="187"/>
    </row>
    <row r="48" spans="3:9" ht="15">
      <c r="C48" s="184"/>
      <c r="D48" s="184"/>
      <c r="E48" s="186"/>
      <c r="F48" s="187"/>
      <c r="G48" s="187"/>
      <c r="H48" s="187"/>
      <c r="I48" s="187"/>
    </row>
    <row r="49" spans="3:12" ht="15">
      <c r="C49" s="184"/>
      <c r="D49" s="184"/>
      <c r="E49" s="74" t="s">
        <v>36</v>
      </c>
      <c r="F49" s="47" t="s">
        <v>35</v>
      </c>
      <c r="G49" s="47" t="s">
        <v>34</v>
      </c>
      <c r="H49" s="47" t="s">
        <v>33</v>
      </c>
      <c r="I49" s="47" t="s">
        <v>32</v>
      </c>
    </row>
    <row r="50" spans="3:12" ht="15">
      <c r="C50" s="122" t="s">
        <v>82</v>
      </c>
      <c r="D50" s="121" t="s">
        <v>81</v>
      </c>
      <c r="E50" s="125" t="s">
        <v>80</v>
      </c>
      <c r="F50" s="126" t="s">
        <v>79</v>
      </c>
      <c r="G50" s="125" t="s">
        <v>78</v>
      </c>
      <c r="H50" s="124" t="s">
        <v>97</v>
      </c>
      <c r="I50" s="123" t="s">
        <v>98</v>
      </c>
    </row>
    <row r="51" spans="3:12" ht="15">
      <c r="C51" s="122"/>
      <c r="D51" s="121"/>
      <c r="E51" s="172"/>
      <c r="F51" s="173"/>
      <c r="G51" s="174"/>
      <c r="H51" s="171"/>
      <c r="I51" s="171"/>
    </row>
    <row r="52" spans="3:12" ht="15">
      <c r="C52" s="110"/>
      <c r="D52" s="207"/>
      <c r="E52" s="207"/>
      <c r="F52" s="207"/>
      <c r="G52" s="207"/>
      <c r="H52" s="207"/>
      <c r="I52" s="115"/>
    </row>
    <row r="53" spans="3:12" ht="18" customHeight="1">
      <c r="D53" s="110"/>
      <c r="E53" s="110"/>
      <c r="F53" s="110"/>
      <c r="G53" s="110"/>
      <c r="H53" s="110"/>
      <c r="L53" s="117"/>
    </row>
    <row r="54" spans="3:12" ht="20.25" customHeight="1">
      <c r="D54" s="158"/>
      <c r="E54" s="164"/>
      <c r="G54" s="224" t="s">
        <v>25</v>
      </c>
      <c r="H54" s="227" t="s">
        <v>100</v>
      </c>
      <c r="I54" s="205" t="s">
        <v>23</v>
      </c>
      <c r="L54" s="117"/>
    </row>
    <row r="55" spans="3:12" ht="20.25" customHeight="1">
      <c r="D55" s="158"/>
      <c r="E55" s="164"/>
      <c r="G55" s="225"/>
      <c r="H55" s="228"/>
      <c r="I55" s="205"/>
      <c r="L55" s="117"/>
    </row>
    <row r="56" spans="3:12" ht="18" customHeight="1">
      <c r="G56" s="223" t="s">
        <v>24</v>
      </c>
      <c r="H56" s="226" t="s">
        <v>101</v>
      </c>
      <c r="I56" s="229" t="s">
        <v>23</v>
      </c>
    </row>
    <row r="57" spans="3:12" ht="18" customHeight="1">
      <c r="G57" s="223"/>
      <c r="H57" s="226"/>
      <c r="I57" s="229"/>
    </row>
    <row r="58" spans="3:12" ht="15">
      <c r="G58" s="55"/>
      <c r="H58" s="114"/>
    </row>
    <row r="59" spans="3:12" ht="15">
      <c r="G59" s="24" t="s">
        <v>22</v>
      </c>
      <c r="H59" s="114" t="s">
        <v>102</v>
      </c>
      <c r="I59" s="24" t="s">
        <v>21</v>
      </c>
    </row>
    <row r="60" spans="3:12" ht="15">
      <c r="G60" s="115"/>
      <c r="H60" s="114"/>
    </row>
    <row r="61" spans="3:12" ht="15">
      <c r="C61" s="110"/>
      <c r="D61" s="142" t="s">
        <v>103</v>
      </c>
      <c r="E61" s="110"/>
      <c r="F61" s="132"/>
      <c r="G61" s="132"/>
      <c r="H61" s="132"/>
    </row>
    <row r="62" spans="3:12" ht="15">
      <c r="G62" s="115"/>
      <c r="H62" s="114"/>
    </row>
    <row r="63" spans="3:12" ht="15">
      <c r="G63" s="115"/>
      <c r="H63" s="114"/>
    </row>
    <row r="64" spans="3:12" ht="15">
      <c r="C64" s="178" t="s">
        <v>19</v>
      </c>
      <c r="D64" s="178" t="s">
        <v>18</v>
      </c>
      <c r="E64" s="179" t="s">
        <v>17</v>
      </c>
      <c r="F64" s="180"/>
      <c r="G64" s="180"/>
      <c r="H64" s="181"/>
    </row>
    <row r="65" spans="2:9" ht="15.75" customHeight="1">
      <c r="C65" s="178"/>
      <c r="D65" s="178"/>
      <c r="E65" s="223" t="s">
        <v>16</v>
      </c>
      <c r="F65" s="223" t="s">
        <v>15</v>
      </c>
      <c r="G65" s="223" t="s">
        <v>14</v>
      </c>
      <c r="H65" s="223" t="s">
        <v>13</v>
      </c>
    </row>
    <row r="66" spans="2:9" ht="15" customHeight="1">
      <c r="C66" s="178"/>
      <c r="D66" s="178"/>
      <c r="E66" s="223"/>
      <c r="F66" s="223"/>
      <c r="G66" s="223"/>
      <c r="H66" s="223"/>
    </row>
    <row r="67" spans="2:9" ht="15">
      <c r="C67" s="178"/>
      <c r="D67" s="178"/>
      <c r="E67" s="223"/>
      <c r="F67" s="223"/>
      <c r="G67" s="223"/>
      <c r="H67" s="223"/>
    </row>
    <row r="68" spans="2:9" ht="15">
      <c r="C68" s="178"/>
      <c r="D68" s="178"/>
      <c r="E68" s="47" t="s">
        <v>12</v>
      </c>
      <c r="F68" s="47" t="s">
        <v>11</v>
      </c>
      <c r="G68" s="47" t="s">
        <v>10</v>
      </c>
      <c r="H68" s="47" t="s">
        <v>9</v>
      </c>
    </row>
    <row r="69" spans="2:9" ht="15">
      <c r="C69" s="122" t="s">
        <v>111</v>
      </c>
      <c r="D69" s="121" t="s">
        <v>112</v>
      </c>
      <c r="E69" s="121" t="s">
        <v>116</v>
      </c>
      <c r="F69" s="121" t="s">
        <v>113</v>
      </c>
      <c r="G69" s="121" t="s">
        <v>114</v>
      </c>
      <c r="H69" s="121" t="s">
        <v>115</v>
      </c>
    </row>
    <row r="70" spans="2:9" ht="15">
      <c r="G70" s="115"/>
      <c r="H70" s="167"/>
    </row>
    <row r="71" spans="2:9" ht="15">
      <c r="G71" s="115"/>
      <c r="H71" s="114"/>
    </row>
    <row r="72" spans="2:9" ht="15.75" customHeight="1">
      <c r="B72" s="210" t="s">
        <v>7</v>
      </c>
      <c r="C72" s="210"/>
      <c r="D72" s="210"/>
      <c r="E72" s="30" t="s">
        <v>104</v>
      </c>
      <c r="F72" s="24" t="s">
        <v>0</v>
      </c>
      <c r="G72" s="115"/>
      <c r="H72" s="114"/>
    </row>
    <row r="73" spans="2:9" ht="15.75" customHeight="1">
      <c r="B73" s="170"/>
      <c r="C73" s="3" t="s">
        <v>6</v>
      </c>
      <c r="D73" s="169"/>
      <c r="E73" s="30" t="s">
        <v>105</v>
      </c>
      <c r="F73" s="3" t="s">
        <v>0</v>
      </c>
      <c r="G73" s="115"/>
      <c r="H73" s="114"/>
    </row>
    <row r="74" spans="2:9" ht="15.75" customHeight="1">
      <c r="B74" s="210" t="s">
        <v>5</v>
      </c>
      <c r="C74" s="210"/>
      <c r="D74" s="210"/>
      <c r="E74" s="30" t="s">
        <v>107</v>
      </c>
      <c r="F74" s="24" t="s">
        <v>0</v>
      </c>
      <c r="G74" s="115"/>
      <c r="H74" s="114"/>
    </row>
    <row r="75" spans="2:9" ht="15.75" customHeight="1">
      <c r="B75" s="210" t="s">
        <v>4</v>
      </c>
      <c r="C75" s="210"/>
      <c r="D75" s="210"/>
      <c r="E75" s="30" t="s">
        <v>106</v>
      </c>
      <c r="F75" s="24" t="s">
        <v>0</v>
      </c>
      <c r="G75" s="115"/>
      <c r="H75" s="114"/>
    </row>
    <row r="76" spans="2:9" ht="15.75" customHeight="1">
      <c r="B76" s="210" t="s">
        <v>3</v>
      </c>
      <c r="C76" s="210"/>
      <c r="D76" s="210"/>
      <c r="E76" s="30" t="s">
        <v>108</v>
      </c>
      <c r="F76" s="24" t="s">
        <v>0</v>
      </c>
    </row>
    <row r="77" spans="2:9" ht="15">
      <c r="D77" s="24"/>
      <c r="E77" s="30"/>
      <c r="F77" s="24"/>
      <c r="G77" s="113"/>
    </row>
    <row r="78" spans="2:9" ht="15.75" customHeight="1">
      <c r="C78" s="175" t="s">
        <v>2</v>
      </c>
      <c r="D78" s="175"/>
      <c r="E78" s="165" t="s">
        <v>109</v>
      </c>
      <c r="F78" s="26" t="s">
        <v>0</v>
      </c>
      <c r="G78" s="110"/>
      <c r="H78" s="110"/>
      <c r="I78" s="110"/>
    </row>
    <row r="79" spans="2:9" ht="15.75">
      <c r="C79" s="209" t="s">
        <v>1</v>
      </c>
      <c r="D79" s="209"/>
      <c r="E79" s="166" t="s">
        <v>110</v>
      </c>
      <c r="F79" s="22" t="s">
        <v>0</v>
      </c>
      <c r="G79" s="110"/>
      <c r="H79" s="110"/>
      <c r="I79" s="110"/>
    </row>
    <row r="80" spans="2:9" ht="18" customHeight="1">
      <c r="E80" s="168"/>
      <c r="G80" s="110"/>
      <c r="H80" s="110"/>
      <c r="I80" s="110"/>
    </row>
    <row r="81" spans="7:9" ht="18" customHeight="1">
      <c r="G81" s="110"/>
      <c r="H81" s="110"/>
      <c r="I81" s="110"/>
    </row>
    <row r="82" spans="7:9" ht="18" customHeight="1">
      <c r="G82" s="110"/>
      <c r="H82" s="110"/>
      <c r="I82" s="110"/>
    </row>
  </sheetData>
  <mergeCells count="52">
    <mergeCell ref="F41:F42"/>
    <mergeCell ref="G54:G55"/>
    <mergeCell ref="H54:H55"/>
    <mergeCell ref="I54:I55"/>
    <mergeCell ref="G56:G57"/>
    <mergeCell ref="H56:H57"/>
    <mergeCell ref="I56:I57"/>
    <mergeCell ref="C78:D78"/>
    <mergeCell ref="C79:D79"/>
    <mergeCell ref="B72:D72"/>
    <mergeCell ref="B74:D74"/>
    <mergeCell ref="B75:D75"/>
    <mergeCell ref="B76:D76"/>
    <mergeCell ref="D52:H52"/>
    <mergeCell ref="C22:C29"/>
    <mergeCell ref="D22:D29"/>
    <mergeCell ref="C44:C49"/>
    <mergeCell ref="D44:D49"/>
    <mergeCell ref="E44:E48"/>
    <mergeCell ref="E22:E28"/>
    <mergeCell ref="F23:F28"/>
    <mergeCell ref="G23:G28"/>
    <mergeCell ref="H23:H28"/>
    <mergeCell ref="F45:F48"/>
    <mergeCell ref="G45:G48"/>
    <mergeCell ref="H45:H48"/>
    <mergeCell ref="D37:D38"/>
    <mergeCell ref="D39:D40"/>
    <mergeCell ref="E37:E38"/>
    <mergeCell ref="I2:J2"/>
    <mergeCell ref="C11:C13"/>
    <mergeCell ref="D11:D13"/>
    <mergeCell ref="E11:E12"/>
    <mergeCell ref="I45:I48"/>
    <mergeCell ref="I23:I28"/>
    <mergeCell ref="D41:D42"/>
    <mergeCell ref="E41:E42"/>
    <mergeCell ref="B1:C3"/>
    <mergeCell ref="E1:H3"/>
    <mergeCell ref="F19:F20"/>
    <mergeCell ref="C19:D20"/>
    <mergeCell ref="E19:E20"/>
    <mergeCell ref="E39:E40"/>
    <mergeCell ref="F37:F38"/>
    <mergeCell ref="F39:F40"/>
    <mergeCell ref="E65:E67"/>
    <mergeCell ref="F65:F67"/>
    <mergeCell ref="G65:G67"/>
    <mergeCell ref="H65:H67"/>
    <mergeCell ref="C64:C68"/>
    <mergeCell ref="D64:D68"/>
    <mergeCell ref="E64:H64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colBreaks count="1" manualBreakCount="1">
    <brk id="12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89BE-C64B-4EDE-86BB-EC56F0FCDFA6}">
  <sheetPr>
    <tabColor rgb="FF92D050"/>
    <pageSetUpPr fitToPage="1"/>
  </sheetPr>
  <dimension ref="A1:T93"/>
  <sheetViews>
    <sheetView topLeftCell="A63" zoomScaleNormal="100" workbookViewId="0">
      <selection activeCell="C76" sqref="C76:E83"/>
    </sheetView>
  </sheetViews>
  <sheetFormatPr baseColWidth="10" defaultColWidth="4.140625" defaultRowHeight="18" customHeight="1"/>
  <cols>
    <col min="1" max="1" width="8" style="1" customWidth="1"/>
    <col min="2" max="2" width="11.28515625" style="3" customWidth="1"/>
    <col min="3" max="3" width="53.7109375" style="3" customWidth="1"/>
    <col min="4" max="4" width="15.5703125" style="3" customWidth="1"/>
    <col min="5" max="5" width="34" style="3" customWidth="1"/>
    <col min="6" max="6" width="32.85546875" style="3" customWidth="1"/>
    <col min="7" max="7" width="28.85546875" style="3" customWidth="1"/>
    <col min="8" max="8" width="23.42578125" style="3" customWidth="1"/>
    <col min="9" max="9" width="24.7109375" style="1" customWidth="1"/>
    <col min="10" max="10" width="4.140625" style="1"/>
    <col min="11" max="11" width="24.140625" style="1" customWidth="1"/>
    <col min="12" max="12" width="15.140625" style="2" bestFit="1" customWidth="1"/>
    <col min="13" max="13" width="14.85546875" style="1" customWidth="1"/>
    <col min="14" max="14" width="13.140625" style="1" customWidth="1"/>
    <col min="15" max="15" width="12.85546875" style="1" customWidth="1"/>
    <col min="16" max="16" width="4.140625" style="1"/>
    <col min="17" max="17" width="34.7109375" style="1" bestFit="1" customWidth="1"/>
    <col min="18" max="16384" width="4.140625" style="1"/>
  </cols>
  <sheetData>
    <row r="1" spans="1:12" ht="21.75" customHeight="1">
      <c r="A1" s="109"/>
      <c r="B1" s="108"/>
      <c r="C1" s="212" t="s">
        <v>77</v>
      </c>
      <c r="D1" s="213"/>
      <c r="E1" s="213"/>
      <c r="F1" s="213"/>
      <c r="G1" s="214"/>
      <c r="H1" s="107" t="s">
        <v>76</v>
      </c>
      <c r="I1" s="106"/>
    </row>
    <row r="2" spans="1:12" ht="32.25" customHeight="1">
      <c r="A2" s="13"/>
      <c r="B2" s="21"/>
      <c r="C2" s="215"/>
      <c r="D2" s="216"/>
      <c r="E2" s="216"/>
      <c r="F2" s="216"/>
      <c r="G2" s="217"/>
      <c r="H2" s="221" t="s">
        <v>75</v>
      </c>
      <c r="I2" s="222"/>
      <c r="J2" s="105"/>
    </row>
    <row r="3" spans="1:12" ht="32.25" customHeight="1">
      <c r="A3" s="104"/>
      <c r="B3" s="103"/>
      <c r="C3" s="218"/>
      <c r="D3" s="219"/>
      <c r="E3" s="219"/>
      <c r="F3" s="219"/>
      <c r="G3" s="220"/>
      <c r="H3" s="102" t="s">
        <v>74</v>
      </c>
      <c r="I3" s="102" t="s">
        <v>73</v>
      </c>
    </row>
    <row r="4" spans="1:12" ht="32.25" customHeight="1">
      <c r="A4" s="46"/>
      <c r="B4" s="24"/>
      <c r="C4" s="24"/>
      <c r="D4" s="24"/>
      <c r="E4" s="24"/>
      <c r="F4" s="24"/>
      <c r="G4" s="24"/>
      <c r="H4" s="24"/>
      <c r="I4" s="20"/>
    </row>
    <row r="5" spans="1:12" ht="31.5" customHeight="1">
      <c r="A5" s="46"/>
      <c r="B5" s="21"/>
      <c r="C5" s="51"/>
      <c r="D5" s="51"/>
      <c r="E5" s="51"/>
      <c r="F5" s="51"/>
      <c r="G5" s="21" t="s">
        <v>72</v>
      </c>
      <c r="H5" s="101">
        <f>'[1]2_Cantidad y Calidad'!C5</f>
        <v>45291</v>
      </c>
      <c r="I5" s="20"/>
    </row>
    <row r="6" spans="1:12" ht="31.5" customHeight="1">
      <c r="A6" s="46"/>
      <c r="B6" s="21"/>
      <c r="C6" s="51"/>
      <c r="D6" s="51"/>
      <c r="E6" s="51"/>
      <c r="F6" s="51"/>
      <c r="G6" s="21"/>
      <c r="H6" s="100"/>
      <c r="I6" s="20"/>
    </row>
    <row r="7" spans="1:12" ht="31.5" hidden="1" customHeight="1">
      <c r="A7" s="13"/>
      <c r="B7" s="24"/>
      <c r="C7" s="24"/>
      <c r="D7" s="24"/>
      <c r="E7" s="24"/>
      <c r="F7" s="24"/>
      <c r="G7" s="24"/>
      <c r="H7" s="24"/>
      <c r="I7" s="20"/>
    </row>
    <row r="8" spans="1:12" ht="31.5" hidden="1" customHeight="1">
      <c r="A8" s="13"/>
      <c r="B8" s="24"/>
      <c r="C8" s="24"/>
      <c r="D8" s="24"/>
      <c r="E8" s="24"/>
      <c r="F8" s="24"/>
      <c r="G8" s="24"/>
      <c r="H8" s="24"/>
      <c r="I8" s="20"/>
    </row>
    <row r="9" spans="1:12" ht="22.5" hidden="1" customHeight="1">
      <c r="A9" s="13"/>
      <c r="B9" s="24"/>
      <c r="C9" s="24"/>
      <c r="D9" s="24"/>
      <c r="E9" s="24"/>
      <c r="F9" s="24"/>
      <c r="G9" s="24"/>
      <c r="H9" s="24"/>
      <c r="I9" s="20"/>
    </row>
    <row r="10" spans="1:12" ht="15" hidden="1">
      <c r="A10" s="13"/>
      <c r="B10" s="24"/>
      <c r="C10" s="24"/>
      <c r="D10" s="24"/>
      <c r="E10" s="24"/>
      <c r="F10" s="24"/>
      <c r="G10" s="24"/>
      <c r="H10" s="24"/>
      <c r="I10" s="20"/>
    </row>
    <row r="11" spans="1:12" ht="15" hidden="1">
      <c r="A11" s="13"/>
      <c r="B11" s="24"/>
      <c r="C11" s="24"/>
      <c r="D11" s="24"/>
      <c r="E11" s="24"/>
      <c r="F11" s="24"/>
      <c r="G11" s="24"/>
      <c r="H11" s="24"/>
      <c r="I11" s="20"/>
    </row>
    <row r="12" spans="1:12" ht="22.5" hidden="1" customHeight="1">
      <c r="A12" s="13"/>
      <c r="B12" s="24"/>
      <c r="C12" s="24"/>
      <c r="D12" s="24"/>
      <c r="E12" s="24"/>
      <c r="F12" s="24"/>
      <c r="G12" s="24"/>
      <c r="H12" s="24"/>
      <c r="I12" s="20"/>
    </row>
    <row r="13" spans="1:12" s="96" customFormat="1" ht="18" hidden="1" customHeight="1">
      <c r="A13" s="13"/>
      <c r="B13" s="24"/>
      <c r="C13" s="24"/>
      <c r="D13" s="59"/>
      <c r="E13" s="59"/>
      <c r="F13" s="59"/>
      <c r="G13" s="99"/>
      <c r="H13" s="59"/>
      <c r="I13" s="98"/>
      <c r="L13" s="97"/>
    </row>
    <row r="14" spans="1:12" s="96" customFormat="1" ht="18" customHeight="1">
      <c r="A14" s="13"/>
      <c r="B14" s="51" t="s">
        <v>71</v>
      </c>
      <c r="C14" s="51"/>
      <c r="D14" s="51"/>
      <c r="E14" s="51"/>
      <c r="F14" s="51"/>
      <c r="G14" s="51"/>
      <c r="H14" s="51"/>
      <c r="I14" s="98"/>
      <c r="L14" s="97"/>
    </row>
    <row r="15" spans="1:12" s="96" customFormat="1" ht="18" customHeight="1">
      <c r="A15" s="13"/>
      <c r="B15" s="24"/>
      <c r="C15" s="50"/>
      <c r="D15" s="50"/>
      <c r="E15" s="21"/>
      <c r="F15" s="21"/>
      <c r="G15" s="21"/>
      <c r="H15" s="21"/>
      <c r="I15" s="98"/>
      <c r="L15" s="97"/>
    </row>
    <row r="16" spans="1:12" ht="27.75" customHeight="1">
      <c r="A16" s="13"/>
      <c r="B16" s="21"/>
      <c r="C16" s="47" t="s">
        <v>70</v>
      </c>
      <c r="D16" s="77">
        <f>'[1]2_Cantidad y Calidad'!C23</f>
        <v>1062.24</v>
      </c>
      <c r="E16" s="21" t="s">
        <v>69</v>
      </c>
      <c r="F16" s="21"/>
      <c r="G16" s="21"/>
      <c r="H16" s="21"/>
      <c r="I16" s="20"/>
      <c r="K16" s="2"/>
    </row>
    <row r="17" spans="1:17" ht="15">
      <c r="A17" s="13"/>
      <c r="B17" s="24"/>
      <c r="C17" s="24"/>
      <c r="D17" s="24"/>
      <c r="E17" s="24"/>
      <c r="F17" s="24"/>
      <c r="G17" s="24"/>
      <c r="H17" s="24"/>
      <c r="I17" s="20"/>
      <c r="K17" s="2"/>
      <c r="L17" s="95"/>
      <c r="M17" s="1" t="s">
        <v>68</v>
      </c>
    </row>
    <row r="18" spans="1:17" ht="15">
      <c r="A18" s="13"/>
      <c r="B18" s="178" t="s">
        <v>19</v>
      </c>
      <c r="C18" s="178" t="s">
        <v>18</v>
      </c>
      <c r="D18" s="176" t="s">
        <v>42</v>
      </c>
      <c r="E18" s="76" t="s">
        <v>67</v>
      </c>
      <c r="F18" s="76"/>
      <c r="G18" s="76"/>
      <c r="H18" s="75"/>
      <c r="I18" s="20"/>
      <c r="K18" s="2"/>
      <c r="L18" s="94"/>
      <c r="M18" s="1" t="s">
        <v>66</v>
      </c>
      <c r="N18" s="2"/>
      <c r="O18" s="2"/>
    </row>
    <row r="19" spans="1:17" ht="60">
      <c r="A19" s="13"/>
      <c r="B19" s="178"/>
      <c r="C19" s="178"/>
      <c r="D19" s="177"/>
      <c r="E19" s="74" t="s">
        <v>59</v>
      </c>
      <c r="F19" s="48" t="s">
        <v>58</v>
      </c>
      <c r="G19" s="48" t="s">
        <v>57</v>
      </c>
      <c r="H19" s="48" t="s">
        <v>65</v>
      </c>
      <c r="I19" s="20"/>
      <c r="K19" s="2"/>
      <c r="L19" s="92"/>
      <c r="M19" s="91"/>
      <c r="N19" s="90"/>
      <c r="O19" s="2"/>
    </row>
    <row r="20" spans="1:17" ht="15">
      <c r="A20" s="13"/>
      <c r="B20" s="178"/>
      <c r="C20" s="178"/>
      <c r="D20" s="74" t="s">
        <v>55</v>
      </c>
      <c r="E20" s="47" t="s">
        <v>54</v>
      </c>
      <c r="F20" s="47" t="s">
        <v>53</v>
      </c>
      <c r="G20" s="47" t="s">
        <v>52</v>
      </c>
      <c r="H20" s="47" t="s">
        <v>64</v>
      </c>
      <c r="I20" s="20"/>
      <c r="K20" s="93"/>
      <c r="L20" s="91"/>
      <c r="M20" s="90"/>
      <c r="N20" s="90"/>
      <c r="O20" s="2"/>
    </row>
    <row r="21" spans="1:17" ht="15">
      <c r="A21" s="13"/>
      <c r="B21" s="45">
        <v>1</v>
      </c>
      <c r="C21" s="65" t="s">
        <v>31</v>
      </c>
      <c r="D21" s="68">
        <f>'[1]2_Cantidad y Calidad'!D12</f>
        <v>4999.97</v>
      </c>
      <c r="E21" s="57">
        <f>'[1]2_Cantidad y Calidad'!E12</f>
        <v>1140.83</v>
      </c>
      <c r="F21" s="68">
        <f t="shared" ref="F21:F26" si="0">D21*E21/1000</f>
        <v>5704.1157751000001</v>
      </c>
      <c r="G21" s="61">
        <f>F21/$F$26</f>
        <v>0.17745110235070505</v>
      </c>
      <c r="H21" s="68">
        <f>ROUND(G21*$D$16,4)</f>
        <v>188.4957</v>
      </c>
      <c r="I21" s="20"/>
      <c r="K21" s="93"/>
      <c r="L21" s="91"/>
      <c r="M21" s="90"/>
      <c r="N21" s="90"/>
      <c r="O21" s="2"/>
    </row>
    <row r="22" spans="1:17" ht="15">
      <c r="A22" s="13"/>
      <c r="B22" s="84">
        <v>2</v>
      </c>
      <c r="C22" s="69" t="s">
        <v>30</v>
      </c>
      <c r="D22" s="68">
        <f>'[1]2_Cantidad y Calidad'!D13</f>
        <v>13353</v>
      </c>
      <c r="E22" s="57">
        <f>'[1]2_Cantidad y Calidad'!E13</f>
        <v>1133.72</v>
      </c>
      <c r="F22" s="68">
        <f t="shared" si="0"/>
        <v>15138.56316</v>
      </c>
      <c r="G22" s="61">
        <f>F22/$F$26</f>
        <v>0.47095024481698528</v>
      </c>
      <c r="H22" s="68">
        <f>ROUND(G22*$D$16,4)</f>
        <v>500.26220000000001</v>
      </c>
      <c r="I22" s="20"/>
      <c r="K22" s="93"/>
      <c r="L22" s="91"/>
      <c r="M22" s="90"/>
      <c r="N22" s="2"/>
      <c r="O22" s="2"/>
    </row>
    <row r="23" spans="1:17" ht="15">
      <c r="A23" s="13"/>
      <c r="B23" s="84">
        <v>3</v>
      </c>
      <c r="C23" s="69" t="s">
        <v>29</v>
      </c>
      <c r="D23" s="68">
        <f>'[1]2_Cantidad y Calidad'!D14</f>
        <v>3265.0482000000002</v>
      </c>
      <c r="E23" s="57">
        <f>'[1]2_Cantidad y Calidad'!E14</f>
        <v>1231.68</v>
      </c>
      <c r="F23" s="68">
        <f t="shared" si="0"/>
        <v>4021.4945669760004</v>
      </c>
      <c r="G23" s="61">
        <f>F23/$F$26</f>
        <v>0.12510591862851028</v>
      </c>
      <c r="H23" s="68">
        <f>ROUND(G23*$D$16,4)</f>
        <v>132.89250000000001</v>
      </c>
      <c r="I23" s="20"/>
      <c r="K23" s="92"/>
      <c r="L23" s="91"/>
      <c r="M23" s="90"/>
      <c r="N23" s="2"/>
      <c r="O23" s="2"/>
      <c r="Q23" s="2"/>
    </row>
    <row r="24" spans="1:17" ht="15">
      <c r="A24" s="13"/>
      <c r="B24" s="85">
        <v>4</v>
      </c>
      <c r="C24" s="71" t="s">
        <v>50</v>
      </c>
      <c r="D24" s="68">
        <f>'[1]2_Cantidad y Calidad'!D15</f>
        <v>2704.5149999999999</v>
      </c>
      <c r="E24" s="57">
        <f>'[1]2_Cantidad y Calidad'!E15</f>
        <v>1211.44</v>
      </c>
      <c r="F24" s="68">
        <f t="shared" si="0"/>
        <v>3276.3576515999998</v>
      </c>
      <c r="G24" s="61">
        <f>F24/$F$26</f>
        <v>0.10192522380235079</v>
      </c>
      <c r="H24" s="68">
        <f>ROUND(G24*$D$16,4)</f>
        <v>108.26900000000001</v>
      </c>
      <c r="I24" s="20"/>
      <c r="K24" s="2"/>
      <c r="N24" s="2"/>
      <c r="O24" s="2"/>
    </row>
    <row r="25" spans="1:17" ht="15.75">
      <c r="A25" s="13"/>
      <c r="B25" s="84">
        <v>5</v>
      </c>
      <c r="C25" s="69" t="s">
        <v>27</v>
      </c>
      <c r="D25" s="68">
        <f>'[1]2_Cantidad y Calidad'!D16</f>
        <v>3415.2310000000002</v>
      </c>
      <c r="E25" s="57">
        <f>'[1]2_Cantidad y Calidad'!E16</f>
        <v>1172.45</v>
      </c>
      <c r="F25" s="68">
        <f t="shared" si="0"/>
        <v>4004.1875859500001</v>
      </c>
      <c r="G25" s="61">
        <f>F25/$F$26</f>
        <v>0.12456751040144855</v>
      </c>
      <c r="H25" s="68">
        <f>ROUND(G25*$D$16,4)</f>
        <v>132.32060000000001</v>
      </c>
      <c r="I25" s="89"/>
      <c r="K25" s="36"/>
      <c r="N25" s="2"/>
      <c r="O25" s="2"/>
    </row>
    <row r="26" spans="1:17" ht="15">
      <c r="A26" s="13"/>
      <c r="B26" s="66"/>
      <c r="C26" s="65" t="s">
        <v>26</v>
      </c>
      <c r="D26" s="64">
        <f>SUM(D21:D25)</f>
        <v>27737.764200000001</v>
      </c>
      <c r="E26" s="57">
        <f>(D21*E21+D22*E22+D23*E23+D24*E24+D25*E25)/SUM(D21:D25)</f>
        <v>1158.8792271738325</v>
      </c>
      <c r="F26" s="64">
        <f t="shared" si="0"/>
        <v>32144.718739626001</v>
      </c>
      <c r="G26" s="61">
        <f>SUM(G21:G25)</f>
        <v>1</v>
      </c>
      <c r="H26" s="64">
        <f>SUM(H21:H25)</f>
        <v>1062.2400000000002</v>
      </c>
      <c r="I26" s="20"/>
      <c r="K26" s="2"/>
      <c r="N26" s="2"/>
      <c r="O26" s="2"/>
    </row>
    <row r="27" spans="1:17" ht="15">
      <c r="A27" s="13"/>
      <c r="B27" s="24"/>
      <c r="C27" s="24"/>
      <c r="D27" s="24"/>
      <c r="E27" s="24"/>
      <c r="F27" s="24"/>
      <c r="G27" s="24"/>
      <c r="H27" s="24"/>
      <c r="I27" s="20"/>
      <c r="K27" s="2"/>
      <c r="M27" s="36"/>
      <c r="N27" s="2"/>
      <c r="O27" s="2"/>
    </row>
    <row r="28" spans="1:17" ht="15">
      <c r="A28" s="13"/>
      <c r="B28" s="24"/>
      <c r="C28" s="24"/>
      <c r="D28" s="24"/>
      <c r="E28" s="24"/>
      <c r="F28" s="24"/>
      <c r="G28" s="24"/>
      <c r="H28" s="24"/>
      <c r="I28" s="20"/>
      <c r="K28" s="2"/>
      <c r="M28" s="2"/>
      <c r="N28" s="2"/>
      <c r="O28" s="2"/>
    </row>
    <row r="29" spans="1:17" ht="15">
      <c r="A29" s="88"/>
      <c r="C29" s="51"/>
      <c r="D29" s="51" t="s">
        <v>63</v>
      </c>
      <c r="F29" s="51"/>
      <c r="G29" s="51"/>
      <c r="H29" s="51"/>
      <c r="I29" s="20"/>
      <c r="K29" s="2"/>
      <c r="M29" s="2"/>
      <c r="N29" s="2"/>
      <c r="O29" s="2"/>
    </row>
    <row r="30" spans="1:17" ht="15">
      <c r="A30" s="13"/>
      <c r="B30" s="24"/>
      <c r="C30" s="24"/>
      <c r="D30" s="24"/>
      <c r="E30" s="24"/>
      <c r="F30" s="24"/>
      <c r="G30" s="24"/>
      <c r="H30" s="24"/>
      <c r="I30" s="20"/>
      <c r="K30" s="2"/>
    </row>
    <row r="31" spans="1:17" ht="15">
      <c r="A31" s="13"/>
      <c r="B31" s="24"/>
      <c r="C31" s="51"/>
      <c r="D31" s="51"/>
      <c r="E31" s="24"/>
      <c r="F31" s="24"/>
      <c r="G31" s="24"/>
      <c r="H31" s="24"/>
      <c r="I31" s="20"/>
      <c r="K31" s="2"/>
    </row>
    <row r="32" spans="1:17" ht="15">
      <c r="A32" s="13"/>
      <c r="B32" s="24"/>
      <c r="C32" s="47" t="s">
        <v>62</v>
      </c>
      <c r="D32" s="87">
        <f>[1]Datos!T12</f>
        <v>7182.86</v>
      </c>
      <c r="E32" s="24" t="s">
        <v>61</v>
      </c>
      <c r="F32" s="24"/>
      <c r="G32" s="59"/>
      <c r="H32" s="86"/>
      <c r="I32" s="20"/>
      <c r="K32" s="2"/>
    </row>
    <row r="33" spans="1:17" ht="15">
      <c r="A33" s="13"/>
      <c r="B33" s="24"/>
      <c r="C33" s="24"/>
      <c r="D33" s="24"/>
      <c r="E33" s="24"/>
      <c r="F33" s="24"/>
      <c r="G33" s="24"/>
      <c r="H33" s="24"/>
      <c r="I33" s="20"/>
      <c r="K33" s="2"/>
    </row>
    <row r="34" spans="1:17" ht="15">
      <c r="A34" s="13"/>
      <c r="B34" s="178" t="s">
        <v>19</v>
      </c>
      <c r="C34" s="178" t="s">
        <v>18</v>
      </c>
      <c r="D34" s="176" t="s">
        <v>42</v>
      </c>
      <c r="E34" s="76" t="s">
        <v>60</v>
      </c>
      <c r="F34" s="76"/>
      <c r="G34" s="76"/>
      <c r="H34" s="75"/>
      <c r="I34" s="20"/>
      <c r="K34" s="2"/>
    </row>
    <row r="35" spans="1:17" ht="60">
      <c r="A35" s="13"/>
      <c r="B35" s="178"/>
      <c r="C35" s="178"/>
      <c r="D35" s="177"/>
      <c r="E35" s="74" t="s">
        <v>59</v>
      </c>
      <c r="F35" s="48" t="s">
        <v>58</v>
      </c>
      <c r="G35" s="48" t="s">
        <v>57</v>
      </c>
      <c r="H35" s="48" t="s">
        <v>56</v>
      </c>
      <c r="I35" s="20"/>
    </row>
    <row r="36" spans="1:17" ht="15">
      <c r="A36" s="13"/>
      <c r="B36" s="178"/>
      <c r="C36" s="178"/>
      <c r="D36" s="74" t="s">
        <v>55</v>
      </c>
      <c r="E36" s="47" t="s">
        <v>54</v>
      </c>
      <c r="F36" s="47" t="s">
        <v>53</v>
      </c>
      <c r="G36" s="47" t="s">
        <v>52</v>
      </c>
      <c r="H36" s="47" t="s">
        <v>51</v>
      </c>
      <c r="I36" s="20"/>
      <c r="Q36" s="2"/>
    </row>
    <row r="37" spans="1:17" ht="15">
      <c r="A37" s="13"/>
      <c r="B37" s="45">
        <v>1</v>
      </c>
      <c r="C37" s="65" t="s">
        <v>31</v>
      </c>
      <c r="D37" s="68">
        <f>'[1]2_Cantidad y Calidad'!D12</f>
        <v>4999.97</v>
      </c>
      <c r="E37" s="57">
        <f>'[1]2_Cantidad y Calidad'!E12</f>
        <v>1140.83</v>
      </c>
      <c r="F37" s="68">
        <f t="shared" ref="F37:F42" si="1">D37*E37/1000</f>
        <v>5704.1157751000001</v>
      </c>
      <c r="G37" s="61">
        <f>F37/$F$42</f>
        <v>0.20270106999579041</v>
      </c>
      <c r="H37" s="68">
        <f>ROUND(G37*$D$32,0)</f>
        <v>1456</v>
      </c>
      <c r="I37" s="20"/>
      <c r="Q37" s="2"/>
    </row>
    <row r="38" spans="1:17" ht="15">
      <c r="A38" s="13"/>
      <c r="B38" s="84">
        <v>2</v>
      </c>
      <c r="C38" s="69" t="s">
        <v>30</v>
      </c>
      <c r="D38" s="68">
        <f>'[1]2_Cantidad y Calidad'!D13</f>
        <v>13353</v>
      </c>
      <c r="E38" s="57">
        <f>'[1]2_Cantidad y Calidad'!E13</f>
        <v>1133.72</v>
      </c>
      <c r="F38" s="68">
        <f t="shared" si="1"/>
        <v>15138.56316</v>
      </c>
      <c r="G38" s="61">
        <f>F38/$F$42</f>
        <v>0.53796295021327079</v>
      </c>
      <c r="H38" s="68">
        <f>ROUND(G38*$D$32,0)</f>
        <v>3864</v>
      </c>
      <c r="I38" s="20"/>
      <c r="Q38" s="2"/>
    </row>
    <row r="39" spans="1:17" ht="15">
      <c r="A39" s="13"/>
      <c r="B39" s="84">
        <v>3</v>
      </c>
      <c r="C39" s="69" t="s">
        <v>29</v>
      </c>
      <c r="D39" s="68">
        <f>'[1]2_Cantidad y Calidad'!D14</f>
        <v>3265.0482000000002</v>
      </c>
      <c r="E39" s="57">
        <f>'[1]2_Cantidad y Calidad'!E14</f>
        <v>1231.68</v>
      </c>
      <c r="F39" s="68">
        <f t="shared" si="1"/>
        <v>4021.4945669760004</v>
      </c>
      <c r="G39" s="61">
        <f>F39/$F$42</f>
        <v>0.1429075572530788</v>
      </c>
      <c r="H39" s="68">
        <f>ROUND(G39*$D$32,0)</f>
        <v>1026</v>
      </c>
      <c r="I39" s="20"/>
      <c r="Q39" s="2"/>
    </row>
    <row r="40" spans="1:17" ht="15">
      <c r="A40" s="13"/>
      <c r="B40" s="85">
        <v>4</v>
      </c>
      <c r="C40" s="71" t="s">
        <v>50</v>
      </c>
      <c r="D40" s="68">
        <f>'[1]2_Cantidad y Calidad'!D15</f>
        <v>2704.5149999999999</v>
      </c>
      <c r="E40" s="57">
        <f>'[1]2_Cantidad y Calidad'!E15</f>
        <v>1211.44</v>
      </c>
      <c r="F40" s="68">
        <f t="shared" si="1"/>
        <v>3276.3576515999998</v>
      </c>
      <c r="G40" s="61">
        <f>F40/$F$42</f>
        <v>0.1164284225378599</v>
      </c>
      <c r="H40" s="68">
        <f>ROUND(G40*$D$32,0)</f>
        <v>836</v>
      </c>
      <c r="I40" s="20"/>
      <c r="Q40" s="2"/>
    </row>
    <row r="41" spans="1:17" ht="15">
      <c r="A41" s="13"/>
      <c r="B41" s="84">
        <v>5</v>
      </c>
      <c r="C41" s="69" t="s">
        <v>27</v>
      </c>
      <c r="D41" s="68">
        <f>IF(D77=0,0,'[1]2_Cantidad y Calidad'!D16)</f>
        <v>0</v>
      </c>
      <c r="E41" s="57">
        <f>'[1]2_Cantidad y Calidad'!E16</f>
        <v>1172.45</v>
      </c>
      <c r="F41" s="68">
        <f t="shared" si="1"/>
        <v>0</v>
      </c>
      <c r="G41" s="61">
        <f>F41/$F$42</f>
        <v>0</v>
      </c>
      <c r="H41" s="68">
        <f>ROUND(G41*$D$32,0)</f>
        <v>0</v>
      </c>
      <c r="I41" s="20"/>
      <c r="Q41" s="2"/>
    </row>
    <row r="42" spans="1:17" ht="15">
      <c r="A42" s="13"/>
      <c r="B42" s="66"/>
      <c r="C42" s="65" t="s">
        <v>26</v>
      </c>
      <c r="D42" s="64">
        <f>SUM(D37:D41)</f>
        <v>24322.533200000002</v>
      </c>
      <c r="E42" s="57">
        <f>(D37*E37+D38*E38+D39*E39+D40*E40+D41*E41)/SUM(D37:D41)</f>
        <v>1156.9736968711795</v>
      </c>
      <c r="F42" s="64">
        <f t="shared" si="1"/>
        <v>28140.531153676002</v>
      </c>
      <c r="G42" s="83">
        <f>SUM(G37:G41)</f>
        <v>0.99999999999999989</v>
      </c>
      <c r="H42" s="64">
        <f>SUM(H37:H41)</f>
        <v>7182</v>
      </c>
      <c r="I42" s="20"/>
    </row>
    <row r="43" spans="1:17" ht="15">
      <c r="A43" s="13"/>
      <c r="B43" s="24"/>
      <c r="C43" s="24"/>
      <c r="D43" s="24"/>
      <c r="E43" s="24"/>
      <c r="F43" s="24"/>
      <c r="G43" s="24"/>
      <c r="H43" s="24"/>
      <c r="I43" s="20"/>
    </row>
    <row r="44" spans="1:17" ht="15">
      <c r="A44" s="13"/>
      <c r="B44" s="82" t="s">
        <v>49</v>
      </c>
      <c r="C44" s="81" t="s">
        <v>48</v>
      </c>
      <c r="D44" s="80"/>
      <c r="E44" s="80"/>
      <c r="F44" s="80"/>
      <c r="G44" s="80"/>
      <c r="H44" s="80"/>
      <c r="I44" s="79"/>
    </row>
    <row r="45" spans="1:17" ht="15">
      <c r="A45" s="13"/>
      <c r="B45" s="24"/>
      <c r="C45" s="24"/>
      <c r="D45" s="24"/>
      <c r="E45" s="24"/>
      <c r="F45" s="24"/>
      <c r="G45" s="24"/>
      <c r="H45" s="24"/>
      <c r="I45" s="20"/>
    </row>
    <row r="46" spans="1:17" ht="15">
      <c r="A46" s="13"/>
      <c r="B46" s="24"/>
      <c r="C46" s="24"/>
      <c r="D46" s="24"/>
      <c r="E46" s="24"/>
      <c r="F46" s="24"/>
      <c r="G46" s="24"/>
      <c r="H46" s="24"/>
      <c r="I46" s="20"/>
    </row>
    <row r="47" spans="1:17" ht="15">
      <c r="A47" s="13"/>
      <c r="B47" s="51" t="s">
        <v>47</v>
      </c>
      <c r="C47" s="51"/>
      <c r="D47" s="51"/>
      <c r="E47" s="51"/>
      <c r="F47" s="51"/>
      <c r="G47" s="51"/>
      <c r="H47" s="51"/>
      <c r="I47" s="20"/>
    </row>
    <row r="48" spans="1:17" ht="15">
      <c r="A48" s="13"/>
      <c r="B48" s="24"/>
      <c r="C48" s="50"/>
      <c r="D48" s="50"/>
      <c r="E48" s="21"/>
      <c r="F48" s="21"/>
      <c r="G48" s="21"/>
      <c r="H48" s="21"/>
      <c r="I48" s="20"/>
    </row>
    <row r="49" spans="1:11" ht="15.75">
      <c r="A49" s="13"/>
      <c r="B49" s="21"/>
      <c r="C49" s="47" t="s">
        <v>46</v>
      </c>
      <c r="D49" s="77">
        <f>'[1]2_Cantidad y Calidad'!C29</f>
        <v>734.05</v>
      </c>
      <c r="E49" s="21" t="s">
        <v>43</v>
      </c>
      <c r="F49" s="78"/>
      <c r="G49" s="21"/>
      <c r="H49" s="21"/>
      <c r="I49" s="20"/>
    </row>
    <row r="50" spans="1:11" ht="15.75">
      <c r="A50" s="13"/>
      <c r="B50" s="21"/>
      <c r="C50" s="47" t="s">
        <v>45</v>
      </c>
      <c r="D50" s="77">
        <f>'[1]2_Cantidad y Calidad'!C30</f>
        <v>265.85000000000002</v>
      </c>
      <c r="E50" s="21" t="s">
        <v>43</v>
      </c>
      <c r="F50" s="78"/>
      <c r="G50" s="21"/>
      <c r="H50" s="21"/>
      <c r="I50" s="20"/>
    </row>
    <row r="51" spans="1:11" ht="15">
      <c r="A51" s="13"/>
      <c r="B51" s="21"/>
      <c r="C51" s="47" t="s">
        <v>44</v>
      </c>
      <c r="D51" s="77">
        <f>D49+D50</f>
        <v>999.9</v>
      </c>
      <c r="E51" s="21" t="s">
        <v>43</v>
      </c>
      <c r="F51" s="21"/>
      <c r="G51" s="21"/>
      <c r="H51" s="21"/>
      <c r="I51" s="20"/>
    </row>
    <row r="52" spans="1:11" ht="15">
      <c r="A52" s="13"/>
      <c r="B52" s="24"/>
      <c r="C52" s="24"/>
      <c r="D52" s="24"/>
      <c r="E52" s="24"/>
      <c r="F52" s="24"/>
      <c r="G52" s="24"/>
      <c r="H52" s="24"/>
      <c r="I52" s="20"/>
    </row>
    <row r="53" spans="1:11" ht="15">
      <c r="A53" s="13"/>
      <c r="B53" s="178" t="s">
        <v>19</v>
      </c>
      <c r="C53" s="178" t="s">
        <v>18</v>
      </c>
      <c r="D53" s="176" t="s">
        <v>42</v>
      </c>
      <c r="E53" s="76" t="s">
        <v>41</v>
      </c>
      <c r="F53" s="76"/>
      <c r="G53" s="76"/>
      <c r="H53" s="75"/>
      <c r="I53" s="20"/>
    </row>
    <row r="54" spans="1:11" ht="45">
      <c r="A54" s="13"/>
      <c r="B54" s="178"/>
      <c r="C54" s="178"/>
      <c r="D54" s="177"/>
      <c r="E54" s="47" t="s">
        <v>40</v>
      </c>
      <c r="F54" s="47" t="s">
        <v>39</v>
      </c>
      <c r="G54" s="47" t="s">
        <v>38</v>
      </c>
      <c r="H54" s="47" t="s">
        <v>37</v>
      </c>
      <c r="I54" s="41"/>
    </row>
    <row r="55" spans="1:11" ht="15">
      <c r="A55" s="13"/>
      <c r="B55" s="178"/>
      <c r="C55" s="178"/>
      <c r="D55" s="74" t="s">
        <v>36</v>
      </c>
      <c r="E55" s="47" t="s">
        <v>35</v>
      </c>
      <c r="F55" s="47" t="s">
        <v>34</v>
      </c>
      <c r="G55" s="47" t="s">
        <v>33</v>
      </c>
      <c r="H55" s="47" t="s">
        <v>32</v>
      </c>
      <c r="I55" s="41"/>
    </row>
    <row r="56" spans="1:11" ht="15">
      <c r="A56" s="13"/>
      <c r="B56" s="73">
        <v>1</v>
      </c>
      <c r="C56" s="65" t="s">
        <v>31</v>
      </c>
      <c r="D56" s="68">
        <f>'[1]2_Cantidad y Calidad'!D12</f>
        <v>4999.97</v>
      </c>
      <c r="E56" s="63">
        <f>'[1]2_Cantidad y Calidad'!F12</f>
        <v>1.2774000000000001</v>
      </c>
      <c r="F56" s="60">
        <f>D56*E56</f>
        <v>6386.9616780000006</v>
      </c>
      <c r="G56" s="61">
        <f>F56/$F$61</f>
        <v>0.13656852902558664</v>
      </c>
      <c r="H56" s="60">
        <f>G56*$D$51</f>
        <v>136.55487217268407</v>
      </c>
      <c r="I56" s="41"/>
      <c r="K56" s="2"/>
    </row>
    <row r="57" spans="1:11" ht="15">
      <c r="A57" s="13"/>
      <c r="B57" s="70">
        <v>2</v>
      </c>
      <c r="C57" s="69" t="s">
        <v>30</v>
      </c>
      <c r="D57" s="68">
        <f>'[1]2_Cantidad y Calidad'!D13</f>
        <v>13353</v>
      </c>
      <c r="E57" s="63">
        <f>'[1]2_Cantidad y Calidad'!F13</f>
        <v>1.4670000000000001</v>
      </c>
      <c r="F57" s="60">
        <f>D57*E57</f>
        <v>19588.851000000002</v>
      </c>
      <c r="G57" s="61">
        <f>F57/$F$61</f>
        <v>0.41885652384391714</v>
      </c>
      <c r="H57" s="60">
        <f>G57*$D$51</f>
        <v>418.81463819153277</v>
      </c>
      <c r="I57" s="41"/>
      <c r="K57" s="2"/>
    </row>
    <row r="58" spans="1:11" ht="15">
      <c r="A58" s="13"/>
      <c r="B58" s="70">
        <v>3</v>
      </c>
      <c r="C58" s="69" t="s">
        <v>29</v>
      </c>
      <c r="D58" s="68">
        <f>'[1]2_Cantidad y Calidad'!D14</f>
        <v>3265.0482000000002</v>
      </c>
      <c r="E58" s="63">
        <f>'[1]2_Cantidad y Calidad'!F14</f>
        <v>2.4981</v>
      </c>
      <c r="F58" s="60">
        <f>D58*E58</f>
        <v>8156.4169084200003</v>
      </c>
      <c r="G58" s="61">
        <f>F58/$F$61</f>
        <v>0.17440371736364477</v>
      </c>
      <c r="H58" s="60">
        <f>G58*$D$51</f>
        <v>174.3862769919084</v>
      </c>
      <c r="I58" s="41"/>
      <c r="K58" s="2"/>
    </row>
    <row r="59" spans="1:11" ht="15">
      <c r="A59" s="13"/>
      <c r="B59" s="72">
        <v>4</v>
      </c>
      <c r="C59" s="71" t="s">
        <v>28</v>
      </c>
      <c r="D59" s="68">
        <f>'[1]2_Cantidad y Calidad'!D15</f>
        <v>2704.5149999999999</v>
      </c>
      <c r="E59" s="63">
        <f>'[1]2_Cantidad y Calidad'!F15</f>
        <v>2.2898999999999998</v>
      </c>
      <c r="F59" s="60">
        <f>D59*E59</f>
        <v>6193.0688984999988</v>
      </c>
      <c r="G59" s="61">
        <f>F59/$F$61</f>
        <v>0.13242263728237996</v>
      </c>
      <c r="H59" s="60">
        <f>G59*$D$51</f>
        <v>132.40939501865171</v>
      </c>
      <c r="I59" s="41"/>
      <c r="K59" s="2"/>
    </row>
    <row r="60" spans="1:11" ht="15">
      <c r="A60" s="13"/>
      <c r="B60" s="70">
        <v>5</v>
      </c>
      <c r="C60" s="69" t="s">
        <v>27</v>
      </c>
      <c r="D60" s="68">
        <f>'[1]2_Cantidad y Calidad'!D16</f>
        <v>3415.2310000000002</v>
      </c>
      <c r="E60" s="63">
        <f>'[1]2_Cantidad y Calidad'!F16</f>
        <v>1.8863000000000001</v>
      </c>
      <c r="F60" s="60">
        <f>D60*E60</f>
        <v>6442.1502353000005</v>
      </c>
      <c r="G60" s="67">
        <f>F60/$F$61</f>
        <v>0.13774859248447144</v>
      </c>
      <c r="H60" s="60">
        <f>G60*$D$51</f>
        <v>137.734817625223</v>
      </c>
      <c r="I60" s="41"/>
      <c r="K60" s="2"/>
    </row>
    <row r="61" spans="1:11" ht="15">
      <c r="A61" s="13"/>
      <c r="B61" s="66"/>
      <c r="C61" s="65" t="s">
        <v>26</v>
      </c>
      <c r="D61" s="64">
        <f>SUM(D56:D60)</f>
        <v>27737.764200000001</v>
      </c>
      <c r="E61" s="63">
        <f>(D56*E56+D57*E57+D58*E58+D59*E59+D60*E60)/SUM(D56:D60)</f>
        <v>1.686056900008545</v>
      </c>
      <c r="F61" s="62">
        <f>SUM(F56:F60)</f>
        <v>46767.448720220003</v>
      </c>
      <c r="G61" s="61">
        <f>SUM(G56:G60)</f>
        <v>1</v>
      </c>
      <c r="H61" s="60">
        <f>SUM(H56:H60)</f>
        <v>999.89999999999986</v>
      </c>
      <c r="I61" s="41"/>
      <c r="K61" s="2"/>
    </row>
    <row r="62" spans="1:11" ht="15">
      <c r="A62" s="13"/>
      <c r="B62" s="24"/>
      <c r="C62" s="211"/>
      <c r="D62" s="211"/>
      <c r="E62" s="211"/>
      <c r="F62" s="211"/>
      <c r="G62" s="211"/>
      <c r="H62" s="24"/>
      <c r="I62" s="20"/>
      <c r="K62" s="2"/>
    </row>
    <row r="63" spans="1:11" ht="30">
      <c r="A63" s="13"/>
      <c r="B63" s="24"/>
      <c r="C63" s="24"/>
      <c r="D63" s="24"/>
      <c r="E63" s="24"/>
      <c r="F63" s="47" t="s">
        <v>25</v>
      </c>
      <c r="G63" s="57">
        <f>IFERROR(ROUND(H60*D49/D51,2),0)</f>
        <v>101.11</v>
      </c>
      <c r="H63" s="21" t="s">
        <v>23</v>
      </c>
      <c r="I63" s="58"/>
      <c r="K63" s="2"/>
    </row>
    <row r="64" spans="1:11" ht="30">
      <c r="A64" s="13"/>
      <c r="B64" s="24"/>
      <c r="C64" s="24"/>
      <c r="D64" s="56"/>
      <c r="E64" s="24"/>
      <c r="F64" s="47" t="s">
        <v>24</v>
      </c>
      <c r="G64" s="57">
        <f>ROUND(H60-G63,2)</f>
        <v>36.619999999999997</v>
      </c>
      <c r="H64" s="24" t="s">
        <v>23</v>
      </c>
      <c r="I64" s="20"/>
    </row>
    <row r="65" spans="1:17" ht="15">
      <c r="A65" s="13"/>
      <c r="B65" s="24"/>
      <c r="C65" s="24"/>
      <c r="D65" s="56"/>
      <c r="E65" s="24"/>
      <c r="F65" s="55"/>
      <c r="G65" s="54"/>
      <c r="H65" s="24"/>
      <c r="I65" s="20"/>
    </row>
    <row r="66" spans="1:17" ht="15">
      <c r="A66" s="13"/>
      <c r="B66" s="24"/>
      <c r="C66" s="24"/>
      <c r="D66" s="24"/>
      <c r="E66" s="24"/>
      <c r="F66" s="24" t="s">
        <v>22</v>
      </c>
      <c r="G66" s="53">
        <f>'[1]3_FACTOR'!I43</f>
        <v>31.48</v>
      </c>
      <c r="H66" s="24" t="s">
        <v>21</v>
      </c>
      <c r="I66" s="20"/>
    </row>
    <row r="67" spans="1:17" ht="18" customHeight="1">
      <c r="A67" s="13"/>
      <c r="B67" s="24"/>
      <c r="C67" s="24"/>
      <c r="D67" s="24"/>
      <c r="E67" s="24"/>
      <c r="F67" s="24"/>
      <c r="G67" s="24"/>
      <c r="H67" s="24"/>
      <c r="I67" s="20"/>
    </row>
    <row r="68" spans="1:17">
      <c r="A68" s="46"/>
      <c r="B68" s="51" t="s">
        <v>20</v>
      </c>
      <c r="C68" s="51"/>
      <c r="D68" s="52"/>
      <c r="E68" s="51"/>
      <c r="F68" s="51"/>
      <c r="G68" s="51"/>
      <c r="H68" s="51"/>
      <c r="I68" s="20"/>
    </row>
    <row r="69" spans="1:17" ht="15.75">
      <c r="A69" s="46"/>
      <c r="B69" s="24"/>
      <c r="C69" s="50"/>
      <c r="D69" s="50"/>
      <c r="E69" s="21"/>
      <c r="F69" s="21"/>
      <c r="G69" s="21"/>
      <c r="H69" s="21"/>
      <c r="I69" s="20"/>
    </row>
    <row r="70" spans="1:17" ht="15">
      <c r="A70" s="13"/>
      <c r="B70" s="178" t="s">
        <v>19</v>
      </c>
      <c r="C70" s="178" t="s">
        <v>18</v>
      </c>
      <c r="D70" s="179" t="s">
        <v>17</v>
      </c>
      <c r="E70" s="180"/>
      <c r="F70" s="180"/>
      <c r="G70" s="181"/>
      <c r="H70" s="21"/>
      <c r="I70" s="20"/>
    </row>
    <row r="71" spans="1:17" ht="45">
      <c r="A71" s="46"/>
      <c r="B71" s="178"/>
      <c r="C71" s="178"/>
      <c r="D71" s="49" t="s">
        <v>16</v>
      </c>
      <c r="E71" s="48" t="s">
        <v>15</v>
      </c>
      <c r="F71" s="48" t="s">
        <v>14</v>
      </c>
      <c r="G71" s="48" t="s">
        <v>13</v>
      </c>
      <c r="H71" s="21"/>
      <c r="I71" s="20"/>
      <c r="O71" s="2"/>
    </row>
    <row r="72" spans="1:17" ht="15.75">
      <c r="A72" s="46"/>
      <c r="B72" s="178"/>
      <c r="C72" s="178"/>
      <c r="D72" s="47" t="s">
        <v>12</v>
      </c>
      <c r="E72" s="47" t="s">
        <v>11</v>
      </c>
      <c r="F72" s="47" t="s">
        <v>10</v>
      </c>
      <c r="G72" s="47" t="s">
        <v>9</v>
      </c>
      <c r="H72" s="21"/>
      <c r="I72" s="20"/>
      <c r="K72" s="2"/>
      <c r="O72" s="2"/>
    </row>
    <row r="73" spans="1:17" ht="15.75">
      <c r="A73" s="46"/>
      <c r="B73" s="45">
        <v>1</v>
      </c>
      <c r="C73" s="44" t="s">
        <v>8</v>
      </c>
      <c r="D73" s="43">
        <f>G73-F73-E73</f>
        <v>3100.8029000000001</v>
      </c>
      <c r="E73" s="43">
        <f>H25</f>
        <v>132.32060000000001</v>
      </c>
      <c r="F73" s="43">
        <f>ROUND(H60*42*G66/1000,4)</f>
        <v>182.10749999999999</v>
      </c>
      <c r="G73" s="42">
        <f>'[1]2_Cantidad y Calidad'!D16</f>
        <v>3415.2310000000002</v>
      </c>
      <c r="H73" s="21"/>
      <c r="I73" s="41"/>
      <c r="K73" s="2"/>
      <c r="O73" s="2"/>
    </row>
    <row r="74" spans="1:17" ht="15">
      <c r="A74" s="13"/>
      <c r="B74" s="24"/>
      <c r="C74" s="24"/>
      <c r="D74" s="40"/>
      <c r="E74" s="39"/>
      <c r="F74" s="21"/>
      <c r="G74" s="21"/>
      <c r="H74" s="21"/>
      <c r="I74" s="20"/>
      <c r="K74" s="36"/>
      <c r="O74" s="2"/>
    </row>
    <row r="75" spans="1:17" ht="15">
      <c r="A75" s="13"/>
      <c r="B75" s="24"/>
      <c r="C75" s="24"/>
      <c r="D75" s="24"/>
      <c r="E75" s="24"/>
      <c r="F75" s="21"/>
      <c r="G75" s="21"/>
      <c r="H75" s="21"/>
      <c r="I75" s="20"/>
      <c r="K75" s="2"/>
      <c r="O75" s="2"/>
    </row>
    <row r="76" spans="1:17" ht="15">
      <c r="A76" s="13"/>
      <c r="B76" s="24"/>
      <c r="C76" s="24" t="s">
        <v>7</v>
      </c>
      <c r="D76" s="31">
        <f>+D77+D79+D78</f>
        <v>810.22</v>
      </c>
      <c r="E76" s="24" t="s">
        <v>0</v>
      </c>
      <c r="F76" s="38"/>
      <c r="G76" s="37"/>
      <c r="H76" s="21"/>
      <c r="I76" s="20"/>
      <c r="K76" s="36"/>
      <c r="L76" s="35"/>
      <c r="O76" s="2"/>
      <c r="Q76" s="2"/>
    </row>
    <row r="77" spans="1:17" ht="15">
      <c r="A77" s="34"/>
      <c r="C77" s="3" t="s">
        <v>6</v>
      </c>
      <c r="D77" s="31">
        <f>'[1]2_Cantidad y Calidad'!C36</f>
        <v>0</v>
      </c>
      <c r="E77" s="3" t="s">
        <v>0</v>
      </c>
      <c r="F77" s="33"/>
      <c r="G77" s="1"/>
      <c r="H77" s="1"/>
      <c r="I77" s="32"/>
      <c r="K77" s="2"/>
      <c r="O77" s="2"/>
      <c r="Q77" s="2"/>
    </row>
    <row r="78" spans="1:17" ht="15">
      <c r="A78" s="13"/>
      <c r="B78" s="24"/>
      <c r="C78" s="24" t="s">
        <v>5</v>
      </c>
      <c r="D78" s="31">
        <f>'[1]2_Cantidad y Calidad'!C39</f>
        <v>0</v>
      </c>
      <c r="E78" s="24" t="s">
        <v>0</v>
      </c>
      <c r="F78" s="25"/>
      <c r="G78" s="21"/>
      <c r="H78" s="21"/>
      <c r="I78" s="20"/>
      <c r="K78" s="2"/>
      <c r="O78" s="2"/>
      <c r="Q78" s="2"/>
    </row>
    <row r="79" spans="1:17" ht="15">
      <c r="A79" s="13"/>
      <c r="B79" s="24"/>
      <c r="C79" s="24" t="s">
        <v>4</v>
      </c>
      <c r="D79" s="31">
        <f>'[1]2_Cantidad y Calidad'!C40</f>
        <v>810.22</v>
      </c>
      <c r="E79" s="24" t="s">
        <v>0</v>
      </c>
      <c r="F79" s="25"/>
      <c r="G79" s="21"/>
      <c r="H79" s="21"/>
      <c r="I79" s="20"/>
      <c r="K79" s="2"/>
      <c r="O79" s="2"/>
      <c r="Q79" s="2"/>
    </row>
    <row r="80" spans="1:17" ht="15">
      <c r="A80" s="13"/>
      <c r="B80" s="24"/>
      <c r="C80" s="24" t="s">
        <v>3</v>
      </c>
      <c r="D80" s="31">
        <f>+ROUND(D73-D76,4)</f>
        <v>2290.5828999999999</v>
      </c>
      <c r="E80" s="24" t="s">
        <v>0</v>
      </c>
      <c r="F80" s="25"/>
      <c r="G80" s="21"/>
      <c r="H80" s="21"/>
      <c r="I80" s="20"/>
      <c r="K80" s="2"/>
      <c r="O80" s="2"/>
      <c r="Q80" s="2"/>
    </row>
    <row r="81" spans="1:20" ht="15">
      <c r="A81" s="13"/>
      <c r="B81" s="24"/>
      <c r="C81" s="24"/>
      <c r="D81" s="30"/>
      <c r="E81" s="24"/>
      <c r="F81" s="25"/>
      <c r="G81" s="29"/>
      <c r="H81" s="21"/>
      <c r="I81" s="20"/>
      <c r="K81" s="2"/>
      <c r="O81" s="2"/>
    </row>
    <row r="82" spans="1:20" ht="30">
      <c r="A82" s="13"/>
      <c r="B82" s="24"/>
      <c r="C82" s="28" t="s">
        <v>2</v>
      </c>
      <c r="D82" s="27">
        <f>E73+F73</f>
        <v>314.42809999999997</v>
      </c>
      <c r="E82" s="26" t="s">
        <v>0</v>
      </c>
      <c r="F82" s="25"/>
      <c r="G82" s="21"/>
      <c r="H82" s="21"/>
      <c r="I82" s="20"/>
      <c r="K82" s="2"/>
      <c r="O82" s="2"/>
    </row>
    <row r="83" spans="1:20" ht="15.75">
      <c r="A83" s="13"/>
      <c r="B83" s="24"/>
      <c r="C83" s="22" t="s">
        <v>1</v>
      </c>
      <c r="D83" s="23">
        <f>G73-D80</f>
        <v>1124.6481000000003</v>
      </c>
      <c r="E83" s="22" t="s">
        <v>0</v>
      </c>
      <c r="F83" s="21"/>
      <c r="G83" s="21"/>
      <c r="H83" s="21"/>
      <c r="I83" s="20"/>
      <c r="K83" s="2"/>
      <c r="O83" s="2"/>
    </row>
    <row r="84" spans="1:20" ht="15">
      <c r="A84" s="13"/>
      <c r="B84" s="19"/>
      <c r="C84" s="19"/>
      <c r="D84" s="19"/>
      <c r="E84" s="19"/>
      <c r="F84" s="19"/>
      <c r="G84" s="19"/>
      <c r="H84" s="19"/>
      <c r="I84" s="18"/>
      <c r="K84" s="2"/>
      <c r="O84" s="17"/>
    </row>
    <row r="85" spans="1:20" ht="15.75">
      <c r="A85" s="13"/>
      <c r="B85" s="12"/>
      <c r="C85" s="11"/>
      <c r="D85" s="11"/>
      <c r="E85" s="11"/>
      <c r="F85" s="10"/>
      <c r="G85" s="10"/>
      <c r="H85" s="10"/>
      <c r="I85" s="9"/>
      <c r="K85" s="2"/>
      <c r="M85" s="2"/>
      <c r="O85" s="2"/>
    </row>
    <row r="86" spans="1:20" ht="20.25">
      <c r="A86" s="13"/>
      <c r="B86" s="12"/>
      <c r="C86" s="11"/>
      <c r="D86" s="11"/>
      <c r="E86" s="11"/>
      <c r="F86" s="10"/>
      <c r="G86" s="10"/>
      <c r="H86" s="10"/>
      <c r="I86" s="9"/>
      <c r="K86" s="2"/>
      <c r="L86" s="15"/>
      <c r="M86" s="2"/>
      <c r="O86" s="2"/>
      <c r="T86" s="16"/>
    </row>
    <row r="87" spans="1:20" ht="18" customHeight="1">
      <c r="A87" s="13"/>
      <c r="B87" s="12"/>
      <c r="C87" s="11"/>
      <c r="D87" s="11"/>
      <c r="E87" s="11"/>
      <c r="F87" s="10"/>
      <c r="G87" s="10"/>
      <c r="H87" s="10"/>
      <c r="I87" s="9"/>
      <c r="K87" s="2"/>
      <c r="L87" s="15"/>
      <c r="O87" s="2"/>
    </row>
    <row r="88" spans="1:20" ht="18" customHeight="1">
      <c r="A88" s="13"/>
      <c r="B88" s="12"/>
      <c r="C88" s="11"/>
      <c r="D88" s="11"/>
      <c r="E88" s="11"/>
      <c r="F88" s="10"/>
      <c r="G88" s="10"/>
      <c r="H88" s="10"/>
      <c r="I88" s="9"/>
      <c r="K88" s="2"/>
      <c r="L88" s="15"/>
      <c r="O88" s="2"/>
    </row>
    <row r="89" spans="1:20" ht="18" customHeight="1">
      <c r="A89" s="13"/>
      <c r="B89" s="12"/>
      <c r="C89" s="11"/>
      <c r="D89" s="11"/>
      <c r="E89" s="11"/>
      <c r="F89" s="10"/>
      <c r="G89" s="10"/>
      <c r="H89" s="10"/>
      <c r="I89" s="9"/>
      <c r="K89" s="2"/>
      <c r="L89" s="14"/>
      <c r="O89" s="2"/>
    </row>
    <row r="90" spans="1:20" ht="18" customHeight="1">
      <c r="A90" s="13"/>
      <c r="B90" s="12"/>
      <c r="C90" s="11"/>
      <c r="D90" s="11"/>
      <c r="E90" s="11"/>
      <c r="F90" s="10"/>
      <c r="G90" s="10"/>
      <c r="H90" s="10"/>
      <c r="I90" s="9"/>
      <c r="K90" s="2"/>
      <c r="L90" s="14"/>
    </row>
    <row r="91" spans="1:20" ht="18" customHeight="1">
      <c r="A91" s="13"/>
      <c r="B91" s="12"/>
      <c r="C91" s="11"/>
      <c r="D91" s="11"/>
      <c r="E91" s="11"/>
      <c r="F91" s="10"/>
      <c r="G91" s="10"/>
      <c r="H91" s="10"/>
      <c r="I91" s="9"/>
      <c r="K91" s="2"/>
    </row>
    <row r="92" spans="1:20" ht="18" customHeight="1">
      <c r="A92" s="8"/>
      <c r="B92" s="7"/>
      <c r="C92" s="6"/>
      <c r="D92" s="6"/>
      <c r="E92" s="6"/>
      <c r="F92" s="5"/>
      <c r="G92" s="5"/>
      <c r="H92" s="5"/>
      <c r="I92" s="4"/>
      <c r="K92" s="2"/>
    </row>
    <row r="93" spans="1:20" ht="18" customHeight="1">
      <c r="K93" s="2"/>
    </row>
  </sheetData>
  <mergeCells count="15">
    <mergeCell ref="B34:B36"/>
    <mergeCell ref="C34:C36"/>
    <mergeCell ref="D34:D35"/>
    <mergeCell ref="C1:G3"/>
    <mergeCell ref="H2:I2"/>
    <mergeCell ref="B18:B20"/>
    <mergeCell ref="C18:C20"/>
    <mergeCell ref="D18:D19"/>
    <mergeCell ref="B53:B55"/>
    <mergeCell ref="C53:C55"/>
    <mergeCell ref="D53:D54"/>
    <mergeCell ref="C62:G62"/>
    <mergeCell ref="B70:B72"/>
    <mergeCell ref="C70:C72"/>
    <mergeCell ref="D70:G70"/>
  </mergeCells>
  <pageMargins left="0.43307086614173229" right="0.39370078740157483" top="0.74803149606299213" bottom="0.74803149606299213" header="0.31496062992125984" footer="0.31496062992125984"/>
  <pageSetup paperSize="9" scale="44" orientation="portrait" horizont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Boleta_CNPC</vt:lpstr>
      <vt:lpstr>BOLETA</vt:lpstr>
      <vt:lpstr>Boleta_CNPC!Área_de_impresión</vt:lpstr>
      <vt:lpstr>DistribucionGasNaturalAsociado</vt:lpstr>
      <vt:lpstr>FactorAsignacionGns_Items</vt:lpstr>
      <vt:lpstr>FactorAsignacionLiquidosGasNatural_Items</vt:lpstr>
      <vt:lpstr>FactoresAsignacionGasCombustible_Items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2024-03-19T19:14:10Z</dcterms:created>
  <dcterms:modified xsi:type="dcterms:W3CDTF">2024-03-19T21:05:28Z</dcterms:modified>
</cp:coreProperties>
</file>