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onsultas\"/>
    </mc:Choice>
  </mc:AlternateContent>
  <xr:revisionPtr revIDLastSave="0" documentId="13_ncr:1_{9FA1F564-1268-4396-9964-EF74F51EA8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_Gas" sheetId="2" r:id="rId1"/>
    <sheet name="Hoja1" sheetId="1" r:id="rId2"/>
  </sheets>
  <definedNames>
    <definedName name="_xlnm._FilterDatabase" hidden="1">'3_Gas'!$J$54:$AV$423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Y3" i="2" l="1"/>
  <c r="EX3" i="2"/>
  <c r="EW3" i="2"/>
  <c r="EV3" i="2"/>
  <c r="EU3" i="2"/>
  <c r="FD352" i="2"/>
  <c r="FD351" i="2"/>
  <c r="FD350" i="2"/>
  <c r="D130" i="2"/>
  <c r="H127" i="2"/>
  <c r="D132" i="2" s="1"/>
  <c r="H125" i="2"/>
  <c r="F125" i="2"/>
  <c r="E125" i="2"/>
  <c r="G125" i="2" s="1"/>
  <c r="G126" i="2" s="1"/>
  <c r="D108" i="2"/>
  <c r="D111" i="2" s="1"/>
  <c r="H103" i="2"/>
  <c r="H105" i="2" s="1"/>
  <c r="F103" i="2"/>
  <c r="G103" i="2" s="1"/>
  <c r="G104" i="2" s="1"/>
  <c r="E103" i="2"/>
  <c r="D92" i="2"/>
  <c r="H87" i="2"/>
  <c r="H89" i="2" s="1"/>
  <c r="F87" i="2"/>
  <c r="G87" i="2" s="1"/>
  <c r="G88" i="2" s="1"/>
  <c r="G80" i="2"/>
  <c r="F80" i="2"/>
  <c r="D77" i="2"/>
  <c r="D71" i="2"/>
  <c r="D68" i="2"/>
  <c r="H63" i="2"/>
  <c r="H65" i="2" s="1"/>
  <c r="F63" i="2"/>
  <c r="G63" i="2" s="1"/>
  <c r="G64" i="2" s="1"/>
  <c r="E63" i="2"/>
  <c r="B60" i="2"/>
  <c r="H57" i="2"/>
  <c r="F57" i="2"/>
  <c r="E57" i="2"/>
  <c r="H59" i="2" s="1"/>
  <c r="H51" i="2"/>
  <c r="F51" i="2"/>
  <c r="E51" i="2"/>
  <c r="H53" i="2" s="1"/>
  <c r="H45" i="2"/>
  <c r="F45" i="2"/>
  <c r="G45" i="2" s="1"/>
  <c r="DV44" i="2"/>
  <c r="H44" i="2"/>
  <c r="F44" i="2"/>
  <c r="E44" i="2"/>
  <c r="G44" i="2" s="1"/>
  <c r="H43" i="2"/>
  <c r="F43" i="2"/>
  <c r="G43" i="2" s="1"/>
  <c r="H42" i="2"/>
  <c r="F42" i="2"/>
  <c r="FC41" i="2"/>
  <c r="FB41" i="2"/>
  <c r="EY41" i="2"/>
  <c r="EX41" i="2"/>
  <c r="EW41" i="2"/>
  <c r="EV41" i="2"/>
  <c r="EU41" i="2"/>
  <c r="ES41" i="2"/>
  <c r="ER41" i="2"/>
  <c r="EQ41" i="2"/>
  <c r="EP41" i="2"/>
  <c r="EO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R41" i="2"/>
  <c r="Q41" i="2"/>
  <c r="P41" i="2"/>
  <c r="O41" i="2"/>
  <c r="N41" i="2"/>
  <c r="FC40" i="2"/>
  <c r="FB40" i="2"/>
  <c r="ES40" i="2"/>
  <c r="ER40" i="2"/>
  <c r="EQ40" i="2"/>
  <c r="EP40" i="2"/>
  <c r="EO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K43" i="2" s="1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R40" i="2"/>
  <c r="Q40" i="2"/>
  <c r="P40" i="2"/>
  <c r="O40" i="2"/>
  <c r="N40" i="2"/>
  <c r="FD39" i="2"/>
  <c r="I39" i="2"/>
  <c r="I36" i="2"/>
  <c r="E36" i="2"/>
  <c r="D37" i="2" s="1"/>
  <c r="I33" i="2"/>
  <c r="I32" i="2"/>
  <c r="G29" i="2"/>
  <c r="F29" i="2"/>
  <c r="I28" i="2"/>
  <c r="I24" i="2"/>
  <c r="I22" i="2"/>
  <c r="I25" i="2" s="1"/>
  <c r="F22" i="2"/>
  <c r="F23" i="2" s="1"/>
  <c r="F17" i="2"/>
  <c r="G17" i="2" s="1"/>
  <c r="F69" i="2"/>
  <c r="D78" i="2" s="1"/>
  <c r="F16" i="2"/>
  <c r="BF3" i="2" s="1"/>
  <c r="E15" i="2"/>
  <c r="I14" i="2"/>
  <c r="I15" i="2" s="1"/>
  <c r="AA3" i="2"/>
  <c r="AC3" i="2" s="1"/>
  <c r="H11" i="2"/>
  <c r="B8" i="2" s="1"/>
  <c r="I10" i="2"/>
  <c r="H10" i="2"/>
  <c r="E10" i="2"/>
  <c r="E12" i="2" s="1"/>
  <c r="J9" i="2"/>
  <c r="G9" i="2"/>
  <c r="I34" i="2" s="1"/>
  <c r="J8" i="2"/>
  <c r="I8" i="2"/>
  <c r="G8" i="2"/>
  <c r="E81" i="2" s="1"/>
  <c r="J7" i="2"/>
  <c r="E42" i="2"/>
  <c r="G7" i="2"/>
  <c r="J6" i="2"/>
  <c r="G6" i="2"/>
  <c r="J5" i="2"/>
  <c r="J10" i="2" s="1"/>
  <c r="G5" i="2"/>
  <c r="H81" i="2" s="1"/>
  <c r="DB3" i="2"/>
  <c r="BU3" i="2"/>
  <c r="BT3" i="2"/>
  <c r="BR3" i="2"/>
  <c r="BK3" i="2"/>
  <c r="BJ3" i="2"/>
  <c r="BI3" i="2"/>
  <c r="BH3" i="2"/>
  <c r="BG3" i="2"/>
  <c r="BB3" i="2"/>
  <c r="BA3" i="2"/>
  <c r="AZ3" i="2"/>
  <c r="AY3" i="2"/>
  <c r="AX3" i="2"/>
  <c r="AV3" i="2"/>
  <c r="AU3" i="2"/>
  <c r="AT3" i="2"/>
  <c r="AS3" i="2"/>
  <c r="AR3" i="2"/>
  <c r="AO3" i="2"/>
  <c r="AG3" i="2"/>
  <c r="AF3" i="2"/>
  <c r="AE3" i="2"/>
  <c r="AB3" i="2"/>
  <c r="R3" i="2"/>
  <c r="Q3" i="2"/>
  <c r="P3" i="2"/>
  <c r="O3" i="2"/>
  <c r="N3" i="2"/>
  <c r="K2" i="2"/>
  <c r="BM3" i="2" l="1"/>
  <c r="F32" i="2"/>
  <c r="G23" i="2"/>
  <c r="I31" i="2"/>
  <c r="H70" i="2"/>
  <c r="D79" i="2" s="1"/>
  <c r="H74" i="2"/>
  <c r="D134" i="2"/>
  <c r="D70" i="2"/>
  <c r="D74" i="2"/>
  <c r="I67" i="2"/>
  <c r="E21" i="2"/>
  <c r="G21" i="2" s="1"/>
  <c r="AD3" i="2"/>
  <c r="F70" i="2"/>
  <c r="F74" i="2"/>
  <c r="D98" i="2"/>
  <c r="D94" i="2"/>
  <c r="D110" i="2"/>
  <c r="D114" i="2"/>
  <c r="G42" i="2"/>
  <c r="G46" i="2" s="1"/>
  <c r="D112" i="2" s="1"/>
  <c r="H47" i="2"/>
  <c r="E83" i="2" s="1"/>
  <c r="E32" i="2"/>
  <c r="E33" i="2" s="1"/>
  <c r="E80" i="2"/>
  <c r="E78" i="2" s="1"/>
  <c r="G51" i="2"/>
  <c r="G52" i="2" s="1"/>
  <c r="G10" i="2"/>
  <c r="G57" i="2"/>
  <c r="G58" i="2" s="1"/>
  <c r="F68" i="2"/>
  <c r="H68" i="2"/>
  <c r="D95" i="2"/>
  <c r="D136" i="2"/>
  <c r="F95" i="2"/>
  <c r="BL3" i="2"/>
  <c r="D133" i="2"/>
  <c r="D135" i="2" s="1"/>
  <c r="F10" i="2"/>
  <c r="I23" i="2"/>
  <c r="F81" i="2"/>
  <c r="I26" i="2"/>
  <c r="G22" i="2"/>
  <c r="G81" i="2"/>
  <c r="I18" i="2"/>
  <c r="B76" i="2"/>
  <c r="F78" i="2"/>
  <c r="G78" i="2"/>
  <c r="H80" i="2"/>
  <c r="H78" i="2" s="1"/>
  <c r="E16" i="2"/>
  <c r="I19" i="2" s="1"/>
  <c r="X3" i="2"/>
  <c r="I78" i="2" l="1"/>
  <c r="D113" i="2"/>
  <c r="G135" i="2"/>
  <c r="H71" i="2"/>
  <c r="G136" i="2"/>
  <c r="G134" i="2"/>
  <c r="G133" i="2"/>
  <c r="F72" i="2"/>
  <c r="D72" i="2"/>
  <c r="D81" i="2" s="1"/>
  <c r="F36" i="2"/>
  <c r="F71" i="2"/>
  <c r="D80" i="2" s="1"/>
  <c r="G16" i="2"/>
  <c r="G15" i="2" s="1"/>
  <c r="Y3" i="2"/>
  <c r="D83" i="2"/>
  <c r="G132" i="2"/>
  <c r="I60" i="2"/>
  <c r="H72" i="2"/>
  <c r="H73" i="2" s="1"/>
  <c r="D96" i="2"/>
  <c r="G32" i="2" l="1"/>
  <c r="F15" i="2"/>
  <c r="B78" i="2"/>
  <c r="B77" i="2"/>
  <c r="F83" i="2"/>
  <c r="E93" i="2"/>
  <c r="D97" i="2"/>
  <c r="G137" i="2"/>
  <c r="F73" i="2"/>
  <c r="D73" i="2"/>
  <c r="G37" i="2"/>
  <c r="G38" i="2"/>
  <c r="F38" i="2"/>
  <c r="D82" i="2" l="1"/>
  <c r="FB3" i="2"/>
  <c r="F94" i="2"/>
  <c r="E94" i="2"/>
  <c r="H82" i="2" l="1"/>
  <c r="A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Santiago Guardia Matos</author>
    <author>Richard Santos Castillo</author>
    <author>Graña y Montero Petrolera</author>
    <author>Ian Alvarez Dominguez</author>
    <author>Luffi</author>
  </authors>
  <commentList>
    <comment ref="H2" authorId="0" shapeId="0" xr:uid="{9C9D1143-2753-49AA-93E2-B019603A0329}">
      <text>
        <r>
          <rPr>
            <b/>
            <sz val="9"/>
            <color indexed="81"/>
            <rFont val="Tahoma"/>
            <family val="2"/>
          </rPr>
          <t xml:space="preserve">SGM: Este PC se emplea en caso se tenga horas de Parada de Planta.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N4" authorId="0" shapeId="0" xr:uid="{89B6B8C7-D94C-459A-82E7-89DB0DBDBB2E}">
      <text>
        <r>
          <rPr>
            <b/>
            <sz val="9"/>
            <color indexed="81"/>
            <rFont val="Tahoma"/>
            <family val="2"/>
          </rPr>
          <t>CADA INICIO DE CAMBIO MES BORRAR LOS DATOS REGISTRADOS.</t>
        </r>
      </text>
    </comment>
    <comment ref="I6" authorId="0" shapeId="0" xr:uid="{362A96D9-9FDB-4527-9997-7A1D5692C7E9}">
      <text>
        <r>
          <rPr>
            <b/>
            <sz val="9"/>
            <color indexed="81"/>
            <rFont val="Tahoma"/>
            <family val="2"/>
          </rPr>
          <t>CNPC</t>
        </r>
      </text>
    </comment>
    <comment ref="I7" authorId="1" shapeId="0" xr:uid="{E417E6D1-E8DE-4515-AD02-F1A27ACAD56D}">
      <text>
        <r>
          <rPr>
            <b/>
            <sz val="9"/>
            <color indexed="81"/>
            <rFont val="Tahoma"/>
            <family val="2"/>
          </rPr>
          <t>Richard Santos Castillo:</t>
        </r>
        <r>
          <rPr>
            <sz val="9"/>
            <color indexed="81"/>
            <rFont val="Tahoma"/>
            <family val="2"/>
          </rPr>
          <t xml:space="preserve">
Renomiado SAVIA</t>
        </r>
      </text>
    </comment>
    <comment ref="I8" authorId="0" shapeId="0" xr:uid="{C545607C-ACCB-4C94-84A2-BCA908F644F8}">
      <text>
        <r>
          <rPr>
            <b/>
            <sz val="9"/>
            <color indexed="81"/>
            <rFont val="Tahoma"/>
            <family val="2"/>
          </rPr>
          <t>GMP LOTE I</t>
        </r>
      </text>
    </comment>
    <comment ref="I9" authorId="0" shapeId="0" xr:uid="{B3127ED4-FB87-478A-9C75-61110290DAC0}">
      <text>
        <r>
          <rPr>
            <sz val="9"/>
            <color indexed="81"/>
            <rFont val="Tahoma"/>
            <family val="2"/>
          </rPr>
          <t>En Caso no compren todo el GNS de Lote IV</t>
        </r>
      </text>
    </comment>
    <comment ref="H10" authorId="0" shapeId="0" xr:uid="{0AD36138-1A49-4FAC-8AC4-058B1530F432}">
      <text>
        <r>
          <rPr>
            <b/>
            <sz val="9"/>
            <color indexed="81"/>
            <rFont val="Tahoma"/>
            <family val="2"/>
          </rPr>
          <t>RIQUEZA PONDERADA</t>
        </r>
      </text>
    </comment>
    <comment ref="I10" authorId="0" shapeId="0" xr:uid="{14F7817C-E231-4DE2-A0FB-6EB5B65F23B9}">
      <text>
        <r>
          <rPr>
            <sz val="9"/>
            <color indexed="81"/>
            <rFont val="Tahoma"/>
            <family val="2"/>
          </rPr>
          <t>GLP Prod./LGN</t>
        </r>
      </text>
    </comment>
    <comment ref="E11" authorId="0" shapeId="0" xr:uid="{27D24207-D645-4E22-B432-B0BA7971F230}">
      <text>
        <r>
          <rPr>
            <b/>
            <sz val="9"/>
            <color indexed="81"/>
            <rFont val="Tahoma"/>
            <family val="2"/>
          </rPr>
          <t>LGN (Bbl)</t>
        </r>
      </text>
    </comment>
    <comment ref="F11" authorId="0" shapeId="0" xr:uid="{3C88D778-4AD6-442D-974B-C1E29BFDB90A}">
      <text>
        <r>
          <rPr>
            <b/>
            <sz val="9"/>
            <color indexed="81"/>
            <rFont val="Tahoma"/>
            <family val="2"/>
          </rPr>
          <t>GLP (Bbl)</t>
        </r>
      </text>
    </comment>
    <comment ref="G11" authorId="0" shapeId="0" xr:uid="{4FC39CCE-9FFA-4F63-991B-A4D1448E9B6A}">
      <text>
        <r>
          <rPr>
            <b/>
            <sz val="9"/>
            <color indexed="81"/>
            <rFont val="Tahoma"/>
            <family val="2"/>
          </rPr>
          <t>CGN (Bbl)</t>
        </r>
      </text>
    </comment>
    <comment ref="H11" authorId="0" shapeId="0" xr:uid="{4CEE674C-F76C-494B-A2A8-66AF41DA8A0B}">
      <text>
        <r>
          <rPr>
            <b/>
            <sz val="9"/>
            <color indexed="81"/>
            <rFont val="Tahoma"/>
            <family val="2"/>
          </rPr>
          <t>EFICIENCIA VOLUMETRICA</t>
        </r>
      </text>
    </comment>
    <comment ref="E12" authorId="0" shapeId="0" xr:uid="{2D8C16AF-3EB6-4E7F-8FD9-804E554E4FB3}">
      <text>
        <r>
          <rPr>
            <sz val="9"/>
            <color indexed="81"/>
            <rFont val="Tahoma"/>
            <family val="2"/>
          </rPr>
          <t>GNA PROCESADO RESPECTO A LAS HORAS DE PARADA DE PLANTA.</t>
        </r>
      </text>
    </comment>
    <comment ref="H20" authorId="0" shapeId="0" xr:uid="{DFFA1E52-D372-449B-B4FD-108DC3766CB6}">
      <text>
        <r>
          <rPr>
            <sz val="9"/>
            <color indexed="81"/>
            <rFont val="Tahoma"/>
            <family val="2"/>
          </rPr>
          <t>EN CASO OSCAR MEDINA NO ENVIE LOS DATOS FINALES DE FISCALIZACIÓN</t>
        </r>
      </text>
    </comment>
    <comment ref="F21" authorId="2" shapeId="0" xr:uid="{2B535DE6-AA4E-49DD-B9B5-6CB128333062}">
      <text>
        <r>
          <rPr>
            <sz val="10"/>
            <color indexed="81"/>
            <rFont val="Tahoma"/>
            <family val="2"/>
          </rPr>
          <t>Valor del reporte de cromatógrafo</t>
        </r>
      </text>
    </comment>
    <comment ref="D69" authorId="0" shapeId="0" xr:uid="{B65D415B-17E0-44BD-963C-9930DA9B5FA9}">
      <text>
        <r>
          <rPr>
            <sz val="10"/>
            <color indexed="81"/>
            <rFont val="Arial"/>
            <family val="2"/>
          </rPr>
          <t>No estan tomando GNS de GMP-Lote IV. No se tiene un contrato aun. A modificar.</t>
        </r>
      </text>
    </comment>
    <comment ref="D70" authorId="0" shapeId="0" xr:uid="{B68336E6-7EAB-48B3-8547-D6B4127642FE}">
      <text>
        <r>
          <rPr>
            <sz val="10"/>
            <color indexed="81"/>
            <rFont val="Arial"/>
            <family val="2"/>
          </rPr>
          <t>Para cuadrar el Balance con ENEL se considera el Factor=35</t>
        </r>
      </text>
    </comment>
    <comment ref="D73" authorId="0" shapeId="0" xr:uid="{55F9F23E-EFEB-4CFC-AD78-3F15143814B9}">
      <text>
        <r>
          <rPr>
            <sz val="10"/>
            <color indexed="81"/>
            <rFont val="Arial"/>
            <family val="2"/>
          </rPr>
          <t>Por ahora todo el GNS de Lote IV se esta enviando al Flare.</t>
        </r>
      </text>
    </comment>
    <comment ref="D75" authorId="0" shapeId="0" xr:uid="{18570630-CA16-4460-9A90-5765D6ED7F2D}">
      <text>
        <r>
          <rPr>
            <sz val="10"/>
            <color indexed="81"/>
            <rFont val="Arial"/>
            <family val="2"/>
          </rPr>
          <t>No estan tomando GNS de GMP-Lote IV. No se tiene un contrato aun. A modificar.</t>
        </r>
      </text>
    </comment>
    <comment ref="I78" authorId="3" shapeId="0" xr:uid="{9D20C34C-E752-4D6F-8606-ABBAF4DAFCC0}">
      <text>
        <r>
          <rPr>
            <b/>
            <sz val="9"/>
            <color indexed="81"/>
            <rFont val="Tahoma"/>
            <family val="2"/>
          </rPr>
          <t>Ian Alvarez Dominguez:</t>
        </r>
        <r>
          <rPr>
            <sz val="9"/>
            <color indexed="81"/>
            <rFont val="Tahoma"/>
            <family val="2"/>
          </rPr>
          <t xml:space="preserve">
Verificar si coincide con GNS venta reportado por ENEL.</t>
        </r>
      </text>
    </comment>
    <comment ref="D82" authorId="0" shapeId="0" xr:uid="{5DF24F9B-6E6F-4DB8-A51A-5F2F9577E4AF}">
      <text>
        <r>
          <rPr>
            <b/>
            <sz val="9"/>
            <color indexed="81"/>
            <rFont val="Tahoma"/>
            <family val="2"/>
          </rPr>
          <t>MODIFICAR FORMULA</t>
        </r>
      </text>
    </comment>
    <comment ref="DJ191" authorId="4" shapeId="0" xr:uid="{096D61E6-4057-4E80-9D17-4C0ABA2563F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antes 662.76</t>
        </r>
      </text>
    </comment>
    <comment ref="DK191" authorId="4" shapeId="0" xr:uid="{8C9791DA-DA30-4A18-A460-017BD8207961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antes 545.82</t>
        </r>
      </text>
    </comment>
  </commentList>
</comments>
</file>

<file path=xl/sharedStrings.xml><?xml version="1.0" encoding="utf-8"?>
<sst xmlns="http://schemas.openxmlformats.org/spreadsheetml/2006/main" count="487" uniqueCount="217">
  <si>
    <t>PC CONCILIADO</t>
  </si>
  <si>
    <t>FISCALIZACIÓN ENEL</t>
  </si>
  <si>
    <t>GAS ADICIONAL DE SAVIA-PETROPERU</t>
  </si>
  <si>
    <t>LIMAGAS</t>
  </si>
  <si>
    <t>GASNORP</t>
  </si>
  <si>
    <t>ENEL</t>
  </si>
  <si>
    <t>MEDIDORES DELTA V</t>
  </si>
  <si>
    <t>CALCULO GNS LOTE IV</t>
  </si>
  <si>
    <t>PROVEEDORES</t>
  </si>
  <si>
    <t>MPCD</t>
  </si>
  <si>
    <t>BTU/PC</t>
  </si>
  <si>
    <t>MMBTU</t>
  </si>
  <si>
    <t>GAL/MPC</t>
  </si>
  <si>
    <t>LGN TÉORICOS</t>
  </si>
  <si>
    <t>PODER CALORIFICO GAS RECIBIDO: BTU</t>
  </si>
  <si>
    <t>CONTENIDO DE LGN EN GAS RECIBIDO</t>
  </si>
  <si>
    <t>PODER CALORIFICO DEL GAS DISTRIBUIDO: BTU</t>
  </si>
  <si>
    <t>Numero despachos</t>
  </si>
  <si>
    <t>NOTA</t>
  </si>
  <si>
    <t>SAVIA-PETROPERU</t>
  </si>
  <si>
    <t>Renominado</t>
  </si>
  <si>
    <t>DIA</t>
  </si>
  <si>
    <t>GAS</t>
  </si>
  <si>
    <t xml:space="preserve">GAS </t>
  </si>
  <si>
    <t>GAS GMP</t>
  </si>
  <si>
    <t>CONVERTIDO DE LGN</t>
  </si>
  <si>
    <t>CONVERTIDO DE AGUA</t>
  </si>
  <si>
    <t>REFT.TALARA</t>
  </si>
  <si>
    <t>GNS - GMO
M2-9205</t>
  </si>
  <si>
    <t>GNS ENEL</t>
  </si>
  <si>
    <t>DESVIACIÓN VOLUMEN GNS</t>
  </si>
  <si>
    <t>DUCTO 3
TURBINAS ENEL</t>
  </si>
  <si>
    <t>FLARE  PGT</t>
  </si>
  <si>
    <t>CNPC
TOTAL</t>
  </si>
  <si>
    <t>Renominado CNPC</t>
  </si>
  <si>
    <t>GAS FLARE  GMP</t>
  </si>
  <si>
    <t>Renominado SAVIA-PETROPERU</t>
  </si>
  <si>
    <t>EXCEDENTE SAVIA-PETROPERU</t>
  </si>
  <si>
    <t>GNS
MS-9215</t>
  </si>
  <si>
    <t>GNS 00:24 SAVIA-PETROPERU</t>
  </si>
  <si>
    <t>GAS COMB.</t>
  </si>
  <si>
    <t>Riqueza GNA
BL/MMPCSD</t>
  </si>
  <si>
    <t>DIFERENCIA</t>
  </si>
  <si>
    <t>GNS
MS-9220</t>
  </si>
  <si>
    <t>GNS
MS-9225</t>
  </si>
  <si>
    <t>GAS DEL</t>
  </si>
  <si>
    <t>CONVERT.</t>
  </si>
  <si>
    <t>GAS DEVUELTO</t>
  </si>
  <si>
    <t>DUCTO  1</t>
  </si>
  <si>
    <t>DUCTO 2</t>
  </si>
  <si>
    <t>DUCTO 3</t>
  </si>
  <si>
    <t>FLARE  1</t>
  </si>
  <si>
    <t>GAS FLARE UNNA</t>
  </si>
  <si>
    <t>GNS SAVIA-PETROPERU 06:00 hrs</t>
  </si>
  <si>
    <t>RENDIMIENTO</t>
  </si>
  <si>
    <t>DIFERENCIA
ENERGETICA</t>
  </si>
  <si>
    <t>GAS VENTEO</t>
  </si>
  <si>
    <t>HORAS</t>
  </si>
  <si>
    <t>GLP</t>
  </si>
  <si>
    <t>CGN</t>
  </si>
  <si>
    <t>PROD LGN</t>
  </si>
  <si>
    <t>PROD GLP</t>
  </si>
  <si>
    <t>PROD CGN</t>
  </si>
  <si>
    <t>Venta GLP</t>
  </si>
  <si>
    <t>Venta CGN</t>
  </si>
  <si>
    <t>Inven. GLP</t>
  </si>
  <si>
    <t>Inven. HAS</t>
  </si>
  <si>
    <t>HAS</t>
  </si>
  <si>
    <t xml:space="preserve">GLP GMP </t>
  </si>
  <si>
    <t>HAS GMP</t>
  </si>
  <si>
    <t>Gas Combustible</t>
  </si>
  <si>
    <t>DESVIACIÓN</t>
  </si>
  <si>
    <t>PERUPETRO</t>
  </si>
  <si>
    <t>Desviación</t>
  </si>
  <si>
    <t>CNPC</t>
  </si>
  <si>
    <t>Lote VI</t>
  </si>
  <si>
    <t>LOTE I</t>
  </si>
  <si>
    <t>LOTE IV</t>
  </si>
  <si>
    <t>GMP IV</t>
  </si>
  <si>
    <t xml:space="preserve">LOTE 1 </t>
  </si>
  <si>
    <t>liquidos</t>
  </si>
  <si>
    <t>LOTE Z-69</t>
  </si>
  <si>
    <t>LOTE X</t>
  </si>
  <si>
    <t>LOTE VI</t>
  </si>
  <si>
    <t>MPCS</t>
  </si>
  <si>
    <t xml:space="preserve"> Lote I</t>
  </si>
  <si>
    <t xml:space="preserve"> Lote IV</t>
  </si>
  <si>
    <t>GNA RECIBIDO</t>
  </si>
  <si>
    <t>LGN + PRODUC TERM</t>
  </si>
  <si>
    <t>GNA PROCESADO</t>
  </si>
  <si>
    <t>Balance TOTAL Planta Gas Pariñas</t>
  </si>
  <si>
    <t>GNS UNNA</t>
  </si>
  <si>
    <t>DISTRIBUCION</t>
  </si>
  <si>
    <t>REFINERIA</t>
  </si>
  <si>
    <t xml:space="preserve"> - CONV LIQUIDOS</t>
  </si>
  <si>
    <t>DUCTO N° 3</t>
  </si>
  <si>
    <t xml:space="preserve"> - CONV.AGUA</t>
  </si>
  <si>
    <t>Compra GNS- LOTE I</t>
  </si>
  <si>
    <t xml:space="preserve"> - REFINERIA PP</t>
  </si>
  <si>
    <t>Compra GNS-UNNA LIV</t>
  </si>
  <si>
    <t>GAS DEVUELTO EN VERDUN</t>
  </si>
  <si>
    <t>Ajuste Balance</t>
  </si>
  <si>
    <t>Flare (cálculo manual)</t>
  </si>
  <si>
    <t>CUADRO AUXILIAR</t>
  </si>
  <si>
    <t xml:space="preserve"> - Turbina</t>
  </si>
  <si>
    <t>GMP LOTE I DISPONIBLE</t>
  </si>
  <si>
    <t xml:space="preserve"> - FLARE 1 PÑS</t>
  </si>
  <si>
    <t>GNA</t>
  </si>
  <si>
    <t xml:space="preserve"> - FLARE GMP SIN ENEL</t>
  </si>
  <si>
    <t>GNS</t>
  </si>
  <si>
    <t>FLARE 3 PÑS PTA. NUEVA</t>
  </si>
  <si>
    <t>Con. Liq</t>
  </si>
  <si>
    <t>FLARE 4 PÑS PTA. NUEVA</t>
  </si>
  <si>
    <t>Con. Agua</t>
  </si>
  <si>
    <t>MAQ. PTA. PARIÑAS</t>
  </si>
  <si>
    <t>Gas combs</t>
  </si>
  <si>
    <t>MAQ. PTA. VERDUN</t>
  </si>
  <si>
    <t>Flare</t>
  </si>
  <si>
    <t>CALDEROS VERD.</t>
  </si>
  <si>
    <t>LGN</t>
  </si>
  <si>
    <t>GAS COMBUSTIBLE CONSUMO INTERNO</t>
  </si>
  <si>
    <t>GMP LOTE IV DISPONIBLE</t>
  </si>
  <si>
    <t>TOTAL DISTRIBUIDO</t>
  </si>
  <si>
    <t>Ajuste de Poder Calorifico de GNS</t>
  </si>
  <si>
    <t>Parada</t>
  </si>
  <si>
    <t>Ajuste BTU</t>
  </si>
  <si>
    <t>Operativo</t>
  </si>
  <si>
    <t>TOTAL</t>
  </si>
  <si>
    <t xml:space="preserve"> </t>
  </si>
  <si>
    <t>Acumulado</t>
  </si>
  <si>
    <t>Promedio</t>
  </si>
  <si>
    <t>MMPCD</t>
  </si>
  <si>
    <t>SAVIA-PETROPERU reno</t>
  </si>
  <si>
    <t>CNPC reno</t>
  </si>
  <si>
    <t>GMP I TOP</t>
  </si>
  <si>
    <t>Energia Total</t>
  </si>
  <si>
    <t>LGN Total</t>
  </si>
  <si>
    <t>CNPC ad</t>
  </si>
  <si>
    <t>REGISTRO COMPARATIVOS DE GNS DE GMP-LOTE IV</t>
  </si>
  <si>
    <t>Max. Vol. GNA</t>
  </si>
  <si>
    <t>PETROPERU  LOTE  I</t>
  </si>
  <si>
    <t>LOTE Z2B</t>
  </si>
  <si>
    <t>GAS LOTE X</t>
  </si>
  <si>
    <t>GAS AL</t>
  </si>
  <si>
    <t>FLARE GMP</t>
  </si>
  <si>
    <t>PODER CALORÍFICO (BTU/PC)</t>
  </si>
  <si>
    <t>RIQUEZA (GAL/1000PCSD)</t>
  </si>
  <si>
    <t>PODER CALORIFICO: BTU</t>
  </si>
  <si>
    <t>LOTE Z - 69</t>
  </si>
  <si>
    <t>L VI</t>
  </si>
  <si>
    <t>GMP I adicional</t>
  </si>
  <si>
    <t>GMP</t>
  </si>
  <si>
    <t>MBTU</t>
  </si>
  <si>
    <t>LIQUID.</t>
  </si>
  <si>
    <t>AGUA</t>
  </si>
  <si>
    <t>PLACA ORIFICIO</t>
  </si>
  <si>
    <t>EGPIURA</t>
  </si>
  <si>
    <t>AIRE</t>
  </si>
  <si>
    <t>ELECT.VERDUN</t>
  </si>
  <si>
    <t xml:space="preserve"> CNPC</t>
  </si>
  <si>
    <t>SIN ENEL</t>
  </si>
  <si>
    <t>MAQ. PTA. PARIÑ</t>
  </si>
  <si>
    <t>VERDUN</t>
  </si>
  <si>
    <t>MEDIDA</t>
  </si>
  <si>
    <t>PONDERA</t>
  </si>
  <si>
    <t>FLARE  2</t>
  </si>
  <si>
    <t>MAQUINAS</t>
  </si>
  <si>
    <t>EFIC. BRUTA</t>
  </si>
  <si>
    <t>EFIC. NETA</t>
  </si>
  <si>
    <t>% GLP</t>
  </si>
  <si>
    <t>CARGA LGN</t>
  </si>
  <si>
    <t>Inven. LGN</t>
  </si>
  <si>
    <t>---</t>
  </si>
  <si>
    <t>------</t>
  </si>
  <si>
    <t>FLARE ENEL</t>
  </si>
  <si>
    <t>PARIÑAS</t>
  </si>
  <si>
    <t>PARADAS</t>
  </si>
  <si>
    <t>BL</t>
  </si>
  <si>
    <t>%</t>
  </si>
  <si>
    <t>Gal</t>
  </si>
  <si>
    <t>Unidad</t>
  </si>
  <si>
    <t>BLS</t>
  </si>
  <si>
    <t>Enero</t>
  </si>
  <si>
    <t>UNNA ENERGIA IV adicional</t>
  </si>
  <si>
    <t>UNNA IV adicional</t>
  </si>
  <si>
    <t>Balance UNNA IV</t>
  </si>
  <si>
    <t>CLIENTE 1</t>
  </si>
  <si>
    <t>GNS GASNORP</t>
  </si>
  <si>
    <t>GNS LIMAGAS</t>
  </si>
  <si>
    <t>Balance PETROPERU I</t>
  </si>
  <si>
    <t>Balance LOTE VI</t>
  </si>
  <si>
    <t>GNS REFINERIA</t>
  </si>
  <si>
    <t>Balance ENEL</t>
  </si>
  <si>
    <t>UNNA
VENTA</t>
  </si>
  <si>
    <t>PETROPERU Z-69</t>
  </si>
  <si>
    <t>SAVIA-PETROPERU adicional</t>
  </si>
  <si>
    <t>Balance SAVIA-PETROPERU</t>
  </si>
  <si>
    <t>Febrero</t>
  </si>
  <si>
    <t>CNPC adicional</t>
  </si>
  <si>
    <t>Balance CNPC</t>
  </si>
  <si>
    <t>Marzo</t>
  </si>
  <si>
    <t>CNPC TOTAL</t>
  </si>
  <si>
    <t>Lote Z-69</t>
  </si>
  <si>
    <t>Lote I</t>
  </si>
  <si>
    <t>Lote IV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</si>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</sst>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[$-280A]dddd\ d&quot; de &quot;mmmm&quot; de &quot;yyyy;@"/>
    <numFmt numFmtId="165" formatCode="0.0000"/>
    <numFmt numFmtId="166" formatCode="0.0%"/>
    <numFmt numFmtId="167" formatCode="_(&quot;N$&quot;* #,##0.00_);_(&quot;N$&quot;* \(#,##0.00\);_(&quot;N$&quot;* &quot;-&quot;??_);_(@_)"/>
    <numFmt numFmtId="168" formatCode="0.00000000000"/>
    <numFmt numFmtId="169" formatCode="_(&quot;N$&quot;* #,##0_);_(&quot;N$&quot;* \(#,##0\);_(&quot;N$&quot;* &quot;-&quot;??_);_(@_)"/>
    <numFmt numFmtId="170" formatCode="0.00_)"/>
    <numFmt numFmtId="171" formatCode="0_)"/>
    <numFmt numFmtId="172" formatCode="0.0000_)"/>
    <numFmt numFmtId="173" formatCode="0.000_)"/>
    <numFmt numFmtId="174" formatCode="0.000"/>
    <numFmt numFmtId="175" formatCode="0.0000000"/>
    <numFmt numFmtId="176" formatCode="0.0_)"/>
    <numFmt numFmtId="177" formatCode="0.0"/>
    <numFmt numFmtId="178" formatCode=";;;"/>
    <numFmt numFmtId="179" formatCode="dd\-mm\-yy;@"/>
    <numFmt numFmtId="180" formatCode="0.00000"/>
    <numFmt numFmtId="181" formatCode="0.000000_)"/>
  </numFmts>
  <fonts count="4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name val="Arial"/>
      <family val="2"/>
    </font>
    <font>
      <b/>
      <sz val="14"/>
      <color rgb="FFFFFFFF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6"/>
      <color indexed="12"/>
      <name val="Arial"/>
      <family val="2"/>
    </font>
    <font>
      <b/>
      <sz val="12"/>
      <color rgb="FFFFFFFF"/>
      <name val="Arial"/>
      <family val="2"/>
    </font>
    <font>
      <sz val="12"/>
      <color rgb="FFFF0000"/>
      <name val="Arial"/>
      <family val="2"/>
    </font>
    <font>
      <sz val="14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1"/>
      <color rgb="FFFF0000"/>
      <name val="Arial"/>
      <family val="2"/>
    </font>
    <font>
      <sz val="11"/>
      <color indexed="12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16"/>
      <color indexed="12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color indexed="8"/>
      <name val="Arial"/>
      <family val="2"/>
    </font>
    <font>
      <b/>
      <sz val="12"/>
      <color theme="7" tint="-0.249977111117893"/>
      <name val="Arial"/>
      <family val="2"/>
    </font>
    <font>
      <sz val="12"/>
      <color rgb="FF0000FF"/>
      <name val="Arial"/>
      <family val="2"/>
    </font>
    <font>
      <sz val="12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Arial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double">
        <color indexed="64"/>
      </bottom>
      <diagonal/>
    </border>
    <border>
      <left/>
      <right style="thin">
        <color theme="1"/>
      </right>
      <top/>
      <bottom style="double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rgb="FFFF0000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8"/>
      </left>
      <right style="thin">
        <color indexed="8"/>
      </right>
      <top style="medium">
        <color theme="1"/>
      </top>
      <bottom/>
      <diagonal/>
    </border>
    <border>
      <left/>
      <right style="thin">
        <color indexed="8"/>
      </right>
      <top style="medium">
        <color theme="1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8"/>
      </left>
      <right style="thin">
        <color indexed="8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theme="1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theme="1"/>
      </top>
      <bottom/>
      <diagonal/>
    </border>
  </borders>
  <cellStyleXfs count="4">
    <xf numFmtId="0" fontId="0" fillId="0" borderId="0"/>
    <xf numFmtId="164" fontId="1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756">
    <xf numFmtId="0" fontId="0" fillId="0" borderId="0" xfId="0"/>
    <xf numFmtId="164" fontId="1" fillId="0" borderId="0" xfId="1"/>
    <xf numFmtId="2" fontId="1" fillId="0" borderId="0" xfId="1" applyNumberFormat="1"/>
    <xf numFmtId="2" fontId="2" fillId="0" borderId="0" xfId="1" applyNumberFormat="1" applyFont="1"/>
    <xf numFmtId="165" fontId="1" fillId="0" borderId="0" xfId="1" applyNumberFormat="1"/>
    <xf numFmtId="2" fontId="2" fillId="2" borderId="0" xfId="1" applyNumberFormat="1" applyFont="1" applyFill="1"/>
    <xf numFmtId="2" fontId="1" fillId="2" borderId="0" xfId="1" applyNumberFormat="1" applyFill="1"/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66" fontId="1" fillId="0" borderId="0" xfId="2" applyNumberFormat="1" applyFont="1" applyFill="1" applyBorder="1" applyAlignment="1">
      <alignment horizontal="center" vertical="center"/>
    </xf>
    <xf numFmtId="168" fontId="1" fillId="0" borderId="0" xfId="3" applyNumberFormat="1" applyFont="1" applyFill="1"/>
    <xf numFmtId="169" fontId="1" fillId="0" borderId="1" xfId="3" applyNumberFormat="1" applyFont="1" applyFill="1" applyBorder="1" applyAlignment="1">
      <alignment horizontal="center" vertical="center"/>
    </xf>
    <xf numFmtId="2" fontId="1" fillId="0" borderId="1" xfId="3" applyNumberFormat="1" applyFont="1" applyFill="1" applyBorder="1"/>
    <xf numFmtId="0" fontId="4" fillId="0" borderId="0" xfId="1" applyNumberFormat="1" applyFont="1"/>
    <xf numFmtId="0" fontId="1" fillId="0" borderId="0" xfId="1" applyNumberFormat="1"/>
    <xf numFmtId="164" fontId="5" fillId="0" borderId="0" xfId="1" applyFont="1" applyAlignment="1">
      <alignment horizontal="center"/>
    </xf>
    <xf numFmtId="0" fontId="6" fillId="0" borderId="0" xfId="1" applyNumberFormat="1" applyFont="1"/>
    <xf numFmtId="0" fontId="1" fillId="2" borderId="0" xfId="1" applyNumberFormat="1" applyFill="1"/>
    <xf numFmtId="0" fontId="1" fillId="0" borderId="5" xfId="1" applyNumberFormat="1" applyBorder="1"/>
    <xf numFmtId="164" fontId="1" fillId="2" borderId="7" xfId="1" applyFill="1" applyBorder="1" applyAlignment="1">
      <alignment horizontal="center" vertical="center"/>
    </xf>
    <xf numFmtId="164" fontId="2" fillId="0" borderId="0" xfId="1" applyFont="1" applyAlignment="1">
      <alignment horizontal="center" vertical="center"/>
    </xf>
    <xf numFmtId="170" fontId="1" fillId="0" borderId="0" xfId="1" applyNumberFormat="1"/>
    <xf numFmtId="166" fontId="1" fillId="0" borderId="0" xfId="2" applyNumberFormat="1" applyFont="1" applyFill="1" applyAlignment="1">
      <alignment horizontal="center" vertical="center"/>
    </xf>
    <xf numFmtId="164" fontId="1" fillId="0" borderId="0" xfId="1" applyAlignment="1">
      <alignment horizontal="center"/>
    </xf>
    <xf numFmtId="164" fontId="8" fillId="0" borderId="0" xfId="1" applyFont="1" applyAlignment="1">
      <alignment horizontal="center"/>
    </xf>
    <xf numFmtId="15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4" fontId="9" fillId="0" borderId="0" xfId="1" applyFont="1" applyAlignment="1">
      <alignment horizontal="center" vertical="center"/>
    </xf>
    <xf numFmtId="1" fontId="1" fillId="0" borderId="2" xfId="1" applyNumberFormat="1" applyBorder="1" applyAlignment="1">
      <alignment horizontal="center"/>
    </xf>
    <xf numFmtId="1" fontId="1" fillId="0" borderId="3" xfId="1" applyNumberFormat="1" applyBorder="1" applyAlignment="1">
      <alignment horizontal="center"/>
    </xf>
    <xf numFmtId="0" fontId="1" fillId="0" borderId="3" xfId="1" applyNumberFormat="1" applyBorder="1" applyAlignment="1">
      <alignment horizontal="center"/>
    </xf>
    <xf numFmtId="1" fontId="1" fillId="0" borderId="4" xfId="1" applyNumberFormat="1" applyBorder="1" applyAlignment="1">
      <alignment horizontal="center"/>
    </xf>
    <xf numFmtId="1" fontId="1" fillId="0" borderId="0" xfId="1" applyNumberFormat="1" applyAlignment="1">
      <alignment horizontal="center"/>
    </xf>
    <xf numFmtId="171" fontId="1" fillId="2" borderId="8" xfId="1" applyNumberFormat="1" applyFill="1" applyBorder="1" applyAlignment="1">
      <alignment horizontal="center"/>
    </xf>
    <xf numFmtId="171" fontId="1" fillId="2" borderId="9" xfId="1" applyNumberFormat="1" applyFill="1" applyBorder="1" applyAlignment="1">
      <alignment horizontal="center"/>
    </xf>
    <xf numFmtId="1" fontId="1" fillId="0" borderId="9" xfId="1" applyNumberFormat="1" applyBorder="1" applyAlignment="1">
      <alignment horizontal="center"/>
    </xf>
    <xf numFmtId="1" fontId="1" fillId="0" borderId="10" xfId="1" applyNumberFormat="1" applyBorder="1" applyAlignment="1">
      <alignment horizontal="center"/>
    </xf>
    <xf numFmtId="171" fontId="1" fillId="0" borderId="11" xfId="1" applyNumberFormat="1" applyBorder="1" applyAlignment="1">
      <alignment horizontal="center"/>
    </xf>
    <xf numFmtId="171" fontId="1" fillId="0" borderId="12" xfId="1" applyNumberFormat="1" applyBorder="1" applyAlignment="1">
      <alignment horizontal="center"/>
    </xf>
    <xf numFmtId="1" fontId="1" fillId="2" borderId="12" xfId="1" applyNumberFormat="1" applyFill="1" applyBorder="1" applyAlignment="1">
      <alignment horizontal="center"/>
    </xf>
    <xf numFmtId="1" fontId="1" fillId="0" borderId="12" xfId="1" applyNumberFormat="1" applyBorder="1" applyAlignment="1">
      <alignment horizontal="center"/>
    </xf>
    <xf numFmtId="2" fontId="1" fillId="0" borderId="13" xfId="1" applyNumberFormat="1" applyBorder="1" applyAlignment="1">
      <alignment horizontal="center"/>
    </xf>
    <xf numFmtId="1" fontId="1" fillId="0" borderId="14" xfId="1" applyNumberFormat="1" applyBorder="1" applyAlignment="1">
      <alignment horizontal="center"/>
    </xf>
    <xf numFmtId="172" fontId="1" fillId="0" borderId="9" xfId="1" applyNumberFormat="1" applyBorder="1" applyAlignment="1">
      <alignment horizontal="center"/>
    </xf>
    <xf numFmtId="10" fontId="1" fillId="2" borderId="15" xfId="2" applyNumberFormat="1" applyFont="1" applyFill="1" applyBorder="1" applyAlignment="1">
      <alignment horizontal="center"/>
    </xf>
    <xf numFmtId="1" fontId="1" fillId="2" borderId="7" xfId="1" applyNumberFormat="1" applyFill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2" fontId="1" fillId="0" borderId="9" xfId="1" applyNumberFormat="1" applyBorder="1" applyAlignment="1">
      <alignment horizontal="center"/>
    </xf>
    <xf numFmtId="2" fontId="1" fillId="0" borderId="16" xfId="1" applyNumberFormat="1" applyBorder="1" applyAlignment="1">
      <alignment horizontal="center"/>
    </xf>
    <xf numFmtId="165" fontId="1" fillId="0" borderId="14" xfId="1" applyNumberFormat="1" applyBorder="1" applyAlignment="1">
      <alignment horizontal="center"/>
    </xf>
    <xf numFmtId="165" fontId="1" fillId="0" borderId="9" xfId="1" applyNumberFormat="1" applyBorder="1" applyAlignment="1">
      <alignment horizontal="center"/>
    </xf>
    <xf numFmtId="165" fontId="1" fillId="0" borderId="15" xfId="1" applyNumberFormat="1" applyBorder="1" applyAlignment="1">
      <alignment horizontal="center"/>
    </xf>
    <xf numFmtId="173" fontId="1" fillId="0" borderId="0" xfId="1" applyNumberFormat="1" applyAlignment="1">
      <alignment horizontal="center"/>
    </xf>
    <xf numFmtId="170" fontId="1" fillId="0" borderId="8" xfId="1" applyNumberFormat="1" applyBorder="1" applyAlignment="1">
      <alignment horizontal="center"/>
    </xf>
    <xf numFmtId="170" fontId="1" fillId="0" borderId="9" xfId="1" applyNumberFormat="1" applyBorder="1" applyAlignment="1">
      <alignment horizontal="center"/>
    </xf>
    <xf numFmtId="170" fontId="1" fillId="0" borderId="16" xfId="1" applyNumberFormat="1" applyBorder="1" applyAlignment="1">
      <alignment horizontal="center"/>
    </xf>
    <xf numFmtId="170" fontId="1" fillId="0" borderId="17" xfId="1" applyNumberFormat="1" applyBorder="1" applyAlignment="1">
      <alignment horizontal="center"/>
    </xf>
    <xf numFmtId="2" fontId="1" fillId="0" borderId="18" xfId="1" applyNumberFormat="1" applyBorder="1" applyAlignment="1">
      <alignment horizontal="center"/>
    </xf>
    <xf numFmtId="2" fontId="1" fillId="0" borderId="19" xfId="1" applyNumberFormat="1" applyBorder="1" applyAlignment="1">
      <alignment horizontal="center"/>
    </xf>
    <xf numFmtId="171" fontId="1" fillId="0" borderId="0" xfId="1" applyNumberFormat="1" applyAlignment="1">
      <alignment horizontal="center"/>
    </xf>
    <xf numFmtId="170" fontId="1" fillId="0" borderId="18" xfId="1" applyNumberFormat="1" applyBorder="1" applyAlignment="1">
      <alignment horizontal="center"/>
    </xf>
    <xf numFmtId="170" fontId="1" fillId="0" borderId="19" xfId="1" applyNumberFormat="1" applyBorder="1" applyAlignment="1">
      <alignment horizontal="center"/>
    </xf>
    <xf numFmtId="171" fontId="1" fillId="0" borderId="17" xfId="1" applyNumberFormat="1" applyBorder="1" applyAlignment="1">
      <alignment horizontal="center"/>
    </xf>
    <xf numFmtId="171" fontId="1" fillId="0" borderId="18" xfId="1" applyNumberFormat="1" applyBorder="1" applyAlignment="1">
      <alignment horizontal="center"/>
    </xf>
    <xf numFmtId="2" fontId="1" fillId="0" borderId="20" xfId="1" applyNumberFormat="1" applyBorder="1" applyAlignment="1">
      <alignment horizontal="center" vertical="center"/>
    </xf>
    <xf numFmtId="2" fontId="1" fillId="0" borderId="21" xfId="1" applyNumberFormat="1" applyBorder="1" applyAlignment="1">
      <alignment horizontal="center" vertical="center"/>
    </xf>
    <xf numFmtId="171" fontId="8" fillId="0" borderId="23" xfId="1" applyNumberFormat="1" applyFont="1" applyBorder="1" applyAlignment="1">
      <alignment horizontal="left" vertical="center"/>
    </xf>
    <xf numFmtId="171" fontId="11" fillId="0" borderId="24" xfId="1" applyNumberFormat="1" applyFont="1" applyBorder="1" applyAlignment="1">
      <alignment horizontal="center" vertical="center"/>
    </xf>
    <xf numFmtId="171" fontId="12" fillId="0" borderId="25" xfId="1" applyNumberFormat="1" applyFont="1" applyBorder="1" applyAlignment="1">
      <alignment horizontal="center" vertical="center"/>
    </xf>
    <xf numFmtId="171" fontId="11" fillId="0" borderId="25" xfId="1" applyNumberFormat="1" applyFont="1" applyBorder="1" applyAlignment="1">
      <alignment horizontal="center" vertical="center"/>
    </xf>
    <xf numFmtId="171" fontId="11" fillId="0" borderId="26" xfId="1" applyNumberFormat="1" applyFont="1" applyBorder="1" applyAlignment="1">
      <alignment horizontal="center" vertical="center"/>
    </xf>
    <xf numFmtId="171" fontId="11" fillId="0" borderId="27" xfId="1" applyNumberFormat="1" applyFont="1" applyBorder="1" applyAlignment="1">
      <alignment horizontal="center" vertical="center"/>
    </xf>
    <xf numFmtId="171" fontId="11" fillId="0" borderId="28" xfId="1" applyNumberFormat="1" applyFont="1" applyBorder="1" applyAlignment="1">
      <alignment horizontal="center" vertical="center"/>
    </xf>
    <xf numFmtId="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17" fontId="9" fillId="0" borderId="0" xfId="1" applyNumberFormat="1" applyFont="1" applyAlignment="1" applyProtection="1">
      <alignment vertical="center"/>
      <protection locked="0"/>
    </xf>
    <xf numFmtId="0" fontId="9" fillId="0" borderId="0" xfId="1" applyNumberFormat="1" applyFont="1" applyAlignment="1" applyProtection="1">
      <alignment vertical="center"/>
      <protection locked="0"/>
    </xf>
    <xf numFmtId="0" fontId="13" fillId="0" borderId="0" xfId="1" applyNumberFormat="1" applyFont="1" applyAlignment="1" applyProtection="1">
      <alignment vertical="center"/>
      <protection locked="0"/>
    </xf>
    <xf numFmtId="0" fontId="1" fillId="0" borderId="29" xfId="1" applyNumberFormat="1" applyBorder="1"/>
    <xf numFmtId="0" fontId="1" fillId="0" borderId="30" xfId="1" applyNumberFormat="1" applyBorder="1"/>
    <xf numFmtId="164" fontId="1" fillId="2" borderId="0" xfId="1" applyFill="1"/>
    <xf numFmtId="164" fontId="1" fillId="2" borderId="0" xfId="1" applyFill="1" applyAlignment="1">
      <alignment horizontal="center"/>
    </xf>
    <xf numFmtId="164" fontId="2" fillId="0" borderId="31" xfId="1" applyFont="1" applyBorder="1"/>
    <xf numFmtId="164" fontId="2" fillId="0" borderId="0" xfId="1" applyFont="1"/>
    <xf numFmtId="164" fontId="2" fillId="0" borderId="0" xfId="1" applyFont="1" applyAlignment="1">
      <alignment horizontal="center"/>
    </xf>
    <xf numFmtId="164" fontId="2" fillId="0" borderId="32" xfId="1" applyFont="1" applyBorder="1"/>
    <xf numFmtId="164" fontId="2" fillId="0" borderId="33" xfId="1" applyFont="1" applyBorder="1"/>
    <xf numFmtId="164" fontId="2" fillId="0" borderId="34" xfId="1" applyFont="1" applyBorder="1"/>
    <xf numFmtId="164" fontId="2" fillId="0" borderId="35" xfId="1" applyFont="1" applyBorder="1"/>
    <xf numFmtId="2" fontId="2" fillId="0" borderId="35" xfId="1" applyNumberFormat="1" applyFont="1" applyBorder="1"/>
    <xf numFmtId="164" fontId="14" fillId="0" borderId="0" xfId="1" applyFont="1" applyAlignment="1">
      <alignment horizontal="center" vertical="center"/>
    </xf>
    <xf numFmtId="164" fontId="8" fillId="0" borderId="37" xfId="1" applyFont="1" applyBorder="1"/>
    <xf numFmtId="164" fontId="1" fillId="0" borderId="38" xfId="1" applyBorder="1"/>
    <xf numFmtId="1" fontId="15" fillId="0" borderId="39" xfId="1" applyNumberFormat="1" applyFont="1" applyBorder="1" applyAlignment="1">
      <alignment horizontal="center"/>
    </xf>
    <xf numFmtId="2" fontId="15" fillId="0" borderId="40" xfId="1" applyNumberFormat="1" applyFont="1" applyBorder="1" applyAlignment="1">
      <alignment horizontal="center"/>
    </xf>
    <xf numFmtId="1" fontId="1" fillId="0" borderId="41" xfId="1" applyNumberFormat="1" applyBorder="1" applyAlignment="1">
      <alignment horizontal="center"/>
    </xf>
    <xf numFmtId="165" fontId="15" fillId="0" borderId="42" xfId="1" applyNumberFormat="1" applyFont="1" applyBorder="1"/>
    <xf numFmtId="165" fontId="2" fillId="0" borderId="0" xfId="1" applyNumberFormat="1" applyFont="1" applyAlignment="1">
      <alignment horizontal="center"/>
    </xf>
    <xf numFmtId="165" fontId="12" fillId="0" borderId="43" xfId="1" applyNumberFormat="1" applyFont="1" applyBorder="1" applyAlignment="1">
      <alignment horizontal="center"/>
    </xf>
    <xf numFmtId="0" fontId="2" fillId="0" borderId="44" xfId="1" applyNumberFormat="1" applyFont="1" applyBorder="1" applyAlignment="1">
      <alignment horizontal="center"/>
    </xf>
    <xf numFmtId="2" fontId="2" fillId="0" borderId="45" xfId="1" applyNumberFormat="1" applyFont="1" applyBorder="1" applyAlignment="1">
      <alignment horizontal="center"/>
    </xf>
    <xf numFmtId="164" fontId="9" fillId="0" borderId="42" xfId="1" applyFont="1" applyBorder="1" applyAlignment="1">
      <alignment horizontal="center" vertical="center"/>
    </xf>
    <xf numFmtId="164" fontId="9" fillId="0" borderId="46" xfId="1" applyFont="1" applyBorder="1" applyAlignment="1">
      <alignment horizontal="center" vertical="center"/>
    </xf>
    <xf numFmtId="0" fontId="9" fillId="0" borderId="37" xfId="1" applyNumberFormat="1" applyFont="1" applyBorder="1" applyAlignment="1">
      <alignment horizontal="center" vertical="center"/>
    </xf>
    <xf numFmtId="164" fontId="9" fillId="0" borderId="38" xfId="1" applyFont="1" applyBorder="1" applyAlignment="1">
      <alignment vertical="center"/>
    </xf>
    <xf numFmtId="164" fontId="9" fillId="0" borderId="0" xfId="1" applyFont="1" applyAlignment="1">
      <alignment vertical="center"/>
    </xf>
    <xf numFmtId="164" fontId="9" fillId="0" borderId="1" xfId="1" applyFont="1" applyBorder="1" applyAlignment="1">
      <alignment vertical="center"/>
    </xf>
    <xf numFmtId="164" fontId="9" fillId="0" borderId="47" xfId="1" applyFont="1" applyBorder="1" applyAlignment="1">
      <alignment vertical="center"/>
    </xf>
    <xf numFmtId="0" fontId="3" fillId="0" borderId="48" xfId="1" applyNumberFormat="1" applyFont="1" applyBorder="1" applyAlignment="1">
      <alignment horizontal="center" vertical="center"/>
    </xf>
    <xf numFmtId="0" fontId="3" fillId="0" borderId="49" xfId="1" applyNumberFormat="1" applyFont="1" applyBorder="1" applyAlignment="1">
      <alignment horizontal="center" vertical="center"/>
    </xf>
    <xf numFmtId="164" fontId="1" fillId="0" borderId="51" xfId="1" applyBorder="1" applyAlignment="1">
      <alignment horizontal="center"/>
    </xf>
    <xf numFmtId="164" fontId="1" fillId="0" borderId="52" xfId="1" applyBorder="1" applyAlignment="1">
      <alignment horizontal="center"/>
    </xf>
    <xf numFmtId="164" fontId="1" fillId="0" borderId="53" xfId="1" applyBorder="1" applyAlignment="1">
      <alignment horizontal="center"/>
    </xf>
    <xf numFmtId="164" fontId="1" fillId="0" borderId="54" xfId="1" applyBorder="1" applyAlignment="1">
      <alignment horizontal="center"/>
    </xf>
    <xf numFmtId="164" fontId="1" fillId="0" borderId="55" xfId="1" applyBorder="1" applyAlignment="1">
      <alignment horizontal="center"/>
    </xf>
    <xf numFmtId="164" fontId="1" fillId="0" borderId="56" xfId="1" applyBorder="1" applyAlignment="1">
      <alignment horizontal="center"/>
    </xf>
    <xf numFmtId="171" fontId="1" fillId="0" borderId="57" xfId="1" applyNumberFormat="1" applyBorder="1" applyAlignment="1">
      <alignment horizontal="center"/>
    </xf>
    <xf numFmtId="164" fontId="3" fillId="0" borderId="57" xfId="1" applyFont="1" applyBorder="1" applyAlignment="1">
      <alignment horizontal="center" vertical="center"/>
    </xf>
    <xf numFmtId="2" fontId="3" fillId="0" borderId="57" xfId="1" applyNumberFormat="1" applyFont="1" applyBorder="1" applyAlignment="1">
      <alignment horizontal="center" vertical="center"/>
    </xf>
    <xf numFmtId="164" fontId="3" fillId="0" borderId="58" xfId="1" applyFont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10" fontId="1" fillId="0" borderId="0" xfId="1" applyNumberFormat="1" applyAlignment="1">
      <alignment horizontal="center"/>
    </xf>
    <xf numFmtId="164" fontId="1" fillId="0" borderId="59" xfId="1" applyBorder="1" applyAlignment="1">
      <alignment horizontal="center"/>
    </xf>
    <xf numFmtId="0" fontId="1" fillId="0" borderId="57" xfId="1" applyNumberFormat="1" applyBorder="1" applyAlignment="1">
      <alignment horizontal="center"/>
    </xf>
    <xf numFmtId="164" fontId="1" fillId="0" borderId="57" xfId="1" applyBorder="1" applyAlignment="1">
      <alignment horizontal="center"/>
    </xf>
    <xf numFmtId="0" fontId="1" fillId="0" borderId="58" xfId="1" applyNumberFormat="1" applyBorder="1" applyAlignment="1">
      <alignment horizontal="center"/>
    </xf>
    <xf numFmtId="164" fontId="1" fillId="0" borderId="58" xfId="1" applyBorder="1" applyAlignment="1">
      <alignment horizontal="center"/>
    </xf>
    <xf numFmtId="1" fontId="10" fillId="0" borderId="0" xfId="1" applyNumberFormat="1" applyFont="1" applyAlignment="1">
      <alignment horizontal="center" vertical="center"/>
    </xf>
    <xf numFmtId="171" fontId="10" fillId="0" borderId="0" xfId="1" applyNumberFormat="1" applyFont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171" fontId="16" fillId="0" borderId="0" xfId="1" applyNumberFormat="1" applyFont="1" applyAlignment="1">
      <alignment horizontal="right"/>
    </xf>
    <xf numFmtId="174" fontId="17" fillId="0" borderId="0" xfId="1" applyNumberFormat="1" applyFont="1" applyAlignment="1">
      <alignment horizontal="center"/>
    </xf>
    <xf numFmtId="174" fontId="1" fillId="0" borderId="0" xfId="1" applyNumberFormat="1" applyAlignment="1">
      <alignment horizontal="center"/>
    </xf>
    <xf numFmtId="164" fontId="9" fillId="0" borderId="38" xfId="1" applyFont="1" applyBorder="1" applyAlignment="1">
      <alignment horizontal="center" vertical="center"/>
    </xf>
    <xf numFmtId="2" fontId="18" fillId="0" borderId="42" xfId="1" applyNumberFormat="1" applyFont="1" applyBorder="1" applyAlignment="1">
      <alignment horizontal="center" vertical="center"/>
    </xf>
    <xf numFmtId="2" fontId="18" fillId="0" borderId="46" xfId="1" applyNumberFormat="1" applyFont="1" applyBorder="1" applyAlignment="1">
      <alignment horizontal="center" vertical="center"/>
    </xf>
    <xf numFmtId="164" fontId="8" fillId="0" borderId="63" xfId="1" applyFont="1" applyBorder="1"/>
    <xf numFmtId="164" fontId="1" fillId="0" borderId="64" xfId="1" applyBorder="1"/>
    <xf numFmtId="1" fontId="15" fillId="0" borderId="65" xfId="1" applyNumberFormat="1" applyFont="1" applyBorder="1" applyAlignment="1">
      <alignment horizontal="center"/>
    </xf>
    <xf numFmtId="2" fontId="15" fillId="0" borderId="28" xfId="1" applyNumberFormat="1" applyFont="1" applyBorder="1" applyAlignment="1">
      <alignment horizontal="center"/>
    </xf>
    <xf numFmtId="1" fontId="1" fillId="0" borderId="66" xfId="1" applyNumberFormat="1" applyBorder="1" applyAlignment="1">
      <alignment horizontal="center"/>
    </xf>
    <xf numFmtId="165" fontId="15" fillId="0" borderId="67" xfId="1" applyNumberFormat="1" applyFont="1" applyBorder="1"/>
    <xf numFmtId="1" fontId="19" fillId="0" borderId="68" xfId="1" applyNumberFormat="1" applyFont="1" applyBorder="1" applyAlignment="1">
      <alignment horizontal="center"/>
    </xf>
    <xf numFmtId="2" fontId="1" fillId="0" borderId="69" xfId="1" applyNumberFormat="1" applyBorder="1"/>
    <xf numFmtId="2" fontId="1" fillId="0" borderId="35" xfId="1" applyNumberFormat="1" applyBorder="1" applyAlignment="1">
      <alignment horizontal="center"/>
    </xf>
    <xf numFmtId="164" fontId="9" fillId="0" borderId="71" xfId="1" applyFont="1" applyBorder="1" applyAlignment="1">
      <alignment horizontal="center" vertical="center"/>
    </xf>
    <xf numFmtId="164" fontId="9" fillId="0" borderId="72" xfId="1" applyFont="1" applyBorder="1" applyAlignment="1">
      <alignment horizontal="center" vertical="center"/>
    </xf>
    <xf numFmtId="0" fontId="9" fillId="0" borderId="70" xfId="1" applyNumberFormat="1" applyFont="1" applyBorder="1" applyAlignment="1">
      <alignment horizontal="center" vertical="center"/>
    </xf>
    <xf numFmtId="164" fontId="9" fillId="0" borderId="73" xfId="1" applyFont="1" applyBorder="1" applyAlignment="1">
      <alignment horizontal="center" vertical="center"/>
    </xf>
    <xf numFmtId="164" fontId="9" fillId="0" borderId="1" xfId="1" applyFont="1" applyBorder="1" applyAlignment="1">
      <alignment horizontal="center" vertical="center"/>
    </xf>
    <xf numFmtId="164" fontId="9" fillId="0" borderId="47" xfId="1" applyFont="1" applyBorder="1" applyAlignment="1">
      <alignment horizontal="center" vertical="center"/>
    </xf>
    <xf numFmtId="0" fontId="1" fillId="0" borderId="1" xfId="1" applyNumberFormat="1" applyBorder="1"/>
    <xf numFmtId="164" fontId="1" fillId="0" borderId="76" xfId="1" applyBorder="1" applyAlignment="1">
      <alignment horizontal="center"/>
    </xf>
    <xf numFmtId="164" fontId="1" fillId="0" borderId="77" xfId="1" applyBorder="1" applyAlignment="1">
      <alignment horizontal="center"/>
    </xf>
    <xf numFmtId="164" fontId="1" fillId="0" borderId="78" xfId="1" applyBorder="1" applyAlignment="1">
      <alignment horizontal="center"/>
    </xf>
    <xf numFmtId="164" fontId="1" fillId="0" borderId="79" xfId="1" applyBorder="1" applyAlignment="1">
      <alignment horizontal="center"/>
    </xf>
    <xf numFmtId="164" fontId="1" fillId="0" borderId="80" xfId="1" applyBorder="1" applyAlignment="1">
      <alignment horizontal="center"/>
    </xf>
    <xf numFmtId="164" fontId="1" fillId="0" borderId="81" xfId="1" applyBorder="1" applyAlignment="1">
      <alignment horizontal="center"/>
    </xf>
    <xf numFmtId="164" fontId="1" fillId="0" borderId="82" xfId="1" applyBorder="1" applyAlignment="1">
      <alignment horizontal="center"/>
    </xf>
    <xf numFmtId="171" fontId="1" fillId="0" borderId="75" xfId="1" applyNumberFormat="1" applyBorder="1" applyAlignment="1">
      <alignment horizontal="center"/>
    </xf>
    <xf numFmtId="164" fontId="3" fillId="0" borderId="75" xfId="1" applyFont="1" applyBorder="1" applyAlignment="1">
      <alignment horizontal="center" vertical="center"/>
    </xf>
    <xf numFmtId="164" fontId="3" fillId="0" borderId="83" xfId="1" applyFont="1" applyBorder="1" applyAlignment="1">
      <alignment horizontal="center" vertical="center"/>
    </xf>
    <xf numFmtId="164" fontId="1" fillId="0" borderId="74" xfId="1" applyBorder="1" applyAlignment="1">
      <alignment horizontal="center"/>
    </xf>
    <xf numFmtId="0" fontId="1" fillId="0" borderId="75" xfId="1" applyNumberFormat="1" applyBorder="1" applyAlignment="1">
      <alignment horizontal="center"/>
    </xf>
    <xf numFmtId="164" fontId="1" fillId="0" borderId="75" xfId="1" applyBorder="1" applyAlignment="1">
      <alignment horizontal="center"/>
    </xf>
    <xf numFmtId="0" fontId="10" fillId="0" borderId="50" xfId="1" applyNumberFormat="1" applyFont="1" applyBorder="1" applyAlignment="1">
      <alignment horizontal="center"/>
    </xf>
    <xf numFmtId="0" fontId="10" fillId="0" borderId="31" xfId="1" applyNumberFormat="1" applyFont="1" applyBorder="1" applyAlignment="1">
      <alignment horizontal="center"/>
    </xf>
    <xf numFmtId="170" fontId="10" fillId="0" borderId="32" xfId="1" applyNumberFormat="1" applyFont="1" applyBorder="1" applyAlignment="1">
      <alignment horizontal="center"/>
    </xf>
    <xf numFmtId="170" fontId="10" fillId="0" borderId="50" xfId="1" applyNumberFormat="1" applyFont="1" applyBorder="1" applyAlignment="1">
      <alignment horizontal="center"/>
    </xf>
    <xf numFmtId="170" fontId="10" fillId="0" borderId="31" xfId="1" applyNumberFormat="1" applyFont="1" applyBorder="1" applyAlignment="1">
      <alignment horizontal="center"/>
    </xf>
    <xf numFmtId="171" fontId="10" fillId="0" borderId="32" xfId="1" applyNumberFormat="1" applyFont="1" applyBorder="1" applyAlignment="1">
      <alignment horizontal="center"/>
    </xf>
    <xf numFmtId="171" fontId="10" fillId="0" borderId="50" xfId="1" applyNumberFormat="1" applyFont="1" applyBorder="1" applyAlignment="1">
      <alignment horizontal="center"/>
    </xf>
    <xf numFmtId="170" fontId="16" fillId="0" borderId="0" xfId="1" applyNumberFormat="1" applyFont="1" applyAlignment="1">
      <alignment horizontal="right"/>
    </xf>
    <xf numFmtId="170" fontId="17" fillId="0" borderId="0" xfId="1" applyNumberFormat="1" applyFont="1" applyAlignment="1">
      <alignment horizontal="center"/>
    </xf>
    <xf numFmtId="170" fontId="1" fillId="0" borderId="0" xfId="1" applyNumberFormat="1" applyAlignment="1">
      <alignment horizontal="center"/>
    </xf>
    <xf numFmtId="2" fontId="9" fillId="0" borderId="71" xfId="1" applyNumberFormat="1" applyFont="1" applyBorder="1" applyAlignment="1">
      <alignment horizontal="center" vertical="center"/>
    </xf>
    <xf numFmtId="2" fontId="9" fillId="0" borderId="72" xfId="1" applyNumberFormat="1" applyFont="1" applyBorder="1" applyAlignment="1">
      <alignment horizontal="center" vertical="center"/>
    </xf>
    <xf numFmtId="165" fontId="12" fillId="0" borderId="86" xfId="1" applyNumberFormat="1" applyFont="1" applyBorder="1" applyAlignment="1">
      <alignment horizontal="center"/>
    </xf>
    <xf numFmtId="2" fontId="1" fillId="0" borderId="33" xfId="1" applyNumberFormat="1" applyBorder="1"/>
    <xf numFmtId="171" fontId="10" fillId="0" borderId="63" xfId="1" applyNumberFormat="1" applyFont="1" applyBorder="1" applyAlignment="1">
      <alignment horizontal="center"/>
    </xf>
    <xf numFmtId="1" fontId="10" fillId="0" borderId="87" xfId="1" applyNumberFormat="1" applyFont="1" applyBorder="1" applyAlignment="1">
      <alignment horizontal="center" vertical="center"/>
    </xf>
    <xf numFmtId="171" fontId="10" fillId="0" borderId="88" xfId="1" applyNumberFormat="1" applyFont="1" applyBorder="1" applyAlignment="1">
      <alignment horizontal="center" vertical="center"/>
    </xf>
    <xf numFmtId="0" fontId="10" fillId="0" borderId="63" xfId="1" applyNumberFormat="1" applyFont="1" applyBorder="1" applyAlignment="1">
      <alignment horizontal="center" vertical="center"/>
    </xf>
    <xf numFmtId="171" fontId="10" fillId="0" borderId="87" xfId="1" applyNumberFormat="1" applyFont="1" applyBorder="1" applyAlignment="1">
      <alignment horizontal="center" vertical="center"/>
    </xf>
    <xf numFmtId="1" fontId="10" fillId="0" borderId="64" xfId="1" applyNumberFormat="1" applyFont="1" applyBorder="1" applyAlignment="1">
      <alignment horizontal="center" vertical="center"/>
    </xf>
    <xf numFmtId="171" fontId="10" fillId="0" borderId="1" xfId="1" applyNumberFormat="1" applyFont="1" applyBorder="1" applyAlignment="1">
      <alignment horizontal="center" vertical="center"/>
    </xf>
    <xf numFmtId="171" fontId="10" fillId="0" borderId="74" xfId="1" applyNumberFormat="1" applyFont="1" applyBorder="1" applyAlignment="1">
      <alignment horizontal="center" vertical="center"/>
    </xf>
    <xf numFmtId="0" fontId="10" fillId="0" borderId="75" xfId="1" applyNumberFormat="1" applyFont="1" applyBorder="1" applyAlignment="1">
      <alignment horizontal="center" vertical="center"/>
    </xf>
    <xf numFmtId="171" fontId="10" fillId="2" borderId="22" xfId="1" applyNumberFormat="1" applyFont="1" applyFill="1" applyBorder="1" applyAlignment="1">
      <alignment horizontal="center" vertical="center"/>
    </xf>
    <xf numFmtId="1" fontId="10" fillId="2" borderId="22" xfId="1" applyNumberFormat="1" applyFont="1" applyFill="1" applyBorder="1" applyAlignment="1">
      <alignment horizontal="center" vertical="center"/>
    </xf>
    <xf numFmtId="171" fontId="10" fillId="0" borderId="22" xfId="1" applyNumberFormat="1" applyFont="1" applyBorder="1" applyAlignment="1">
      <alignment horizontal="center" vertical="center"/>
    </xf>
    <xf numFmtId="0" fontId="10" fillId="0" borderId="22" xfId="1" applyNumberFormat="1" applyFont="1" applyBorder="1" applyAlignment="1">
      <alignment horizontal="center" vertical="center"/>
    </xf>
    <xf numFmtId="1" fontId="10" fillId="0" borderId="22" xfId="1" applyNumberFormat="1" applyFont="1" applyBorder="1" applyAlignment="1">
      <alignment horizontal="center" vertical="center"/>
    </xf>
    <xf numFmtId="0" fontId="10" fillId="2" borderId="22" xfId="1" applyNumberFormat="1" applyFont="1" applyFill="1" applyBorder="1" applyAlignment="1">
      <alignment horizontal="center" vertical="center"/>
    </xf>
    <xf numFmtId="170" fontId="10" fillId="0" borderId="22" xfId="1" applyNumberFormat="1" applyFont="1" applyBorder="1" applyAlignment="1">
      <alignment horizontal="center" vertical="center"/>
    </xf>
    <xf numFmtId="2" fontId="10" fillId="0" borderId="22" xfId="1" applyNumberFormat="1" applyFont="1" applyBorder="1" applyAlignment="1">
      <alignment horizontal="center" vertical="center"/>
    </xf>
    <xf numFmtId="10" fontId="10" fillId="2" borderId="22" xfId="2" applyNumberFormat="1" applyFont="1" applyFill="1" applyBorder="1" applyAlignment="1">
      <alignment horizontal="center" vertical="center"/>
    </xf>
    <xf numFmtId="171" fontId="10" fillId="2" borderId="33" xfId="1" applyNumberFormat="1" applyFont="1" applyFill="1" applyBorder="1" applyAlignment="1">
      <alignment horizontal="center" vertical="center"/>
    </xf>
    <xf numFmtId="2" fontId="10" fillId="0" borderId="89" xfId="1" applyNumberFormat="1" applyFont="1" applyBorder="1" applyAlignment="1">
      <alignment horizontal="center" vertical="center"/>
    </xf>
    <xf numFmtId="2" fontId="10" fillId="0" borderId="75" xfId="1" applyNumberFormat="1" applyFont="1" applyBorder="1" applyAlignment="1">
      <alignment horizontal="center" vertical="center"/>
    </xf>
    <xf numFmtId="2" fontId="10" fillId="0" borderId="83" xfId="1" applyNumberFormat="1" applyFont="1" applyBorder="1" applyAlignment="1">
      <alignment horizontal="center" vertical="center"/>
    </xf>
    <xf numFmtId="165" fontId="10" fillId="0" borderId="74" xfId="1" applyNumberFormat="1" applyFont="1" applyBorder="1" applyAlignment="1">
      <alignment horizontal="center" vertical="center"/>
    </xf>
    <xf numFmtId="165" fontId="10" fillId="0" borderId="75" xfId="1" applyNumberFormat="1" applyFont="1" applyBorder="1" applyAlignment="1">
      <alignment horizontal="center" vertical="center"/>
    </xf>
    <xf numFmtId="165" fontId="10" fillId="0" borderId="90" xfId="1" applyNumberFormat="1" applyFont="1" applyBorder="1" applyAlignment="1">
      <alignment horizontal="center" vertical="center"/>
    </xf>
    <xf numFmtId="171" fontId="10" fillId="0" borderId="69" xfId="1" applyNumberFormat="1" applyFont="1" applyBorder="1" applyAlignment="1">
      <alignment horizontal="center" vertical="center"/>
    </xf>
    <xf numFmtId="171" fontId="10" fillId="0" borderId="33" xfId="1" applyNumberFormat="1" applyFont="1" applyBorder="1" applyAlignment="1">
      <alignment horizontal="center" vertical="center"/>
    </xf>
    <xf numFmtId="0" fontId="10" fillId="0" borderId="33" xfId="1" applyNumberFormat="1" applyFont="1" applyBorder="1" applyAlignment="1">
      <alignment horizontal="center" vertical="center"/>
    </xf>
    <xf numFmtId="1" fontId="10" fillId="0" borderId="69" xfId="1" applyNumberFormat="1" applyFont="1" applyBorder="1" applyAlignment="1">
      <alignment horizontal="center" vertical="center"/>
    </xf>
    <xf numFmtId="0" fontId="10" fillId="0" borderId="69" xfId="1" applyNumberFormat="1" applyFont="1" applyBorder="1" applyAlignment="1">
      <alignment horizontal="center" vertical="center"/>
    </xf>
    <xf numFmtId="170" fontId="10" fillId="0" borderId="1" xfId="1" applyNumberFormat="1" applyFont="1" applyBorder="1" applyAlignment="1">
      <alignment horizontal="center"/>
    </xf>
    <xf numFmtId="1" fontId="10" fillId="0" borderId="63" xfId="1" applyNumberFormat="1" applyFont="1" applyBorder="1" applyAlignment="1">
      <alignment horizontal="center" vertical="center"/>
    </xf>
    <xf numFmtId="2" fontId="10" fillId="0" borderId="42" xfId="1" applyNumberFormat="1" applyFont="1" applyBorder="1" applyAlignment="1">
      <alignment horizontal="center" vertical="center"/>
    </xf>
    <xf numFmtId="2" fontId="10" fillId="0" borderId="37" xfId="1" applyNumberFormat="1" applyFont="1" applyBorder="1" applyAlignment="1">
      <alignment horizontal="center" vertical="center"/>
    </xf>
    <xf numFmtId="166" fontId="1" fillId="0" borderId="87" xfId="2" applyNumberFormat="1" applyFont="1" applyFill="1" applyBorder="1" applyAlignment="1">
      <alignment horizontal="center" vertical="center"/>
    </xf>
    <xf numFmtId="1" fontId="19" fillId="0" borderId="91" xfId="1" applyNumberFormat="1" applyFont="1" applyBorder="1" applyAlignment="1">
      <alignment horizontal="center"/>
    </xf>
    <xf numFmtId="165" fontId="12" fillId="0" borderId="28" xfId="1" applyNumberFormat="1" applyFont="1" applyBorder="1" applyAlignment="1">
      <alignment horizontal="center"/>
    </xf>
    <xf numFmtId="171" fontId="10" fillId="0" borderId="92" xfId="1" applyNumberFormat="1" applyFont="1" applyBorder="1" applyAlignment="1">
      <alignment horizontal="center"/>
    </xf>
    <xf numFmtId="1" fontId="10" fillId="0" borderId="67" xfId="1" applyNumberFormat="1" applyFont="1" applyBorder="1" applyAlignment="1">
      <alignment horizontal="center" vertical="center"/>
    </xf>
    <xf numFmtId="171" fontId="10" fillId="0" borderId="93" xfId="1" applyNumberFormat="1" applyFont="1" applyBorder="1" applyAlignment="1">
      <alignment horizontal="center" vertical="center"/>
    </xf>
    <xf numFmtId="0" fontId="10" fillId="0" borderId="92" xfId="1" applyNumberFormat="1" applyFont="1" applyBorder="1" applyAlignment="1">
      <alignment horizontal="center" vertical="center"/>
    </xf>
    <xf numFmtId="171" fontId="10" fillId="0" borderId="67" xfId="1" applyNumberFormat="1" applyFont="1" applyBorder="1" applyAlignment="1">
      <alignment horizontal="center" vertical="center"/>
    </xf>
    <xf numFmtId="1" fontId="10" fillId="0" borderId="94" xfId="1" applyNumberFormat="1" applyFont="1" applyBorder="1" applyAlignment="1">
      <alignment horizontal="center" vertical="center"/>
    </xf>
    <xf numFmtId="2" fontId="10" fillId="0" borderId="95" xfId="1" applyNumberFormat="1" applyFont="1" applyBorder="1" applyAlignment="1">
      <alignment horizontal="center" vertical="center"/>
    </xf>
    <xf numFmtId="2" fontId="10" fillId="0" borderId="33" xfId="1" applyNumberFormat="1" applyFont="1" applyBorder="1" applyAlignment="1">
      <alignment horizontal="center" vertical="center"/>
    </xf>
    <xf numFmtId="165" fontId="10" fillId="0" borderId="69" xfId="1" applyNumberFormat="1" applyFont="1" applyBorder="1" applyAlignment="1">
      <alignment horizontal="center" vertical="center"/>
    </xf>
    <xf numFmtId="165" fontId="10" fillId="0" borderId="22" xfId="1" applyNumberFormat="1" applyFont="1" applyBorder="1" applyAlignment="1">
      <alignment horizontal="center" vertical="center"/>
    </xf>
    <xf numFmtId="165" fontId="10" fillId="0" borderId="96" xfId="1" applyNumberFormat="1" applyFont="1" applyBorder="1" applyAlignment="1">
      <alignment horizontal="center" vertical="center"/>
    </xf>
    <xf numFmtId="170" fontId="1" fillId="0" borderId="0" xfId="1" applyNumberFormat="1" applyAlignment="1">
      <alignment horizontal="right"/>
    </xf>
    <xf numFmtId="2" fontId="10" fillId="0" borderId="67" xfId="1" applyNumberFormat="1" applyFont="1" applyBorder="1" applyAlignment="1">
      <alignment horizontal="center" vertical="center"/>
    </xf>
    <xf numFmtId="2" fontId="10" fillId="0" borderId="92" xfId="1" applyNumberFormat="1" applyFont="1" applyBorder="1" applyAlignment="1">
      <alignment horizontal="center" vertical="center"/>
    </xf>
    <xf numFmtId="166" fontId="1" fillId="0" borderId="67" xfId="2" applyNumberFormat="1" applyFont="1" applyFill="1" applyBorder="1" applyAlignment="1">
      <alignment horizontal="center" vertical="center"/>
    </xf>
    <xf numFmtId="164" fontId="8" fillId="0" borderId="84" xfId="1" applyFont="1" applyBorder="1"/>
    <xf numFmtId="164" fontId="1" fillId="0" borderId="85" xfId="1" applyBorder="1"/>
    <xf numFmtId="165" fontId="15" fillId="0" borderId="70" xfId="1" applyNumberFormat="1" applyFont="1" applyBorder="1"/>
    <xf numFmtId="1" fontId="20" fillId="0" borderId="97" xfId="1" applyNumberFormat="1" applyFont="1" applyBorder="1" applyAlignment="1">
      <alignment horizontal="center"/>
    </xf>
    <xf numFmtId="171" fontId="2" fillId="0" borderId="37" xfId="1" applyNumberFormat="1" applyFont="1" applyBorder="1" applyAlignment="1">
      <alignment horizontal="left"/>
    </xf>
    <xf numFmtId="1" fontId="20" fillId="0" borderId="98" xfId="1" applyNumberFormat="1" applyFont="1" applyBorder="1" applyAlignment="1">
      <alignment horizontal="center"/>
    </xf>
    <xf numFmtId="2" fontId="20" fillId="0" borderId="99" xfId="1" applyNumberFormat="1" applyFont="1" applyBorder="1" applyAlignment="1">
      <alignment horizontal="center"/>
    </xf>
    <xf numFmtId="1" fontId="20" fillId="0" borderId="100" xfId="1" applyNumberFormat="1" applyFont="1" applyBorder="1" applyAlignment="1">
      <alignment horizontal="center"/>
    </xf>
    <xf numFmtId="165" fontId="20" fillId="0" borderId="7" xfId="1" applyNumberFormat="1" applyFont="1" applyBorder="1" applyAlignment="1">
      <alignment horizontal="center"/>
    </xf>
    <xf numFmtId="10" fontId="10" fillId="0" borderId="0" xfId="2" applyNumberFormat="1" applyFont="1" applyFill="1" applyBorder="1" applyAlignment="1" applyProtection="1">
      <alignment horizontal="center"/>
    </xf>
    <xf numFmtId="165" fontId="19" fillId="0" borderId="101" xfId="1" applyNumberFormat="1" applyFont="1" applyBorder="1" applyAlignment="1">
      <alignment horizontal="center"/>
    </xf>
    <xf numFmtId="164" fontId="8" fillId="0" borderId="103" xfId="1" applyFont="1" applyBorder="1"/>
    <xf numFmtId="164" fontId="1" fillId="0" borderId="104" xfId="1" applyBorder="1"/>
    <xf numFmtId="170" fontId="1" fillId="0" borderId="7" xfId="1" applyNumberFormat="1" applyBorder="1" applyAlignment="1">
      <alignment horizontal="center"/>
    </xf>
    <xf numFmtId="2" fontId="1" fillId="0" borderId="98" xfId="1" applyNumberFormat="1" applyBorder="1" applyAlignment="1">
      <alignment horizontal="center"/>
    </xf>
    <xf numFmtId="10" fontId="21" fillId="0" borderId="27" xfId="2" applyNumberFormat="1" applyFont="1" applyFill="1" applyBorder="1" applyAlignment="1">
      <alignment horizontal="center"/>
    </xf>
    <xf numFmtId="165" fontId="10" fillId="0" borderId="0" xfId="1" applyNumberFormat="1" applyFont="1" applyAlignment="1">
      <alignment horizontal="center"/>
    </xf>
    <xf numFmtId="2" fontId="1" fillId="0" borderId="22" xfId="1" applyNumberFormat="1" applyBorder="1"/>
    <xf numFmtId="164" fontId="8" fillId="0" borderId="105" xfId="1" applyFont="1" applyBorder="1"/>
    <xf numFmtId="164" fontId="1" fillId="0" borderId="106" xfId="1" applyBorder="1"/>
    <xf numFmtId="1" fontId="2" fillId="0" borderId="62" xfId="1" applyNumberFormat="1" applyFont="1" applyBorder="1" applyAlignment="1">
      <alignment horizontal="center"/>
    </xf>
    <xf numFmtId="2" fontId="10" fillId="0" borderId="0" xfId="1" applyNumberFormat="1" applyFont="1" applyAlignment="1">
      <alignment horizontal="center"/>
    </xf>
    <xf numFmtId="1" fontId="2" fillId="0" borderId="107" xfId="1" applyNumberFormat="1" applyFont="1" applyBorder="1" applyAlignment="1">
      <alignment horizontal="center"/>
    </xf>
    <xf numFmtId="1" fontId="19" fillId="0" borderId="108" xfId="1" applyNumberFormat="1" applyFont="1" applyBorder="1" applyAlignment="1">
      <alignment horizontal="center"/>
    </xf>
    <xf numFmtId="1" fontId="2" fillId="0" borderId="47" xfId="1" applyNumberFormat="1" applyFont="1" applyBorder="1" applyAlignment="1">
      <alignment horizontal="center"/>
    </xf>
    <xf numFmtId="1" fontId="19" fillId="0" borderId="109" xfId="1" applyNumberFormat="1" applyFont="1" applyBorder="1" applyAlignment="1">
      <alignment horizontal="center"/>
    </xf>
    <xf numFmtId="175" fontId="10" fillId="0" borderId="0" xfId="1" applyNumberFormat="1" applyFont="1" applyAlignment="1">
      <alignment horizontal="center"/>
    </xf>
    <xf numFmtId="164" fontId="1" fillId="0" borderId="27" xfId="1" applyBorder="1" applyAlignment="1">
      <alignment horizontal="center"/>
    </xf>
    <xf numFmtId="164" fontId="1" fillId="0" borderId="61" xfId="1" applyBorder="1" applyAlignment="1">
      <alignment horizontal="center"/>
    </xf>
    <xf numFmtId="171" fontId="1" fillId="0" borderId="112" xfId="1" applyNumberFormat="1" applyBorder="1" applyAlignment="1">
      <alignment horizontal="center"/>
    </xf>
    <xf numFmtId="165" fontId="8" fillId="0" borderId="113" xfId="1" applyNumberFormat="1" applyFont="1" applyBorder="1" applyAlignment="1">
      <alignment horizontal="center"/>
    </xf>
    <xf numFmtId="0" fontId="1" fillId="0" borderId="67" xfId="1" applyNumberFormat="1" applyBorder="1" applyAlignment="1">
      <alignment horizontal="center"/>
    </xf>
    <xf numFmtId="1" fontId="2" fillId="0" borderId="114" xfId="1" applyNumberFormat="1" applyFont="1" applyBorder="1" applyAlignment="1">
      <alignment horizontal="center"/>
    </xf>
    <xf numFmtId="1" fontId="19" fillId="0" borderId="115" xfId="1" applyNumberFormat="1" applyFont="1" applyBorder="1" applyAlignment="1">
      <alignment horizontal="center"/>
    </xf>
    <xf numFmtId="171" fontId="1" fillId="0" borderId="118" xfId="1" applyNumberFormat="1" applyBorder="1" applyAlignment="1">
      <alignment horizontal="center"/>
    </xf>
    <xf numFmtId="170" fontId="1" fillId="0" borderId="34" xfId="1" applyNumberFormat="1" applyBorder="1" applyAlignment="1">
      <alignment horizontal="center"/>
    </xf>
    <xf numFmtId="171" fontId="1" fillId="0" borderId="67" xfId="1" applyNumberFormat="1" applyBorder="1" applyAlignment="1">
      <alignment horizontal="center"/>
    </xf>
    <xf numFmtId="1" fontId="2" fillId="0" borderId="93" xfId="1" applyNumberFormat="1" applyFont="1" applyBorder="1" applyAlignment="1">
      <alignment horizontal="center"/>
    </xf>
    <xf numFmtId="1" fontId="2" fillId="0" borderId="7" xfId="1" applyNumberFormat="1" applyFont="1" applyBorder="1" applyAlignment="1">
      <alignment horizontal="center"/>
    </xf>
    <xf numFmtId="171" fontId="19" fillId="0" borderId="118" xfId="1" applyNumberFormat="1" applyFont="1" applyBorder="1" applyAlignment="1">
      <alignment horizontal="center"/>
    </xf>
    <xf numFmtId="164" fontId="4" fillId="0" borderId="119" xfId="1" applyFont="1" applyBorder="1" applyAlignment="1">
      <alignment horizontal="left" vertical="center"/>
    </xf>
    <xf numFmtId="164" fontId="8" fillId="0" borderId="35" xfId="1" applyFont="1" applyBorder="1" applyAlignment="1">
      <alignment horizontal="left"/>
    </xf>
    <xf numFmtId="171" fontId="10" fillId="0" borderId="102" xfId="1" applyNumberFormat="1" applyFont="1" applyBorder="1" applyAlignment="1">
      <alignment horizontal="center"/>
    </xf>
    <xf numFmtId="1" fontId="2" fillId="0" borderId="80" xfId="1" applyNumberFormat="1" applyFont="1" applyBorder="1" applyAlignment="1">
      <alignment horizontal="center"/>
    </xf>
    <xf numFmtId="2" fontId="19" fillId="0" borderId="85" xfId="1" applyNumberFormat="1" applyFont="1" applyBorder="1" applyAlignment="1">
      <alignment horizontal="center"/>
    </xf>
    <xf numFmtId="164" fontId="1" fillId="0" borderId="119" xfId="1" applyBorder="1" applyAlignment="1">
      <alignment horizontal="left" vertical="center"/>
    </xf>
    <xf numFmtId="176" fontId="10" fillId="0" borderId="35" xfId="1" applyNumberFormat="1" applyFont="1" applyBorder="1" applyAlignment="1">
      <alignment horizontal="left"/>
    </xf>
    <xf numFmtId="1" fontId="22" fillId="0" borderId="0" xfId="1" applyNumberFormat="1" applyFont="1" applyAlignment="1">
      <alignment horizontal="right"/>
    </xf>
    <xf numFmtId="171" fontId="1" fillId="0" borderId="102" xfId="1" applyNumberFormat="1" applyBorder="1" applyAlignment="1">
      <alignment horizontal="center"/>
    </xf>
    <xf numFmtId="170" fontId="23" fillId="0" borderId="34" xfId="1" applyNumberFormat="1" applyFont="1" applyBorder="1" applyAlignment="1">
      <alignment horizontal="center"/>
    </xf>
    <xf numFmtId="1" fontId="23" fillId="0" borderId="102" xfId="1" applyNumberFormat="1" applyFont="1" applyBorder="1" applyAlignment="1">
      <alignment horizontal="center"/>
    </xf>
    <xf numFmtId="1" fontId="24" fillId="0" borderId="120" xfId="1" applyNumberFormat="1" applyFont="1" applyBorder="1" applyAlignment="1">
      <alignment horizontal="center" vertical="center"/>
    </xf>
    <xf numFmtId="1" fontId="25" fillId="0" borderId="104" xfId="1" applyNumberFormat="1" applyFont="1" applyBorder="1" applyAlignment="1">
      <alignment horizontal="center" vertical="center"/>
    </xf>
    <xf numFmtId="171" fontId="23" fillId="0" borderId="102" xfId="1" applyNumberFormat="1" applyFont="1" applyBorder="1" applyAlignment="1">
      <alignment horizontal="center"/>
    </xf>
    <xf numFmtId="1" fontId="24" fillId="0" borderId="7" xfId="1" applyNumberFormat="1" applyFont="1" applyBorder="1" applyAlignment="1">
      <alignment horizontal="center" vertical="center"/>
    </xf>
    <xf numFmtId="164" fontId="26" fillId="0" borderId="119" xfId="1" applyFont="1" applyBorder="1" applyAlignment="1">
      <alignment horizontal="left" vertical="center"/>
    </xf>
    <xf numFmtId="176" fontId="4" fillId="0" borderId="35" xfId="1" applyNumberFormat="1" applyFont="1" applyBorder="1" applyAlignment="1">
      <alignment horizontal="left"/>
    </xf>
    <xf numFmtId="2" fontId="25" fillId="0" borderId="104" xfId="1" applyNumberFormat="1" applyFont="1" applyBorder="1" applyAlignment="1">
      <alignment horizontal="center" vertical="center"/>
    </xf>
    <xf numFmtId="1" fontId="25" fillId="0" borderId="120" xfId="1" applyNumberFormat="1" applyFont="1" applyBorder="1" applyAlignment="1">
      <alignment horizontal="center" vertical="center"/>
    </xf>
    <xf numFmtId="2" fontId="27" fillId="0" borderId="104" xfId="1" applyNumberFormat="1" applyFont="1" applyBorder="1" applyAlignment="1">
      <alignment horizontal="center" vertical="center"/>
    </xf>
    <xf numFmtId="1" fontId="28" fillId="0" borderId="120" xfId="1" applyNumberFormat="1" applyFont="1" applyBorder="1" applyAlignment="1">
      <alignment horizontal="center" vertical="center"/>
    </xf>
    <xf numFmtId="171" fontId="1" fillId="0" borderId="92" xfId="1" applyNumberFormat="1" applyBorder="1" applyAlignment="1">
      <alignment horizontal="center"/>
    </xf>
    <xf numFmtId="1" fontId="25" fillId="0" borderId="84" xfId="1" applyNumberFormat="1" applyFont="1" applyBorder="1" applyAlignment="1">
      <alignment horizontal="center" vertical="center"/>
    </xf>
    <xf numFmtId="2" fontId="25" fillId="0" borderId="85" xfId="1" applyNumberFormat="1" applyFont="1" applyBorder="1" applyAlignment="1">
      <alignment horizontal="center" vertical="center"/>
    </xf>
    <xf numFmtId="171" fontId="19" fillId="0" borderId="102" xfId="1" applyNumberFormat="1" applyFont="1" applyBorder="1" applyAlignment="1">
      <alignment horizontal="center"/>
    </xf>
    <xf numFmtId="170" fontId="10" fillId="0" borderId="1" xfId="1" applyNumberFormat="1" applyFont="1" applyBorder="1" applyAlignment="1">
      <alignment horizontal="center" vertical="center"/>
    </xf>
    <xf numFmtId="164" fontId="25" fillId="0" borderId="121" xfId="1" applyFont="1" applyBorder="1" applyAlignment="1">
      <alignment horizontal="left" vertical="center"/>
    </xf>
    <xf numFmtId="176" fontId="10" fillId="0" borderId="45" xfId="1" applyNumberFormat="1" applyFont="1" applyBorder="1" applyAlignment="1">
      <alignment horizontal="left"/>
    </xf>
    <xf numFmtId="171" fontId="10" fillId="0" borderId="118" xfId="1" applyNumberFormat="1" applyFont="1" applyBorder="1" applyAlignment="1">
      <alignment horizontal="center"/>
    </xf>
    <xf numFmtId="170" fontId="1" fillId="0" borderId="45" xfId="1" applyNumberFormat="1" applyBorder="1" applyAlignment="1">
      <alignment horizontal="center"/>
    </xf>
    <xf numFmtId="171" fontId="1" fillId="0" borderId="122" xfId="1" applyNumberFormat="1" applyBorder="1" applyAlignment="1">
      <alignment horizontal="center"/>
    </xf>
    <xf numFmtId="164" fontId="8" fillId="0" borderId="11" xfId="1" applyFont="1" applyBorder="1"/>
    <xf numFmtId="171" fontId="8" fillId="0" borderId="7" xfId="1" applyNumberFormat="1" applyFont="1" applyBorder="1" applyAlignment="1">
      <alignment horizontal="center"/>
    </xf>
    <xf numFmtId="2" fontId="8" fillId="0" borderId="123" xfId="1" applyNumberFormat="1" applyFont="1" applyBorder="1" applyAlignment="1">
      <alignment horizontal="center"/>
    </xf>
    <xf numFmtId="171" fontId="8" fillId="0" borderId="7" xfId="1" applyNumberFormat="1" applyFont="1" applyBorder="1"/>
    <xf numFmtId="171" fontId="1" fillId="0" borderId="0" xfId="1" applyNumberFormat="1"/>
    <xf numFmtId="174" fontId="29" fillId="0" borderId="0" xfId="1" applyNumberFormat="1" applyFont="1" applyAlignment="1">
      <alignment horizontal="center"/>
    </xf>
    <xf numFmtId="171" fontId="2" fillId="0" borderId="124" xfId="1" applyNumberFormat="1" applyFont="1" applyBorder="1" applyAlignment="1">
      <alignment horizontal="left" vertical="center"/>
    </xf>
    <xf numFmtId="170" fontId="30" fillId="0" borderId="124" xfId="1" applyNumberFormat="1" applyFont="1" applyBorder="1" applyAlignment="1">
      <alignment horizontal="center" vertical="center"/>
    </xf>
    <xf numFmtId="176" fontId="10" fillId="0" borderId="0" xfId="1" applyNumberFormat="1" applyFont="1" applyAlignment="1">
      <alignment horizontal="center"/>
    </xf>
    <xf numFmtId="176" fontId="10" fillId="0" borderId="124" xfId="1" applyNumberFormat="1" applyFont="1" applyBorder="1" applyAlignment="1">
      <alignment horizontal="center"/>
    </xf>
    <xf numFmtId="10" fontId="19" fillId="0" borderId="0" xfId="1" applyNumberFormat="1" applyFont="1" applyAlignment="1">
      <alignment horizontal="center"/>
    </xf>
    <xf numFmtId="170" fontId="1" fillId="0" borderId="1" xfId="1" applyNumberFormat="1" applyBorder="1" applyAlignment="1">
      <alignment horizontal="center"/>
    </xf>
    <xf numFmtId="10" fontId="10" fillId="0" borderId="0" xfId="1" applyNumberFormat="1" applyFont="1" applyAlignment="1">
      <alignment horizontal="center"/>
    </xf>
    <xf numFmtId="164" fontId="1" fillId="0" borderId="1" xfId="1" applyBorder="1"/>
    <xf numFmtId="2" fontId="1" fillId="0" borderId="1" xfId="1" applyNumberFormat="1" applyBorder="1" applyAlignment="1">
      <alignment horizontal="center"/>
    </xf>
    <xf numFmtId="170" fontId="10" fillId="0" borderId="0" xfId="1" applyNumberFormat="1" applyFont="1" applyAlignment="1">
      <alignment horizontal="center"/>
    </xf>
    <xf numFmtId="177" fontId="1" fillId="0" borderId="0" xfId="1" applyNumberFormat="1" applyAlignment="1">
      <alignment horizontal="center"/>
    </xf>
    <xf numFmtId="171" fontId="10" fillId="0" borderId="125" xfId="1" applyNumberFormat="1" applyFont="1" applyBorder="1" applyAlignment="1">
      <alignment horizontal="center" vertical="center"/>
    </xf>
    <xf numFmtId="171" fontId="10" fillId="0" borderId="59" xfId="1" applyNumberFormat="1" applyFont="1" applyBorder="1" applyAlignment="1">
      <alignment horizontal="center" vertical="center"/>
    </xf>
    <xf numFmtId="176" fontId="23" fillId="0" borderId="0" xfId="1" applyNumberFormat="1" applyFont="1" applyAlignment="1">
      <alignment horizontal="center"/>
    </xf>
    <xf numFmtId="173" fontId="10" fillId="0" borderId="0" xfId="1" applyNumberFormat="1" applyFont="1" applyAlignment="1">
      <alignment horizontal="center"/>
    </xf>
    <xf numFmtId="171" fontId="11" fillId="0" borderId="122" xfId="1" applyNumberFormat="1" applyFont="1" applyBorder="1" applyAlignment="1">
      <alignment horizontal="center"/>
    </xf>
    <xf numFmtId="1" fontId="10" fillId="0" borderId="112" xfId="1" applyNumberFormat="1" applyFont="1" applyBorder="1" applyAlignment="1">
      <alignment horizontal="center" vertical="center"/>
    </xf>
    <xf numFmtId="171" fontId="10" fillId="0" borderId="113" xfId="1" applyNumberFormat="1" applyFont="1" applyBorder="1" applyAlignment="1">
      <alignment horizontal="center" vertical="center"/>
    </xf>
    <xf numFmtId="0" fontId="10" fillId="0" borderId="122" xfId="1" applyNumberFormat="1" applyFont="1" applyBorder="1" applyAlignment="1">
      <alignment horizontal="center" vertical="center"/>
    </xf>
    <xf numFmtId="171" fontId="10" fillId="0" borderId="112" xfId="1" applyNumberFormat="1" applyFont="1" applyBorder="1" applyAlignment="1">
      <alignment horizontal="center" vertical="center"/>
    </xf>
    <xf numFmtId="1" fontId="10" fillId="0" borderId="126" xfId="1" applyNumberFormat="1" applyFont="1" applyBorder="1" applyAlignment="1">
      <alignment horizontal="center" vertical="center"/>
    </xf>
    <xf numFmtId="2" fontId="10" fillId="0" borderId="76" xfId="1" applyNumberFormat="1" applyFont="1" applyBorder="1" applyAlignment="1">
      <alignment horizontal="center" vertical="center"/>
    </xf>
    <xf numFmtId="2" fontId="10" fillId="0" borderId="77" xfId="1" applyNumberFormat="1" applyFont="1" applyBorder="1" applyAlignment="1">
      <alignment horizontal="center" vertical="center"/>
    </xf>
    <xf numFmtId="2" fontId="10" fillId="0" borderId="78" xfId="1" applyNumberFormat="1" applyFont="1" applyBorder="1" applyAlignment="1">
      <alignment horizontal="center" vertical="center"/>
    </xf>
    <xf numFmtId="165" fontId="10" fillId="0" borderId="81" xfId="1" applyNumberFormat="1" applyFont="1" applyBorder="1" applyAlignment="1">
      <alignment horizontal="center" vertical="center"/>
    </xf>
    <xf numFmtId="165" fontId="10" fillId="0" borderId="77" xfId="1" applyNumberFormat="1" applyFont="1" applyBorder="1" applyAlignment="1">
      <alignment horizontal="center" vertical="center"/>
    </xf>
    <xf numFmtId="165" fontId="10" fillId="0" borderId="127" xfId="1" applyNumberFormat="1" applyFont="1" applyBorder="1" applyAlignment="1">
      <alignment horizontal="center" vertical="center"/>
    </xf>
    <xf numFmtId="171" fontId="10" fillId="0" borderId="1" xfId="1" applyNumberFormat="1" applyFont="1" applyBorder="1" applyAlignment="1">
      <alignment horizontal="center"/>
    </xf>
    <xf numFmtId="2" fontId="11" fillId="0" borderId="122" xfId="1" applyNumberFormat="1" applyFont="1" applyBorder="1" applyAlignment="1">
      <alignment horizontal="center" vertical="center"/>
    </xf>
    <xf numFmtId="2" fontId="10" fillId="0" borderId="71" xfId="1" applyNumberFormat="1" applyFont="1" applyBorder="1" applyAlignment="1">
      <alignment horizontal="center" vertical="center"/>
    </xf>
    <xf numFmtId="2" fontId="10" fillId="0" borderId="70" xfId="1" applyNumberFormat="1" applyFont="1" applyBorder="1" applyAlignment="1">
      <alignment horizontal="center" vertical="center"/>
    </xf>
    <xf numFmtId="176" fontId="1" fillId="0" borderId="0" xfId="1" applyNumberFormat="1" applyAlignment="1">
      <alignment horizontal="center"/>
    </xf>
    <xf numFmtId="2" fontId="13" fillId="0" borderId="34" xfId="1" applyNumberFormat="1" applyFont="1" applyBorder="1" applyAlignment="1" applyProtection="1">
      <alignment horizontal="center" vertical="center"/>
      <protection locked="0"/>
    </xf>
    <xf numFmtId="2" fontId="31" fillId="0" borderId="37" xfId="1" applyNumberFormat="1" applyFont="1" applyBorder="1" applyAlignment="1" applyProtection="1">
      <alignment horizontal="center" vertical="center"/>
      <protection locked="0"/>
    </xf>
    <xf numFmtId="1" fontId="31" fillId="0" borderId="107" xfId="1" applyNumberFormat="1" applyFont="1" applyBorder="1" applyAlignment="1" applyProtection="1">
      <alignment horizontal="center" vertical="center"/>
      <protection locked="0"/>
    </xf>
    <xf numFmtId="1" fontId="31" fillId="0" borderId="128" xfId="1" applyNumberFormat="1" applyFont="1" applyBorder="1" applyAlignment="1" applyProtection="1">
      <alignment horizontal="center" vertical="center"/>
      <protection locked="0"/>
    </xf>
    <xf numFmtId="0" fontId="31" fillId="0" borderId="128" xfId="1" applyNumberFormat="1" applyFont="1" applyBorder="1" applyAlignment="1" applyProtection="1">
      <alignment horizontal="center" vertical="center"/>
      <protection locked="0"/>
    </xf>
    <xf numFmtId="1" fontId="31" fillId="0" borderId="129" xfId="1" applyNumberFormat="1" applyFont="1" applyBorder="1" applyAlignment="1" applyProtection="1">
      <alignment horizontal="center" vertical="center"/>
      <protection locked="0"/>
    </xf>
    <xf numFmtId="1" fontId="31" fillId="0" borderId="0" xfId="1" applyNumberFormat="1" applyFont="1" applyAlignment="1" applyProtection="1">
      <alignment horizontal="center" vertical="center"/>
      <protection locked="0"/>
    </xf>
    <xf numFmtId="0" fontId="32" fillId="0" borderId="0" xfId="1" applyNumberFormat="1" applyFont="1" applyAlignment="1">
      <alignment horizontal="center" vertical="center"/>
    </xf>
    <xf numFmtId="171" fontId="31" fillId="2" borderId="22" xfId="1" applyNumberFormat="1" applyFont="1" applyFill="1" applyBorder="1" applyAlignment="1" applyProtection="1">
      <alignment horizontal="center" vertical="center"/>
      <protection locked="0"/>
    </xf>
    <xf numFmtId="0" fontId="31" fillId="2" borderId="22" xfId="1" applyNumberFormat="1" applyFont="1" applyFill="1" applyBorder="1" applyAlignment="1" applyProtection="1">
      <alignment horizontal="center" vertical="center"/>
      <protection locked="0"/>
    </xf>
    <xf numFmtId="0" fontId="31" fillId="0" borderId="22" xfId="1" applyNumberFormat="1" applyFont="1" applyBorder="1" applyAlignment="1" applyProtection="1">
      <alignment horizontal="center" vertical="center"/>
      <protection locked="0"/>
    </xf>
    <xf numFmtId="1" fontId="31" fillId="0" borderId="22" xfId="1" applyNumberFormat="1" applyFont="1" applyBorder="1" applyAlignment="1" applyProtection="1">
      <alignment horizontal="center" vertical="center"/>
      <protection locked="0"/>
    </xf>
    <xf numFmtId="10" fontId="31" fillId="2" borderId="22" xfId="1" applyNumberFormat="1" applyFont="1" applyFill="1" applyBorder="1" applyAlignment="1" applyProtection="1">
      <alignment horizontal="center" vertical="center"/>
      <protection locked="0"/>
    </xf>
    <xf numFmtId="0" fontId="31" fillId="0" borderId="75" xfId="1" applyNumberFormat="1" applyFont="1" applyBorder="1" applyAlignment="1" applyProtection="1">
      <alignment horizontal="center" vertical="center"/>
      <protection locked="0"/>
    </xf>
    <xf numFmtId="0" fontId="31" fillId="0" borderId="83" xfId="1" applyNumberFormat="1" applyFont="1" applyBorder="1" applyAlignment="1" applyProtection="1">
      <alignment horizontal="center" vertical="center"/>
      <protection locked="0"/>
    </xf>
    <xf numFmtId="0" fontId="31" fillId="0" borderId="0" xfId="1" applyNumberFormat="1" applyFont="1" applyAlignment="1" applyProtection="1">
      <alignment horizontal="center" vertical="center"/>
      <protection locked="0"/>
    </xf>
    <xf numFmtId="174" fontId="31" fillId="0" borderId="74" xfId="1" applyNumberFormat="1" applyFont="1" applyBorder="1" applyAlignment="1" applyProtection="1">
      <alignment horizontal="center" vertical="center"/>
      <protection locked="0"/>
    </xf>
    <xf numFmtId="174" fontId="31" fillId="0" borderId="75" xfId="1" applyNumberFormat="1" applyFont="1" applyBorder="1" applyAlignment="1" applyProtection="1">
      <alignment horizontal="center" vertical="center"/>
      <protection locked="0"/>
    </xf>
    <xf numFmtId="2" fontId="31" fillId="0" borderId="22" xfId="1" applyNumberFormat="1" applyFont="1" applyBorder="1" applyAlignment="1" applyProtection="1">
      <alignment horizontal="center" vertical="center"/>
      <protection locked="0"/>
    </xf>
    <xf numFmtId="0" fontId="31" fillId="0" borderId="33" xfId="1" applyNumberFormat="1" applyFont="1" applyBorder="1" applyAlignment="1" applyProtection="1">
      <alignment horizontal="center" vertical="center"/>
      <protection locked="0"/>
    </xf>
    <xf numFmtId="0" fontId="31" fillId="0" borderId="69" xfId="1" applyNumberFormat="1" applyFont="1" applyBorder="1" applyAlignment="1" applyProtection="1">
      <alignment horizontal="center" vertical="center"/>
      <protection locked="0"/>
    </xf>
    <xf numFmtId="2" fontId="31" fillId="0" borderId="130" xfId="1" applyNumberFormat="1" applyFont="1" applyBorder="1" applyAlignment="1" applyProtection="1">
      <alignment horizontal="center" vertical="center"/>
      <protection locked="0"/>
    </xf>
    <xf numFmtId="2" fontId="31" fillId="0" borderId="129" xfId="1" applyNumberFormat="1" applyFont="1" applyBorder="1" applyAlignment="1" applyProtection="1">
      <alignment horizontal="center" vertical="center"/>
      <protection locked="0"/>
    </xf>
    <xf numFmtId="165" fontId="1" fillId="0" borderId="0" xfId="1" applyNumberFormat="1" applyAlignment="1">
      <alignment horizontal="center"/>
    </xf>
    <xf numFmtId="164" fontId="1" fillId="0" borderId="8" xfId="1" applyBorder="1"/>
    <xf numFmtId="164" fontId="1" fillId="0" borderId="9" xfId="1" applyBorder="1"/>
    <xf numFmtId="172" fontId="1" fillId="0" borderId="15" xfId="1" applyNumberFormat="1" applyBorder="1" applyAlignment="1">
      <alignment horizontal="center"/>
    </xf>
    <xf numFmtId="2" fontId="13" fillId="0" borderId="131" xfId="1" applyNumberFormat="1" applyFont="1" applyBorder="1" applyAlignment="1" applyProtection="1">
      <alignment horizontal="center" vertical="center"/>
      <protection locked="0"/>
    </xf>
    <xf numFmtId="164" fontId="32" fillId="0" borderId="70" xfId="1" applyFont="1" applyBorder="1" applyAlignment="1">
      <alignment horizontal="center" vertical="center"/>
    </xf>
    <xf numFmtId="1" fontId="31" fillId="0" borderId="105" xfId="1" applyNumberFormat="1" applyFont="1" applyBorder="1" applyAlignment="1" applyProtection="1">
      <alignment horizontal="center" vertical="center"/>
      <protection locked="0"/>
    </xf>
    <xf numFmtId="1" fontId="31" fillId="0" borderId="132" xfId="1" applyNumberFormat="1" applyFont="1" applyBorder="1" applyAlignment="1" applyProtection="1">
      <alignment horizontal="center" vertical="center"/>
      <protection locked="0"/>
    </xf>
    <xf numFmtId="1" fontId="31" fillId="0" borderId="106" xfId="1" applyNumberFormat="1" applyFont="1" applyBorder="1" applyAlignment="1" applyProtection="1">
      <alignment horizontal="center" vertical="center"/>
      <protection locked="0"/>
    </xf>
    <xf numFmtId="1" fontId="31" fillId="0" borderId="1" xfId="1" applyNumberFormat="1" applyFont="1" applyBorder="1" applyAlignment="1" applyProtection="1">
      <alignment horizontal="center" vertical="center"/>
      <protection locked="0"/>
    </xf>
    <xf numFmtId="1" fontId="31" fillId="0" borderId="133" xfId="1" applyNumberFormat="1" applyFont="1" applyBorder="1" applyAlignment="1" applyProtection="1">
      <alignment horizontal="center" vertical="center"/>
      <protection locked="0"/>
    </xf>
    <xf numFmtId="1" fontId="31" fillId="2" borderId="134" xfId="1" applyNumberFormat="1" applyFont="1" applyFill="1" applyBorder="1" applyAlignment="1" applyProtection="1">
      <alignment horizontal="center" vertical="center"/>
      <protection locked="0"/>
    </xf>
    <xf numFmtId="1" fontId="31" fillId="0" borderId="134" xfId="1" applyNumberFormat="1" applyFont="1" applyBorder="1" applyAlignment="1" applyProtection="1">
      <alignment horizontal="center" vertical="center"/>
      <protection locked="0"/>
    </xf>
    <xf numFmtId="1" fontId="31" fillId="0" borderId="135" xfId="1" applyNumberFormat="1" applyFont="1" applyBorder="1" applyAlignment="1" applyProtection="1">
      <alignment horizontal="center" vertical="center"/>
      <protection locked="0"/>
    </xf>
    <xf numFmtId="165" fontId="31" fillId="0" borderId="133" xfId="1" applyNumberFormat="1" applyFont="1" applyBorder="1" applyAlignment="1" applyProtection="1">
      <alignment horizontal="center" vertical="center"/>
      <protection locked="0"/>
    </xf>
    <xf numFmtId="165" fontId="31" fillId="0" borderId="134" xfId="1" applyNumberFormat="1" applyFont="1" applyBorder="1" applyAlignment="1" applyProtection="1">
      <alignment horizontal="center" vertical="center"/>
      <protection locked="0"/>
    </xf>
    <xf numFmtId="2" fontId="31" fillId="0" borderId="134" xfId="1" applyNumberFormat="1" applyFont="1" applyBorder="1" applyAlignment="1" applyProtection="1">
      <alignment horizontal="center" vertical="center"/>
      <protection locked="0"/>
    </xf>
    <xf numFmtId="9" fontId="1" fillId="0" borderId="8" xfId="2" applyFont="1" applyFill="1" applyBorder="1" applyAlignment="1">
      <alignment horizontal="center" vertical="center"/>
    </xf>
    <xf numFmtId="2" fontId="32" fillId="0" borderId="70" xfId="1" applyNumberFormat="1" applyFont="1" applyBorder="1" applyAlignment="1">
      <alignment horizontal="center" vertical="center"/>
    </xf>
    <xf numFmtId="2" fontId="31" fillId="0" borderId="106" xfId="1" applyNumberFormat="1" applyFont="1" applyBorder="1" applyAlignment="1" applyProtection="1">
      <alignment horizontal="center" vertical="center"/>
      <protection locked="0"/>
    </xf>
    <xf numFmtId="164" fontId="1" fillId="0" borderId="107" xfId="1" applyBorder="1" applyAlignment="1">
      <alignment horizontal="left"/>
    </xf>
    <xf numFmtId="1" fontId="1" fillId="0" borderId="107" xfId="1" applyNumberFormat="1" applyBorder="1"/>
    <xf numFmtId="2" fontId="1" fillId="0" borderId="128" xfId="1" applyNumberFormat="1" applyBorder="1"/>
    <xf numFmtId="165" fontId="1" fillId="0" borderId="129" xfId="1" applyNumberFormat="1" applyBorder="1" applyAlignment="1">
      <alignment horizontal="center"/>
    </xf>
    <xf numFmtId="0" fontId="33" fillId="0" borderId="0" xfId="1" applyNumberFormat="1" applyFont="1" applyAlignment="1">
      <alignment horizontal="center" vertical="center"/>
    </xf>
    <xf numFmtId="0" fontId="33" fillId="2" borderId="0" xfId="1" applyNumberFormat="1" applyFont="1" applyFill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2" fontId="33" fillId="0" borderId="0" xfId="1" applyNumberFormat="1" applyFont="1" applyAlignment="1">
      <alignment horizontal="center" vertical="center"/>
    </xf>
    <xf numFmtId="164" fontId="1" fillId="0" borderId="103" xfId="1" applyBorder="1" applyAlignment="1">
      <alignment horizontal="left"/>
    </xf>
    <xf numFmtId="1" fontId="1" fillId="0" borderId="103" xfId="1" applyNumberFormat="1" applyBorder="1"/>
    <xf numFmtId="2" fontId="1" fillId="0" borderId="1" xfId="1" applyNumberFormat="1" applyBorder="1"/>
    <xf numFmtId="165" fontId="1" fillId="0" borderId="136" xfId="1" applyNumberFormat="1" applyBorder="1" applyAlignment="1">
      <alignment horizontal="center"/>
    </xf>
    <xf numFmtId="0" fontId="10" fillId="0" borderId="0" xfId="1" applyNumberFormat="1" applyFont="1" applyAlignment="1">
      <alignment horizontal="center"/>
    </xf>
    <xf numFmtId="10" fontId="1" fillId="0" borderId="0" xfId="1" applyNumberFormat="1"/>
    <xf numFmtId="2" fontId="1" fillId="0" borderId="103" xfId="1" applyNumberFormat="1" applyBorder="1"/>
    <xf numFmtId="2" fontId="1" fillId="0" borderId="136" xfId="1" applyNumberFormat="1" applyBorder="1" applyAlignment="1">
      <alignment horizontal="center"/>
    </xf>
    <xf numFmtId="164" fontId="1" fillId="0" borderId="105" xfId="1" applyBorder="1" applyAlignment="1">
      <alignment horizontal="left"/>
    </xf>
    <xf numFmtId="2" fontId="1" fillId="0" borderId="105" xfId="1" applyNumberFormat="1" applyBorder="1"/>
    <xf numFmtId="2" fontId="1" fillId="0" borderId="132" xfId="1" applyNumberFormat="1" applyBorder="1"/>
    <xf numFmtId="2" fontId="1" fillId="0" borderId="106" xfId="1" applyNumberFormat="1" applyBorder="1" applyAlignment="1">
      <alignment horizontal="center"/>
    </xf>
    <xf numFmtId="173" fontId="1" fillId="0" borderId="0" xfId="1" applyNumberFormat="1"/>
    <xf numFmtId="0" fontId="1" fillId="0" borderId="0" xfId="1" applyNumberFormat="1" applyAlignment="1">
      <alignment horizontal="center" vertical="center"/>
    </xf>
    <xf numFmtId="2" fontId="34" fillId="0" borderId="0" xfId="1" applyNumberFormat="1" applyFont="1" applyAlignment="1">
      <alignment horizontal="center" vertical="center"/>
    </xf>
    <xf numFmtId="164" fontId="34" fillId="0" borderId="0" xfId="1" applyFont="1" applyAlignment="1">
      <alignment horizontal="center" vertical="center"/>
    </xf>
    <xf numFmtId="0" fontId="34" fillId="0" borderId="0" xfId="1" applyNumberFormat="1" applyFont="1" applyAlignment="1">
      <alignment horizontal="center" vertical="center"/>
    </xf>
    <xf numFmtId="0" fontId="1" fillId="2" borderId="0" xfId="1" applyNumberFormat="1" applyFill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178" fontId="1" fillId="0" borderId="0" xfId="1" applyNumberFormat="1"/>
    <xf numFmtId="178" fontId="1" fillId="0" borderId="0" xfId="1" applyNumberFormat="1" applyAlignment="1">
      <alignment horizontal="center"/>
    </xf>
    <xf numFmtId="166" fontId="2" fillId="0" borderId="0" xfId="2" applyNumberFormat="1" applyFont="1" applyFill="1" applyAlignment="1">
      <alignment horizontal="center" vertical="center"/>
    </xf>
    <xf numFmtId="164" fontId="2" fillId="0" borderId="0" xfId="1" applyFont="1" applyAlignment="1">
      <alignment vertical="center"/>
    </xf>
    <xf numFmtId="171" fontId="35" fillId="0" borderId="0" xfId="1" applyNumberFormat="1" applyFont="1"/>
    <xf numFmtId="0" fontId="2" fillId="0" borderId="0" xfId="1" applyNumberFormat="1" applyFont="1"/>
    <xf numFmtId="14" fontId="4" fillId="0" borderId="0" xfId="1" applyNumberFormat="1" applyFont="1"/>
    <xf numFmtId="164" fontId="22" fillId="0" borderId="137" xfId="1" applyFont="1" applyBorder="1" applyAlignment="1">
      <alignment horizontal="center"/>
    </xf>
    <xf numFmtId="164" fontId="22" fillId="0" borderId="138" xfId="1" applyFont="1" applyBorder="1" applyAlignment="1">
      <alignment horizontal="center"/>
    </xf>
    <xf numFmtId="0" fontId="22" fillId="0" borderId="137" xfId="1" applyNumberFormat="1" applyFont="1" applyBorder="1" applyAlignment="1">
      <alignment horizontal="center"/>
    </xf>
    <xf numFmtId="164" fontId="22" fillId="0" borderId="27" xfId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" fillId="0" borderId="139" xfId="1" applyFont="1" applyBorder="1" applyAlignment="1">
      <alignment horizontal="center"/>
    </xf>
    <xf numFmtId="0" fontId="36" fillId="0" borderId="140" xfId="1" applyNumberFormat="1" applyFont="1" applyBorder="1" applyAlignment="1">
      <alignment horizontal="center" vertical="center"/>
    </xf>
    <xf numFmtId="0" fontId="34" fillId="2" borderId="141" xfId="1" applyNumberFormat="1" applyFont="1" applyFill="1" applyBorder="1" applyAlignment="1">
      <alignment horizontal="center" vertical="center"/>
    </xf>
    <xf numFmtId="0" fontId="34" fillId="2" borderId="48" xfId="1" applyNumberFormat="1" applyFont="1" applyFill="1" applyBorder="1" applyAlignment="1">
      <alignment horizontal="center" vertical="center"/>
    </xf>
    <xf numFmtId="0" fontId="34" fillId="0" borderId="49" xfId="1" applyNumberFormat="1" applyFont="1" applyBorder="1" applyAlignment="1">
      <alignment horizontal="center" vertical="center"/>
    </xf>
    <xf numFmtId="0" fontId="34" fillId="2" borderId="49" xfId="1" applyNumberFormat="1" applyFont="1" applyFill="1" applyBorder="1" applyAlignment="1">
      <alignment horizontal="center" vertical="center"/>
    </xf>
    <xf numFmtId="0" fontId="34" fillId="2" borderId="142" xfId="1" applyNumberFormat="1" applyFont="1" applyFill="1" applyBorder="1" applyAlignment="1">
      <alignment horizontal="center" vertical="center"/>
    </xf>
    <xf numFmtId="1" fontId="34" fillId="0" borderId="142" xfId="1" applyNumberFormat="1" applyFont="1" applyBorder="1" applyAlignment="1">
      <alignment horizontal="center" vertical="center"/>
    </xf>
    <xf numFmtId="0" fontId="34" fillId="0" borderId="142" xfId="1" applyNumberFormat="1" applyFont="1" applyBorder="1" applyAlignment="1">
      <alignment horizontal="center" vertical="center"/>
    </xf>
    <xf numFmtId="0" fontId="34" fillId="0" borderId="143" xfId="1" applyNumberFormat="1" applyFont="1" applyBorder="1" applyAlignment="1">
      <alignment horizontal="center" vertical="center"/>
    </xf>
    <xf numFmtId="0" fontId="34" fillId="2" borderId="144" xfId="1" applyNumberFormat="1" applyFont="1" applyFill="1" applyBorder="1" applyAlignment="1">
      <alignment horizontal="center" vertical="center"/>
    </xf>
    <xf numFmtId="164" fontId="1" fillId="2" borderId="59" xfId="1" applyFill="1" applyBorder="1"/>
    <xf numFmtId="2" fontId="2" fillId="0" borderId="34" xfId="1" applyNumberFormat="1" applyFont="1" applyBorder="1"/>
    <xf numFmtId="164" fontId="2" fillId="0" borderId="69" xfId="1" applyFont="1" applyBorder="1"/>
    <xf numFmtId="171" fontId="2" fillId="0" borderId="0" xfId="1" applyNumberFormat="1" applyFont="1" applyAlignment="1">
      <alignment horizontal="centerContinuous"/>
    </xf>
    <xf numFmtId="164" fontId="21" fillId="0" borderId="0" xfId="1" applyFont="1" applyAlignment="1">
      <alignment horizontal="center"/>
    </xf>
    <xf numFmtId="0" fontId="1" fillId="0" borderId="145" xfId="1" applyNumberFormat="1" applyBorder="1"/>
    <xf numFmtId="164" fontId="22" fillId="0" borderId="146" xfId="1" applyFont="1" applyBorder="1" applyAlignment="1">
      <alignment horizontal="center"/>
    </xf>
    <xf numFmtId="164" fontId="22" fillId="0" borderId="147" xfId="1" applyFont="1" applyBorder="1" applyAlignment="1">
      <alignment horizontal="center"/>
    </xf>
    <xf numFmtId="0" fontId="22" fillId="0" borderId="146" xfId="1" applyNumberFormat="1" applyFont="1" applyBorder="1" applyAlignment="1">
      <alignment horizontal="center"/>
    </xf>
    <xf numFmtId="164" fontId="22" fillId="0" borderId="148" xfId="1" applyFont="1" applyBorder="1" applyAlignment="1">
      <alignment horizontal="center"/>
    </xf>
    <xf numFmtId="164" fontId="2" fillId="0" borderId="149" xfId="1" applyFont="1" applyBorder="1" applyAlignment="1">
      <alignment horizontal="center"/>
    </xf>
    <xf numFmtId="0" fontId="36" fillId="0" borderId="150" xfId="1" applyNumberFormat="1" applyFont="1" applyBorder="1" applyAlignment="1">
      <alignment horizontal="center" vertical="center"/>
    </xf>
    <xf numFmtId="0" fontId="34" fillId="2" borderId="151" xfId="1" applyNumberFormat="1" applyFont="1" applyFill="1" applyBorder="1" applyAlignment="1">
      <alignment horizontal="center" vertical="center"/>
    </xf>
    <xf numFmtId="0" fontId="34" fillId="2" borderId="75" xfId="1" applyNumberFormat="1" applyFont="1" applyFill="1" applyBorder="1" applyAlignment="1">
      <alignment horizontal="center" vertical="center"/>
    </xf>
    <xf numFmtId="0" fontId="34" fillId="0" borderId="75" xfId="1" applyNumberFormat="1" applyFont="1" applyBorder="1" applyAlignment="1">
      <alignment horizontal="center" vertical="center"/>
    </xf>
    <xf numFmtId="0" fontId="34" fillId="2" borderId="83" xfId="1" applyNumberFormat="1" applyFont="1" applyFill="1" applyBorder="1" applyAlignment="1">
      <alignment horizontal="center" vertical="center"/>
    </xf>
    <xf numFmtId="1" fontId="34" fillId="0" borderId="83" xfId="1" applyNumberFormat="1" applyFont="1" applyBorder="1" applyAlignment="1">
      <alignment horizontal="center" vertical="center"/>
    </xf>
    <xf numFmtId="0" fontId="34" fillId="0" borderId="83" xfId="1" applyNumberFormat="1" applyFont="1" applyBorder="1" applyAlignment="1">
      <alignment horizontal="center" vertical="center"/>
    </xf>
    <xf numFmtId="0" fontId="34" fillId="0" borderId="145" xfId="1" applyNumberFormat="1" applyFont="1" applyBorder="1" applyAlignment="1">
      <alignment horizontal="center" vertical="center"/>
    </xf>
    <xf numFmtId="0" fontId="34" fillId="2" borderId="145" xfId="1" applyNumberFormat="1" applyFont="1" applyFill="1" applyBorder="1" applyAlignment="1">
      <alignment horizontal="center" vertical="center"/>
    </xf>
    <xf numFmtId="164" fontId="1" fillId="2" borderId="74" xfId="1" applyFill="1" applyBorder="1"/>
    <xf numFmtId="164" fontId="1" fillId="0" borderId="152" xfId="1" applyBorder="1" applyAlignment="1">
      <alignment horizontal="center"/>
    </xf>
    <xf numFmtId="171" fontId="1" fillId="0" borderId="58" xfId="1" applyNumberFormat="1" applyBorder="1"/>
    <xf numFmtId="164" fontId="3" fillId="0" borderId="144" xfId="1" applyFont="1" applyBorder="1" applyAlignment="1">
      <alignment horizontal="center" vertical="center"/>
    </xf>
    <xf numFmtId="171" fontId="1" fillId="0" borderId="59" xfId="1" applyNumberFormat="1" applyBorder="1"/>
    <xf numFmtId="10" fontId="1" fillId="0" borderId="57" xfId="1" applyNumberFormat="1" applyBorder="1" applyAlignment="1">
      <alignment horizontal="center"/>
    </xf>
    <xf numFmtId="171" fontId="1" fillId="0" borderId="59" xfId="1" applyNumberFormat="1" applyBorder="1" applyAlignment="1">
      <alignment horizontal="center"/>
    </xf>
    <xf numFmtId="164" fontId="4" fillId="0" borderId="0" xfId="1" applyFont="1" applyAlignment="1">
      <alignment horizontal="center"/>
    </xf>
    <xf numFmtId="164" fontId="1" fillId="0" borderId="32" xfId="1" applyBorder="1" applyAlignment="1">
      <alignment horizontal="center"/>
    </xf>
    <xf numFmtId="164" fontId="1" fillId="0" borderId="153" xfId="1" applyBorder="1" applyAlignment="1">
      <alignment horizontal="right"/>
    </xf>
    <xf numFmtId="0" fontId="1" fillId="0" borderId="32" xfId="1" applyNumberFormat="1" applyBorder="1" applyAlignment="1">
      <alignment horizontal="center"/>
    </xf>
    <xf numFmtId="0" fontId="1" fillId="0" borderId="57" xfId="1" applyNumberFormat="1" applyBorder="1"/>
    <xf numFmtId="0" fontId="1" fillId="2" borderId="57" xfId="1" applyNumberFormat="1" applyFill="1" applyBorder="1"/>
    <xf numFmtId="0" fontId="1" fillId="2" borderId="58" xfId="1" applyNumberFormat="1" applyFill="1" applyBorder="1"/>
    <xf numFmtId="1" fontId="1" fillId="0" borderId="58" xfId="1" applyNumberFormat="1" applyBorder="1"/>
    <xf numFmtId="0" fontId="1" fillId="0" borderId="58" xfId="1" applyNumberFormat="1" applyBorder="1"/>
    <xf numFmtId="10" fontId="1" fillId="2" borderId="57" xfId="2" applyNumberFormat="1" applyFont="1" applyFill="1" applyBorder="1"/>
    <xf numFmtId="164" fontId="1" fillId="2" borderId="22" xfId="1" applyFill="1" applyBorder="1"/>
    <xf numFmtId="164" fontId="1" fillId="0" borderId="50" xfId="1" applyBorder="1" applyAlignment="1">
      <alignment horizontal="center"/>
    </xf>
    <xf numFmtId="164" fontId="1" fillId="0" borderId="31" xfId="1" applyBorder="1" applyAlignment="1">
      <alignment horizontal="center"/>
    </xf>
    <xf numFmtId="164" fontId="1" fillId="0" borderId="154" xfId="1" applyBorder="1" applyAlignment="1">
      <alignment horizontal="center"/>
    </xf>
    <xf numFmtId="171" fontId="1" fillId="0" borderId="31" xfId="1" applyNumberFormat="1" applyBorder="1"/>
    <xf numFmtId="164" fontId="3" fillId="0" borderId="50" xfId="1" applyFont="1" applyBorder="1" applyAlignment="1">
      <alignment horizontal="center" vertical="center"/>
    </xf>
    <xf numFmtId="2" fontId="3" fillId="0" borderId="75" xfId="1" applyNumberFormat="1" applyFont="1" applyBorder="1" applyAlignment="1">
      <alignment horizontal="center" vertical="center"/>
    </xf>
    <xf numFmtId="164" fontId="3" fillId="0" borderId="145" xfId="1" applyFont="1" applyBorder="1" applyAlignment="1">
      <alignment horizontal="center" vertical="center"/>
    </xf>
    <xf numFmtId="171" fontId="1" fillId="0" borderId="32" xfId="1" applyNumberFormat="1" applyBorder="1"/>
    <xf numFmtId="164" fontId="1" fillId="0" borderId="83" xfId="1" applyBorder="1" applyAlignment="1">
      <alignment horizontal="center"/>
    </xf>
    <xf numFmtId="10" fontId="1" fillId="0" borderId="75" xfId="1" applyNumberFormat="1" applyBorder="1" applyAlignment="1">
      <alignment horizontal="center"/>
    </xf>
    <xf numFmtId="0" fontId="1" fillId="0" borderId="50" xfId="1" applyNumberFormat="1" applyBorder="1" applyAlignment="1">
      <alignment horizontal="center"/>
    </xf>
    <xf numFmtId="0" fontId="1" fillId="0" borderId="31" xfId="1" applyNumberFormat="1" applyBorder="1" applyAlignment="1">
      <alignment horizontal="center"/>
    </xf>
    <xf numFmtId="171" fontId="1" fillId="0" borderId="74" xfId="1" applyNumberFormat="1" applyBorder="1" applyAlignment="1">
      <alignment horizontal="center"/>
    </xf>
    <xf numFmtId="164" fontId="2" fillId="0" borderId="0" xfId="1" applyFont="1" applyAlignment="1">
      <alignment horizontal="right"/>
    </xf>
    <xf numFmtId="179" fontId="1" fillId="0" borderId="0" xfId="1" applyNumberFormat="1"/>
    <xf numFmtId="171" fontId="10" fillId="0" borderId="50" xfId="1" applyNumberFormat="1" applyFont="1" applyBorder="1" applyAlignment="1">
      <alignment horizontal="center" vertical="center"/>
    </xf>
    <xf numFmtId="170" fontId="1" fillId="0" borderId="50" xfId="1" applyNumberFormat="1" applyBorder="1"/>
    <xf numFmtId="14" fontId="10" fillId="0" borderId="155" xfId="1" applyNumberFormat="1" applyFont="1" applyBorder="1" applyAlignment="1">
      <alignment horizontal="center" vertical="center"/>
    </xf>
    <xf numFmtId="0" fontId="10" fillId="2" borderId="156" xfId="1" applyNumberFormat="1" applyFont="1" applyFill="1" applyBorder="1" applyAlignment="1">
      <alignment horizontal="center" vertical="center"/>
    </xf>
    <xf numFmtId="0" fontId="10" fillId="2" borderId="33" xfId="1" applyNumberFormat="1" applyFont="1" applyFill="1" applyBorder="1" applyAlignment="1">
      <alignment horizontal="center" vertical="center"/>
    </xf>
    <xf numFmtId="1" fontId="10" fillId="0" borderId="33" xfId="1" applyNumberFormat="1" applyFont="1" applyBorder="1" applyAlignment="1">
      <alignment horizontal="center" vertical="center"/>
    </xf>
    <xf numFmtId="171" fontId="1" fillId="2" borderId="0" xfId="1" applyNumberFormat="1" applyFill="1"/>
    <xf numFmtId="4" fontId="1" fillId="2" borderId="157" xfId="1" applyNumberFormat="1" applyFill="1" applyBorder="1" applyAlignment="1">
      <alignment horizontal="center"/>
    </xf>
    <xf numFmtId="170" fontId="10" fillId="0" borderId="22" xfId="1" applyNumberFormat="1" applyFont="1" applyBorder="1"/>
    <xf numFmtId="170" fontId="10" fillId="0" borderId="33" xfId="1" applyNumberFormat="1" applyFont="1" applyBorder="1"/>
    <xf numFmtId="172" fontId="10" fillId="0" borderId="69" xfId="1" applyNumberFormat="1" applyFont="1" applyBorder="1"/>
    <xf numFmtId="172" fontId="10" fillId="0" borderId="158" xfId="1" applyNumberFormat="1" applyFont="1" applyBorder="1"/>
    <xf numFmtId="172" fontId="10" fillId="0" borderId="22" xfId="1" applyNumberFormat="1" applyFont="1" applyBorder="1"/>
    <xf numFmtId="171" fontId="1" fillId="0" borderId="57" xfId="1" applyNumberFormat="1" applyBorder="1"/>
    <xf numFmtId="173" fontId="1" fillId="0" borderId="50" xfId="1" applyNumberFormat="1" applyBorder="1"/>
    <xf numFmtId="2" fontId="10" fillId="0" borderId="50" xfId="1" applyNumberFormat="1" applyFont="1" applyBorder="1"/>
    <xf numFmtId="170" fontId="10" fillId="0" borderId="50" xfId="1" applyNumberFormat="1" applyFont="1" applyBorder="1"/>
    <xf numFmtId="170" fontId="10" fillId="0" borderId="31" xfId="1" applyNumberFormat="1" applyFont="1" applyBorder="1"/>
    <xf numFmtId="171" fontId="1" fillId="0" borderId="50" xfId="1" applyNumberFormat="1" applyBorder="1"/>
    <xf numFmtId="1" fontId="1" fillId="0" borderId="50" xfId="1" applyNumberFormat="1" applyBorder="1"/>
    <xf numFmtId="170" fontId="10" fillId="0" borderId="59" xfId="1" applyNumberFormat="1" applyFont="1" applyBorder="1"/>
    <xf numFmtId="0" fontId="1" fillId="0" borderId="50" xfId="1" applyNumberFormat="1" applyBorder="1"/>
    <xf numFmtId="0" fontId="1" fillId="0" borderId="31" xfId="1" applyNumberFormat="1" applyBorder="1"/>
    <xf numFmtId="2" fontId="10" fillId="0" borderId="1" xfId="1" applyNumberFormat="1" applyFont="1" applyBorder="1" applyAlignment="1">
      <alignment horizontal="center"/>
    </xf>
    <xf numFmtId="0" fontId="10" fillId="0" borderId="97" xfId="1" applyNumberFormat="1" applyFont="1" applyBorder="1" applyAlignment="1">
      <alignment horizontal="center"/>
    </xf>
    <xf numFmtId="171" fontId="10" fillId="0" borderId="0" xfId="1" applyNumberFormat="1" applyFont="1" applyAlignment="1">
      <alignment horizontal="center"/>
    </xf>
    <xf numFmtId="171" fontId="10" fillId="0" borderId="31" xfId="1" applyNumberFormat="1" applyFont="1" applyBorder="1" applyAlignment="1">
      <alignment horizontal="center"/>
    </xf>
    <xf numFmtId="171" fontId="10" fillId="0" borderId="86" xfId="1" applyNumberFormat="1" applyFont="1" applyBorder="1" applyAlignment="1">
      <alignment horizontal="center"/>
    </xf>
    <xf numFmtId="1" fontId="1" fillId="0" borderId="0" xfId="1" applyNumberFormat="1" applyAlignment="1">
      <alignment horizontal="center" vertical="center"/>
    </xf>
    <xf numFmtId="164" fontId="4" fillId="0" borderId="0" xfId="1" applyFont="1" applyAlignment="1">
      <alignment horizontal="center" vertical="center"/>
    </xf>
    <xf numFmtId="164" fontId="37" fillId="0" borderId="0" xfId="1" applyFont="1" applyAlignment="1">
      <alignment horizontal="center"/>
    </xf>
    <xf numFmtId="164" fontId="25" fillId="0" borderId="0" xfId="1" applyFont="1" applyAlignment="1">
      <alignment horizontal="center"/>
    </xf>
    <xf numFmtId="164" fontId="3" fillId="0" borderId="0" xfId="1" applyFont="1"/>
    <xf numFmtId="171" fontId="3" fillId="0" borderId="0" xfId="1" applyNumberFormat="1" applyFont="1" applyAlignment="1">
      <alignment horizontal="center"/>
    </xf>
    <xf numFmtId="165" fontId="1" fillId="0" borderId="159" xfId="1" applyNumberFormat="1" applyBorder="1" applyAlignment="1">
      <alignment horizontal="center"/>
    </xf>
    <xf numFmtId="0" fontId="1" fillId="0" borderId="27" xfId="1" applyNumberFormat="1" applyBorder="1"/>
    <xf numFmtId="164" fontId="1" fillId="0" borderId="8" xfId="1" applyBorder="1" applyAlignment="1">
      <alignment horizontal="center"/>
    </xf>
    <xf numFmtId="2" fontId="1" fillId="0" borderId="97" xfId="1" applyNumberFormat="1" applyBorder="1" applyAlignment="1">
      <alignment horizontal="center"/>
    </xf>
    <xf numFmtId="164" fontId="1" fillId="0" borderId="67" xfId="1" applyBorder="1"/>
    <xf numFmtId="164" fontId="1" fillId="0" borderId="160" xfId="1" applyBorder="1" applyAlignment="1">
      <alignment horizontal="left"/>
    </xf>
    <xf numFmtId="1" fontId="1" fillId="0" borderId="130" xfId="1" applyNumberFormat="1" applyBorder="1" applyAlignment="1">
      <alignment horizontal="center" vertical="center"/>
    </xf>
    <xf numFmtId="2" fontId="1" fillId="0" borderId="161" xfId="1" applyNumberFormat="1" applyBorder="1" applyAlignment="1">
      <alignment horizontal="center"/>
    </xf>
    <xf numFmtId="164" fontId="1" fillId="0" borderId="148" xfId="1" applyBorder="1"/>
    <xf numFmtId="164" fontId="10" fillId="0" borderId="0" xfId="1" applyFont="1" applyAlignment="1">
      <alignment horizontal="center"/>
    </xf>
    <xf numFmtId="1" fontId="1" fillId="0" borderId="136" xfId="1" applyNumberFormat="1" applyBorder="1" applyAlignment="1">
      <alignment horizontal="center" vertical="center"/>
    </xf>
    <xf numFmtId="1" fontId="38" fillId="0" borderId="136" xfId="1" applyNumberFormat="1" applyFont="1" applyBorder="1" applyAlignment="1">
      <alignment horizontal="center" vertical="center"/>
    </xf>
    <xf numFmtId="180" fontId="1" fillId="0" borderId="0" xfId="1" applyNumberFormat="1"/>
    <xf numFmtId="164" fontId="1" fillId="0" borderId="54" xfId="1" applyBorder="1" applyAlignment="1">
      <alignment horizontal="left"/>
    </xf>
    <xf numFmtId="1" fontId="1" fillId="0" borderId="159" xfId="1" applyNumberFormat="1" applyBorder="1" applyAlignment="1">
      <alignment horizontal="center" vertical="center"/>
    </xf>
    <xf numFmtId="1" fontId="1" fillId="0" borderId="129" xfId="1" applyNumberFormat="1" applyBorder="1" applyAlignment="1">
      <alignment horizontal="center" vertical="center"/>
    </xf>
    <xf numFmtId="164" fontId="1" fillId="0" borderId="47" xfId="1" applyBorder="1" applyAlignment="1">
      <alignment horizontal="left"/>
    </xf>
    <xf numFmtId="1" fontId="38" fillId="0" borderId="97" xfId="1" applyNumberFormat="1" applyFont="1" applyBorder="1" applyAlignment="1">
      <alignment horizontal="center" vertical="center"/>
    </xf>
    <xf numFmtId="1" fontId="1" fillId="0" borderId="97" xfId="1" applyNumberFormat="1" applyBorder="1" applyAlignment="1">
      <alignment horizontal="center" vertical="center"/>
    </xf>
    <xf numFmtId="164" fontId="1" fillId="0" borderId="165" xfId="1" applyBorder="1" applyAlignment="1">
      <alignment horizontal="left"/>
    </xf>
    <xf numFmtId="2" fontId="1" fillId="0" borderId="166" xfId="1" applyNumberFormat="1" applyBorder="1" applyAlignment="1">
      <alignment horizontal="center" vertical="center"/>
    </xf>
    <xf numFmtId="164" fontId="1" fillId="0" borderId="80" xfId="1" applyBorder="1" applyAlignment="1">
      <alignment horizontal="left"/>
    </xf>
    <xf numFmtId="2" fontId="1" fillId="0" borderId="161" xfId="1" applyNumberFormat="1" applyBorder="1" applyAlignment="1">
      <alignment horizontal="center" vertical="center"/>
    </xf>
    <xf numFmtId="2" fontId="1" fillId="0" borderId="106" xfId="1" applyNumberFormat="1" applyBorder="1" applyAlignment="1">
      <alignment horizontal="center" vertical="center"/>
    </xf>
    <xf numFmtId="164" fontId="1" fillId="0" borderId="105" xfId="1" applyBorder="1"/>
    <xf numFmtId="1" fontId="38" fillId="0" borderId="106" xfId="1" applyNumberFormat="1" applyFont="1" applyBorder="1" applyAlignment="1">
      <alignment horizontal="center" vertical="center"/>
    </xf>
    <xf numFmtId="171" fontId="1" fillId="0" borderId="7" xfId="1" applyNumberFormat="1" applyBorder="1" applyAlignment="1">
      <alignment horizontal="center" vertical="center"/>
    </xf>
    <xf numFmtId="171" fontId="1" fillId="0" borderId="11" xfId="1" applyNumberFormat="1" applyBorder="1" applyAlignment="1">
      <alignment horizontal="center" vertical="center"/>
    </xf>
    <xf numFmtId="171" fontId="1" fillId="0" borderId="87" xfId="1" applyNumberFormat="1" applyBorder="1" applyAlignment="1">
      <alignment horizontal="center" vertical="center"/>
    </xf>
    <xf numFmtId="171" fontId="1" fillId="0" borderId="63" xfId="1" applyNumberFormat="1" applyBorder="1" applyAlignment="1">
      <alignment horizontal="center" vertical="center"/>
    </xf>
    <xf numFmtId="176" fontId="15" fillId="0" borderId="67" xfId="1" applyNumberFormat="1" applyFont="1" applyBorder="1" applyAlignment="1">
      <alignment horizontal="center" vertical="center"/>
    </xf>
    <xf numFmtId="176" fontId="15" fillId="0" borderId="92" xfId="1" applyNumberFormat="1" applyFont="1" applyBorder="1" applyAlignment="1">
      <alignment horizontal="center" vertical="center"/>
    </xf>
    <xf numFmtId="176" fontId="23" fillId="0" borderId="104" xfId="1" applyNumberFormat="1" applyFont="1" applyBorder="1" applyAlignment="1">
      <alignment horizontal="center" vertical="center"/>
    </xf>
    <xf numFmtId="176" fontId="39" fillId="0" borderId="67" xfId="1" applyNumberFormat="1" applyFont="1" applyBorder="1" applyAlignment="1">
      <alignment horizontal="center" vertical="center"/>
    </xf>
    <xf numFmtId="176" fontId="39" fillId="0" borderId="92" xfId="1" applyNumberFormat="1" applyFont="1" applyBorder="1" applyAlignment="1">
      <alignment horizontal="center" vertical="center"/>
    </xf>
    <xf numFmtId="2" fontId="39" fillId="0" borderId="67" xfId="1" applyNumberFormat="1" applyFont="1" applyBorder="1" applyAlignment="1">
      <alignment horizontal="center" vertical="center"/>
    </xf>
    <xf numFmtId="176" fontId="1" fillId="0" borderId="67" xfId="1" applyNumberFormat="1" applyBorder="1" applyAlignment="1">
      <alignment horizontal="center" vertical="center"/>
    </xf>
    <xf numFmtId="176" fontId="1" fillId="0" borderId="92" xfId="1" applyNumberFormat="1" applyBorder="1" applyAlignment="1">
      <alignment horizontal="center" vertical="center"/>
    </xf>
    <xf numFmtId="176" fontId="1" fillId="0" borderId="71" xfId="1" applyNumberFormat="1" applyBorder="1" applyAlignment="1">
      <alignment horizontal="center" vertical="center"/>
    </xf>
    <xf numFmtId="176" fontId="1" fillId="0" borderId="70" xfId="1" applyNumberFormat="1" applyBorder="1" applyAlignment="1">
      <alignment horizontal="center" vertical="center"/>
    </xf>
    <xf numFmtId="2" fontId="1" fillId="0" borderId="71" xfId="1" applyNumberFormat="1" applyBorder="1" applyAlignment="1">
      <alignment horizontal="center" vertical="center"/>
    </xf>
    <xf numFmtId="1" fontId="19" fillId="0" borderId="136" xfId="1" applyNumberFormat="1" applyFont="1" applyBorder="1" applyAlignment="1">
      <alignment horizontal="center" vertical="center"/>
    </xf>
    <xf numFmtId="176" fontId="10" fillId="0" borderId="0" xfId="1" applyNumberFormat="1" applyFont="1"/>
    <xf numFmtId="173" fontId="10" fillId="0" borderId="0" xfId="1" applyNumberFormat="1" applyFont="1"/>
    <xf numFmtId="164" fontId="1" fillId="0" borderId="9" xfId="1" applyBorder="1" applyAlignment="1">
      <alignment horizontal="center"/>
    </xf>
    <xf numFmtId="1" fontId="1" fillId="0" borderId="107" xfId="1" applyNumberFormat="1" applyBorder="1" applyAlignment="1">
      <alignment horizontal="center"/>
    </xf>
    <xf numFmtId="2" fontId="1" fillId="0" borderId="128" xfId="1" applyNumberFormat="1" applyBorder="1" applyAlignment="1">
      <alignment horizontal="center"/>
    </xf>
    <xf numFmtId="2" fontId="1" fillId="0" borderId="103" xfId="1" applyNumberFormat="1" applyBorder="1" applyAlignment="1">
      <alignment horizontal="center"/>
    </xf>
    <xf numFmtId="2" fontId="1" fillId="0" borderId="105" xfId="1" applyNumberFormat="1" applyBorder="1" applyAlignment="1">
      <alignment horizontal="center"/>
    </xf>
    <xf numFmtId="2" fontId="1" fillId="0" borderId="132" xfId="1" applyNumberFormat="1" applyBorder="1" applyAlignment="1">
      <alignment horizontal="center"/>
    </xf>
    <xf numFmtId="0" fontId="10" fillId="0" borderId="1" xfId="1" applyNumberFormat="1" applyFont="1" applyBorder="1" applyAlignment="1">
      <alignment horizontal="center"/>
    </xf>
    <xf numFmtId="2" fontId="38" fillId="0" borderId="136" xfId="1" applyNumberFormat="1" applyFont="1" applyBorder="1" applyAlignment="1">
      <alignment horizontal="center" vertical="center"/>
    </xf>
    <xf numFmtId="0" fontId="10" fillId="0" borderId="57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71" fontId="15" fillId="0" borderId="32" xfId="1" applyNumberFormat="1" applyFont="1" applyBorder="1" applyAlignment="1">
      <alignment horizontal="center"/>
    </xf>
    <xf numFmtId="171" fontId="15" fillId="0" borderId="50" xfId="1" applyNumberFormat="1" applyFont="1" applyBorder="1" applyAlignment="1">
      <alignment horizontal="center"/>
    </xf>
    <xf numFmtId="164" fontId="1" fillId="0" borderId="0" xfId="1" applyAlignment="1">
      <alignment horizontal="center" vertical="center"/>
    </xf>
    <xf numFmtId="171" fontId="1" fillId="0" borderId="169" xfId="1" applyNumberFormat="1" applyBorder="1"/>
    <xf numFmtId="172" fontId="1" fillId="0" borderId="22" xfId="1" applyNumberFormat="1" applyBorder="1"/>
    <xf numFmtId="170" fontId="1" fillId="0" borderId="57" xfId="1" applyNumberFormat="1" applyBorder="1"/>
    <xf numFmtId="174" fontId="1" fillId="0" borderId="0" xfId="1" applyNumberFormat="1"/>
    <xf numFmtId="1" fontId="2" fillId="0" borderId="0" xfId="1" applyNumberFormat="1" applyFont="1"/>
    <xf numFmtId="165" fontId="1" fillId="0" borderId="0" xfId="1" applyNumberFormat="1" applyAlignment="1">
      <alignment horizontal="right"/>
    </xf>
    <xf numFmtId="171" fontId="1" fillId="0" borderId="0" xfId="1" applyNumberFormat="1" applyAlignment="1">
      <alignment horizontal="right"/>
    </xf>
    <xf numFmtId="174" fontId="2" fillId="0" borderId="0" xfId="1" applyNumberFormat="1" applyFont="1"/>
    <xf numFmtId="1" fontId="10" fillId="0" borderId="75" xfId="1" applyNumberFormat="1" applyFont="1" applyBorder="1" applyAlignment="1">
      <alignment horizontal="center" vertical="center"/>
    </xf>
    <xf numFmtId="171" fontId="10" fillId="0" borderId="75" xfId="1" applyNumberFormat="1" applyFont="1" applyBorder="1" applyAlignment="1">
      <alignment horizontal="center" vertical="center"/>
    </xf>
    <xf numFmtId="170" fontId="10" fillId="0" borderId="58" xfId="1" applyNumberFormat="1" applyFont="1" applyBorder="1"/>
    <xf numFmtId="170" fontId="39" fillId="0" borderId="97" xfId="1" applyNumberFormat="1" applyFont="1" applyBorder="1"/>
    <xf numFmtId="10" fontId="1" fillId="0" borderId="50" xfId="1" applyNumberFormat="1" applyBorder="1"/>
    <xf numFmtId="164" fontId="1" fillId="0" borderId="88" xfId="1" applyBorder="1" applyAlignment="1">
      <alignment horizontal="center" vertical="center"/>
    </xf>
    <xf numFmtId="164" fontId="1" fillId="0" borderId="88" xfId="1" applyBorder="1"/>
    <xf numFmtId="166" fontId="1" fillId="0" borderId="88" xfId="2" applyNumberFormat="1" applyFont="1" applyFill="1" applyBorder="1" applyAlignment="1">
      <alignment horizontal="center" vertical="center"/>
    </xf>
    <xf numFmtId="2" fontId="1" fillId="0" borderId="88" xfId="1" applyNumberFormat="1" applyBorder="1" applyAlignment="1">
      <alignment horizontal="center" vertical="center"/>
    </xf>
    <xf numFmtId="170" fontId="39" fillId="0" borderId="83" xfId="1" applyNumberFormat="1" applyFont="1" applyBorder="1"/>
    <xf numFmtId="170" fontId="39" fillId="0" borderId="33" xfId="1" applyNumberFormat="1" applyFont="1" applyBorder="1" applyAlignment="1">
      <alignment horizontal="center" vertical="center"/>
    </xf>
    <xf numFmtId="0" fontId="40" fillId="0" borderId="22" xfId="1" applyNumberFormat="1" applyFont="1" applyBorder="1" applyAlignment="1">
      <alignment horizontal="center" vertical="center"/>
    </xf>
    <xf numFmtId="181" fontId="1" fillId="0" borderId="57" xfId="1" applyNumberFormat="1" applyBorder="1"/>
    <xf numFmtId="0" fontId="10" fillId="2" borderId="22" xfId="1" applyNumberFormat="1" applyFont="1" applyFill="1" applyBorder="1" applyAlignment="1">
      <alignment horizontal="center"/>
    </xf>
    <xf numFmtId="171" fontId="1" fillId="2" borderId="22" xfId="1" applyNumberFormat="1" applyFill="1" applyBorder="1"/>
    <xf numFmtId="170" fontId="10" fillId="0" borderId="32" xfId="1" applyNumberFormat="1" applyFont="1" applyBorder="1"/>
    <xf numFmtId="2" fontId="1" fillId="0" borderId="57" xfId="1" applyNumberFormat="1" applyBorder="1"/>
    <xf numFmtId="1" fontId="10" fillId="0" borderId="57" xfId="1" applyNumberFormat="1" applyFont="1" applyBorder="1" applyAlignment="1">
      <alignment horizontal="center" vertical="center"/>
    </xf>
    <xf numFmtId="2" fontId="40" fillId="2" borderId="0" xfId="1" applyNumberFormat="1" applyFont="1" applyFill="1" applyAlignment="1">
      <alignment horizontal="center"/>
    </xf>
    <xf numFmtId="2" fontId="39" fillId="2" borderId="0" xfId="1" applyNumberFormat="1" applyFont="1" applyFill="1" applyAlignment="1">
      <alignment horizontal="center"/>
    </xf>
    <xf numFmtId="2" fontId="39" fillId="0" borderId="0" xfId="1" applyNumberFormat="1" applyFont="1" applyAlignment="1">
      <alignment horizontal="center"/>
    </xf>
    <xf numFmtId="1" fontId="39" fillId="0" borderId="0" xfId="1" applyNumberFormat="1" applyFont="1" applyAlignment="1">
      <alignment horizontal="center"/>
    </xf>
    <xf numFmtId="2" fontId="39" fillId="0" borderId="0" xfId="1" applyNumberFormat="1" applyFont="1"/>
    <xf numFmtId="2" fontId="39" fillId="2" borderId="0" xfId="1" applyNumberFormat="1" applyFont="1" applyFill="1"/>
    <xf numFmtId="2" fontId="1" fillId="2" borderId="0" xfId="1" applyNumberFormat="1" applyFill="1" applyAlignment="1">
      <alignment horizontal="center"/>
    </xf>
    <xf numFmtId="2" fontId="39" fillId="0" borderId="0" xfId="1" applyNumberFormat="1" applyFont="1" applyAlignment="1">
      <alignment horizontal="center" vertical="center"/>
    </xf>
    <xf numFmtId="2" fontId="39" fillId="0" borderId="1" xfId="1" applyNumberFormat="1" applyFont="1" applyBorder="1" applyAlignment="1">
      <alignment horizontal="center" vertical="center"/>
    </xf>
    <xf numFmtId="2" fontId="39" fillId="0" borderId="97" xfId="1" applyNumberFormat="1" applyFont="1" applyBorder="1" applyAlignment="1">
      <alignment horizontal="center" vertical="center"/>
    </xf>
    <xf numFmtId="0" fontId="40" fillId="0" borderId="57" xfId="1" applyNumberFormat="1" applyFont="1" applyBorder="1" applyAlignment="1">
      <alignment horizontal="center" vertical="center"/>
    </xf>
    <xf numFmtId="0" fontId="40" fillId="0" borderId="1" xfId="1" applyNumberFormat="1" applyFont="1" applyBorder="1" applyAlignment="1">
      <alignment horizontal="center" vertical="center"/>
    </xf>
    <xf numFmtId="0" fontId="39" fillId="0" borderId="0" xfId="1" applyNumberFormat="1" applyFont="1" applyAlignment="1">
      <alignment horizontal="center" vertical="center"/>
    </xf>
    <xf numFmtId="164" fontId="39" fillId="0" borderId="0" xfId="1" applyFont="1" applyAlignment="1">
      <alignment horizontal="center"/>
    </xf>
    <xf numFmtId="0" fontId="10" fillId="0" borderId="57" xfId="1" applyNumberFormat="1" applyFont="1" applyBorder="1" applyAlignment="1">
      <alignment horizontal="center" vertical="center"/>
    </xf>
    <xf numFmtId="0" fontId="40" fillId="2" borderId="0" xfId="1" applyNumberFormat="1" applyFont="1" applyFill="1" applyAlignment="1">
      <alignment horizontal="center"/>
    </xf>
    <xf numFmtId="0" fontId="40" fillId="0" borderId="0" xfId="1" applyNumberFormat="1" applyFont="1" applyAlignment="1">
      <alignment horizontal="center"/>
    </xf>
    <xf numFmtId="1" fontId="40" fillId="0" borderId="0" xfId="1" applyNumberFormat="1" applyFont="1" applyAlignment="1">
      <alignment horizontal="center"/>
    </xf>
    <xf numFmtId="0" fontId="40" fillId="0" borderId="1" xfId="1" applyNumberFormat="1" applyFont="1" applyBorder="1" applyAlignment="1">
      <alignment horizontal="center"/>
    </xf>
    <xf numFmtId="0" fontId="39" fillId="0" borderId="1" xfId="1" applyNumberFormat="1" applyFont="1" applyBorder="1" applyAlignment="1">
      <alignment horizontal="center" vertical="center"/>
    </xf>
    <xf numFmtId="0" fontId="39" fillId="2" borderId="0" xfId="1" applyNumberFormat="1" applyFont="1" applyFill="1" applyAlignment="1">
      <alignment horizontal="center" vertical="center"/>
    </xf>
    <xf numFmtId="0" fontId="39" fillId="0" borderId="0" xfId="1" applyNumberFormat="1" applyFont="1" applyAlignment="1">
      <alignment horizontal="center"/>
    </xf>
    <xf numFmtId="0" fontId="39" fillId="0" borderId="1" xfId="1" applyNumberFormat="1" applyFont="1" applyBorder="1" applyAlignment="1">
      <alignment horizontal="center"/>
    </xf>
    <xf numFmtId="0" fontId="39" fillId="2" borderId="0" xfId="1" applyNumberFormat="1" applyFont="1" applyFill="1"/>
    <xf numFmtId="2" fontId="39" fillId="0" borderId="0" xfId="1" applyNumberFormat="1" applyFont="1" applyAlignment="1">
      <alignment horizontal="right" vertical="center"/>
    </xf>
    <xf numFmtId="0" fontId="10" fillId="2" borderId="57" xfId="1" applyNumberFormat="1" applyFont="1" applyFill="1" applyBorder="1" applyAlignment="1">
      <alignment horizontal="center" vertical="center"/>
    </xf>
    <xf numFmtId="0" fontId="39" fillId="2" borderId="1" xfId="1" applyNumberFormat="1" applyFont="1" applyFill="1" applyBorder="1" applyAlignment="1">
      <alignment horizontal="center" vertical="center"/>
    </xf>
    <xf numFmtId="2" fontId="39" fillId="0" borderId="1" xfId="1" applyNumberFormat="1" applyFont="1" applyBorder="1" applyAlignment="1">
      <alignment horizontal="right" vertical="center"/>
    </xf>
    <xf numFmtId="2" fontId="39" fillId="0" borderId="97" xfId="1" applyNumberFormat="1" applyFont="1" applyBorder="1" applyAlignment="1">
      <alignment horizontal="right" vertical="center"/>
    </xf>
    <xf numFmtId="0" fontId="39" fillId="0" borderId="97" xfId="1" applyNumberFormat="1" applyFont="1" applyBorder="1" applyAlignment="1">
      <alignment horizontal="center" vertical="center"/>
    </xf>
    <xf numFmtId="171" fontId="1" fillId="0" borderId="1" xfId="1" applyNumberFormat="1" applyBorder="1"/>
    <xf numFmtId="9" fontId="1" fillId="0" borderId="22" xfId="2" applyFont="1" applyFill="1" applyBorder="1" applyAlignment="1">
      <alignment horizontal="center" vertical="center"/>
    </xf>
    <xf numFmtId="171" fontId="1" fillId="0" borderId="42" xfId="1" applyNumberFormat="1" applyBorder="1" applyAlignment="1">
      <alignment horizontal="center"/>
    </xf>
    <xf numFmtId="1" fontId="1" fillId="0" borderId="42" xfId="1" applyNumberFormat="1" applyBorder="1" applyAlignment="1">
      <alignment horizontal="center" vertical="center"/>
    </xf>
    <xf numFmtId="171" fontId="1" fillId="0" borderId="42" xfId="1" applyNumberFormat="1" applyBorder="1" applyAlignment="1">
      <alignment horizontal="center" vertical="center"/>
    </xf>
    <xf numFmtId="0" fontId="1" fillId="0" borderId="42" xfId="1" applyNumberFormat="1" applyBorder="1" applyAlignment="1">
      <alignment horizontal="center" vertical="center"/>
    </xf>
    <xf numFmtId="1" fontId="1" fillId="0" borderId="67" xfId="1" applyNumberFormat="1" applyBorder="1" applyAlignment="1">
      <alignment horizontal="center" vertical="center"/>
    </xf>
    <xf numFmtId="171" fontId="1" fillId="0" borderId="67" xfId="1" applyNumberFormat="1" applyBorder="1" applyAlignment="1">
      <alignment horizontal="center" vertical="center"/>
    </xf>
    <xf numFmtId="0" fontId="1" fillId="0" borderId="67" xfId="1" applyNumberFormat="1" applyBorder="1" applyAlignment="1">
      <alignment horizontal="center" vertical="center"/>
    </xf>
    <xf numFmtId="1" fontId="1" fillId="0" borderId="102" xfId="1" applyNumberFormat="1" applyBorder="1" applyAlignment="1">
      <alignment horizontal="center" vertical="center"/>
    </xf>
    <xf numFmtId="171" fontId="1" fillId="0" borderId="102" xfId="1" applyNumberFormat="1" applyBorder="1" applyAlignment="1">
      <alignment horizontal="center" vertical="center"/>
    </xf>
    <xf numFmtId="0" fontId="1" fillId="0" borderId="102" xfId="1" applyNumberFormat="1" applyBorder="1" applyAlignment="1">
      <alignment horizontal="center" vertical="center"/>
    </xf>
    <xf numFmtId="171" fontId="1" fillId="0" borderId="71" xfId="1" applyNumberFormat="1" applyBorder="1" applyAlignment="1">
      <alignment horizontal="center"/>
    </xf>
    <xf numFmtId="1" fontId="1" fillId="0" borderId="71" xfId="1" applyNumberFormat="1" applyBorder="1" applyAlignment="1">
      <alignment horizontal="center" vertical="center"/>
    </xf>
    <xf numFmtId="171" fontId="1" fillId="0" borderId="71" xfId="1" applyNumberFormat="1" applyBorder="1" applyAlignment="1">
      <alignment horizontal="center" vertical="center"/>
    </xf>
    <xf numFmtId="1" fontId="32" fillId="0" borderId="107" xfId="1" applyNumberFormat="1" applyFont="1" applyBorder="1" applyAlignment="1" applyProtection="1">
      <alignment horizontal="center" vertical="center"/>
      <protection locked="0"/>
    </xf>
    <xf numFmtId="1" fontId="32" fillId="0" borderId="128" xfId="1" applyNumberFormat="1" applyFont="1" applyBorder="1" applyAlignment="1" applyProtection="1">
      <alignment horizontal="center" vertical="center"/>
      <protection locked="0"/>
    </xf>
    <xf numFmtId="0" fontId="32" fillId="0" borderId="128" xfId="1" applyNumberFormat="1" applyFont="1" applyBorder="1" applyAlignment="1" applyProtection="1">
      <alignment horizontal="center" vertical="center"/>
      <protection locked="0"/>
    </xf>
    <xf numFmtId="1" fontId="32" fillId="0" borderId="129" xfId="1" applyNumberFormat="1" applyFont="1" applyBorder="1" applyAlignment="1" applyProtection="1">
      <alignment horizontal="center" vertical="center"/>
      <protection locked="0"/>
    </xf>
    <xf numFmtId="1" fontId="32" fillId="0" borderId="105" xfId="1" applyNumberFormat="1" applyFont="1" applyBorder="1" applyAlignment="1" applyProtection="1">
      <alignment horizontal="center" vertical="center"/>
      <protection locked="0"/>
    </xf>
    <xf numFmtId="1" fontId="32" fillId="0" borderId="132" xfId="1" applyNumberFormat="1" applyFont="1" applyBorder="1" applyAlignment="1" applyProtection="1">
      <alignment horizontal="center" vertical="center"/>
      <protection locked="0"/>
    </xf>
    <xf numFmtId="1" fontId="32" fillId="0" borderId="106" xfId="1" applyNumberFormat="1" applyFont="1" applyBorder="1" applyAlignment="1" applyProtection="1">
      <alignment horizontal="center" vertical="center"/>
      <protection locked="0"/>
    </xf>
    <xf numFmtId="1" fontId="1" fillId="0" borderId="22" xfId="1" applyNumberFormat="1" applyBorder="1" applyAlignment="1">
      <alignment horizontal="center" vertical="center"/>
    </xf>
    <xf numFmtId="171" fontId="1" fillId="0" borderId="22" xfId="1" applyNumberFormat="1" applyBorder="1" applyAlignment="1">
      <alignment horizontal="center" vertical="center"/>
    </xf>
    <xf numFmtId="0" fontId="1" fillId="0" borderId="22" xfId="1" applyNumberFormat="1" applyBorder="1" applyAlignment="1">
      <alignment horizontal="center" vertical="center"/>
    </xf>
    <xf numFmtId="1" fontId="1" fillId="0" borderId="75" xfId="1" applyNumberFormat="1" applyBorder="1" applyAlignment="1">
      <alignment horizontal="center" vertical="center"/>
    </xf>
    <xf numFmtId="171" fontId="1" fillId="0" borderId="75" xfId="1" applyNumberFormat="1" applyBorder="1" applyAlignment="1">
      <alignment horizontal="center" vertical="center"/>
    </xf>
    <xf numFmtId="0" fontId="1" fillId="0" borderId="75" xfId="1" applyNumberFormat="1" applyBorder="1" applyAlignment="1">
      <alignment horizontal="center" vertical="center"/>
    </xf>
    <xf numFmtId="9" fontId="1" fillId="0" borderId="0" xfId="1" applyNumberFormat="1" applyAlignment="1">
      <alignment horizontal="center"/>
    </xf>
    <xf numFmtId="164" fontId="5" fillId="0" borderId="2" xfId="1" applyFont="1" applyBorder="1" applyAlignment="1">
      <alignment horizontal="center"/>
    </xf>
    <xf numFmtId="164" fontId="5" fillId="0" borderId="3" xfId="1" applyFont="1" applyBorder="1" applyAlignment="1">
      <alignment horizontal="center"/>
    </xf>
    <xf numFmtId="164" fontId="5" fillId="0" borderId="4" xfId="1" applyFont="1" applyBorder="1" applyAlignment="1">
      <alignment horizontal="center"/>
    </xf>
    <xf numFmtId="0" fontId="1" fillId="0" borderId="6" xfId="1" applyNumberFormat="1" applyBorder="1" applyAlignment="1">
      <alignment horizontal="center"/>
    </xf>
    <xf numFmtId="164" fontId="5" fillId="3" borderId="1" xfId="1" applyFont="1" applyFill="1" applyBorder="1" applyAlignment="1">
      <alignment horizontal="center"/>
    </xf>
    <xf numFmtId="2" fontId="7" fillId="0" borderId="2" xfId="1" applyNumberFormat="1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164" fontId="2" fillId="0" borderId="36" xfId="1" applyFont="1" applyBorder="1" applyAlignment="1">
      <alignment horizontal="center"/>
    </xf>
    <xf numFmtId="164" fontId="9" fillId="0" borderId="37" xfId="1" applyFont="1" applyBorder="1" applyAlignment="1">
      <alignment horizontal="center" vertical="center"/>
    </xf>
    <xf numFmtId="164" fontId="9" fillId="0" borderId="70" xfId="1" applyFont="1" applyBorder="1" applyAlignment="1">
      <alignment horizontal="center" vertical="center"/>
    </xf>
    <xf numFmtId="0" fontId="3" fillId="2" borderId="48" xfId="1" applyNumberFormat="1" applyFont="1" applyFill="1" applyBorder="1" applyAlignment="1">
      <alignment horizontal="center" vertical="center" wrapText="1"/>
    </xf>
    <xf numFmtId="0" fontId="3" fillId="2" borderId="74" xfId="1" applyNumberFormat="1" applyFont="1" applyFill="1" applyBorder="1" applyAlignment="1">
      <alignment horizontal="center" vertical="center" wrapText="1"/>
    </xf>
    <xf numFmtId="0" fontId="3" fillId="2" borderId="49" xfId="1" applyNumberFormat="1" applyFont="1" applyFill="1" applyBorder="1" applyAlignment="1">
      <alignment horizontal="center" vertical="center" wrapText="1"/>
    </xf>
    <xf numFmtId="0" fontId="3" fillId="2" borderId="75" xfId="1" applyNumberFormat="1" applyFont="1" applyFill="1" applyBorder="1" applyAlignment="1">
      <alignment horizontal="center" vertical="center" wrapText="1"/>
    </xf>
    <xf numFmtId="0" fontId="3" fillId="0" borderId="49" xfId="1" applyNumberFormat="1" applyFont="1" applyBorder="1" applyAlignment="1">
      <alignment horizontal="center" vertical="center" wrapText="1"/>
    </xf>
    <xf numFmtId="0" fontId="3" fillId="0" borderId="75" xfId="1" applyNumberFormat="1" applyFont="1" applyBorder="1" applyAlignment="1">
      <alignment horizontal="center" vertical="center" wrapText="1"/>
    </xf>
    <xf numFmtId="0" fontId="3" fillId="0" borderId="75" xfId="1" applyNumberFormat="1" applyFont="1" applyBorder="1" applyAlignment="1">
      <alignment horizontal="center" vertical="center"/>
    </xf>
    <xf numFmtId="164" fontId="9" fillId="0" borderId="60" xfId="1" applyFont="1" applyBorder="1" applyAlignment="1">
      <alignment horizontal="center" vertical="center"/>
    </xf>
    <xf numFmtId="164" fontId="9" fillId="0" borderId="61" xfId="1" applyFont="1" applyBorder="1" applyAlignment="1">
      <alignment horizontal="center" vertical="center"/>
    </xf>
    <xf numFmtId="164" fontId="9" fillId="0" borderId="62" xfId="1" applyFont="1" applyBorder="1" applyAlignment="1">
      <alignment horizontal="center" vertical="center"/>
    </xf>
    <xf numFmtId="164" fontId="9" fillId="0" borderId="84" xfId="1" applyFont="1" applyBorder="1" applyAlignment="1">
      <alignment horizontal="center" vertical="center"/>
    </xf>
    <xf numFmtId="164" fontId="9" fillId="0" borderId="5" xfId="1" applyFont="1" applyBorder="1" applyAlignment="1">
      <alignment horizontal="center" vertical="center"/>
    </xf>
    <xf numFmtId="164" fontId="9" fillId="0" borderId="85" xfId="1" applyFont="1" applyBorder="1" applyAlignment="1">
      <alignment horizontal="center" vertical="center"/>
    </xf>
    <xf numFmtId="2" fontId="9" fillId="0" borderId="37" xfId="1" applyNumberFormat="1" applyFont="1" applyBorder="1" applyAlignment="1">
      <alignment horizontal="center" vertical="center"/>
    </xf>
    <xf numFmtId="2" fontId="9" fillId="0" borderId="70" xfId="1" applyNumberFormat="1" applyFont="1" applyBorder="1" applyAlignment="1">
      <alignment horizontal="center" vertical="center"/>
    </xf>
    <xf numFmtId="166" fontId="2" fillId="0" borderId="42" xfId="2" applyNumberFormat="1" applyFont="1" applyFill="1" applyBorder="1" applyAlignment="1">
      <alignment horizontal="center" vertical="center"/>
    </xf>
    <xf numFmtId="166" fontId="2" fillId="0" borderId="71" xfId="2" applyNumberFormat="1" applyFont="1" applyFill="1" applyBorder="1" applyAlignment="1">
      <alignment horizontal="center" vertical="center"/>
    </xf>
    <xf numFmtId="164" fontId="8" fillId="0" borderId="60" xfId="1" applyFont="1" applyBorder="1" applyAlignment="1">
      <alignment horizontal="center"/>
    </xf>
    <xf numFmtId="164" fontId="8" fillId="0" borderId="61" xfId="1" applyFont="1" applyBorder="1" applyAlignment="1">
      <alignment horizontal="center"/>
    </xf>
    <xf numFmtId="164" fontId="8" fillId="0" borderId="62" xfId="1" applyFont="1" applyBorder="1" applyAlignment="1">
      <alignment horizontal="center"/>
    </xf>
    <xf numFmtId="164" fontId="3" fillId="0" borderId="57" xfId="1" applyFont="1" applyBorder="1" applyAlignment="1">
      <alignment horizontal="center" vertical="center"/>
    </xf>
    <xf numFmtId="164" fontId="3" fillId="0" borderId="75" xfId="1" applyFont="1" applyBorder="1" applyAlignment="1">
      <alignment horizontal="center" vertical="center"/>
    </xf>
    <xf numFmtId="164" fontId="3" fillId="0" borderId="57" xfId="1" applyFont="1" applyBorder="1" applyAlignment="1">
      <alignment horizontal="center" vertical="center" wrapText="1"/>
    </xf>
    <xf numFmtId="164" fontId="3" fillId="0" borderId="75" xfId="1" applyFont="1" applyBorder="1" applyAlignment="1">
      <alignment horizontal="center" vertical="center" wrapText="1"/>
    </xf>
    <xf numFmtId="0" fontId="3" fillId="2" borderId="75" xfId="1" applyNumberFormat="1" applyFont="1" applyFill="1" applyBorder="1" applyAlignment="1">
      <alignment horizontal="center" vertical="center"/>
    </xf>
    <xf numFmtId="171" fontId="1" fillId="0" borderId="57" xfId="1" applyNumberFormat="1" applyBorder="1" applyAlignment="1">
      <alignment horizontal="center"/>
    </xf>
    <xf numFmtId="171" fontId="1" fillId="0" borderId="75" xfId="1" applyNumberFormat="1" applyBorder="1" applyAlignment="1">
      <alignment horizontal="center"/>
    </xf>
    <xf numFmtId="0" fontId="3" fillId="0" borderId="50" xfId="1" applyNumberFormat="1" applyFont="1" applyBorder="1" applyAlignment="1">
      <alignment horizontal="center" vertical="center"/>
    </xf>
    <xf numFmtId="164" fontId="2" fillId="0" borderId="60" xfId="1" applyFont="1" applyBorder="1" applyAlignment="1">
      <alignment horizontal="left"/>
    </xf>
    <xf numFmtId="164" fontId="2" fillId="0" borderId="61" xfId="1" applyFont="1" applyBorder="1" applyAlignment="1">
      <alignment horizontal="left"/>
    </xf>
    <xf numFmtId="164" fontId="1" fillId="0" borderId="110" xfId="1" applyBorder="1" applyAlignment="1">
      <alignment horizontal="left"/>
    </xf>
    <xf numFmtId="164" fontId="1" fillId="0" borderId="111" xfId="1" applyBorder="1" applyAlignment="1">
      <alignment horizontal="left"/>
    </xf>
    <xf numFmtId="164" fontId="1" fillId="0" borderId="116" xfId="1" applyBorder="1" applyAlignment="1">
      <alignment horizontal="left"/>
    </xf>
    <xf numFmtId="164" fontId="1" fillId="0" borderId="117" xfId="1" applyBorder="1" applyAlignment="1">
      <alignment horizontal="left"/>
    </xf>
    <xf numFmtId="164" fontId="2" fillId="0" borderId="116" xfId="1" applyFont="1" applyBorder="1" applyAlignment="1">
      <alignment horizontal="left" vertical="center"/>
    </xf>
    <xf numFmtId="164" fontId="2" fillId="0" borderId="117" xfId="1" applyFont="1" applyBorder="1" applyAlignment="1">
      <alignment horizontal="left" vertical="center"/>
    </xf>
    <xf numFmtId="2" fontId="22" fillId="0" borderId="60" xfId="1" applyNumberFormat="1" applyFont="1" applyBorder="1" applyAlignment="1">
      <alignment horizontal="center"/>
    </xf>
    <xf numFmtId="2" fontId="22" fillId="0" borderId="62" xfId="1" applyNumberFormat="1" applyFont="1" applyBorder="1" applyAlignment="1">
      <alignment horizontal="center"/>
    </xf>
    <xf numFmtId="1" fontId="22" fillId="0" borderId="120" xfId="1" applyNumberFormat="1" applyFont="1" applyBorder="1" applyAlignment="1">
      <alignment horizontal="center" vertical="center"/>
    </xf>
    <xf numFmtId="1" fontId="22" fillId="0" borderId="104" xfId="1" applyNumberFormat="1" applyFont="1" applyBorder="1" applyAlignment="1">
      <alignment horizontal="center" vertical="center"/>
    </xf>
    <xf numFmtId="164" fontId="3" fillId="0" borderId="58" xfId="1" applyFont="1" applyBorder="1" applyAlignment="1">
      <alignment horizontal="center" vertical="center"/>
    </xf>
    <xf numFmtId="164" fontId="3" fillId="0" borderId="83" xfId="1" applyFont="1" applyBorder="1" applyAlignment="1">
      <alignment horizontal="center" vertical="center"/>
    </xf>
    <xf numFmtId="0" fontId="3" fillId="0" borderId="49" xfId="1" applyNumberFormat="1" applyFont="1" applyBorder="1" applyAlignment="1">
      <alignment horizontal="center" vertical="center"/>
    </xf>
    <xf numFmtId="1" fontId="3" fillId="0" borderId="49" xfId="1" applyNumberFormat="1" applyFont="1" applyBorder="1" applyAlignment="1">
      <alignment horizontal="center" vertical="center"/>
    </xf>
    <xf numFmtId="1" fontId="3" fillId="0" borderId="75" xfId="1" applyNumberFormat="1" applyFont="1" applyBorder="1" applyAlignment="1">
      <alignment horizontal="center" vertical="center"/>
    </xf>
    <xf numFmtId="164" fontId="9" fillId="0" borderId="0" xfId="1" applyFont="1" applyAlignment="1">
      <alignment horizontal="center" vertical="center"/>
    </xf>
    <xf numFmtId="2" fontId="18" fillId="0" borderId="8" xfId="1" applyNumberFormat="1" applyFont="1" applyBorder="1" applyAlignment="1">
      <alignment horizontal="center" vertical="center"/>
    </xf>
    <xf numFmtId="2" fontId="18" fillId="0" borderId="9" xfId="1" applyNumberFormat="1" applyFont="1" applyBorder="1" applyAlignment="1">
      <alignment horizontal="center" vertical="center"/>
    </xf>
    <xf numFmtId="2" fontId="18" fillId="0" borderId="15" xfId="1" applyNumberFormat="1" applyFont="1" applyBorder="1" applyAlignment="1">
      <alignment horizontal="center" vertical="center"/>
    </xf>
    <xf numFmtId="164" fontId="1" fillId="0" borderId="107" xfId="1" applyBorder="1" applyAlignment="1">
      <alignment horizontal="left"/>
    </xf>
    <xf numFmtId="164" fontId="1" fillId="0" borderId="129" xfId="1" applyBorder="1" applyAlignment="1">
      <alignment horizontal="left"/>
    </xf>
    <xf numFmtId="164" fontId="1" fillId="0" borderId="103" xfId="1" applyBorder="1" applyAlignment="1">
      <alignment horizontal="left"/>
    </xf>
    <xf numFmtId="164" fontId="1" fillId="0" borderId="136" xfId="1" applyBorder="1" applyAlignment="1">
      <alignment horizontal="left"/>
    </xf>
    <xf numFmtId="164" fontId="2" fillId="0" borderId="121" xfId="1" applyFont="1" applyBorder="1" applyAlignment="1">
      <alignment horizontal="left" vertical="center" wrapText="1"/>
    </xf>
    <xf numFmtId="164" fontId="2" fillId="0" borderId="45" xfId="1" applyFont="1" applyBorder="1" applyAlignment="1">
      <alignment horizontal="left" vertical="center" wrapText="1"/>
    </xf>
    <xf numFmtId="164" fontId="2" fillId="0" borderId="119" xfId="1" applyFont="1" applyBorder="1" applyAlignment="1">
      <alignment horizontal="left" vertical="center" wrapText="1"/>
    </xf>
    <xf numFmtId="164" fontId="2" fillId="0" borderId="35" xfId="1" applyFont="1" applyBorder="1" applyAlignment="1">
      <alignment horizontal="left" vertical="center" wrapText="1"/>
    </xf>
    <xf numFmtId="1" fontId="22" fillId="0" borderId="60" xfId="1" applyNumberFormat="1" applyFont="1" applyBorder="1" applyAlignment="1">
      <alignment horizontal="center" vertical="center"/>
    </xf>
    <xf numFmtId="1" fontId="22" fillId="0" borderId="62" xfId="1" applyNumberFormat="1" applyFont="1" applyBorder="1" applyAlignment="1">
      <alignment horizontal="center" vertical="center"/>
    </xf>
    <xf numFmtId="164" fontId="2" fillId="0" borderId="5" xfId="1" applyFont="1" applyBorder="1" applyAlignment="1">
      <alignment horizontal="center"/>
    </xf>
    <xf numFmtId="164" fontId="1" fillId="0" borderId="11" xfId="1" applyBorder="1" applyAlignment="1">
      <alignment horizontal="center"/>
    </xf>
    <xf numFmtId="164" fontId="1" fillId="0" borderId="123" xfId="1" applyBorder="1" applyAlignment="1">
      <alignment horizontal="center"/>
    </xf>
    <xf numFmtId="164" fontId="2" fillId="0" borderId="0" xfId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 wrapText="1"/>
    </xf>
    <xf numFmtId="164" fontId="2" fillId="0" borderId="34" xfId="1" applyFont="1" applyBorder="1" applyAlignment="1">
      <alignment horizontal="center"/>
    </xf>
    <xf numFmtId="164" fontId="2" fillId="0" borderId="69" xfId="1" applyFont="1" applyBorder="1" applyAlignment="1">
      <alignment horizontal="center"/>
    </xf>
    <xf numFmtId="164" fontId="1" fillId="0" borderId="105" xfId="1" applyBorder="1" applyAlignment="1">
      <alignment horizontal="left"/>
    </xf>
    <xf numFmtId="164" fontId="1" fillId="0" borderId="106" xfId="1" applyBorder="1" applyAlignment="1">
      <alignment horizontal="left"/>
    </xf>
    <xf numFmtId="164" fontId="1" fillId="0" borderId="167" xfId="1" applyBorder="1" applyAlignment="1">
      <alignment horizontal="center"/>
    </xf>
    <xf numFmtId="164" fontId="1" fillId="0" borderId="168" xfId="1" applyBorder="1" applyAlignment="1">
      <alignment horizontal="center"/>
    </xf>
    <xf numFmtId="171" fontId="1" fillId="0" borderId="27" xfId="1" applyNumberFormat="1" applyBorder="1" applyAlignment="1">
      <alignment horizontal="center" vertical="center" wrapText="1"/>
    </xf>
    <xf numFmtId="171" fontId="1" fillId="0" borderId="148" xfId="1" applyNumberFormat="1" applyBorder="1" applyAlignment="1">
      <alignment horizontal="center" vertical="center"/>
    </xf>
    <xf numFmtId="164" fontId="1" fillId="0" borderId="107" xfId="1" applyBorder="1" applyAlignment="1">
      <alignment horizontal="center"/>
    </xf>
    <xf numFmtId="164" fontId="1" fillId="0" borderId="129" xfId="1" applyBorder="1" applyAlignment="1">
      <alignment horizontal="center"/>
    </xf>
    <xf numFmtId="164" fontId="1" fillId="0" borderId="103" xfId="1" applyBorder="1" applyAlignment="1">
      <alignment horizontal="center"/>
    </xf>
    <xf numFmtId="164" fontId="1" fillId="0" borderId="136" xfId="1" applyBorder="1" applyAlignment="1">
      <alignment horizontal="center"/>
    </xf>
    <xf numFmtId="164" fontId="1" fillId="0" borderId="105" xfId="1" applyBorder="1" applyAlignment="1">
      <alignment horizontal="center"/>
    </xf>
    <xf numFmtId="164" fontId="1" fillId="0" borderId="106" xfId="1" applyBorder="1" applyAlignment="1">
      <alignment horizontal="center"/>
    </xf>
    <xf numFmtId="164" fontId="1" fillId="0" borderId="8" xfId="1" applyBorder="1" applyAlignment="1">
      <alignment horizontal="center"/>
    </xf>
    <xf numFmtId="164" fontId="1" fillId="0" borderId="15" xfId="1" applyBorder="1" applyAlignment="1">
      <alignment horizontal="center"/>
    </xf>
    <xf numFmtId="164" fontId="1" fillId="0" borderId="162" xfId="1" applyBorder="1" applyAlignment="1">
      <alignment horizontal="center"/>
    </xf>
    <xf numFmtId="164" fontId="1" fillId="0" borderId="163" xfId="1" applyBorder="1" applyAlignment="1">
      <alignment horizontal="center"/>
    </xf>
    <xf numFmtId="164" fontId="1" fillId="0" borderId="164" xfId="1" applyBorder="1" applyAlignment="1">
      <alignment horizontal="center"/>
    </xf>
  </cellXfs>
  <cellStyles count="4">
    <cellStyle name="Moneda 2" xfId="3" xr:uid="{2324CEF9-B2D6-4BAE-AD2B-CD1A31C08987}"/>
    <cellStyle name="Normal" xfId="0" builtinId="0"/>
    <cellStyle name="Normal 2" xfId="1" xr:uid="{8DA76251-6DEB-4FED-A76D-B4AC6FD3AA1A}"/>
    <cellStyle name="Porcentaje 2" xfId="2" xr:uid="{5C6A514C-583A-4213-B0D7-A749656E1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6780-BA30-48E9-B626-5820E4C186D2}">
  <sheetPr transitionEvaluation="1" codeName="Hoja3">
    <tabColor rgb="FF00B050"/>
    <pageSetUpPr fitToPage="1"/>
  </sheetPr>
  <dimension ref="A1:FE590"/>
  <sheetViews>
    <sheetView tabSelected="1" zoomScale="72" zoomScaleNormal="72" workbookViewId="0">
      <selection activeCell="EV24" sqref="EV24"/>
    </sheetView>
  </sheetViews>
  <sheetFormatPr baseColWidth="10" defaultColWidth="12.7109375" defaultRowHeight="15" x14ac:dyDescent="0.2"/>
  <cols>
    <col min="1" max="1" width="22.5703125" style="1" customWidth="1"/>
    <col min="2" max="2" width="14" style="1" hidden="1" customWidth="1"/>
    <col min="3" max="4" width="16.85546875" style="1" hidden="1" customWidth="1"/>
    <col min="5" max="5" width="16.7109375" style="1" hidden="1" customWidth="1"/>
    <col min="6" max="6" width="16.85546875" style="1" hidden="1" customWidth="1"/>
    <col min="7" max="7" width="17.42578125" style="14" hidden="1" customWidth="1"/>
    <col min="8" max="8" width="29" style="1" hidden="1" customWidth="1"/>
    <col min="9" max="9" width="36.5703125" style="1" hidden="1" customWidth="1"/>
    <col min="10" max="10" width="16" style="1" hidden="1" customWidth="1"/>
    <col min="11" max="11" width="17.85546875" style="14" hidden="1" customWidth="1"/>
    <col min="12" max="12" width="17.85546875" style="2" hidden="1" customWidth="1"/>
    <col min="13" max="13" width="16.5703125" style="1" hidden="1" customWidth="1"/>
    <col min="14" max="15" width="17.85546875" style="1" hidden="1" customWidth="1"/>
    <col min="16" max="16" width="17.85546875" style="14" hidden="1" customWidth="1"/>
    <col min="17" max="17" width="16.140625" style="1" hidden="1" customWidth="1"/>
    <col min="18" max="18" width="15.5703125" style="1" hidden="1" customWidth="1"/>
    <col min="19" max="19" width="15.5703125" style="1" customWidth="1"/>
    <col min="20" max="22" width="15.28515625" style="1" hidden="1" customWidth="1"/>
    <col min="23" max="23" width="14.28515625" style="14" hidden="1" customWidth="1"/>
    <col min="24" max="24" width="15.5703125" style="17" hidden="1" customWidth="1"/>
    <col min="25" max="25" width="12.7109375" style="17" hidden="1" customWidth="1"/>
    <col min="26" max="26" width="16.7109375" style="14" hidden="1" customWidth="1"/>
    <col min="27" max="27" width="15.42578125" style="14" hidden="1" customWidth="1"/>
    <col min="28" max="28" width="15.28515625" style="14" hidden="1" customWidth="1"/>
    <col min="29" max="29" width="14.28515625" style="17" hidden="1" customWidth="1"/>
    <col min="30" max="30" width="17.85546875" style="17" hidden="1" customWidth="1"/>
    <col min="31" max="31" width="14.28515625" style="7" hidden="1" customWidth="1"/>
    <col min="32" max="32" width="12.7109375" style="14" hidden="1" customWidth="1"/>
    <col min="33" max="33" width="19.42578125" style="14" hidden="1" customWidth="1"/>
    <col min="34" max="35" width="17.85546875" style="14" hidden="1" customWidth="1"/>
    <col min="36" max="36" width="12.7109375" style="17" hidden="1" customWidth="1"/>
    <col min="37" max="37" width="12.7109375" style="14" hidden="1" customWidth="1"/>
    <col min="38" max="38" width="14" style="14" hidden="1" customWidth="1"/>
    <col min="39" max="39" width="12.7109375" style="14" hidden="1" customWidth="1"/>
    <col min="40" max="40" width="14.28515625" style="14" hidden="1" customWidth="1"/>
    <col min="41" max="41" width="15.28515625" style="17" hidden="1" customWidth="1"/>
    <col min="42" max="42" width="12.7109375" style="81" hidden="1" customWidth="1"/>
    <col min="43" max="43" width="12.7109375" style="82" hidden="1" customWidth="1"/>
    <col min="44" max="47" width="12.7109375" style="1" hidden="1" customWidth="1"/>
    <col min="48" max="48" width="14" style="1" hidden="1" customWidth="1"/>
    <col min="49" max="54" width="12.7109375" style="1" hidden="1" customWidth="1"/>
    <col min="55" max="55" width="6.28515625" style="1" hidden="1" customWidth="1"/>
    <col min="56" max="57" width="12.7109375" style="1" hidden="1" customWidth="1"/>
    <col min="58" max="58" width="16" style="1" hidden="1" customWidth="1"/>
    <col min="59" max="59" width="15.42578125" style="2" hidden="1" customWidth="1"/>
    <col min="60" max="64" width="12.7109375" style="1" hidden="1" customWidth="1"/>
    <col min="65" max="65" width="17.42578125" style="1" hidden="1" customWidth="1"/>
    <col min="66" max="67" width="19.28515625" style="1" hidden="1" customWidth="1"/>
    <col min="68" max="68" width="14.28515625" style="1" hidden="1" customWidth="1"/>
    <col min="69" max="69" width="15.28515625" style="1" hidden="1" customWidth="1"/>
    <col min="70" max="70" width="17.42578125" style="1" hidden="1" customWidth="1"/>
    <col min="71" max="71" width="18.140625" style="1" hidden="1" customWidth="1"/>
    <col min="72" max="72" width="12.7109375" style="1" hidden="1" customWidth="1"/>
    <col min="73" max="73" width="15.42578125" style="1" hidden="1" customWidth="1"/>
    <col min="74" max="74" width="6.5703125" style="1" hidden="1" customWidth="1"/>
    <col min="75" max="75" width="12.7109375" style="1" hidden="1" customWidth="1"/>
    <col min="76" max="76" width="16.7109375" style="1" hidden="1" customWidth="1"/>
    <col min="77" max="88" width="12.7109375" style="1" hidden="1" customWidth="1"/>
    <col min="89" max="89" width="16" style="1" hidden="1" customWidth="1"/>
    <col min="90" max="90" width="13.42578125" style="1" hidden="1" customWidth="1"/>
    <col min="91" max="91" width="14" style="1" hidden="1" customWidth="1"/>
    <col min="92" max="96" width="15.5703125" style="1" hidden="1" customWidth="1"/>
    <col min="97" max="97" width="16.140625" style="1" hidden="1" customWidth="1"/>
    <col min="98" max="98" width="14.28515625" style="1" hidden="1" customWidth="1"/>
    <col min="99" max="99" width="15.28515625" style="1" hidden="1" customWidth="1"/>
    <col min="100" max="100" width="13" style="1" hidden="1" customWidth="1"/>
    <col min="101" max="101" width="14.28515625" style="1" hidden="1" customWidth="1"/>
    <col min="102" max="102" width="12.7109375" style="1" hidden="1" customWidth="1"/>
    <col min="103" max="103" width="16.5703125" style="1" hidden="1" customWidth="1"/>
    <col min="104" max="104" width="14.85546875" style="1" hidden="1" customWidth="1"/>
    <col min="105" max="105" width="16.5703125" style="1" hidden="1" customWidth="1"/>
    <col min="106" max="106" width="12.7109375" style="1" hidden="1" customWidth="1"/>
    <col min="107" max="107" width="10.28515625" style="14" hidden="1" customWidth="1"/>
    <col min="108" max="109" width="14" style="1" hidden="1" customWidth="1"/>
    <col min="110" max="110" width="14" style="14" hidden="1" customWidth="1"/>
    <col min="111" max="111" width="12.7109375" style="14" hidden="1" customWidth="1"/>
    <col min="112" max="112" width="17.28515625" style="1" hidden="1" customWidth="1"/>
    <col min="113" max="121" width="16.7109375" style="1" hidden="1" customWidth="1"/>
    <col min="122" max="122" width="8.85546875" style="1" hidden="1" customWidth="1"/>
    <col min="123" max="124" width="14.28515625" style="1" hidden="1" customWidth="1"/>
    <col min="125" max="127" width="12.7109375" style="1" hidden="1" customWidth="1"/>
    <col min="128" max="131" width="18" style="1" hidden="1" customWidth="1"/>
    <col min="132" max="132" width="12.7109375" style="1" hidden="1" customWidth="1"/>
    <col min="133" max="133" width="16.85546875" style="1" hidden="1" customWidth="1"/>
    <col min="134" max="134" width="12.7109375" style="1" hidden="1" customWidth="1"/>
    <col min="135" max="135" width="14.85546875" style="1" hidden="1" customWidth="1"/>
    <col min="136" max="136" width="12.7109375" style="1" hidden="1" customWidth="1"/>
    <col min="137" max="137" width="13" style="1" hidden="1" customWidth="1"/>
    <col min="138" max="139" width="16.7109375" style="1" hidden="1" customWidth="1"/>
    <col min="140" max="140" width="21.85546875" style="1" hidden="1" customWidth="1"/>
    <col min="141" max="141" width="18.140625" style="1" hidden="1" customWidth="1"/>
    <col min="142" max="142" width="17.42578125" style="1" hidden="1" customWidth="1"/>
    <col min="143" max="143" width="18" style="1" hidden="1" customWidth="1"/>
    <col min="144" max="144" width="6.5703125" style="1" customWidth="1"/>
    <col min="145" max="145" width="40" style="1" bestFit="1" customWidth="1"/>
    <col min="146" max="146" width="20" style="1" customWidth="1"/>
    <col min="147" max="147" width="14.85546875" style="1" customWidth="1"/>
    <col min="148" max="148" width="17.85546875" style="1" customWidth="1"/>
    <col min="149" max="149" width="17.42578125" style="1" customWidth="1"/>
    <col min="150" max="150" width="5.28515625" style="1" customWidth="1"/>
    <col min="151" max="151" width="12.85546875" style="1" bestFit="1" customWidth="1"/>
    <col min="152" max="152" width="15.28515625" style="1" bestFit="1" customWidth="1"/>
    <col min="153" max="153" width="12.28515625" style="1" bestFit="1" customWidth="1"/>
    <col min="154" max="154" width="14.140625" style="1" bestFit="1" customWidth="1"/>
    <col min="155" max="155" width="15.5703125" style="1" bestFit="1" customWidth="1"/>
    <col min="156" max="156" width="5.7109375" style="1" customWidth="1"/>
    <col min="157" max="157" width="16.5703125" style="8" hidden="1" customWidth="1"/>
    <col min="158" max="158" width="16.140625" style="8" hidden="1" customWidth="1"/>
    <col min="159" max="159" width="16.85546875" style="8" hidden="1" customWidth="1"/>
    <col min="160" max="160" width="15.5703125" style="22" hidden="1" customWidth="1"/>
    <col min="161" max="16384" width="12.7109375" style="1"/>
  </cols>
  <sheetData>
    <row r="1" spans="1:160" ht="16.5" thickBot="1" x14ac:dyDescent="0.3">
      <c r="B1" s="2"/>
      <c r="C1" s="3"/>
      <c r="D1" s="2"/>
      <c r="E1" s="3"/>
      <c r="F1" s="2"/>
      <c r="G1" s="3"/>
      <c r="H1" s="4"/>
      <c r="I1" s="3"/>
      <c r="J1" s="2"/>
      <c r="K1" s="3"/>
      <c r="M1" s="3"/>
      <c r="N1" s="2"/>
      <c r="O1" s="3"/>
      <c r="P1" s="2"/>
      <c r="Q1" s="3"/>
      <c r="R1" s="2"/>
      <c r="S1" s="2"/>
      <c r="T1" s="3"/>
      <c r="U1" s="3"/>
      <c r="V1" s="3"/>
      <c r="W1" s="2"/>
      <c r="X1" s="5"/>
      <c r="Y1" s="6"/>
      <c r="Z1" s="3"/>
      <c r="AA1" s="2"/>
      <c r="AB1" s="3"/>
      <c r="AC1" s="6"/>
      <c r="AD1" s="5"/>
      <c r="AF1" s="3"/>
      <c r="AG1" s="2"/>
      <c r="AH1" s="3"/>
      <c r="AI1" s="3"/>
      <c r="AJ1" s="6"/>
      <c r="AK1" s="3"/>
      <c r="AL1" s="2"/>
      <c r="AM1" s="3"/>
      <c r="AN1" s="2"/>
      <c r="AO1" s="5"/>
      <c r="AP1" s="6"/>
      <c r="AQ1" s="5"/>
      <c r="AR1" s="2"/>
      <c r="AS1" s="3"/>
      <c r="AT1" s="2"/>
      <c r="AU1" s="3"/>
      <c r="AV1" s="2"/>
      <c r="AW1" s="3"/>
      <c r="AX1" s="2"/>
      <c r="AY1" s="3"/>
      <c r="AZ1" s="2"/>
      <c r="BA1" s="3"/>
      <c r="BB1" s="2"/>
      <c r="BC1" s="3"/>
      <c r="BD1" s="2"/>
      <c r="BE1" s="3"/>
      <c r="BF1" s="2"/>
      <c r="BG1" s="3"/>
      <c r="BH1" s="2"/>
      <c r="BI1" s="3"/>
      <c r="BJ1" s="2"/>
      <c r="BK1" s="3"/>
      <c r="BL1" s="2"/>
      <c r="BM1" s="3"/>
      <c r="BN1" s="2"/>
      <c r="BO1" s="2"/>
      <c r="BP1" s="2"/>
      <c r="BQ1" s="3"/>
      <c r="BR1" s="2"/>
      <c r="BS1" s="3"/>
      <c r="BT1" s="2"/>
      <c r="BU1" s="3"/>
      <c r="BV1" s="2"/>
      <c r="BW1" s="3"/>
      <c r="BX1" s="2"/>
      <c r="BY1" s="3"/>
      <c r="BZ1" s="2"/>
      <c r="CA1" s="3"/>
      <c r="CB1" s="2"/>
      <c r="CC1" s="3"/>
      <c r="CD1" s="2"/>
      <c r="CE1" s="3"/>
      <c r="CF1" s="2"/>
      <c r="CG1" s="3"/>
      <c r="CH1" s="2"/>
      <c r="CI1" s="3"/>
      <c r="CJ1" s="2"/>
      <c r="CK1" s="3"/>
      <c r="CL1" s="2"/>
      <c r="CM1" s="3"/>
      <c r="CN1" s="2"/>
      <c r="CO1" s="3"/>
      <c r="CP1" s="2"/>
      <c r="CQ1" s="3"/>
      <c r="CR1" s="2"/>
      <c r="CS1" s="3"/>
      <c r="CT1" s="2"/>
      <c r="CU1" s="3"/>
      <c r="CV1" s="2"/>
      <c r="CW1" s="3"/>
      <c r="CX1" s="2"/>
      <c r="CY1" s="3"/>
      <c r="CZ1" s="2"/>
      <c r="DA1" s="3"/>
      <c r="DB1" s="2"/>
      <c r="DC1" s="3"/>
      <c r="DD1" s="2"/>
      <c r="DE1" s="3"/>
      <c r="DF1" s="2"/>
      <c r="DG1" s="3"/>
      <c r="DH1" s="2"/>
      <c r="DI1" s="3"/>
      <c r="DJ1" s="2"/>
      <c r="DK1" s="3"/>
      <c r="DL1" s="2"/>
      <c r="DM1" s="3"/>
      <c r="DN1" s="2"/>
      <c r="DO1" s="3"/>
      <c r="DP1" s="2"/>
      <c r="DQ1" s="3"/>
      <c r="DR1" s="2"/>
      <c r="DS1" s="3"/>
      <c r="DT1" s="2"/>
      <c r="DU1" s="3"/>
      <c r="DV1" s="2"/>
      <c r="DW1" s="3"/>
      <c r="DX1" s="2"/>
      <c r="DY1" s="3"/>
      <c r="DZ1" s="2"/>
      <c r="EA1" s="3"/>
      <c r="EB1" s="2"/>
      <c r="EC1" s="3"/>
      <c r="ED1" s="2"/>
      <c r="EE1" s="3"/>
      <c r="EF1" s="2"/>
      <c r="EG1" s="3"/>
      <c r="EH1" s="2"/>
      <c r="EI1" s="3"/>
      <c r="EJ1" s="2"/>
      <c r="EK1" s="3"/>
      <c r="EL1" s="2"/>
      <c r="EM1" s="3"/>
      <c r="EN1" s="2"/>
      <c r="EO1" s="3"/>
      <c r="FD1" s="9"/>
    </row>
    <row r="2" spans="1:160" ht="24" thickBot="1" x14ac:dyDescent="0.4">
      <c r="D2" s="2"/>
      <c r="E2" s="2"/>
      <c r="F2" s="10"/>
      <c r="G2" s="11" t="s">
        <v>0</v>
      </c>
      <c r="H2" s="12">
        <v>1053.92</v>
      </c>
      <c r="I2" s="13">
        <v>0</v>
      </c>
      <c r="J2" s="2"/>
      <c r="K2" s="14">
        <f>+E9*H9/42</f>
        <v>157.48256428571429</v>
      </c>
      <c r="N2" s="663" t="s">
        <v>1</v>
      </c>
      <c r="O2" s="664"/>
      <c r="P2" s="664"/>
      <c r="Q2" s="664"/>
      <c r="R2" s="665"/>
      <c r="S2" s="15"/>
      <c r="W2" s="16"/>
      <c r="AG2" s="18"/>
      <c r="AI2" s="666" t="s">
        <v>2</v>
      </c>
      <c r="AJ2" s="666"/>
      <c r="AK2" s="666"/>
      <c r="AL2" s="666"/>
      <c r="AP2" s="19" t="s">
        <v>3</v>
      </c>
      <c r="AQ2" s="19" t="s">
        <v>4</v>
      </c>
      <c r="AV2" s="2"/>
      <c r="BQ2" s="20" t="s">
        <v>5</v>
      </c>
      <c r="EM2" s="21"/>
      <c r="EO2" s="667" t="s">
        <v>6</v>
      </c>
      <c r="EP2" s="667"/>
      <c r="EQ2" s="667"/>
      <c r="ER2" s="667"/>
      <c r="ES2" s="667"/>
      <c r="FB2" s="668" t="s">
        <v>7</v>
      </c>
      <c r="FC2" s="669"/>
    </row>
    <row r="3" spans="1:160" s="23" customFormat="1" ht="18" customHeight="1" thickBot="1" x14ac:dyDescent="0.3">
      <c r="C3" s="24"/>
      <c r="D3" s="25"/>
      <c r="K3" s="26"/>
      <c r="L3" s="27"/>
      <c r="M3" s="28"/>
      <c r="N3" s="29">
        <f>+E5</f>
        <v>2620</v>
      </c>
      <c r="O3" s="30">
        <f>+E6</f>
        <v>11980</v>
      </c>
      <c r="P3" s="31">
        <f>+E7</f>
        <v>3441</v>
      </c>
      <c r="Q3" s="30">
        <f>+E8</f>
        <v>2546</v>
      </c>
      <c r="R3" s="32">
        <f>E9</f>
        <v>3337</v>
      </c>
      <c r="S3" s="33"/>
      <c r="W3" s="26"/>
      <c r="X3" s="34">
        <f>+E15</f>
        <v>1383</v>
      </c>
      <c r="Y3" s="35">
        <f>+E16</f>
        <v>60</v>
      </c>
      <c r="Z3" s="36">
        <v>0</v>
      </c>
      <c r="AA3" s="36">
        <f>+I13</f>
        <v>10743.04</v>
      </c>
      <c r="AB3" s="36">
        <f>+I12</f>
        <v>11000</v>
      </c>
      <c r="AC3" s="35">
        <f>AA3-AB3</f>
        <v>-256.95999999999913</v>
      </c>
      <c r="AD3" s="35">
        <f>+I15</f>
        <v>11000</v>
      </c>
      <c r="AE3" s="36">
        <f>+E22</f>
        <v>7856.65</v>
      </c>
      <c r="AF3" s="36">
        <f>+E6</f>
        <v>11980</v>
      </c>
      <c r="AG3" s="37">
        <f>+I6</f>
        <v>11980</v>
      </c>
      <c r="AH3" s="38">
        <f>+E22-D82</f>
        <v>7857.65</v>
      </c>
      <c r="AI3" s="39">
        <v>0</v>
      </c>
      <c r="AJ3" s="40">
        <v>2620</v>
      </c>
      <c r="AK3" s="41">
        <v>0</v>
      </c>
      <c r="AL3" s="42">
        <v>0</v>
      </c>
      <c r="AM3" s="43">
        <v>1104.6199999999999</v>
      </c>
      <c r="AN3" s="44">
        <v>32.833333333333336</v>
      </c>
      <c r="AO3" s="45" t="e">
        <f>+(AK3-AL3)/AK3</f>
        <v>#DIV/0!</v>
      </c>
      <c r="AP3" s="46">
        <v>895.54</v>
      </c>
      <c r="AQ3" s="46">
        <v>1624.19</v>
      </c>
      <c r="AR3" s="47">
        <f>+F5</f>
        <v>1145.5899999999999</v>
      </c>
      <c r="AS3" s="48">
        <f>+F6</f>
        <v>1126.71</v>
      </c>
      <c r="AT3" s="48">
        <f>+F7</f>
        <v>1228.2</v>
      </c>
      <c r="AU3" s="48">
        <f>+F8</f>
        <v>1223.94</v>
      </c>
      <c r="AV3" s="49">
        <f>+F9</f>
        <v>1179.3</v>
      </c>
      <c r="AX3" s="50">
        <f>+H5</f>
        <v>1.379</v>
      </c>
      <c r="AY3" s="51">
        <f>+H6</f>
        <v>1.3928</v>
      </c>
      <c r="AZ3" s="51">
        <f>+H7</f>
        <v>2.4297</v>
      </c>
      <c r="BA3" s="51">
        <f>+H8</f>
        <v>2.5693999999999999</v>
      </c>
      <c r="BB3" s="52">
        <f>+H9</f>
        <v>1.9821</v>
      </c>
      <c r="BE3" s="53"/>
      <c r="BF3" s="54">
        <f>+F16</f>
        <v>1053.92</v>
      </c>
      <c r="BG3" s="48">
        <f>+F17</f>
        <v>1053.92</v>
      </c>
      <c r="BH3" s="55">
        <f>+F18</f>
        <v>0</v>
      </c>
      <c r="BI3" s="55">
        <f>+F19</f>
        <v>0</v>
      </c>
      <c r="BJ3" s="55">
        <f>+F20</f>
        <v>0</v>
      </c>
      <c r="BK3" s="55">
        <f>+F21</f>
        <v>1053.92</v>
      </c>
      <c r="BL3" s="55">
        <f>+F22</f>
        <v>1053.92</v>
      </c>
      <c r="BM3" s="55">
        <f>+F23</f>
        <v>1053.92</v>
      </c>
      <c r="BN3" s="55">
        <v>0</v>
      </c>
      <c r="BO3" s="55">
        <v>1053.9100000000001</v>
      </c>
      <c r="BP3" s="55">
        <v>39.31156997157666</v>
      </c>
      <c r="BQ3" s="55">
        <v>0</v>
      </c>
      <c r="BR3" s="55">
        <f>+F28</f>
        <v>0</v>
      </c>
      <c r="BS3" s="55">
        <v>1053.99</v>
      </c>
      <c r="BT3" s="55">
        <f>+F30</f>
        <v>0</v>
      </c>
      <c r="BU3" s="56">
        <f>+F31</f>
        <v>0</v>
      </c>
      <c r="DB3" s="57">
        <f>+D35</f>
        <v>0</v>
      </c>
      <c r="DC3" s="26"/>
      <c r="DF3" s="58">
        <v>714.53</v>
      </c>
      <c r="DG3" s="59">
        <v>225.96</v>
      </c>
      <c r="DI3" s="60"/>
      <c r="DJ3" s="57">
        <v>940.49</v>
      </c>
      <c r="DK3" s="61">
        <v>714.53</v>
      </c>
      <c r="DL3" s="61">
        <v>225.96</v>
      </c>
      <c r="DM3" s="61">
        <v>851.02</v>
      </c>
      <c r="DN3" s="61">
        <v>211.31</v>
      </c>
      <c r="DO3" s="61">
        <v>3601.42</v>
      </c>
      <c r="DP3" s="61">
        <v>426.64</v>
      </c>
      <c r="DQ3" s="62">
        <v>0</v>
      </c>
      <c r="DX3" s="63">
        <v>35743</v>
      </c>
      <c r="DY3" s="64">
        <v>1</v>
      </c>
      <c r="DZ3" s="61">
        <v>111.78</v>
      </c>
      <c r="EA3" s="61">
        <v>35.349999999999994</v>
      </c>
      <c r="EM3" s="64">
        <v>1104.6199999999999</v>
      </c>
      <c r="EO3" s="317">
        <v>3054.8</v>
      </c>
      <c r="EP3" s="317">
        <v>12286.6</v>
      </c>
      <c r="EQ3" s="317">
        <v>3463.5</v>
      </c>
      <c r="ER3" s="317">
        <v>2378.3000000000002</v>
      </c>
      <c r="ES3" s="317">
        <v>3288.5</v>
      </c>
      <c r="EU3" s="635">
        <f>+((N3-EO3)/N3)</f>
        <v>-0.16595419847328252</v>
      </c>
      <c r="EV3" s="635">
        <f>+((O3-EP3)/O3)</f>
        <v>-2.5592654424040098E-2</v>
      </c>
      <c r="EW3" s="635">
        <f>+((P3-EQ3)/P3)</f>
        <v>-6.5387968613775061E-3</v>
      </c>
      <c r="EX3" s="635">
        <f>+((Q3-ER3)/Q3)</f>
        <v>6.5868028279654295E-2</v>
      </c>
      <c r="EY3" s="635">
        <f>+((R3-ES3)/R3)</f>
        <v>1.4534012586155229E-2</v>
      </c>
      <c r="FA3" s="8"/>
      <c r="FB3" s="65">
        <f>+D73</f>
        <v>294.27</v>
      </c>
      <c r="FC3" s="66">
        <v>2967.5832999999998</v>
      </c>
      <c r="FD3" s="22"/>
    </row>
    <row r="4" spans="1:160" ht="21" thickBot="1" x14ac:dyDescent="0.3">
      <c r="C4" s="67" t="s">
        <v>8</v>
      </c>
      <c r="D4" s="68"/>
      <c r="E4" s="69" t="s">
        <v>9</v>
      </c>
      <c r="F4" s="70" t="s">
        <v>10</v>
      </c>
      <c r="G4" s="71" t="s">
        <v>11</v>
      </c>
      <c r="H4" s="72" t="s">
        <v>12</v>
      </c>
      <c r="J4" s="73" t="s">
        <v>13</v>
      </c>
      <c r="K4" s="74"/>
      <c r="L4" s="75"/>
      <c r="M4" s="76"/>
      <c r="N4" s="76"/>
      <c r="O4" s="76"/>
      <c r="P4" s="77"/>
      <c r="Q4" s="76"/>
      <c r="W4" s="78"/>
      <c r="AH4" s="79"/>
      <c r="AI4" s="80"/>
      <c r="AR4" s="83" t="s">
        <v>14</v>
      </c>
      <c r="AS4" s="84"/>
      <c r="AT4" s="84"/>
      <c r="AU4" s="84"/>
      <c r="AV4" s="85"/>
      <c r="AX4" s="84" t="s">
        <v>15</v>
      </c>
      <c r="AY4" s="83"/>
      <c r="AZ4" s="84"/>
      <c r="BA4" s="84"/>
      <c r="BB4" s="86"/>
      <c r="BC4" s="85"/>
      <c r="BD4" s="87"/>
      <c r="BE4" s="88"/>
      <c r="BF4" s="89"/>
      <c r="BG4" s="90"/>
      <c r="BH4" s="89" t="s">
        <v>16</v>
      </c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5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75"/>
      <c r="DC4" s="74"/>
      <c r="DD4" s="85"/>
      <c r="DE4" s="85"/>
      <c r="DF4" s="74"/>
      <c r="DG4" s="74"/>
      <c r="DH4" s="85"/>
      <c r="DI4" s="85"/>
      <c r="DJ4" s="85"/>
      <c r="DK4" s="85"/>
      <c r="DL4" s="85"/>
      <c r="DM4" s="85"/>
      <c r="DN4" s="85"/>
      <c r="DO4" s="85"/>
      <c r="DP4" s="85"/>
      <c r="DQ4" s="85"/>
      <c r="DX4" s="670" t="s">
        <v>17</v>
      </c>
      <c r="DY4" s="670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91" t="s">
        <v>18</v>
      </c>
      <c r="EO4" s="2"/>
      <c r="EP4" s="2"/>
      <c r="EQ4" s="2"/>
      <c r="ER4" s="2"/>
      <c r="ES4" s="2"/>
    </row>
    <row r="5" spans="1:160" ht="26.25" customHeight="1" thickTop="1" x14ac:dyDescent="0.25">
      <c r="C5" s="92" t="s">
        <v>19</v>
      </c>
      <c r="D5" s="93"/>
      <c r="E5" s="94">
        <v>2620</v>
      </c>
      <c r="F5" s="95">
        <v>1145.5899999999999</v>
      </c>
      <c r="G5" s="96">
        <f>ROUND(E5*F5/1000,2)</f>
        <v>3001.45</v>
      </c>
      <c r="H5" s="97">
        <v>1.379</v>
      </c>
      <c r="I5" s="98" t="s">
        <v>20</v>
      </c>
      <c r="J5" s="99">
        <f>E5*H5</f>
        <v>3612.98</v>
      </c>
      <c r="K5" s="100"/>
      <c r="L5" s="101"/>
      <c r="M5" s="671" t="s">
        <v>21</v>
      </c>
      <c r="N5" s="102" t="s">
        <v>22</v>
      </c>
      <c r="O5" s="103" t="s">
        <v>22</v>
      </c>
      <c r="P5" s="104" t="s">
        <v>22</v>
      </c>
      <c r="Q5" s="102" t="s">
        <v>23</v>
      </c>
      <c r="R5" s="105" t="s">
        <v>24</v>
      </c>
      <c r="S5" s="106"/>
      <c r="T5" s="107"/>
      <c r="U5" s="108"/>
      <c r="V5" s="107"/>
      <c r="W5" s="109"/>
      <c r="X5" s="673" t="s">
        <v>25</v>
      </c>
      <c r="Y5" s="675" t="s">
        <v>26</v>
      </c>
      <c r="Z5" s="677" t="s">
        <v>27</v>
      </c>
      <c r="AA5" s="677" t="s">
        <v>28</v>
      </c>
      <c r="AB5" s="715" t="s">
        <v>29</v>
      </c>
      <c r="AC5" s="675" t="s">
        <v>30</v>
      </c>
      <c r="AD5" s="675" t="s">
        <v>31</v>
      </c>
      <c r="AE5" s="716" t="s">
        <v>32</v>
      </c>
      <c r="AF5" s="677" t="s">
        <v>33</v>
      </c>
      <c r="AG5" s="715" t="s">
        <v>34</v>
      </c>
      <c r="AH5" s="700" t="s">
        <v>35</v>
      </c>
      <c r="AI5" s="700" t="s">
        <v>36</v>
      </c>
      <c r="AJ5" s="675" t="s">
        <v>37</v>
      </c>
      <c r="AK5" s="677" t="s">
        <v>38</v>
      </c>
      <c r="AL5" s="677" t="s">
        <v>39</v>
      </c>
      <c r="AM5" s="715" t="s">
        <v>40</v>
      </c>
      <c r="AN5" s="677" t="s">
        <v>41</v>
      </c>
      <c r="AO5" s="675" t="s">
        <v>42</v>
      </c>
      <c r="AP5" s="675" t="s">
        <v>43</v>
      </c>
      <c r="AQ5" s="675" t="s">
        <v>44</v>
      </c>
      <c r="AR5" s="111" t="s">
        <v>45</v>
      </c>
      <c r="AS5" s="112" t="s">
        <v>45</v>
      </c>
      <c r="AT5" s="112" t="s">
        <v>45</v>
      </c>
      <c r="AU5" s="113" t="s">
        <v>45</v>
      </c>
      <c r="AV5" s="113" t="s">
        <v>45</v>
      </c>
      <c r="AX5" s="114" t="s">
        <v>45</v>
      </c>
      <c r="AY5" s="115" t="s">
        <v>45</v>
      </c>
      <c r="AZ5" s="112" t="s">
        <v>45</v>
      </c>
      <c r="BA5" s="112" t="s">
        <v>45</v>
      </c>
      <c r="BB5" s="116" t="s">
        <v>45</v>
      </c>
      <c r="BC5" s="23"/>
      <c r="BD5" s="698" t="s">
        <v>21</v>
      </c>
      <c r="BE5" s="693" t="s">
        <v>46</v>
      </c>
      <c r="BF5" s="118" t="s">
        <v>46</v>
      </c>
      <c r="BG5" s="119" t="s">
        <v>27</v>
      </c>
      <c r="BH5" s="695" t="s">
        <v>47</v>
      </c>
      <c r="BI5" s="693" t="s">
        <v>48</v>
      </c>
      <c r="BJ5" s="693" t="s">
        <v>49</v>
      </c>
      <c r="BK5" s="693" t="s">
        <v>50</v>
      </c>
      <c r="BL5" s="693" t="s">
        <v>51</v>
      </c>
      <c r="BM5" s="695" t="s">
        <v>52</v>
      </c>
      <c r="BN5" s="693" t="s">
        <v>39</v>
      </c>
      <c r="BO5" s="693" t="s">
        <v>53</v>
      </c>
      <c r="BP5" s="693" t="s">
        <v>54</v>
      </c>
      <c r="BQ5" s="695" t="s">
        <v>55</v>
      </c>
      <c r="BR5" s="693" t="s">
        <v>40</v>
      </c>
      <c r="BS5" s="693" t="s">
        <v>40</v>
      </c>
      <c r="BT5" s="695" t="s">
        <v>56</v>
      </c>
      <c r="BU5" s="713" t="s">
        <v>42</v>
      </c>
      <c r="BV5" s="23"/>
      <c r="BW5" s="60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23"/>
      <c r="CQ5" s="23"/>
      <c r="CR5" s="23"/>
      <c r="CS5" s="23"/>
      <c r="CT5" s="23"/>
      <c r="CU5" s="23"/>
      <c r="CV5" s="23"/>
      <c r="CW5" s="23"/>
      <c r="CX5" s="122"/>
      <c r="CY5" s="23"/>
      <c r="CZ5" s="23"/>
      <c r="DA5" s="23"/>
      <c r="DB5" s="123" t="s">
        <v>57</v>
      </c>
      <c r="DC5" s="124"/>
      <c r="DD5" s="125"/>
      <c r="DE5" s="125"/>
      <c r="DF5" s="124" t="s">
        <v>58</v>
      </c>
      <c r="DG5" s="126" t="s">
        <v>59</v>
      </c>
      <c r="DH5" s="23"/>
      <c r="DI5" s="23"/>
      <c r="DJ5" s="123" t="s">
        <v>60</v>
      </c>
      <c r="DK5" s="125" t="s">
        <v>61</v>
      </c>
      <c r="DL5" s="125" t="s">
        <v>62</v>
      </c>
      <c r="DM5" s="125" t="s">
        <v>63</v>
      </c>
      <c r="DN5" s="125" t="s">
        <v>64</v>
      </c>
      <c r="DO5" s="125" t="s">
        <v>65</v>
      </c>
      <c r="DP5" s="125" t="s">
        <v>66</v>
      </c>
      <c r="DQ5" s="127" t="s">
        <v>66</v>
      </c>
      <c r="DR5" s="128"/>
      <c r="DS5" s="129"/>
      <c r="DT5" s="130"/>
      <c r="DU5" s="129"/>
      <c r="DV5" s="128"/>
      <c r="DW5" s="129"/>
      <c r="DX5" s="123" t="s">
        <v>58</v>
      </c>
      <c r="DY5" s="127" t="s">
        <v>67</v>
      </c>
      <c r="DZ5" s="127" t="s">
        <v>68</v>
      </c>
      <c r="EA5" s="127" t="s">
        <v>69</v>
      </c>
      <c r="EB5" s="131"/>
      <c r="EC5" s="132"/>
      <c r="ED5" s="27"/>
      <c r="EG5" s="131"/>
      <c r="EH5" s="133"/>
      <c r="EI5" s="133"/>
      <c r="EJ5" s="23"/>
      <c r="EK5" s="133"/>
      <c r="EL5" s="133"/>
      <c r="EM5" s="127" t="s">
        <v>70</v>
      </c>
      <c r="EO5" s="102" t="s">
        <v>22</v>
      </c>
      <c r="EP5" s="103" t="s">
        <v>22</v>
      </c>
      <c r="EQ5" s="104" t="s">
        <v>22</v>
      </c>
      <c r="ER5" s="102" t="s">
        <v>23</v>
      </c>
      <c r="ES5" s="134" t="s">
        <v>22</v>
      </c>
      <c r="EU5" s="680" t="s">
        <v>71</v>
      </c>
      <c r="EV5" s="681"/>
      <c r="EW5" s="681"/>
      <c r="EX5" s="681"/>
      <c r="EY5" s="682"/>
      <c r="FA5" s="686" t="s">
        <v>21</v>
      </c>
      <c r="FB5" s="135" t="s">
        <v>5</v>
      </c>
      <c r="FC5" s="136" t="s">
        <v>72</v>
      </c>
      <c r="FD5" s="688" t="s">
        <v>73</v>
      </c>
    </row>
    <row r="6" spans="1:160" ht="21" thickBot="1" x14ac:dyDescent="0.3">
      <c r="C6" s="137" t="s">
        <v>74</v>
      </c>
      <c r="D6" s="138"/>
      <c r="E6" s="139">
        <v>11980</v>
      </c>
      <c r="F6" s="140">
        <v>1126.71</v>
      </c>
      <c r="G6" s="141">
        <f>ROUND(E6*F6/1000,2)</f>
        <v>13497.99</v>
      </c>
      <c r="H6" s="142">
        <v>1.3928</v>
      </c>
      <c r="I6" s="143">
        <v>11980</v>
      </c>
      <c r="J6" s="99">
        <f>E6*H6</f>
        <v>16685.743999999999</v>
      </c>
      <c r="K6" s="144"/>
      <c r="L6" s="145"/>
      <c r="M6" s="672"/>
      <c r="N6" s="146" t="s">
        <v>19</v>
      </c>
      <c r="O6" s="147" t="s">
        <v>74</v>
      </c>
      <c r="P6" s="148" t="s">
        <v>75</v>
      </c>
      <c r="Q6" s="146" t="s">
        <v>76</v>
      </c>
      <c r="R6" s="149" t="s">
        <v>77</v>
      </c>
      <c r="S6" s="28"/>
      <c r="T6" s="150"/>
      <c r="U6" s="151"/>
      <c r="V6" s="150"/>
      <c r="W6" s="152"/>
      <c r="X6" s="674"/>
      <c r="Y6" s="676"/>
      <c r="Z6" s="678"/>
      <c r="AA6" s="679"/>
      <c r="AB6" s="679"/>
      <c r="AC6" s="676"/>
      <c r="AD6" s="697"/>
      <c r="AE6" s="717"/>
      <c r="AF6" s="678"/>
      <c r="AG6" s="679"/>
      <c r="AH6" s="679"/>
      <c r="AI6" s="679"/>
      <c r="AJ6" s="676"/>
      <c r="AK6" s="679"/>
      <c r="AL6" s="678"/>
      <c r="AM6" s="679"/>
      <c r="AN6" s="678"/>
      <c r="AO6" s="676"/>
      <c r="AP6" s="697">
        <v>9220</v>
      </c>
      <c r="AQ6" s="697">
        <v>9220</v>
      </c>
      <c r="AR6" s="153" t="s">
        <v>19</v>
      </c>
      <c r="AS6" s="154" t="s">
        <v>74</v>
      </c>
      <c r="AT6" s="154" t="s">
        <v>75</v>
      </c>
      <c r="AU6" s="155" t="s">
        <v>76</v>
      </c>
      <c r="AV6" s="156" t="s">
        <v>78</v>
      </c>
      <c r="AX6" s="157" t="s">
        <v>19</v>
      </c>
      <c r="AY6" s="158" t="s">
        <v>74</v>
      </c>
      <c r="AZ6" s="154" t="s">
        <v>75</v>
      </c>
      <c r="BA6" s="154" t="s">
        <v>79</v>
      </c>
      <c r="BB6" s="159" t="s">
        <v>78</v>
      </c>
      <c r="BC6" s="23"/>
      <c r="BD6" s="699"/>
      <c r="BE6" s="694"/>
      <c r="BF6" s="118" t="s">
        <v>80</v>
      </c>
      <c r="BG6" s="119" t="s">
        <v>5</v>
      </c>
      <c r="BH6" s="696"/>
      <c r="BI6" s="694"/>
      <c r="BJ6" s="694"/>
      <c r="BK6" s="694"/>
      <c r="BL6" s="694"/>
      <c r="BM6" s="696"/>
      <c r="BN6" s="694"/>
      <c r="BO6" s="694"/>
      <c r="BP6" s="694"/>
      <c r="BQ6" s="694"/>
      <c r="BR6" s="694"/>
      <c r="BS6" s="694"/>
      <c r="BT6" s="696"/>
      <c r="BU6" s="714"/>
      <c r="BV6" s="23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163"/>
      <c r="DC6" s="164"/>
      <c r="DD6" s="165"/>
      <c r="DE6" s="165"/>
      <c r="DF6" s="166"/>
      <c r="DG6" s="167"/>
      <c r="DH6" s="23"/>
      <c r="DI6" s="23"/>
      <c r="DJ6" s="168"/>
      <c r="DK6" s="169"/>
      <c r="DL6" s="169"/>
      <c r="DM6" s="169"/>
      <c r="DN6" s="169"/>
      <c r="DO6" s="169"/>
      <c r="DP6" s="169"/>
      <c r="DQ6" s="170"/>
      <c r="DR6" s="128"/>
      <c r="DS6" s="129"/>
      <c r="DT6" s="130"/>
      <c r="DU6" s="129"/>
      <c r="DV6" s="128"/>
      <c r="DW6" s="129"/>
      <c r="DX6" s="171"/>
      <c r="DY6" s="172"/>
      <c r="DZ6" s="169"/>
      <c r="EA6" s="169"/>
      <c r="EB6" s="173"/>
      <c r="EC6" s="174"/>
      <c r="ED6" s="175"/>
      <c r="EE6" s="21"/>
      <c r="EF6" s="21"/>
      <c r="EG6" s="173"/>
      <c r="EH6" s="175"/>
      <c r="EI6" s="175"/>
      <c r="EJ6" s="175"/>
      <c r="EK6" s="175"/>
      <c r="EL6" s="175"/>
      <c r="EM6" s="169"/>
      <c r="EO6" s="146" t="s">
        <v>81</v>
      </c>
      <c r="EP6" s="147" t="s">
        <v>82</v>
      </c>
      <c r="EQ6" s="148" t="s">
        <v>83</v>
      </c>
      <c r="ER6" s="146" t="s">
        <v>76</v>
      </c>
      <c r="ES6" s="149" t="s">
        <v>77</v>
      </c>
      <c r="EU6" s="683"/>
      <c r="EV6" s="684"/>
      <c r="EW6" s="684"/>
      <c r="EX6" s="684"/>
      <c r="EY6" s="685"/>
      <c r="FA6" s="687"/>
      <c r="FB6" s="176" t="s">
        <v>84</v>
      </c>
      <c r="FC6" s="177" t="s">
        <v>84</v>
      </c>
      <c r="FD6" s="689"/>
    </row>
    <row r="7" spans="1:160" ht="18.75" customHeight="1" thickBot="1" x14ac:dyDescent="0.3">
      <c r="C7" s="137" t="s">
        <v>75</v>
      </c>
      <c r="D7" s="138"/>
      <c r="E7" s="139">
        <v>3441</v>
      </c>
      <c r="F7" s="140">
        <v>1228.2</v>
      </c>
      <c r="G7" s="141">
        <f>ROUND(E7*F7/1000,2)</f>
        <v>4226.24</v>
      </c>
      <c r="H7" s="142">
        <v>2.4297</v>
      </c>
      <c r="I7" s="143">
        <v>0</v>
      </c>
      <c r="J7" s="178">
        <f>E7*H7</f>
        <v>8360.5977000000003</v>
      </c>
      <c r="K7" s="144"/>
      <c r="L7" s="179"/>
      <c r="M7" s="180">
        <v>1</v>
      </c>
      <c r="N7" s="181">
        <v>2620</v>
      </c>
      <c r="O7" s="182">
        <v>11738</v>
      </c>
      <c r="P7" s="183">
        <v>3517</v>
      </c>
      <c r="Q7" s="184">
        <v>2539</v>
      </c>
      <c r="R7" s="185">
        <v>3269</v>
      </c>
      <c r="S7" s="128"/>
      <c r="T7" s="186"/>
      <c r="U7" s="187"/>
      <c r="V7" s="187"/>
      <c r="W7" s="188"/>
      <c r="X7" s="189">
        <v>1381</v>
      </c>
      <c r="Y7" s="190">
        <v>59</v>
      </c>
      <c r="Z7" s="191">
        <v>0</v>
      </c>
      <c r="AA7" s="192">
        <v>10657.25</v>
      </c>
      <c r="AB7" s="191">
        <v>10657</v>
      </c>
      <c r="AC7" s="190">
        <v>0.25</v>
      </c>
      <c r="AD7" s="189">
        <v>10657</v>
      </c>
      <c r="AE7" s="193">
        <v>7610.32</v>
      </c>
      <c r="AF7" s="191">
        <v>11738</v>
      </c>
      <c r="AG7" s="193">
        <v>11738</v>
      </c>
      <c r="AH7" s="191">
        <v>7611.32</v>
      </c>
      <c r="AI7" s="191">
        <v>0</v>
      </c>
      <c r="AJ7" s="194">
        <v>2620</v>
      </c>
      <c r="AK7" s="195">
        <v>0</v>
      </c>
      <c r="AL7" s="196">
        <v>0</v>
      </c>
      <c r="AM7" s="195">
        <v>1140.93</v>
      </c>
      <c r="AN7" s="192">
        <v>32.442857142857143</v>
      </c>
      <c r="AO7" s="197" t="e">
        <v>#DIV/0!</v>
      </c>
      <c r="AP7" s="190">
        <v>793.49</v>
      </c>
      <c r="AQ7" s="198">
        <v>2041.26</v>
      </c>
      <c r="AR7" s="199">
        <v>1144.0899999999999</v>
      </c>
      <c r="AS7" s="200">
        <v>1128.52</v>
      </c>
      <c r="AT7" s="200">
        <v>1223.58</v>
      </c>
      <c r="AU7" s="200">
        <v>1203.3499999999999</v>
      </c>
      <c r="AV7" s="201">
        <v>1184.3499999999999</v>
      </c>
      <c r="AW7" s="129"/>
      <c r="AX7" s="202">
        <v>1.3626</v>
      </c>
      <c r="AY7" s="203">
        <v>1.4124000000000001</v>
      </c>
      <c r="AZ7" s="203">
        <v>2.4138999999999999</v>
      </c>
      <c r="BA7" s="203">
        <v>2.2715999999999998</v>
      </c>
      <c r="BB7" s="204">
        <v>2.0135999999999998</v>
      </c>
      <c r="BC7" s="205"/>
      <c r="BD7" s="192"/>
      <c r="BE7" s="191"/>
      <c r="BF7" s="193">
        <v>1054.3599999999999</v>
      </c>
      <c r="BG7" s="196">
        <v>1054.3599999999999</v>
      </c>
      <c r="BH7" s="192">
        <v>0</v>
      </c>
      <c r="BI7" s="191">
        <v>0</v>
      </c>
      <c r="BJ7" s="193">
        <v>0</v>
      </c>
      <c r="BK7" s="195">
        <v>1054.3599999999999</v>
      </c>
      <c r="BL7" s="192">
        <v>1054.3599999999999</v>
      </c>
      <c r="BM7" s="191">
        <v>1054.3599999999999</v>
      </c>
      <c r="BN7" s="196">
        <v>0</v>
      </c>
      <c r="BO7" s="196">
        <v>1054.3599999999999</v>
      </c>
      <c r="BP7" s="196">
        <v>39.659671494320818</v>
      </c>
      <c r="BQ7" s="191">
        <v>0</v>
      </c>
      <c r="BR7" s="193">
        <v>0</v>
      </c>
      <c r="BS7" s="195">
        <v>1054.44</v>
      </c>
      <c r="BT7" s="192">
        <v>0</v>
      </c>
      <c r="BU7" s="206">
        <v>0</v>
      </c>
      <c r="BV7" s="128"/>
      <c r="BW7" s="205"/>
      <c r="BX7" s="192"/>
      <c r="BY7" s="191"/>
      <c r="BZ7" s="193"/>
      <c r="CA7" s="191"/>
      <c r="CB7" s="192"/>
      <c r="CC7" s="191"/>
      <c r="CD7" s="193"/>
      <c r="CE7" s="191"/>
      <c r="CF7" s="192"/>
      <c r="CG7" s="191"/>
      <c r="CH7" s="193"/>
      <c r="CI7" s="191"/>
      <c r="CJ7" s="192"/>
      <c r="CK7" s="191"/>
      <c r="CL7" s="193"/>
      <c r="CM7" s="191"/>
      <c r="CN7" s="192"/>
      <c r="CO7" s="191"/>
      <c r="CP7" s="193"/>
      <c r="CQ7" s="191"/>
      <c r="CR7" s="192"/>
      <c r="CS7" s="191"/>
      <c r="CT7" s="193"/>
      <c r="CU7" s="191"/>
      <c r="CV7" s="192"/>
      <c r="CW7" s="191"/>
      <c r="CX7" s="193"/>
      <c r="CY7" s="191"/>
      <c r="CZ7" s="207"/>
      <c r="DA7" s="129"/>
      <c r="DB7" s="208">
        <v>0</v>
      </c>
      <c r="DC7" s="191"/>
      <c r="DD7" s="192"/>
      <c r="DE7" s="191"/>
      <c r="DF7" s="193">
        <v>713.99</v>
      </c>
      <c r="DG7" s="206">
        <v>225.27</v>
      </c>
      <c r="DH7" s="130"/>
      <c r="DI7" s="129"/>
      <c r="DJ7" s="208">
        <v>939.26</v>
      </c>
      <c r="DK7" s="191">
        <v>713.99</v>
      </c>
      <c r="DL7" s="192">
        <v>225.27</v>
      </c>
      <c r="DM7" s="191">
        <v>698.81</v>
      </c>
      <c r="DN7" s="193">
        <v>329.62</v>
      </c>
      <c r="DO7" s="191">
        <v>3622.5699999999997</v>
      </c>
      <c r="DP7" s="192">
        <v>288.62</v>
      </c>
      <c r="DQ7" s="206">
        <v>0</v>
      </c>
      <c r="DR7" s="128"/>
      <c r="DS7" s="129"/>
      <c r="DT7" s="130"/>
      <c r="DU7" s="129"/>
      <c r="DV7" s="128"/>
      <c r="DW7" s="129"/>
      <c r="DX7" s="209">
        <v>29350</v>
      </c>
      <c r="DY7" s="191">
        <v>1</v>
      </c>
      <c r="DZ7" s="196">
        <v>100.46</v>
      </c>
      <c r="EA7" s="196">
        <v>31.700000000000003</v>
      </c>
      <c r="EB7" s="173"/>
      <c r="EC7" s="174"/>
      <c r="ED7" s="175"/>
      <c r="EE7" s="21"/>
      <c r="EF7" s="21"/>
      <c r="EG7" s="173"/>
      <c r="EH7" s="175"/>
      <c r="EI7" s="175"/>
      <c r="EJ7" s="175"/>
      <c r="EK7" s="175"/>
      <c r="EL7" s="175"/>
      <c r="EM7" s="210">
        <v>1140.93</v>
      </c>
      <c r="EO7" s="636">
        <v>3099.1</v>
      </c>
      <c r="EP7" s="637">
        <v>12075.9</v>
      </c>
      <c r="EQ7" s="638">
        <v>3296.5</v>
      </c>
      <c r="ER7" s="639">
        <v>2359.9</v>
      </c>
      <c r="ES7" s="638">
        <v>0</v>
      </c>
      <c r="EU7" s="635">
        <v>-0.18286259541984728</v>
      </c>
      <c r="EV7" s="635">
        <v>-2.8786846140739449E-2</v>
      </c>
      <c r="EW7" s="635">
        <v>6.2695479101506968E-2</v>
      </c>
      <c r="EX7" s="635">
        <v>7.0539582512800278E-2</v>
      </c>
      <c r="EY7" s="635">
        <v>2.676659528907923E-2</v>
      </c>
      <c r="FA7" s="211"/>
      <c r="FB7" s="212">
        <v>-12.75</v>
      </c>
      <c r="FC7" s="213">
        <v>2892.0452</v>
      </c>
      <c r="FD7" s="214"/>
    </row>
    <row r="8" spans="1:160" ht="15.75" customHeight="1" thickBot="1" x14ac:dyDescent="0.3">
      <c r="B8" s="2">
        <f>+H11*E8</f>
        <v>2404.9515999999999</v>
      </c>
      <c r="C8" s="137" t="s">
        <v>85</v>
      </c>
      <c r="D8" s="138"/>
      <c r="E8" s="139">
        <v>2546</v>
      </c>
      <c r="F8" s="140">
        <v>1223.94</v>
      </c>
      <c r="G8" s="141">
        <f>ROUND(E8*F8/1000,2)</f>
        <v>3116.15</v>
      </c>
      <c r="H8" s="142">
        <v>2.5693999999999999</v>
      </c>
      <c r="I8" s="215">
        <f>E8</f>
        <v>2546</v>
      </c>
      <c r="J8" s="216">
        <f>E8*H8</f>
        <v>6541.6923999999999</v>
      </c>
      <c r="K8" s="144"/>
      <c r="L8" s="179"/>
      <c r="M8" s="217">
        <v>2</v>
      </c>
      <c r="N8" s="218">
        <v>2620</v>
      </c>
      <c r="O8" s="219">
        <v>11983</v>
      </c>
      <c r="P8" s="220">
        <v>3623</v>
      </c>
      <c r="Q8" s="221">
        <v>2480</v>
      </c>
      <c r="R8" s="222">
        <v>3379</v>
      </c>
      <c r="S8" s="128"/>
      <c r="T8" s="186"/>
      <c r="U8" s="187"/>
      <c r="V8" s="187"/>
      <c r="W8" s="192"/>
      <c r="X8" s="189">
        <v>1325</v>
      </c>
      <c r="Y8" s="190">
        <v>60</v>
      </c>
      <c r="Z8" s="191">
        <v>0</v>
      </c>
      <c r="AA8" s="192">
        <v>10712.58</v>
      </c>
      <c r="AB8" s="191">
        <v>10880</v>
      </c>
      <c r="AC8" s="190">
        <v>-167.42000000000007</v>
      </c>
      <c r="AD8" s="189">
        <v>10880</v>
      </c>
      <c r="AE8" s="193">
        <v>7688.94</v>
      </c>
      <c r="AF8" s="191">
        <v>11983</v>
      </c>
      <c r="AG8" s="193">
        <v>11983</v>
      </c>
      <c r="AH8" s="191">
        <v>7688.94</v>
      </c>
      <c r="AI8" s="191">
        <v>0</v>
      </c>
      <c r="AJ8" s="194">
        <v>2620</v>
      </c>
      <c r="AK8" s="195">
        <v>0</v>
      </c>
      <c r="AL8" s="196">
        <v>0</v>
      </c>
      <c r="AM8" s="195">
        <v>1127.49</v>
      </c>
      <c r="AN8" s="192">
        <v>32.083333333333336</v>
      </c>
      <c r="AO8" s="197" t="e">
        <v>#DIV/0!</v>
      </c>
      <c r="AP8" s="190">
        <v>945.16</v>
      </c>
      <c r="AQ8" s="198">
        <v>2058.41</v>
      </c>
      <c r="AR8" s="223">
        <v>1143.06</v>
      </c>
      <c r="AS8" s="196">
        <v>1126.01</v>
      </c>
      <c r="AT8" s="196">
        <v>1224.6199999999999</v>
      </c>
      <c r="AU8" s="196">
        <v>1203.3499999999999</v>
      </c>
      <c r="AV8" s="224">
        <v>1183.9000000000001</v>
      </c>
      <c r="AW8" s="129"/>
      <c r="AX8" s="225">
        <v>1.3474999999999999</v>
      </c>
      <c r="AY8" s="226">
        <v>1.3742000000000001</v>
      </c>
      <c r="AZ8" s="226">
        <v>2.4291999999999998</v>
      </c>
      <c r="BA8" s="226">
        <v>2.2715999999999998</v>
      </c>
      <c r="BB8" s="227">
        <v>2.0217000000000001</v>
      </c>
      <c r="BC8" s="205"/>
      <c r="BD8" s="192"/>
      <c r="BE8" s="191"/>
      <c r="BF8" s="193">
        <v>1055.3399999999999</v>
      </c>
      <c r="BG8" s="196">
        <v>1055.3399999999999</v>
      </c>
      <c r="BH8" s="192">
        <v>0</v>
      </c>
      <c r="BI8" s="191">
        <v>0</v>
      </c>
      <c r="BJ8" s="193">
        <v>0</v>
      </c>
      <c r="BK8" s="195">
        <v>1055.3399999999999</v>
      </c>
      <c r="BL8" s="192">
        <v>1055.3399999999999</v>
      </c>
      <c r="BM8" s="191">
        <v>1055.3399999999999</v>
      </c>
      <c r="BN8" s="196">
        <v>0</v>
      </c>
      <c r="BO8" s="196">
        <v>1055.29</v>
      </c>
      <c r="BP8" s="196">
        <v>37.427029271330703</v>
      </c>
      <c r="BQ8" s="191">
        <v>0</v>
      </c>
      <c r="BR8" s="193">
        <v>0</v>
      </c>
      <c r="BS8" s="195">
        <v>1055.4100000000001</v>
      </c>
      <c r="BT8" s="192">
        <v>0</v>
      </c>
      <c r="BU8" s="206">
        <v>0</v>
      </c>
      <c r="BV8" s="128"/>
      <c r="BW8" s="205"/>
      <c r="BX8" s="192"/>
      <c r="BY8" s="191"/>
      <c r="BZ8" s="193"/>
      <c r="CA8" s="191"/>
      <c r="CB8" s="192"/>
      <c r="CC8" s="191"/>
      <c r="CD8" s="193"/>
      <c r="CE8" s="191"/>
      <c r="CF8" s="192"/>
      <c r="CG8" s="191"/>
      <c r="CH8" s="193"/>
      <c r="CI8" s="191"/>
      <c r="CJ8" s="192"/>
      <c r="CK8" s="191"/>
      <c r="CL8" s="193"/>
      <c r="CM8" s="191"/>
      <c r="CN8" s="192"/>
      <c r="CO8" s="191"/>
      <c r="CP8" s="193"/>
      <c r="CQ8" s="191"/>
      <c r="CR8" s="192"/>
      <c r="CS8" s="191"/>
      <c r="CT8" s="193"/>
      <c r="CU8" s="191"/>
      <c r="CV8" s="192"/>
      <c r="CW8" s="191"/>
      <c r="CX8" s="193"/>
      <c r="CY8" s="191"/>
      <c r="CZ8" s="207"/>
      <c r="DA8" s="129"/>
      <c r="DB8" s="208">
        <v>0</v>
      </c>
      <c r="DC8" s="191"/>
      <c r="DD8" s="192"/>
      <c r="DE8" s="191"/>
      <c r="DF8" s="193">
        <v>698.94</v>
      </c>
      <c r="DG8" s="206">
        <v>202.49</v>
      </c>
      <c r="DH8" s="130"/>
      <c r="DI8" s="129"/>
      <c r="DJ8" s="208">
        <v>901.43000000000006</v>
      </c>
      <c r="DK8" s="191">
        <v>698.94</v>
      </c>
      <c r="DL8" s="192">
        <v>202.49</v>
      </c>
      <c r="DM8" s="191">
        <v>0</v>
      </c>
      <c r="DN8" s="193">
        <v>0</v>
      </c>
      <c r="DO8" s="191">
        <v>4321.51</v>
      </c>
      <c r="DP8" s="192">
        <v>491.11</v>
      </c>
      <c r="DQ8" s="206">
        <v>0</v>
      </c>
      <c r="DR8" s="128"/>
      <c r="DS8" s="129"/>
      <c r="DT8" s="130"/>
      <c r="DU8" s="129"/>
      <c r="DV8" s="128"/>
      <c r="DW8" s="129"/>
      <c r="DX8" s="209">
        <v>0</v>
      </c>
      <c r="DY8" s="191">
        <v>0</v>
      </c>
      <c r="DZ8" s="196">
        <v>95.42</v>
      </c>
      <c r="EA8" s="196">
        <v>27.649999999999991</v>
      </c>
      <c r="EB8" s="228"/>
      <c r="EC8" s="174"/>
      <c r="ED8" s="175"/>
      <c r="EE8" s="21"/>
      <c r="EF8" s="21"/>
      <c r="EG8" s="228"/>
      <c r="EH8" s="175"/>
      <c r="EI8" s="175"/>
      <c r="EJ8" s="175"/>
      <c r="EK8" s="175"/>
      <c r="EL8" s="175"/>
      <c r="EM8" s="210">
        <v>1127.49</v>
      </c>
      <c r="EO8" s="268">
        <v>3099.1</v>
      </c>
      <c r="EP8" s="640">
        <v>12075.9</v>
      </c>
      <c r="EQ8" s="641">
        <v>3296.5</v>
      </c>
      <c r="ER8" s="642">
        <v>2359.9</v>
      </c>
      <c r="ES8" s="638">
        <v>0</v>
      </c>
      <c r="EU8" s="635">
        <v>-0.18286259541984728</v>
      </c>
      <c r="EV8" s="635">
        <v>-7.7526495869147654E-3</v>
      </c>
      <c r="EW8" s="635">
        <v>9.0118686171680923E-2</v>
      </c>
      <c r="EX8" s="635">
        <v>4.8427419354838672E-2</v>
      </c>
      <c r="EY8" s="635">
        <v>5.8449245338857647E-2</v>
      </c>
      <c r="FA8" s="211"/>
      <c r="FB8" s="229">
        <v>-13.569999999999709</v>
      </c>
      <c r="FC8" s="230">
        <v>3003.8820000000001</v>
      </c>
      <c r="FD8" s="231"/>
    </row>
    <row r="9" spans="1:160" ht="16.5" thickBot="1" x14ac:dyDescent="0.3">
      <c r="C9" s="232" t="s">
        <v>86</v>
      </c>
      <c r="D9" s="233"/>
      <c r="E9" s="139">
        <v>3337</v>
      </c>
      <c r="F9" s="140">
        <v>1179.3</v>
      </c>
      <c r="G9" s="141">
        <f>ROUND(E9*F9/1000,2)</f>
        <v>3935.32</v>
      </c>
      <c r="H9" s="234">
        <v>1.9821</v>
      </c>
      <c r="I9" s="235">
        <v>0</v>
      </c>
      <c r="J9" s="178">
        <f>E9*H9</f>
        <v>6614.2677000000003</v>
      </c>
      <c r="K9" s="144"/>
      <c r="L9" s="179"/>
      <c r="M9" s="180">
        <v>3</v>
      </c>
      <c r="N9" s="218">
        <v>2620</v>
      </c>
      <c r="O9" s="219">
        <v>12132</v>
      </c>
      <c r="P9" s="220">
        <v>3911</v>
      </c>
      <c r="Q9" s="221">
        <v>2448</v>
      </c>
      <c r="R9" s="222">
        <v>3258</v>
      </c>
      <c r="S9" s="128"/>
      <c r="T9" s="186"/>
      <c r="U9" s="187"/>
      <c r="V9" s="187"/>
      <c r="W9" s="192"/>
      <c r="X9" s="189">
        <v>1357</v>
      </c>
      <c r="Y9" s="190">
        <v>61</v>
      </c>
      <c r="Z9" s="191">
        <v>0</v>
      </c>
      <c r="AA9" s="192">
        <v>10666.74</v>
      </c>
      <c r="AB9" s="191">
        <v>11007</v>
      </c>
      <c r="AC9" s="190">
        <v>-340.26000000000022</v>
      </c>
      <c r="AD9" s="189">
        <v>11007</v>
      </c>
      <c r="AE9" s="193">
        <v>7918.7</v>
      </c>
      <c r="AF9" s="191">
        <v>12132</v>
      </c>
      <c r="AG9" s="193">
        <v>12132</v>
      </c>
      <c r="AH9" s="191">
        <v>7919.7</v>
      </c>
      <c r="AI9" s="191">
        <v>0</v>
      </c>
      <c r="AJ9" s="194">
        <v>2620</v>
      </c>
      <c r="AK9" s="195">
        <v>0</v>
      </c>
      <c r="AL9" s="196">
        <v>0</v>
      </c>
      <c r="AM9" s="195">
        <v>1125.47</v>
      </c>
      <c r="AN9" s="192">
        <v>31.840476190476188</v>
      </c>
      <c r="AO9" s="197" t="e">
        <v>#DIV/0!</v>
      </c>
      <c r="AP9" s="190">
        <v>798.79</v>
      </c>
      <c r="AQ9" s="198">
        <v>2101.04</v>
      </c>
      <c r="AR9" s="223">
        <v>1142.4100000000001</v>
      </c>
      <c r="AS9" s="196">
        <v>1128.75</v>
      </c>
      <c r="AT9" s="196">
        <v>1229.27</v>
      </c>
      <c r="AU9" s="196">
        <v>1203.3499999999999</v>
      </c>
      <c r="AV9" s="224">
        <v>1182.1600000000001</v>
      </c>
      <c r="AW9" s="129"/>
      <c r="AX9" s="225">
        <v>1.3372999999999999</v>
      </c>
      <c r="AY9" s="226">
        <v>1.4168000000000001</v>
      </c>
      <c r="AZ9" s="226">
        <v>2.4540000000000002</v>
      </c>
      <c r="BA9" s="226">
        <v>2.2715999999999998</v>
      </c>
      <c r="BB9" s="227">
        <v>2.0110999999999999</v>
      </c>
      <c r="BC9" s="205"/>
      <c r="BD9" s="192"/>
      <c r="BE9" s="191"/>
      <c r="BF9" s="193">
        <v>1055.17</v>
      </c>
      <c r="BG9" s="196">
        <v>1055.17</v>
      </c>
      <c r="BH9" s="192">
        <v>0</v>
      </c>
      <c r="BI9" s="191">
        <v>0</v>
      </c>
      <c r="BJ9" s="193">
        <v>0</v>
      </c>
      <c r="BK9" s="195">
        <v>1055.17</v>
      </c>
      <c r="BL9" s="192">
        <v>1055.17</v>
      </c>
      <c r="BM9" s="191">
        <v>1055.17</v>
      </c>
      <c r="BN9" s="196">
        <v>0</v>
      </c>
      <c r="BO9" s="196">
        <v>1055.1600000000001</v>
      </c>
      <c r="BP9" s="196">
        <v>37.881734991177318</v>
      </c>
      <c r="BQ9" s="191">
        <v>0</v>
      </c>
      <c r="BR9" s="193">
        <v>0</v>
      </c>
      <c r="BS9" s="195">
        <v>1055.27</v>
      </c>
      <c r="BT9" s="192">
        <v>0</v>
      </c>
      <c r="BU9" s="206">
        <v>0</v>
      </c>
      <c r="BV9" s="128"/>
      <c r="BW9" s="205"/>
      <c r="BX9" s="192"/>
      <c r="BY9" s="191"/>
      <c r="BZ9" s="193"/>
      <c r="CA9" s="191"/>
      <c r="CB9" s="192"/>
      <c r="CC9" s="191"/>
      <c r="CD9" s="193"/>
      <c r="CE9" s="191"/>
      <c r="CF9" s="192"/>
      <c r="CG9" s="191"/>
      <c r="CH9" s="193"/>
      <c r="CI9" s="191"/>
      <c r="CJ9" s="192"/>
      <c r="CK9" s="191"/>
      <c r="CL9" s="193"/>
      <c r="CM9" s="191"/>
      <c r="CN9" s="192"/>
      <c r="CO9" s="191"/>
      <c r="CP9" s="193"/>
      <c r="CQ9" s="191"/>
      <c r="CR9" s="192"/>
      <c r="CS9" s="191"/>
      <c r="CT9" s="193"/>
      <c r="CU9" s="191"/>
      <c r="CV9" s="192"/>
      <c r="CW9" s="191"/>
      <c r="CX9" s="193"/>
      <c r="CY9" s="191"/>
      <c r="CZ9" s="207"/>
      <c r="DA9" s="129"/>
      <c r="DB9" s="208">
        <v>0</v>
      </c>
      <c r="DC9" s="191"/>
      <c r="DD9" s="192"/>
      <c r="DE9" s="191"/>
      <c r="DF9" s="193">
        <v>723.19</v>
      </c>
      <c r="DG9" s="206">
        <v>199.95</v>
      </c>
      <c r="DH9" s="130"/>
      <c r="DI9" s="129"/>
      <c r="DJ9" s="208">
        <v>923.1400000000001</v>
      </c>
      <c r="DK9" s="191">
        <v>723.19</v>
      </c>
      <c r="DL9" s="192">
        <v>199.95</v>
      </c>
      <c r="DM9" s="191">
        <v>1046.33</v>
      </c>
      <c r="DN9" s="193">
        <v>282.33</v>
      </c>
      <c r="DO9" s="191">
        <v>3998.37</v>
      </c>
      <c r="DP9" s="192">
        <v>408.73</v>
      </c>
      <c r="DQ9" s="206">
        <v>0</v>
      </c>
      <c r="DR9" s="128"/>
      <c r="DS9" s="129"/>
      <c r="DT9" s="130"/>
      <c r="DU9" s="129"/>
      <c r="DV9" s="128"/>
      <c r="DW9" s="129"/>
      <c r="DX9" s="209">
        <v>43946</v>
      </c>
      <c r="DY9" s="191">
        <v>1</v>
      </c>
      <c r="DZ9" s="196">
        <v>94.85</v>
      </c>
      <c r="EA9" s="196">
        <v>26.22</v>
      </c>
      <c r="EB9" s="228"/>
      <c r="EC9" s="174"/>
      <c r="ED9" s="175"/>
      <c r="EE9" s="21"/>
      <c r="EF9" s="21"/>
      <c r="EG9" s="228"/>
      <c r="EH9" s="175"/>
      <c r="EI9" s="175"/>
      <c r="EJ9" s="175"/>
      <c r="EK9" s="175"/>
      <c r="EL9" s="175"/>
      <c r="EM9" s="210">
        <v>1125.47</v>
      </c>
      <c r="EO9" s="268">
        <v>3059.1</v>
      </c>
      <c r="EP9" s="640">
        <v>12589.8</v>
      </c>
      <c r="EQ9" s="641">
        <v>3342.5</v>
      </c>
      <c r="ER9" s="642">
        <v>2273.5</v>
      </c>
      <c r="ES9" s="638">
        <v>0</v>
      </c>
      <c r="EU9" s="635">
        <v>-0.1675954198473282</v>
      </c>
      <c r="EV9" s="635">
        <v>-3.7734915924826841E-2</v>
      </c>
      <c r="EW9" s="635">
        <v>0.14535924316031706</v>
      </c>
      <c r="EX9" s="635">
        <v>7.1282679738562088E-2</v>
      </c>
      <c r="EY9" s="635">
        <v>2.415592387968073E-2</v>
      </c>
      <c r="FA9" s="211"/>
      <c r="FB9" s="229">
        <v>-11.829999999999927</v>
      </c>
      <c r="FC9" s="230">
        <v>2900.0672</v>
      </c>
      <c r="FD9" s="231"/>
    </row>
    <row r="10" spans="1:160" ht="16.5" customHeight="1" thickBot="1" x14ac:dyDescent="0.3">
      <c r="C10" s="236" t="s">
        <v>87</v>
      </c>
      <c r="D10" s="93"/>
      <c r="E10" s="237">
        <f>SUM(E5:E9)</f>
        <v>23924</v>
      </c>
      <c r="F10" s="238">
        <f>+ROUND((E6*F6+E5*F5+E7*F7+E8*F8+E9*F9)/E10,2)</f>
        <v>1161.06</v>
      </c>
      <c r="G10" s="239">
        <f>SUM(G5:G9)</f>
        <v>27777.15</v>
      </c>
      <c r="H10" s="240">
        <f>+(E5*H5+E6*H6+E7*H7+E8*H8+E9*H9)/SUM(E5:E9)</f>
        <v>1.7478382293930779</v>
      </c>
      <c r="I10" s="241">
        <f>+F11/E11</f>
        <v>0.75974226201235517</v>
      </c>
      <c r="J10" s="242">
        <f>SUM(J5:J9)/42</f>
        <v>995.60194761904756</v>
      </c>
      <c r="K10" s="144"/>
      <c r="L10" s="179"/>
      <c r="M10" s="217">
        <v>4</v>
      </c>
      <c r="N10" s="218">
        <v>2620</v>
      </c>
      <c r="O10" s="219">
        <v>11816</v>
      </c>
      <c r="P10" s="220">
        <v>3631</v>
      </c>
      <c r="Q10" s="221">
        <v>2561</v>
      </c>
      <c r="R10" s="222">
        <v>3277</v>
      </c>
      <c r="S10" s="128"/>
      <c r="T10" s="186"/>
      <c r="U10" s="187"/>
      <c r="V10" s="187"/>
      <c r="W10" s="192"/>
      <c r="X10" s="189">
        <v>1364</v>
      </c>
      <c r="Y10" s="190">
        <v>60</v>
      </c>
      <c r="Z10" s="191">
        <v>0</v>
      </c>
      <c r="AA10" s="192">
        <v>10674.61</v>
      </c>
      <c r="AB10" s="191">
        <v>11000</v>
      </c>
      <c r="AC10" s="190">
        <v>-325.38999999999942</v>
      </c>
      <c r="AD10" s="189">
        <v>11000</v>
      </c>
      <c r="AE10" s="193">
        <v>7804.8</v>
      </c>
      <c r="AF10" s="191">
        <v>11816</v>
      </c>
      <c r="AG10" s="193">
        <v>11816</v>
      </c>
      <c r="AH10" s="191">
        <v>7805.8</v>
      </c>
      <c r="AI10" s="191">
        <v>0</v>
      </c>
      <c r="AJ10" s="194">
        <v>2620</v>
      </c>
      <c r="AK10" s="195">
        <v>0</v>
      </c>
      <c r="AL10" s="196">
        <v>0</v>
      </c>
      <c r="AM10" s="195">
        <v>1124.31</v>
      </c>
      <c r="AN10" s="192">
        <v>31.86904761904762</v>
      </c>
      <c r="AO10" s="197" t="e">
        <v>#DIV/0!</v>
      </c>
      <c r="AP10" s="190">
        <v>528.88</v>
      </c>
      <c r="AQ10" s="198">
        <v>2023.01</v>
      </c>
      <c r="AR10" s="223">
        <v>1142.75</v>
      </c>
      <c r="AS10" s="196">
        <v>1127.55</v>
      </c>
      <c r="AT10" s="196">
        <v>1230.5899999999999</v>
      </c>
      <c r="AU10" s="196">
        <v>1215.3599999999999</v>
      </c>
      <c r="AV10" s="224">
        <v>1185.03</v>
      </c>
      <c r="AW10" s="129"/>
      <c r="AX10" s="225">
        <v>1.3385</v>
      </c>
      <c r="AY10" s="226">
        <v>1.4045000000000001</v>
      </c>
      <c r="AZ10" s="226">
        <v>2.4546000000000001</v>
      </c>
      <c r="BA10" s="226">
        <v>2.4458000000000002</v>
      </c>
      <c r="BB10" s="227">
        <v>2.0358000000000001</v>
      </c>
      <c r="BC10" s="205"/>
      <c r="BD10" s="192"/>
      <c r="BE10" s="191"/>
      <c r="BF10" s="193">
        <v>1055.1400000000001</v>
      </c>
      <c r="BG10" s="196">
        <v>1055.1400000000001</v>
      </c>
      <c r="BH10" s="192">
        <v>0</v>
      </c>
      <c r="BI10" s="191">
        <v>0</v>
      </c>
      <c r="BJ10" s="193">
        <v>0</v>
      </c>
      <c r="BK10" s="195">
        <v>1055.1400000000001</v>
      </c>
      <c r="BL10" s="192">
        <v>1055.1400000000001</v>
      </c>
      <c r="BM10" s="191">
        <v>1055.1400000000001</v>
      </c>
      <c r="BN10" s="196">
        <v>0</v>
      </c>
      <c r="BO10" s="196">
        <v>1055.1199999999999</v>
      </c>
      <c r="BP10" s="196">
        <v>38.804015896256011</v>
      </c>
      <c r="BQ10" s="191">
        <v>0</v>
      </c>
      <c r="BR10" s="193">
        <v>0</v>
      </c>
      <c r="BS10" s="195">
        <v>1055.21</v>
      </c>
      <c r="BT10" s="192">
        <v>0</v>
      </c>
      <c r="BU10" s="206">
        <v>0</v>
      </c>
      <c r="BV10" s="128"/>
      <c r="BW10" s="205"/>
      <c r="BX10" s="192"/>
      <c r="BY10" s="191"/>
      <c r="BZ10" s="193"/>
      <c r="CA10" s="191"/>
      <c r="CB10" s="192"/>
      <c r="CC10" s="191"/>
      <c r="CD10" s="193"/>
      <c r="CE10" s="191"/>
      <c r="CF10" s="192"/>
      <c r="CG10" s="191"/>
      <c r="CH10" s="193"/>
      <c r="CI10" s="191"/>
      <c r="CJ10" s="192"/>
      <c r="CK10" s="191"/>
      <c r="CL10" s="193"/>
      <c r="CM10" s="191"/>
      <c r="CN10" s="192"/>
      <c r="CO10" s="191"/>
      <c r="CP10" s="193"/>
      <c r="CQ10" s="191"/>
      <c r="CR10" s="192"/>
      <c r="CS10" s="191"/>
      <c r="CT10" s="193"/>
      <c r="CU10" s="191"/>
      <c r="CV10" s="192"/>
      <c r="CW10" s="191"/>
      <c r="CX10" s="193"/>
      <c r="CY10" s="191"/>
      <c r="CZ10" s="207"/>
      <c r="DA10" s="129"/>
      <c r="DB10" s="208">
        <v>0</v>
      </c>
      <c r="DC10" s="191"/>
      <c r="DD10" s="192"/>
      <c r="DE10" s="191"/>
      <c r="DF10" s="193">
        <v>704.32</v>
      </c>
      <c r="DG10" s="206">
        <v>223.29</v>
      </c>
      <c r="DH10" s="130"/>
      <c r="DI10" s="129"/>
      <c r="DJ10" s="208">
        <v>927.61</v>
      </c>
      <c r="DK10" s="191">
        <v>704.32</v>
      </c>
      <c r="DL10" s="192">
        <v>223.29</v>
      </c>
      <c r="DM10" s="191">
        <v>851.33</v>
      </c>
      <c r="DN10" s="193">
        <v>330.31</v>
      </c>
      <c r="DO10" s="191">
        <v>3851.3599999999997</v>
      </c>
      <c r="DP10" s="192">
        <v>301.70999999999998</v>
      </c>
      <c r="DQ10" s="206">
        <v>0</v>
      </c>
      <c r="DR10" s="128"/>
      <c r="DS10" s="129"/>
      <c r="DT10" s="130"/>
      <c r="DU10" s="129"/>
      <c r="DV10" s="128"/>
      <c r="DW10" s="129"/>
      <c r="DX10" s="209">
        <v>35756</v>
      </c>
      <c r="DY10" s="191">
        <v>1</v>
      </c>
      <c r="DZ10" s="196">
        <v>105.16</v>
      </c>
      <c r="EA10" s="196">
        <v>33.340000000000003</v>
      </c>
      <c r="EB10" s="228"/>
      <c r="EC10" s="174"/>
      <c r="ED10" s="175"/>
      <c r="EE10" s="21"/>
      <c r="EF10" s="21"/>
      <c r="EG10" s="228"/>
      <c r="EH10" s="175"/>
      <c r="EI10" s="175"/>
      <c r="EJ10" s="175"/>
      <c r="EK10" s="175"/>
      <c r="EL10" s="175"/>
      <c r="EM10" s="210">
        <v>1124.31</v>
      </c>
      <c r="EO10" s="643">
        <v>3063.1</v>
      </c>
      <c r="EP10" s="644">
        <v>12083.7</v>
      </c>
      <c r="EQ10" s="645">
        <v>3263.6</v>
      </c>
      <c r="ER10" s="644">
        <v>2384.5</v>
      </c>
      <c r="ES10" s="638">
        <v>0</v>
      </c>
      <c r="EU10" s="635">
        <v>-0.16912213740458013</v>
      </c>
      <c r="EV10" s="635">
        <v>-2.2655721056195052E-2</v>
      </c>
      <c r="EW10" s="635">
        <v>0.10118424676397689</v>
      </c>
      <c r="EX10" s="635">
        <v>6.891839125341663E-2</v>
      </c>
      <c r="EY10" s="635">
        <v>2.5358559658223957E-2</v>
      </c>
      <c r="FA10" s="211"/>
      <c r="FB10" s="229">
        <v>52.1099999999999</v>
      </c>
      <c r="FC10" s="230">
        <v>2908.4913999999999</v>
      </c>
      <c r="FD10" s="231"/>
    </row>
    <row r="11" spans="1:160" ht="16.5" thickBot="1" x14ac:dyDescent="0.3">
      <c r="C11" s="243" t="s">
        <v>88</v>
      </c>
      <c r="D11" s="244"/>
      <c r="E11" s="27">
        <v>940.49</v>
      </c>
      <c r="F11" s="245">
        <v>714.53</v>
      </c>
      <c r="G11" s="246">
        <v>225.96</v>
      </c>
      <c r="H11" s="247">
        <f>+ROUND(E11*42/(H6*E6+H5*E5+H7*E7+H8*E8+H9*E9),4)</f>
        <v>0.9446</v>
      </c>
      <c r="I11" s="248"/>
      <c r="J11" s="248"/>
      <c r="K11" s="249"/>
      <c r="L11" s="179"/>
      <c r="M11" s="180">
        <v>5</v>
      </c>
      <c r="N11" s="218">
        <v>2620</v>
      </c>
      <c r="O11" s="219">
        <v>12362</v>
      </c>
      <c r="P11" s="220">
        <v>3994</v>
      </c>
      <c r="Q11" s="221">
        <v>2584</v>
      </c>
      <c r="R11" s="222">
        <v>3339</v>
      </c>
      <c r="S11" s="128"/>
      <c r="T11" s="186"/>
      <c r="U11" s="187"/>
      <c r="V11" s="187"/>
      <c r="W11" s="192"/>
      <c r="X11" s="189">
        <v>1031</v>
      </c>
      <c r="Y11" s="190">
        <v>62</v>
      </c>
      <c r="Z11" s="191">
        <v>0</v>
      </c>
      <c r="AA11" s="192">
        <v>10342.18</v>
      </c>
      <c r="AB11" s="191">
        <v>10713</v>
      </c>
      <c r="AC11" s="190">
        <v>-370.81999999999971</v>
      </c>
      <c r="AD11" s="189">
        <v>10713</v>
      </c>
      <c r="AE11" s="193">
        <v>9500.3799999999992</v>
      </c>
      <c r="AF11" s="191">
        <v>12362</v>
      </c>
      <c r="AG11" s="193">
        <v>12362</v>
      </c>
      <c r="AH11" s="191">
        <v>8723.3799999999992</v>
      </c>
      <c r="AI11" s="191">
        <v>0</v>
      </c>
      <c r="AJ11" s="194">
        <v>2620</v>
      </c>
      <c r="AK11" s="195">
        <v>0</v>
      </c>
      <c r="AL11" s="196">
        <v>0</v>
      </c>
      <c r="AM11" s="195">
        <v>920.25</v>
      </c>
      <c r="AN11" s="192">
        <v>31.485714285714288</v>
      </c>
      <c r="AO11" s="197" t="e">
        <v>#DIV/0!</v>
      </c>
      <c r="AP11" s="190">
        <v>682.85</v>
      </c>
      <c r="AQ11" s="198">
        <v>1989.52</v>
      </c>
      <c r="AR11" s="223">
        <v>1141.55</v>
      </c>
      <c r="AS11" s="196">
        <v>1124.93</v>
      </c>
      <c r="AT11" s="196">
        <v>1232.72</v>
      </c>
      <c r="AU11" s="196">
        <v>1215.3599999999999</v>
      </c>
      <c r="AV11" s="224">
        <v>1192.6600000000001</v>
      </c>
      <c r="AW11" s="129"/>
      <c r="AX11" s="225">
        <v>1.3224</v>
      </c>
      <c r="AY11" s="226">
        <v>1.3689</v>
      </c>
      <c r="AZ11" s="226">
        <v>2.4752000000000001</v>
      </c>
      <c r="BA11" s="226">
        <v>2.4458000000000002</v>
      </c>
      <c r="BB11" s="227">
        <v>2.1417000000000002</v>
      </c>
      <c r="BC11" s="205"/>
      <c r="BD11" s="192"/>
      <c r="BE11" s="191"/>
      <c r="BF11" s="193">
        <v>1088.44</v>
      </c>
      <c r="BG11" s="196">
        <v>1088.44</v>
      </c>
      <c r="BH11" s="192">
        <v>0</v>
      </c>
      <c r="BI11" s="191">
        <v>0</v>
      </c>
      <c r="BJ11" s="193">
        <v>0</v>
      </c>
      <c r="BK11" s="195">
        <v>1088.44</v>
      </c>
      <c r="BL11" s="192">
        <v>1088.44</v>
      </c>
      <c r="BM11" s="191">
        <v>1088.44</v>
      </c>
      <c r="BN11" s="196">
        <v>0</v>
      </c>
      <c r="BO11" s="196">
        <v>1088.58</v>
      </c>
      <c r="BP11" s="196">
        <v>28.173018996746858</v>
      </c>
      <c r="BQ11" s="191">
        <v>0</v>
      </c>
      <c r="BR11" s="193">
        <v>0</v>
      </c>
      <c r="BS11" s="195">
        <v>1087.72</v>
      </c>
      <c r="BT11" s="192">
        <v>0</v>
      </c>
      <c r="BU11" s="206">
        <v>0</v>
      </c>
      <c r="BV11" s="128"/>
      <c r="BW11" s="205"/>
      <c r="BX11" s="192"/>
      <c r="BY11" s="191"/>
      <c r="BZ11" s="193"/>
      <c r="CA11" s="191"/>
      <c r="CB11" s="192"/>
      <c r="CC11" s="191"/>
      <c r="CD11" s="193"/>
      <c r="CE11" s="191"/>
      <c r="CF11" s="192"/>
      <c r="CG11" s="191"/>
      <c r="CH11" s="193"/>
      <c r="CI11" s="191"/>
      <c r="CJ11" s="192"/>
      <c r="CK11" s="191"/>
      <c r="CL11" s="193"/>
      <c r="CM11" s="191"/>
      <c r="CN11" s="192"/>
      <c r="CO11" s="191"/>
      <c r="CP11" s="193"/>
      <c r="CQ11" s="191"/>
      <c r="CR11" s="192"/>
      <c r="CS11" s="191"/>
      <c r="CT11" s="193"/>
      <c r="CU11" s="191"/>
      <c r="CV11" s="192"/>
      <c r="CW11" s="191"/>
      <c r="CX11" s="193"/>
      <c r="CY11" s="191"/>
      <c r="CZ11" s="207"/>
      <c r="DA11" s="129"/>
      <c r="DB11" s="208">
        <v>0</v>
      </c>
      <c r="DC11" s="191"/>
      <c r="DD11" s="192"/>
      <c r="DE11" s="191"/>
      <c r="DF11" s="193">
        <v>535.11</v>
      </c>
      <c r="DG11" s="206">
        <v>166.37</v>
      </c>
      <c r="DH11" s="130"/>
      <c r="DI11" s="129"/>
      <c r="DJ11" s="208">
        <v>701.48</v>
      </c>
      <c r="DK11" s="191">
        <v>535.11</v>
      </c>
      <c r="DL11" s="192">
        <v>166.37</v>
      </c>
      <c r="DM11" s="191">
        <v>778.5</v>
      </c>
      <c r="DN11" s="193">
        <v>212.12</v>
      </c>
      <c r="DO11" s="191">
        <v>3607.97</v>
      </c>
      <c r="DP11" s="192">
        <v>255.96</v>
      </c>
      <c r="DQ11" s="206">
        <v>0</v>
      </c>
      <c r="DR11" s="128"/>
      <c r="DS11" s="129"/>
      <c r="DT11" s="130"/>
      <c r="DU11" s="129"/>
      <c r="DV11" s="128"/>
      <c r="DW11" s="129"/>
      <c r="DX11" s="209">
        <v>32697</v>
      </c>
      <c r="DY11" s="191">
        <v>1</v>
      </c>
      <c r="DZ11" s="196">
        <v>77.31</v>
      </c>
      <c r="EA11" s="196">
        <v>24.03</v>
      </c>
      <c r="EB11" s="228"/>
      <c r="EC11" s="174"/>
      <c r="ED11" s="175"/>
      <c r="EE11" s="21"/>
      <c r="EF11" s="21"/>
      <c r="EG11" s="228"/>
      <c r="EH11" s="175"/>
      <c r="EI11" s="175"/>
      <c r="EJ11" s="175"/>
      <c r="EK11" s="175"/>
      <c r="EL11" s="175"/>
      <c r="EM11" s="210">
        <v>920.25</v>
      </c>
      <c r="EO11" s="643">
        <v>3047</v>
      </c>
      <c r="EP11" s="644">
        <v>12627</v>
      </c>
      <c r="EQ11" s="645">
        <v>3184.1</v>
      </c>
      <c r="ER11" s="644">
        <v>2408.3000000000002</v>
      </c>
      <c r="ES11" s="638">
        <v>0</v>
      </c>
      <c r="EU11" s="635">
        <v>-0.16297709923664122</v>
      </c>
      <c r="EV11" s="635">
        <v>-2.1436660734508978E-2</v>
      </c>
      <c r="EW11" s="635">
        <v>0.20277916875312971</v>
      </c>
      <c r="EX11" s="635">
        <v>6.7995356037151636E-2</v>
      </c>
      <c r="EY11" s="635">
        <v>2.3060796645702306E-2</v>
      </c>
      <c r="FA11" s="211"/>
      <c r="FB11" s="229">
        <v>363.63000000000011</v>
      </c>
      <c r="FC11" s="230">
        <v>3047.8957</v>
      </c>
      <c r="FD11" s="231"/>
    </row>
    <row r="12" spans="1:160" ht="16.5" thickBot="1" x14ac:dyDescent="0.3">
      <c r="C12" s="250" t="s">
        <v>89</v>
      </c>
      <c r="D12" s="251"/>
      <c r="E12" s="252">
        <f>+ROUND(E10*(24-D35)/24,0)</f>
        <v>23924</v>
      </c>
      <c r="F12" s="175"/>
      <c r="G12" s="253"/>
      <c r="H12" s="254" t="s">
        <v>29</v>
      </c>
      <c r="I12" s="255">
        <v>11000</v>
      </c>
      <c r="J12" s="248"/>
      <c r="K12" s="249"/>
      <c r="L12" s="179"/>
      <c r="M12" s="217">
        <v>6</v>
      </c>
      <c r="N12" s="218">
        <v>2620</v>
      </c>
      <c r="O12" s="219">
        <v>12612</v>
      </c>
      <c r="P12" s="220">
        <v>3552</v>
      </c>
      <c r="Q12" s="221">
        <v>2530</v>
      </c>
      <c r="R12" s="222">
        <v>3321</v>
      </c>
      <c r="S12" s="128"/>
      <c r="T12" s="186"/>
      <c r="U12" s="187"/>
      <c r="V12" s="187"/>
      <c r="W12" s="192"/>
      <c r="X12" s="189">
        <v>1380</v>
      </c>
      <c r="Y12" s="190">
        <v>62</v>
      </c>
      <c r="Z12" s="191">
        <v>0</v>
      </c>
      <c r="AA12" s="192">
        <v>10590.29</v>
      </c>
      <c r="AB12" s="191">
        <v>11004</v>
      </c>
      <c r="AC12" s="190">
        <v>-413.70999999999913</v>
      </c>
      <c r="AD12" s="189">
        <v>11004</v>
      </c>
      <c r="AE12" s="193">
        <v>8269.68</v>
      </c>
      <c r="AF12" s="191">
        <v>12612</v>
      </c>
      <c r="AG12" s="193">
        <v>12612</v>
      </c>
      <c r="AH12" s="191">
        <v>7811.68</v>
      </c>
      <c r="AI12" s="191">
        <v>0</v>
      </c>
      <c r="AJ12" s="194">
        <v>2620</v>
      </c>
      <c r="AK12" s="195">
        <v>0</v>
      </c>
      <c r="AL12" s="196">
        <v>0</v>
      </c>
      <c r="AM12" s="195">
        <v>1097.22</v>
      </c>
      <c r="AN12" s="192">
        <v>32.435714285714283</v>
      </c>
      <c r="AO12" s="197" t="e">
        <v>#DIV/0!</v>
      </c>
      <c r="AP12" s="190">
        <v>792.55</v>
      </c>
      <c r="AQ12" s="198">
        <v>2029.55</v>
      </c>
      <c r="AR12" s="223">
        <v>1144.6600000000001</v>
      </c>
      <c r="AS12" s="196">
        <v>1131.03</v>
      </c>
      <c r="AT12" s="196">
        <v>1232</v>
      </c>
      <c r="AU12" s="196">
        <v>1215.3599999999999</v>
      </c>
      <c r="AV12" s="224">
        <v>1194.6400000000001</v>
      </c>
      <c r="AW12" s="129"/>
      <c r="AX12" s="225">
        <v>1.3623000000000001</v>
      </c>
      <c r="AY12" s="226">
        <v>1.4481999999999999</v>
      </c>
      <c r="AZ12" s="226">
        <v>2.4668999999999999</v>
      </c>
      <c r="BA12" s="226">
        <v>2.4458000000000002</v>
      </c>
      <c r="BB12" s="227">
        <v>2.1734</v>
      </c>
      <c r="BC12" s="205"/>
      <c r="BD12" s="192"/>
      <c r="BE12" s="191"/>
      <c r="BF12" s="193">
        <v>1054.9000000000001</v>
      </c>
      <c r="BG12" s="196">
        <v>1054.9000000000001</v>
      </c>
      <c r="BH12" s="192">
        <v>0</v>
      </c>
      <c r="BI12" s="191">
        <v>0</v>
      </c>
      <c r="BJ12" s="193">
        <v>0</v>
      </c>
      <c r="BK12" s="195">
        <v>1054.9000000000001</v>
      </c>
      <c r="BL12" s="192">
        <v>1054.9000000000001</v>
      </c>
      <c r="BM12" s="191">
        <v>1054.9000000000001</v>
      </c>
      <c r="BN12" s="196">
        <v>0</v>
      </c>
      <c r="BO12" s="196">
        <v>1054.92</v>
      </c>
      <c r="BP12" s="196">
        <v>38.116500913334683</v>
      </c>
      <c r="BQ12" s="191">
        <v>0</v>
      </c>
      <c r="BR12" s="193">
        <v>0</v>
      </c>
      <c r="BS12" s="195">
        <v>1055.01</v>
      </c>
      <c r="BT12" s="192">
        <v>0</v>
      </c>
      <c r="BU12" s="206">
        <v>0</v>
      </c>
      <c r="BV12" s="128"/>
      <c r="BW12" s="205"/>
      <c r="BX12" s="192"/>
      <c r="BY12" s="191"/>
      <c r="BZ12" s="193"/>
      <c r="CA12" s="191"/>
      <c r="CB12" s="192"/>
      <c r="CC12" s="191"/>
      <c r="CD12" s="193"/>
      <c r="CE12" s="191"/>
      <c r="CF12" s="192"/>
      <c r="CG12" s="191"/>
      <c r="CH12" s="193"/>
      <c r="CI12" s="191"/>
      <c r="CJ12" s="192"/>
      <c r="CK12" s="191"/>
      <c r="CL12" s="193"/>
      <c r="CM12" s="191"/>
      <c r="CN12" s="192"/>
      <c r="CO12" s="191"/>
      <c r="CP12" s="193"/>
      <c r="CQ12" s="191"/>
      <c r="CR12" s="192"/>
      <c r="CS12" s="191"/>
      <c r="CT12" s="193"/>
      <c r="CU12" s="191"/>
      <c r="CV12" s="192"/>
      <c r="CW12" s="191"/>
      <c r="CX12" s="193"/>
      <c r="CY12" s="191"/>
      <c r="CZ12" s="207"/>
      <c r="DA12" s="129"/>
      <c r="DB12" s="208">
        <v>0</v>
      </c>
      <c r="DC12" s="191"/>
      <c r="DD12" s="192"/>
      <c r="DE12" s="191"/>
      <c r="DF12" s="193">
        <v>725.74</v>
      </c>
      <c r="DG12" s="206">
        <v>213.26</v>
      </c>
      <c r="DH12" s="130"/>
      <c r="DI12" s="129"/>
      <c r="DJ12" s="208">
        <v>939</v>
      </c>
      <c r="DK12" s="191">
        <v>725.74</v>
      </c>
      <c r="DL12" s="192">
        <v>213.26</v>
      </c>
      <c r="DM12" s="191">
        <v>265.02</v>
      </c>
      <c r="DN12" s="193">
        <v>0</v>
      </c>
      <c r="DO12" s="191">
        <v>4068.6899999999996</v>
      </c>
      <c r="DP12" s="192">
        <v>469.22</v>
      </c>
      <c r="DQ12" s="206">
        <v>0</v>
      </c>
      <c r="DR12" s="128"/>
      <c r="DS12" s="129"/>
      <c r="DT12" s="130"/>
      <c r="DU12" s="129"/>
      <c r="DV12" s="128"/>
      <c r="DW12" s="129"/>
      <c r="DX12" s="209">
        <v>11131</v>
      </c>
      <c r="DY12" s="191">
        <v>0</v>
      </c>
      <c r="DZ12" s="196">
        <v>102.06</v>
      </c>
      <c r="EA12" s="196">
        <v>29.990000000000009</v>
      </c>
      <c r="EB12" s="228"/>
      <c r="EC12" s="174"/>
      <c r="ED12" s="175"/>
      <c r="EE12" s="21"/>
      <c r="EF12" s="21"/>
      <c r="EG12" s="228"/>
      <c r="EH12" s="175"/>
      <c r="EI12" s="175"/>
      <c r="EJ12" s="175"/>
      <c r="EK12" s="175"/>
      <c r="EL12" s="175"/>
      <c r="EM12" s="210">
        <v>1097.22</v>
      </c>
      <c r="EO12" s="268">
        <v>3088</v>
      </c>
      <c r="EP12" s="640">
        <v>12890</v>
      </c>
      <c r="EQ12" s="641">
        <v>3248</v>
      </c>
      <c r="ER12" s="642">
        <v>2351</v>
      </c>
      <c r="ES12" s="638">
        <v>0</v>
      </c>
      <c r="EU12" s="635">
        <v>-0.17862595419847327</v>
      </c>
      <c r="EV12" s="635">
        <v>-2.2042499207104344E-2</v>
      </c>
      <c r="EW12" s="635">
        <v>8.5585585585585586E-2</v>
      </c>
      <c r="EX12" s="635">
        <v>7.0750988142292484E-2</v>
      </c>
      <c r="EY12" s="635">
        <v>0</v>
      </c>
      <c r="FA12" s="211"/>
      <c r="FB12" s="229">
        <v>112.89999999999986</v>
      </c>
      <c r="FC12" s="230">
        <v>2948.4303</v>
      </c>
      <c r="FD12" s="231"/>
    </row>
    <row r="13" spans="1:160" ht="16.5" thickBot="1" x14ac:dyDescent="0.3">
      <c r="C13" s="690" t="s">
        <v>90</v>
      </c>
      <c r="D13" s="691"/>
      <c r="E13" s="691"/>
      <c r="F13" s="691"/>
      <c r="G13" s="692"/>
      <c r="H13" s="256" t="s">
        <v>91</v>
      </c>
      <c r="I13" s="257">
        <v>10743.04</v>
      </c>
      <c r="J13" s="258"/>
      <c r="K13" s="249"/>
      <c r="L13" s="179"/>
      <c r="M13" s="180">
        <v>7</v>
      </c>
      <c r="N13" s="218">
        <v>2620</v>
      </c>
      <c r="O13" s="219">
        <v>12525</v>
      </c>
      <c r="P13" s="220">
        <v>3552</v>
      </c>
      <c r="Q13" s="221">
        <v>2552</v>
      </c>
      <c r="R13" s="222">
        <v>3368</v>
      </c>
      <c r="S13" s="128"/>
      <c r="T13" s="186"/>
      <c r="U13" s="187"/>
      <c r="V13" s="187"/>
      <c r="W13" s="192"/>
      <c r="X13" s="189">
        <v>1421</v>
      </c>
      <c r="Y13" s="190">
        <v>62</v>
      </c>
      <c r="Z13" s="191">
        <v>0</v>
      </c>
      <c r="AA13" s="192">
        <v>10596.94</v>
      </c>
      <c r="AB13" s="191">
        <v>11000</v>
      </c>
      <c r="AC13" s="190">
        <v>-403.05999999999949</v>
      </c>
      <c r="AD13" s="189">
        <v>11000</v>
      </c>
      <c r="AE13" s="193">
        <v>8375.81</v>
      </c>
      <c r="AF13" s="191">
        <v>12525</v>
      </c>
      <c r="AG13" s="193">
        <v>12525</v>
      </c>
      <c r="AH13" s="191">
        <v>8014.8099999999995</v>
      </c>
      <c r="AI13" s="191">
        <v>0</v>
      </c>
      <c r="AJ13" s="194">
        <v>2620</v>
      </c>
      <c r="AK13" s="195">
        <v>0</v>
      </c>
      <c r="AL13" s="196">
        <v>0</v>
      </c>
      <c r="AM13" s="195">
        <v>1100.76</v>
      </c>
      <c r="AN13" s="192">
        <v>32.790476190476191</v>
      </c>
      <c r="AO13" s="197" t="e">
        <v>#DIV/0!</v>
      </c>
      <c r="AP13" s="190">
        <v>674.77</v>
      </c>
      <c r="AQ13" s="198">
        <v>1982.66</v>
      </c>
      <c r="AR13" s="223">
        <v>1145.6199999999999</v>
      </c>
      <c r="AS13" s="196">
        <v>1131.22</v>
      </c>
      <c r="AT13" s="196">
        <v>1235.1400000000001</v>
      </c>
      <c r="AU13" s="196">
        <v>1215.3599999999999</v>
      </c>
      <c r="AV13" s="224">
        <v>1186.02</v>
      </c>
      <c r="AW13" s="129"/>
      <c r="AX13" s="225">
        <v>1.3772</v>
      </c>
      <c r="AY13" s="226">
        <v>1.4448000000000001</v>
      </c>
      <c r="AZ13" s="226">
        <v>2.508</v>
      </c>
      <c r="BA13" s="226">
        <v>2.4458000000000002</v>
      </c>
      <c r="BB13" s="227">
        <v>2.0623</v>
      </c>
      <c r="BC13" s="205"/>
      <c r="BD13" s="192"/>
      <c r="BE13" s="191"/>
      <c r="BF13" s="193">
        <v>1055.22</v>
      </c>
      <c r="BG13" s="196">
        <v>1055.22</v>
      </c>
      <c r="BH13" s="192">
        <v>0</v>
      </c>
      <c r="BI13" s="191">
        <v>0</v>
      </c>
      <c r="BJ13" s="193">
        <v>0</v>
      </c>
      <c r="BK13" s="195">
        <v>1055.22</v>
      </c>
      <c r="BL13" s="192">
        <v>1055.22</v>
      </c>
      <c r="BM13" s="191">
        <v>1055.22</v>
      </c>
      <c r="BN13" s="196">
        <v>0</v>
      </c>
      <c r="BO13" s="196">
        <v>1055.19</v>
      </c>
      <c r="BP13" s="196">
        <v>39.268391761790632</v>
      </c>
      <c r="BQ13" s="191">
        <v>0</v>
      </c>
      <c r="BR13" s="193">
        <v>0</v>
      </c>
      <c r="BS13" s="195">
        <v>1055.26</v>
      </c>
      <c r="BT13" s="192">
        <v>0</v>
      </c>
      <c r="BU13" s="206">
        <v>0</v>
      </c>
      <c r="BV13" s="128"/>
      <c r="BW13" s="205"/>
      <c r="BX13" s="192"/>
      <c r="BY13" s="191"/>
      <c r="BZ13" s="193"/>
      <c r="CA13" s="191"/>
      <c r="CB13" s="192"/>
      <c r="CC13" s="191"/>
      <c r="CD13" s="193"/>
      <c r="CE13" s="191"/>
      <c r="CF13" s="192"/>
      <c r="CG13" s="191"/>
      <c r="CH13" s="193"/>
      <c r="CI13" s="191"/>
      <c r="CJ13" s="192"/>
      <c r="CK13" s="191"/>
      <c r="CL13" s="193"/>
      <c r="CM13" s="191"/>
      <c r="CN13" s="192"/>
      <c r="CO13" s="191"/>
      <c r="CP13" s="193"/>
      <c r="CQ13" s="191"/>
      <c r="CR13" s="192"/>
      <c r="CS13" s="191"/>
      <c r="CT13" s="193"/>
      <c r="CU13" s="191"/>
      <c r="CV13" s="192"/>
      <c r="CW13" s="191"/>
      <c r="CX13" s="193"/>
      <c r="CY13" s="191"/>
      <c r="CZ13" s="207"/>
      <c r="DA13" s="129"/>
      <c r="DB13" s="208">
        <v>0</v>
      </c>
      <c r="DC13" s="191"/>
      <c r="DD13" s="192"/>
      <c r="DE13" s="191"/>
      <c r="DF13" s="193">
        <v>729.28</v>
      </c>
      <c r="DG13" s="206">
        <v>237.39</v>
      </c>
      <c r="DH13" s="130"/>
      <c r="DI13" s="129"/>
      <c r="DJ13" s="208">
        <v>966.67</v>
      </c>
      <c r="DK13" s="191">
        <v>729.28</v>
      </c>
      <c r="DL13" s="192">
        <v>237.39</v>
      </c>
      <c r="DM13" s="191">
        <v>1030.9000000000001</v>
      </c>
      <c r="DN13" s="193">
        <v>281.10000000000002</v>
      </c>
      <c r="DO13" s="191">
        <v>3767.0699999999993</v>
      </c>
      <c r="DP13" s="192">
        <v>425.51</v>
      </c>
      <c r="DQ13" s="206">
        <v>0</v>
      </c>
      <c r="DR13" s="128"/>
      <c r="DS13" s="129"/>
      <c r="DT13" s="130"/>
      <c r="DU13" s="129"/>
      <c r="DV13" s="128"/>
      <c r="DW13" s="129"/>
      <c r="DX13" s="209">
        <v>43298</v>
      </c>
      <c r="DY13" s="191">
        <v>1</v>
      </c>
      <c r="DZ13" s="196">
        <v>103.92</v>
      </c>
      <c r="EA13" s="196">
        <v>33.83</v>
      </c>
      <c r="EB13" s="228"/>
      <c r="EC13" s="174"/>
      <c r="ED13" s="175"/>
      <c r="EE13" s="21"/>
      <c r="EF13" s="21"/>
      <c r="EG13" s="228"/>
      <c r="EH13" s="175"/>
      <c r="EI13" s="175"/>
      <c r="EJ13" s="175"/>
      <c r="EK13" s="175"/>
      <c r="EL13" s="175"/>
      <c r="EM13" s="210">
        <v>1100.76</v>
      </c>
      <c r="EO13" s="268">
        <v>2459</v>
      </c>
      <c r="EP13" s="640">
        <v>12312</v>
      </c>
      <c r="EQ13" s="641">
        <v>0</v>
      </c>
      <c r="ER13" s="642">
        <v>2356</v>
      </c>
      <c r="ES13" s="638">
        <v>0</v>
      </c>
      <c r="EU13" s="635">
        <v>6.1450381679389314E-2</v>
      </c>
      <c r="EV13" s="635">
        <v>1.7005988023952097E-2</v>
      </c>
      <c r="EW13" s="635">
        <v>1</v>
      </c>
      <c r="EX13" s="635">
        <v>7.6802507836990594E-2</v>
      </c>
      <c r="EY13" s="635">
        <v>0</v>
      </c>
      <c r="FA13" s="211"/>
      <c r="FB13" s="229">
        <v>323.56999999999994</v>
      </c>
      <c r="FC13" s="230">
        <v>2994.8451</v>
      </c>
      <c r="FD13" s="231"/>
    </row>
    <row r="14" spans="1:160" ht="16.5" thickBot="1" x14ac:dyDescent="0.3">
      <c r="C14" s="701" t="s">
        <v>92</v>
      </c>
      <c r="D14" s="702"/>
      <c r="E14" s="259" t="s">
        <v>9</v>
      </c>
      <c r="F14" s="260" t="s">
        <v>10</v>
      </c>
      <c r="G14" s="259" t="s">
        <v>11</v>
      </c>
      <c r="H14" s="256" t="s">
        <v>93</v>
      </c>
      <c r="I14" s="257">
        <f>E17</f>
        <v>0</v>
      </c>
      <c r="J14" s="248"/>
      <c r="K14" s="249"/>
      <c r="L14" s="179"/>
      <c r="M14" s="217">
        <v>8</v>
      </c>
      <c r="N14" s="218">
        <v>2620</v>
      </c>
      <c r="O14" s="219">
        <v>12406</v>
      </c>
      <c r="P14" s="220">
        <v>3557</v>
      </c>
      <c r="Q14" s="221">
        <v>2542</v>
      </c>
      <c r="R14" s="222">
        <v>3388</v>
      </c>
      <c r="S14" s="128"/>
      <c r="T14" s="186"/>
      <c r="U14" s="187"/>
      <c r="V14" s="187"/>
      <c r="W14" s="192"/>
      <c r="X14" s="189">
        <v>1296</v>
      </c>
      <c r="Y14" s="190">
        <v>61</v>
      </c>
      <c r="Z14" s="191">
        <v>0</v>
      </c>
      <c r="AA14" s="192">
        <v>10610.71</v>
      </c>
      <c r="AB14" s="191">
        <v>11026</v>
      </c>
      <c r="AC14" s="190">
        <v>-415.29000000000087</v>
      </c>
      <c r="AD14" s="189">
        <v>11026</v>
      </c>
      <c r="AE14" s="193">
        <v>8351.44</v>
      </c>
      <c r="AF14" s="191">
        <v>12406</v>
      </c>
      <c r="AG14" s="193">
        <v>12406</v>
      </c>
      <c r="AH14" s="191">
        <v>8024.4400000000005</v>
      </c>
      <c r="AI14" s="191">
        <v>0</v>
      </c>
      <c r="AJ14" s="194">
        <v>2620</v>
      </c>
      <c r="AK14" s="195">
        <v>0</v>
      </c>
      <c r="AL14" s="196">
        <v>0</v>
      </c>
      <c r="AM14" s="195">
        <v>1013.52</v>
      </c>
      <c r="AN14" s="192">
        <v>32.328571428571429</v>
      </c>
      <c r="AO14" s="197" t="e">
        <v>#DIV/0!</v>
      </c>
      <c r="AP14" s="190">
        <v>1145.06</v>
      </c>
      <c r="AQ14" s="198">
        <v>1619.98</v>
      </c>
      <c r="AR14" s="223">
        <v>1143.8699999999999</v>
      </c>
      <c r="AS14" s="196">
        <v>1125.53</v>
      </c>
      <c r="AT14" s="196">
        <v>1225.55</v>
      </c>
      <c r="AU14" s="196">
        <v>1215.3599999999999</v>
      </c>
      <c r="AV14" s="224">
        <v>1182.83</v>
      </c>
      <c r="AW14" s="129"/>
      <c r="AX14" s="225">
        <v>1.3577999999999999</v>
      </c>
      <c r="AY14" s="226">
        <v>1.3755999999999999</v>
      </c>
      <c r="AZ14" s="226">
        <v>2.3986999999999998</v>
      </c>
      <c r="BA14" s="226">
        <v>2.4458000000000002</v>
      </c>
      <c r="BB14" s="227">
        <v>2.0219</v>
      </c>
      <c r="BC14" s="205"/>
      <c r="BD14" s="192"/>
      <c r="BE14" s="191"/>
      <c r="BF14" s="193">
        <v>1057.0999999999999</v>
      </c>
      <c r="BG14" s="196">
        <v>1057.0999999999999</v>
      </c>
      <c r="BH14" s="192">
        <v>0</v>
      </c>
      <c r="BI14" s="191">
        <v>0</v>
      </c>
      <c r="BJ14" s="193">
        <v>0</v>
      </c>
      <c r="BK14" s="195">
        <v>1057.0999999999999</v>
      </c>
      <c r="BL14" s="192">
        <v>1057.0999999999999</v>
      </c>
      <c r="BM14" s="191">
        <v>1057.0999999999999</v>
      </c>
      <c r="BN14" s="196">
        <v>0</v>
      </c>
      <c r="BO14" s="196">
        <v>1056.98</v>
      </c>
      <c r="BP14" s="196">
        <v>35.956431281360913</v>
      </c>
      <c r="BQ14" s="191">
        <v>0</v>
      </c>
      <c r="BR14" s="193">
        <v>0</v>
      </c>
      <c r="BS14" s="195">
        <v>1057.1099999999999</v>
      </c>
      <c r="BT14" s="192">
        <v>0</v>
      </c>
      <c r="BU14" s="206">
        <v>0</v>
      </c>
      <c r="BV14" s="128"/>
      <c r="BW14" s="205"/>
      <c r="BX14" s="192"/>
      <c r="BY14" s="191"/>
      <c r="BZ14" s="193"/>
      <c r="CA14" s="191"/>
      <c r="CB14" s="192"/>
      <c r="CC14" s="191"/>
      <c r="CD14" s="193"/>
      <c r="CE14" s="191"/>
      <c r="CF14" s="192"/>
      <c r="CG14" s="191"/>
      <c r="CH14" s="193"/>
      <c r="CI14" s="191"/>
      <c r="CJ14" s="192"/>
      <c r="CK14" s="191"/>
      <c r="CL14" s="193"/>
      <c r="CM14" s="191"/>
      <c r="CN14" s="192"/>
      <c r="CO14" s="191"/>
      <c r="CP14" s="193"/>
      <c r="CQ14" s="191"/>
      <c r="CR14" s="192"/>
      <c r="CS14" s="191"/>
      <c r="CT14" s="193"/>
      <c r="CU14" s="191"/>
      <c r="CV14" s="192"/>
      <c r="CW14" s="191"/>
      <c r="CX14" s="193"/>
      <c r="CY14" s="191"/>
      <c r="CZ14" s="207"/>
      <c r="DA14" s="129"/>
      <c r="DB14" s="208">
        <v>0</v>
      </c>
      <c r="DC14" s="191"/>
      <c r="DD14" s="192"/>
      <c r="DE14" s="191"/>
      <c r="DF14" s="193">
        <v>622.96</v>
      </c>
      <c r="DG14" s="206">
        <v>258.44</v>
      </c>
      <c r="DH14" s="130"/>
      <c r="DI14" s="129"/>
      <c r="DJ14" s="208">
        <v>881.40000000000009</v>
      </c>
      <c r="DK14" s="191">
        <v>622.96</v>
      </c>
      <c r="DL14" s="192">
        <v>258.44</v>
      </c>
      <c r="DM14" s="191">
        <v>1023.52</v>
      </c>
      <c r="DN14" s="193">
        <v>328.38</v>
      </c>
      <c r="DO14" s="191">
        <v>3366.5099999999998</v>
      </c>
      <c r="DP14" s="192">
        <v>355.57</v>
      </c>
      <c r="DQ14" s="206">
        <v>0</v>
      </c>
      <c r="DR14" s="128"/>
      <c r="DS14" s="129"/>
      <c r="DT14" s="130"/>
      <c r="DU14" s="129"/>
      <c r="DV14" s="128"/>
      <c r="DW14" s="129"/>
      <c r="DX14" s="209">
        <v>42988</v>
      </c>
      <c r="DY14" s="191">
        <v>1</v>
      </c>
      <c r="DZ14" s="196">
        <v>91.73</v>
      </c>
      <c r="EA14" s="196">
        <v>38.059999999999988</v>
      </c>
      <c r="EB14" s="228"/>
      <c r="EC14" s="174"/>
      <c r="ED14" s="175"/>
      <c r="EE14" s="21"/>
      <c r="EF14" s="21"/>
      <c r="EG14" s="228"/>
      <c r="EH14" s="175"/>
      <c r="EI14" s="175"/>
      <c r="EJ14" s="175"/>
      <c r="EK14" s="175"/>
      <c r="EL14" s="175"/>
      <c r="EM14" s="210">
        <v>1013.52</v>
      </c>
      <c r="EO14" s="268">
        <v>3010.9</v>
      </c>
      <c r="EP14" s="640">
        <v>12779.9</v>
      </c>
      <c r="EQ14" s="641">
        <v>3462.5</v>
      </c>
      <c r="ER14" s="642">
        <v>2374</v>
      </c>
      <c r="ES14" s="638">
        <v>0</v>
      </c>
      <c r="EU14" s="635">
        <v>-0.14919847328244279</v>
      </c>
      <c r="EV14" s="635">
        <v>-3.0138642592294023E-2</v>
      </c>
      <c r="EW14" s="635">
        <v>2.6567332021366321E-2</v>
      </c>
      <c r="EX14" s="635">
        <v>6.6089693154996063E-2</v>
      </c>
      <c r="EY14" s="635">
        <v>1.7443919716646963E-2</v>
      </c>
      <c r="FA14" s="211"/>
      <c r="FB14" s="229">
        <v>261.96000000000004</v>
      </c>
      <c r="FC14" s="230">
        <v>3040.1857</v>
      </c>
      <c r="FD14" s="231"/>
    </row>
    <row r="15" spans="1:160" ht="16.5" thickBot="1" x14ac:dyDescent="0.3">
      <c r="C15" s="703" t="s">
        <v>94</v>
      </c>
      <c r="D15" s="704"/>
      <c r="E15" s="261">
        <f>ROUND(E11*42*35/1000,0)</f>
        <v>1383</v>
      </c>
      <c r="F15" s="262">
        <f>+G15/E11</f>
        <v>7.0996501823517546</v>
      </c>
      <c r="G15" s="263">
        <f>+G10-SUM(G16:G22)-SUM(G24:G31)</f>
        <v>6677.1500000000015</v>
      </c>
      <c r="H15" s="264" t="s">
        <v>95</v>
      </c>
      <c r="I15" s="265">
        <f>I12-I14</f>
        <v>11000</v>
      </c>
      <c r="J15" s="248"/>
      <c r="K15" s="249"/>
      <c r="L15" s="179"/>
      <c r="M15" s="180">
        <v>9</v>
      </c>
      <c r="N15" s="218">
        <v>2620</v>
      </c>
      <c r="O15" s="219">
        <v>12433</v>
      </c>
      <c r="P15" s="220">
        <v>3684</v>
      </c>
      <c r="Q15" s="221">
        <v>2567</v>
      </c>
      <c r="R15" s="222">
        <v>3359</v>
      </c>
      <c r="S15" s="128"/>
      <c r="T15" s="186"/>
      <c r="U15" s="187"/>
      <c r="V15" s="187"/>
      <c r="W15" s="192"/>
      <c r="X15" s="189">
        <v>1368</v>
      </c>
      <c r="Y15" s="190">
        <v>62</v>
      </c>
      <c r="Z15" s="191">
        <v>0</v>
      </c>
      <c r="AA15" s="192">
        <v>10595.83</v>
      </c>
      <c r="AB15" s="191">
        <v>11012</v>
      </c>
      <c r="AC15" s="190">
        <v>-416.17000000000007</v>
      </c>
      <c r="AD15" s="189">
        <v>11012</v>
      </c>
      <c r="AE15" s="193">
        <v>8740.07</v>
      </c>
      <c r="AF15" s="191">
        <v>12433</v>
      </c>
      <c r="AG15" s="193">
        <v>12433</v>
      </c>
      <c r="AH15" s="191">
        <v>8438.07</v>
      </c>
      <c r="AI15" s="191">
        <v>0</v>
      </c>
      <c r="AJ15" s="194">
        <v>2620</v>
      </c>
      <c r="AK15" s="195">
        <v>0</v>
      </c>
      <c r="AL15" s="196">
        <v>0</v>
      </c>
      <c r="AM15" s="195">
        <v>1100.83</v>
      </c>
      <c r="AN15" s="192">
        <v>31.585714285714282</v>
      </c>
      <c r="AO15" s="197" t="e">
        <v>#DIV/0!</v>
      </c>
      <c r="AP15" s="190">
        <v>713.43</v>
      </c>
      <c r="AQ15" s="198">
        <v>1666.67</v>
      </c>
      <c r="AR15" s="223">
        <v>1141.56</v>
      </c>
      <c r="AS15" s="196">
        <v>1124.32</v>
      </c>
      <c r="AT15" s="196">
        <v>1225.06</v>
      </c>
      <c r="AU15" s="196">
        <v>1215.3599999999999</v>
      </c>
      <c r="AV15" s="224">
        <v>1185.9000000000001</v>
      </c>
      <c r="AW15" s="129"/>
      <c r="AX15" s="225">
        <v>1.3266</v>
      </c>
      <c r="AY15" s="226">
        <v>1.3649</v>
      </c>
      <c r="AZ15" s="226">
        <v>2.3915000000000002</v>
      </c>
      <c r="BA15" s="226">
        <v>2.4458000000000002</v>
      </c>
      <c r="BB15" s="227">
        <v>2.0606</v>
      </c>
      <c r="BC15" s="205"/>
      <c r="BD15" s="192"/>
      <c r="BE15" s="191"/>
      <c r="BF15" s="196">
        <v>1055.42</v>
      </c>
      <c r="BG15" s="196">
        <v>1055.42</v>
      </c>
      <c r="BH15" s="192">
        <v>0</v>
      </c>
      <c r="BI15" s="191">
        <v>0</v>
      </c>
      <c r="BJ15" s="193">
        <v>0</v>
      </c>
      <c r="BK15" s="195">
        <v>1055.42</v>
      </c>
      <c r="BL15" s="192">
        <v>1055.42</v>
      </c>
      <c r="BM15" s="191">
        <v>1055.42</v>
      </c>
      <c r="BN15" s="196">
        <v>0</v>
      </c>
      <c r="BO15" s="196">
        <v>1055.46</v>
      </c>
      <c r="BP15" s="196">
        <v>37.72249929043506</v>
      </c>
      <c r="BQ15" s="191">
        <v>0</v>
      </c>
      <c r="BR15" s="193">
        <v>0</v>
      </c>
      <c r="BS15" s="195">
        <v>1055.51</v>
      </c>
      <c r="BT15" s="192">
        <v>0</v>
      </c>
      <c r="BU15" s="206">
        <v>0</v>
      </c>
      <c r="BV15" s="128"/>
      <c r="BW15" s="205"/>
      <c r="BX15" s="192"/>
      <c r="BY15" s="191"/>
      <c r="BZ15" s="193"/>
      <c r="CA15" s="191"/>
      <c r="CB15" s="192"/>
      <c r="CC15" s="191"/>
      <c r="CD15" s="193"/>
      <c r="CE15" s="191"/>
      <c r="CF15" s="192"/>
      <c r="CG15" s="191"/>
      <c r="CH15" s="193"/>
      <c r="CI15" s="191"/>
      <c r="CJ15" s="192"/>
      <c r="CK15" s="191"/>
      <c r="CL15" s="193"/>
      <c r="CM15" s="191"/>
      <c r="CN15" s="192"/>
      <c r="CO15" s="191"/>
      <c r="CP15" s="193"/>
      <c r="CQ15" s="191"/>
      <c r="CR15" s="192"/>
      <c r="CS15" s="191"/>
      <c r="CT15" s="193"/>
      <c r="CU15" s="191"/>
      <c r="CV15" s="192"/>
      <c r="CW15" s="191"/>
      <c r="CX15" s="193"/>
      <c r="CY15" s="191"/>
      <c r="CZ15" s="207"/>
      <c r="DA15" s="129"/>
      <c r="DB15" s="208">
        <v>0</v>
      </c>
      <c r="DC15" s="191"/>
      <c r="DD15" s="192"/>
      <c r="DE15" s="191"/>
      <c r="DF15" s="193">
        <v>737.06</v>
      </c>
      <c r="DG15" s="206">
        <v>193.29</v>
      </c>
      <c r="DH15" s="130"/>
      <c r="DI15" s="129"/>
      <c r="DJ15" s="208">
        <v>930.34999999999991</v>
      </c>
      <c r="DK15" s="191">
        <v>737.06</v>
      </c>
      <c r="DL15" s="192">
        <v>193.29</v>
      </c>
      <c r="DM15" s="191">
        <v>0</v>
      </c>
      <c r="DN15" s="193">
        <v>0</v>
      </c>
      <c r="DO15" s="191">
        <v>4103.57</v>
      </c>
      <c r="DP15" s="192">
        <v>548.86</v>
      </c>
      <c r="DQ15" s="206">
        <v>0</v>
      </c>
      <c r="DR15" s="128"/>
      <c r="DS15" s="129"/>
      <c r="DT15" s="130"/>
      <c r="DU15" s="129"/>
      <c r="DV15" s="128"/>
      <c r="DW15" s="129"/>
      <c r="DX15" s="209">
        <v>0</v>
      </c>
      <c r="DY15" s="191">
        <v>0</v>
      </c>
      <c r="DZ15" s="196">
        <v>109</v>
      </c>
      <c r="EA15" s="196">
        <v>28.590000000000003</v>
      </c>
      <c r="EB15" s="228"/>
      <c r="EC15" s="174"/>
      <c r="ED15" s="175"/>
      <c r="EE15" s="21"/>
      <c r="EF15" s="21"/>
      <c r="EG15" s="228"/>
      <c r="EH15" s="175"/>
      <c r="EI15" s="175"/>
      <c r="EJ15" s="175"/>
      <c r="EK15" s="175"/>
      <c r="EL15" s="175"/>
      <c r="EM15" s="210">
        <v>1100.83</v>
      </c>
      <c r="EO15" s="268">
        <v>3028.7</v>
      </c>
      <c r="EP15" s="640">
        <v>12766.2</v>
      </c>
      <c r="EQ15" s="641">
        <v>3416.2</v>
      </c>
      <c r="ER15" s="642">
        <v>2400.6999999999998</v>
      </c>
      <c r="ES15" s="638">
        <v>0</v>
      </c>
      <c r="EU15" s="635">
        <v>-0.15599236641221367</v>
      </c>
      <c r="EV15" s="635">
        <v>-2.6799646103112744E-2</v>
      </c>
      <c r="EW15" s="635">
        <v>7.2692725298588542E-2</v>
      </c>
      <c r="EX15" s="635">
        <v>6.4783794312427034E-2</v>
      </c>
      <c r="EY15" s="635">
        <v>1.5242631735635552E-2</v>
      </c>
      <c r="FA15" s="211"/>
      <c r="FB15" s="229">
        <v>595.90000000000009</v>
      </c>
      <c r="FC15" s="230">
        <v>2987.9801000000002</v>
      </c>
      <c r="FD15" s="231"/>
    </row>
    <row r="16" spans="1:160" ht="16.5" thickBot="1" x14ac:dyDescent="0.3">
      <c r="A16" s="14"/>
      <c r="C16" s="705" t="s">
        <v>96</v>
      </c>
      <c r="D16" s="706"/>
      <c r="E16" s="266">
        <f>+ROUND(E10*0.0025,0)</f>
        <v>60</v>
      </c>
      <c r="F16" s="267">
        <f>+F21</f>
        <v>1053.92</v>
      </c>
      <c r="G16" s="268">
        <f>+ROUND(E16*F16/1000,0)</f>
        <v>63</v>
      </c>
      <c r="H16" s="269" t="s">
        <v>97</v>
      </c>
      <c r="I16" s="270">
        <v>0</v>
      </c>
      <c r="J16" s="248"/>
      <c r="K16" s="249"/>
      <c r="L16" s="179"/>
      <c r="M16" s="217">
        <v>10</v>
      </c>
      <c r="N16" s="218">
        <v>2620</v>
      </c>
      <c r="O16" s="219">
        <v>12246</v>
      </c>
      <c r="P16" s="220">
        <v>3746</v>
      </c>
      <c r="Q16" s="221">
        <v>2559</v>
      </c>
      <c r="R16" s="222">
        <v>3269</v>
      </c>
      <c r="S16" s="128"/>
      <c r="T16" s="186"/>
      <c r="U16" s="187"/>
      <c r="V16" s="187"/>
      <c r="W16" s="192"/>
      <c r="X16" s="189">
        <v>1370</v>
      </c>
      <c r="Y16" s="190">
        <v>61</v>
      </c>
      <c r="Z16" s="191">
        <v>0</v>
      </c>
      <c r="AA16" s="192">
        <v>10611.85</v>
      </c>
      <c r="AB16" s="191">
        <v>11026</v>
      </c>
      <c r="AC16" s="190">
        <v>-414.14999999999964</v>
      </c>
      <c r="AD16" s="189">
        <v>11026</v>
      </c>
      <c r="AE16" s="193">
        <v>8226.74</v>
      </c>
      <c r="AF16" s="191">
        <v>12246</v>
      </c>
      <c r="AG16" s="193">
        <v>12246</v>
      </c>
      <c r="AH16" s="191">
        <v>8130.74</v>
      </c>
      <c r="AI16" s="191">
        <v>0</v>
      </c>
      <c r="AJ16" s="194">
        <v>2620</v>
      </c>
      <c r="AK16" s="195">
        <v>0</v>
      </c>
      <c r="AL16" s="196">
        <v>0</v>
      </c>
      <c r="AM16" s="195">
        <v>1106.5899999999999</v>
      </c>
      <c r="AN16" s="192">
        <v>30.833333333333332</v>
      </c>
      <c r="AO16" s="197" t="e">
        <v>#DIV/0!</v>
      </c>
      <c r="AP16" s="190">
        <v>989.86</v>
      </c>
      <c r="AQ16" s="198">
        <v>1659.81</v>
      </c>
      <c r="AR16" s="223">
        <v>1139.44</v>
      </c>
      <c r="AS16" s="196">
        <v>1127.29</v>
      </c>
      <c r="AT16" s="196">
        <v>1226.56</v>
      </c>
      <c r="AU16" s="196">
        <v>1215.3599999999999</v>
      </c>
      <c r="AV16" s="224">
        <v>1187.03</v>
      </c>
      <c r="AW16" s="129"/>
      <c r="AX16" s="225">
        <v>1.2949999999999999</v>
      </c>
      <c r="AY16" s="226">
        <v>1.4024000000000001</v>
      </c>
      <c r="AZ16" s="226">
        <v>2.4100999999999999</v>
      </c>
      <c r="BA16" s="226">
        <v>2.4458000000000002</v>
      </c>
      <c r="BB16" s="227">
        <v>2.0724</v>
      </c>
      <c r="BC16" s="205"/>
      <c r="BD16" s="192"/>
      <c r="BE16" s="191"/>
      <c r="BF16" s="196">
        <v>1054.01</v>
      </c>
      <c r="BG16" s="196">
        <v>1054.01</v>
      </c>
      <c r="BH16" s="192">
        <v>0</v>
      </c>
      <c r="BI16" s="191">
        <v>0</v>
      </c>
      <c r="BJ16" s="193">
        <v>0</v>
      </c>
      <c r="BK16" s="195">
        <v>1054.01</v>
      </c>
      <c r="BL16" s="192">
        <v>1054.01</v>
      </c>
      <c r="BM16" s="191">
        <v>1054.01</v>
      </c>
      <c r="BN16" s="196">
        <v>0</v>
      </c>
      <c r="BO16" s="196">
        <v>1054.03</v>
      </c>
      <c r="BP16" s="196">
        <v>38.144026186579374</v>
      </c>
      <c r="BQ16" s="191">
        <v>0</v>
      </c>
      <c r="BR16" s="193">
        <v>0</v>
      </c>
      <c r="BS16" s="195">
        <v>1054.1099999999999</v>
      </c>
      <c r="BT16" s="192">
        <v>0</v>
      </c>
      <c r="BU16" s="206">
        <v>0</v>
      </c>
      <c r="BV16" s="128"/>
      <c r="BW16" s="205"/>
      <c r="BX16" s="192"/>
      <c r="BY16" s="191"/>
      <c r="BZ16" s="193"/>
      <c r="CA16" s="191"/>
      <c r="CB16" s="192"/>
      <c r="CC16" s="191"/>
      <c r="CD16" s="193"/>
      <c r="CE16" s="191"/>
      <c r="CF16" s="192"/>
      <c r="CG16" s="191"/>
      <c r="CH16" s="193"/>
      <c r="CI16" s="191"/>
      <c r="CJ16" s="192"/>
      <c r="CK16" s="191"/>
      <c r="CL16" s="193"/>
      <c r="CM16" s="191"/>
      <c r="CN16" s="192"/>
      <c r="CO16" s="191"/>
      <c r="CP16" s="193"/>
      <c r="CQ16" s="191"/>
      <c r="CR16" s="192"/>
      <c r="CS16" s="191"/>
      <c r="CT16" s="193"/>
      <c r="CU16" s="191"/>
      <c r="CV16" s="192"/>
      <c r="CW16" s="191"/>
      <c r="CX16" s="193"/>
      <c r="CY16" s="191"/>
      <c r="CZ16" s="207"/>
      <c r="DA16" s="129"/>
      <c r="DB16" s="208">
        <v>0</v>
      </c>
      <c r="DC16" s="191"/>
      <c r="DD16" s="192"/>
      <c r="DE16" s="191"/>
      <c r="DF16" s="193">
        <v>705.75</v>
      </c>
      <c r="DG16" s="206">
        <v>226.49</v>
      </c>
      <c r="DH16" s="130"/>
      <c r="DI16" s="129"/>
      <c r="DJ16" s="208">
        <v>932.24</v>
      </c>
      <c r="DK16" s="191">
        <v>705.75</v>
      </c>
      <c r="DL16" s="192">
        <v>226.49</v>
      </c>
      <c r="DM16" s="191">
        <v>973.52</v>
      </c>
      <c r="DN16" s="193">
        <v>281.74</v>
      </c>
      <c r="DO16" s="191">
        <v>3835.7999999999993</v>
      </c>
      <c r="DP16" s="192">
        <v>493.61</v>
      </c>
      <c r="DQ16" s="206">
        <v>0</v>
      </c>
      <c r="DR16" s="128"/>
      <c r="DS16" s="129"/>
      <c r="DT16" s="130"/>
      <c r="DU16" s="129"/>
      <c r="DV16" s="128"/>
      <c r="DW16" s="129"/>
      <c r="DX16" s="209">
        <v>40888</v>
      </c>
      <c r="DY16" s="191">
        <v>1</v>
      </c>
      <c r="DZ16" s="196">
        <v>103.62</v>
      </c>
      <c r="EA16" s="196">
        <v>33.25</v>
      </c>
      <c r="EB16" s="228"/>
      <c r="EC16" s="174"/>
      <c r="ED16" s="175"/>
      <c r="EE16" s="21"/>
      <c r="EF16" s="21"/>
      <c r="EG16" s="228"/>
      <c r="EH16" s="175"/>
      <c r="EI16" s="175"/>
      <c r="EJ16" s="175"/>
      <c r="EK16" s="175"/>
      <c r="EL16" s="175"/>
      <c r="EM16" s="210">
        <v>1106.5899999999999</v>
      </c>
      <c r="EO16" s="268">
        <v>3035.6</v>
      </c>
      <c r="EP16" s="640">
        <v>12556</v>
      </c>
      <c r="EQ16" s="641">
        <v>3412.4</v>
      </c>
      <c r="ER16" s="642">
        <v>2392.3000000000002</v>
      </c>
      <c r="ES16" s="638">
        <v>0</v>
      </c>
      <c r="EU16" s="635">
        <v>-0.15862595419847325</v>
      </c>
      <c r="EV16" s="635">
        <v>-2.5314388371713212E-2</v>
      </c>
      <c r="EW16" s="635">
        <v>8.9054991991457527E-2</v>
      </c>
      <c r="EX16" s="635">
        <v>6.5142633841344208E-2</v>
      </c>
      <c r="EY16" s="635">
        <v>1.4438666258794683E-2</v>
      </c>
      <c r="FA16" s="211"/>
      <c r="FB16" s="229">
        <v>243.32999999999993</v>
      </c>
      <c r="FC16" s="230">
        <v>2904.8932999999997</v>
      </c>
      <c r="FD16" s="231"/>
    </row>
    <row r="17" spans="1:160" ht="16.5" thickBot="1" x14ac:dyDescent="0.3">
      <c r="A17" s="14"/>
      <c r="B17" s="2"/>
      <c r="C17" s="707" t="s">
        <v>98</v>
      </c>
      <c r="D17" s="708"/>
      <c r="E17" s="271"/>
      <c r="F17" s="267">
        <f>+F21</f>
        <v>1053.92</v>
      </c>
      <c r="G17" s="268">
        <f>+ROUND(E17*F17/1000,0)</f>
        <v>0</v>
      </c>
      <c r="H17" s="269" t="s">
        <v>99</v>
      </c>
      <c r="I17" s="270">
        <v>140</v>
      </c>
      <c r="J17" s="248"/>
      <c r="K17" s="249"/>
      <c r="L17" s="179"/>
      <c r="M17" s="180">
        <v>11</v>
      </c>
      <c r="N17" s="218">
        <v>2620</v>
      </c>
      <c r="O17" s="219">
        <v>12039</v>
      </c>
      <c r="P17" s="220">
        <v>3798</v>
      </c>
      <c r="Q17" s="221">
        <v>2565</v>
      </c>
      <c r="R17" s="222">
        <v>3168</v>
      </c>
      <c r="S17" s="128"/>
      <c r="T17" s="186"/>
      <c r="U17" s="187"/>
      <c r="V17" s="187"/>
      <c r="W17" s="192"/>
      <c r="X17" s="189">
        <v>1397</v>
      </c>
      <c r="Y17" s="190">
        <v>60</v>
      </c>
      <c r="Z17" s="191">
        <v>0</v>
      </c>
      <c r="AA17" s="192">
        <v>10666.29</v>
      </c>
      <c r="AB17" s="191">
        <v>10920</v>
      </c>
      <c r="AC17" s="190">
        <v>-253.70999999999913</v>
      </c>
      <c r="AD17" s="189">
        <v>10920</v>
      </c>
      <c r="AE17" s="193">
        <v>8299.4500000000007</v>
      </c>
      <c r="AF17" s="191">
        <v>12039</v>
      </c>
      <c r="AG17" s="193">
        <v>12039</v>
      </c>
      <c r="AH17" s="191">
        <v>8299.4500000000007</v>
      </c>
      <c r="AI17" s="191">
        <v>0</v>
      </c>
      <c r="AJ17" s="194">
        <v>2620</v>
      </c>
      <c r="AK17" s="195">
        <v>0</v>
      </c>
      <c r="AL17" s="196">
        <v>0</v>
      </c>
      <c r="AM17" s="195">
        <v>1111.3800000000001</v>
      </c>
      <c r="AN17" s="192">
        <v>32.021428571428572</v>
      </c>
      <c r="AO17" s="197" t="e">
        <v>#DIV/0!</v>
      </c>
      <c r="AP17" s="190">
        <v>747.63</v>
      </c>
      <c r="AQ17" s="198">
        <v>1654.54</v>
      </c>
      <c r="AR17" s="223">
        <v>1143.56</v>
      </c>
      <c r="AS17" s="196">
        <v>1128.45</v>
      </c>
      <c r="AT17" s="196">
        <v>1229.96</v>
      </c>
      <c r="AU17" s="196">
        <v>1223.94</v>
      </c>
      <c r="AV17" s="224">
        <v>1187.03</v>
      </c>
      <c r="AW17" s="129"/>
      <c r="AX17" s="225">
        <v>1.3449</v>
      </c>
      <c r="AY17" s="226">
        <v>1.4111</v>
      </c>
      <c r="AZ17" s="226">
        <v>2.4533</v>
      </c>
      <c r="BA17" s="226">
        <v>2.5693999999999999</v>
      </c>
      <c r="BB17" s="227">
        <v>2.0724</v>
      </c>
      <c r="BC17" s="205"/>
      <c r="BD17" s="192"/>
      <c r="BE17" s="191"/>
      <c r="BF17" s="196">
        <v>1054.45</v>
      </c>
      <c r="BG17" s="196">
        <v>1054.45</v>
      </c>
      <c r="BH17" s="192">
        <v>0</v>
      </c>
      <c r="BI17" s="191">
        <v>0</v>
      </c>
      <c r="BJ17" s="193">
        <v>0</v>
      </c>
      <c r="BK17" s="195">
        <v>1054.45</v>
      </c>
      <c r="BL17" s="192">
        <v>1054.45</v>
      </c>
      <c r="BM17" s="191">
        <v>1054.45</v>
      </c>
      <c r="BN17" s="196">
        <v>0</v>
      </c>
      <c r="BO17" s="196">
        <v>1054.44</v>
      </c>
      <c r="BP17" s="196">
        <v>39.287722199255882</v>
      </c>
      <c r="BQ17" s="191">
        <v>0</v>
      </c>
      <c r="BR17" s="193">
        <v>0</v>
      </c>
      <c r="BS17" s="195">
        <v>1054.5</v>
      </c>
      <c r="BT17" s="192">
        <v>0</v>
      </c>
      <c r="BU17" s="206">
        <v>0</v>
      </c>
      <c r="BV17" s="128"/>
      <c r="BW17" s="205"/>
      <c r="BX17" s="192"/>
      <c r="BY17" s="191"/>
      <c r="BZ17" s="193"/>
      <c r="CA17" s="191"/>
      <c r="CB17" s="192"/>
      <c r="CC17" s="191"/>
      <c r="CD17" s="193"/>
      <c r="CE17" s="191"/>
      <c r="CF17" s="192"/>
      <c r="CG17" s="191"/>
      <c r="CH17" s="193"/>
      <c r="CI17" s="191"/>
      <c r="CJ17" s="192"/>
      <c r="CK17" s="191"/>
      <c r="CL17" s="193"/>
      <c r="CM17" s="191"/>
      <c r="CN17" s="192"/>
      <c r="CO17" s="191"/>
      <c r="CP17" s="193"/>
      <c r="CQ17" s="191"/>
      <c r="CR17" s="192"/>
      <c r="CS17" s="191"/>
      <c r="CT17" s="193"/>
      <c r="CU17" s="191"/>
      <c r="CV17" s="192"/>
      <c r="CW17" s="191"/>
      <c r="CX17" s="193"/>
      <c r="CY17" s="191"/>
      <c r="CZ17" s="207"/>
      <c r="DA17" s="129"/>
      <c r="DB17" s="208">
        <v>0</v>
      </c>
      <c r="DC17" s="191"/>
      <c r="DD17" s="192"/>
      <c r="DE17" s="191"/>
      <c r="DF17" s="193">
        <v>725.17</v>
      </c>
      <c r="DG17" s="206">
        <v>225.2</v>
      </c>
      <c r="DH17" s="130"/>
      <c r="DI17" s="129"/>
      <c r="DJ17" s="208">
        <v>950.36999999999989</v>
      </c>
      <c r="DK17" s="191">
        <v>725.17</v>
      </c>
      <c r="DL17" s="192">
        <v>225.2</v>
      </c>
      <c r="DM17" s="191">
        <v>790.24</v>
      </c>
      <c r="DN17" s="193">
        <v>329.57</v>
      </c>
      <c r="DO17" s="191">
        <v>3770.73</v>
      </c>
      <c r="DP17" s="192">
        <v>389.24</v>
      </c>
      <c r="DQ17" s="206">
        <v>0</v>
      </c>
      <c r="DR17" s="128"/>
      <c r="DS17" s="129"/>
      <c r="DT17" s="130"/>
      <c r="DU17" s="129"/>
      <c r="DV17" s="128"/>
      <c r="DW17" s="129"/>
      <c r="DX17" s="209">
        <v>33190</v>
      </c>
      <c r="DY17" s="191">
        <v>1</v>
      </c>
      <c r="DZ17" s="196">
        <v>111.18</v>
      </c>
      <c r="EA17" s="196">
        <v>34.53</v>
      </c>
      <c r="EB17" s="228"/>
      <c r="EC17" s="174"/>
      <c r="ED17" s="175"/>
      <c r="EE17" s="21"/>
      <c r="EF17" s="21"/>
      <c r="EG17" s="228"/>
      <c r="EH17" s="175"/>
      <c r="EI17" s="175"/>
      <c r="EJ17" s="175"/>
      <c r="EK17" s="175"/>
      <c r="EL17" s="175"/>
      <c r="EM17" s="210">
        <v>1111.3800000000001</v>
      </c>
      <c r="EO17" s="268">
        <v>3063.2</v>
      </c>
      <c r="EP17" s="640">
        <v>12357.2</v>
      </c>
      <c r="EQ17" s="641">
        <v>3433.6</v>
      </c>
      <c r="ER17" s="642">
        <v>2393.9</v>
      </c>
      <c r="ES17" s="638">
        <v>0</v>
      </c>
      <c r="EU17" s="635">
        <v>-0.16916030534351137</v>
      </c>
      <c r="EV17" s="635">
        <v>-2.6430766674973065E-2</v>
      </c>
      <c r="EW17" s="635">
        <v>9.5945234333859944E-2</v>
      </c>
      <c r="EX17" s="635">
        <v>6.6705653021442463E-2</v>
      </c>
      <c r="EY17" s="635">
        <v>1.2152777777777778E-2</v>
      </c>
      <c r="FA17" s="211"/>
      <c r="FB17" s="229">
        <v>396.82999999999993</v>
      </c>
      <c r="FC17" s="230">
        <v>2811.8893000000003</v>
      </c>
      <c r="FD17" s="231"/>
    </row>
    <row r="18" spans="1:160" ht="16.5" thickBot="1" x14ac:dyDescent="0.3">
      <c r="A18" s="14"/>
      <c r="B18" s="2"/>
      <c r="C18" s="272" t="s">
        <v>100</v>
      </c>
      <c r="D18" s="273"/>
      <c r="E18" s="274"/>
      <c r="F18" s="267"/>
      <c r="G18" s="268"/>
      <c r="H18" s="275" t="s">
        <v>101</v>
      </c>
      <c r="I18" s="276">
        <f>I12-I13</f>
        <v>256.95999999999913</v>
      </c>
      <c r="J18" s="253"/>
      <c r="K18" s="249"/>
      <c r="L18" s="179"/>
      <c r="M18" s="217">
        <v>12</v>
      </c>
      <c r="N18" s="218">
        <v>2620</v>
      </c>
      <c r="O18" s="219">
        <v>12193</v>
      </c>
      <c r="P18" s="220">
        <v>3569</v>
      </c>
      <c r="Q18" s="221">
        <v>2583</v>
      </c>
      <c r="R18" s="222">
        <v>3232</v>
      </c>
      <c r="S18" s="128"/>
      <c r="T18" s="186"/>
      <c r="U18" s="187"/>
      <c r="V18" s="187"/>
      <c r="W18" s="192"/>
      <c r="X18" s="189">
        <v>1397</v>
      </c>
      <c r="Y18" s="190">
        <v>60</v>
      </c>
      <c r="Z18" s="191">
        <v>0</v>
      </c>
      <c r="AA18" s="192">
        <v>10797.44</v>
      </c>
      <c r="AB18" s="191">
        <v>11058</v>
      </c>
      <c r="AC18" s="190">
        <v>-260.55999999999949</v>
      </c>
      <c r="AD18" s="189">
        <v>11058</v>
      </c>
      <c r="AE18" s="193">
        <v>8140.86</v>
      </c>
      <c r="AF18" s="191">
        <v>12193</v>
      </c>
      <c r="AG18" s="193">
        <v>12193</v>
      </c>
      <c r="AH18" s="191">
        <v>8140.86</v>
      </c>
      <c r="AI18" s="191">
        <v>0</v>
      </c>
      <c r="AJ18" s="194">
        <v>2620</v>
      </c>
      <c r="AK18" s="195">
        <v>0</v>
      </c>
      <c r="AL18" s="196">
        <v>0</v>
      </c>
      <c r="AM18" s="195">
        <v>1109.24</v>
      </c>
      <c r="AN18" s="192">
        <v>32.971428571428568</v>
      </c>
      <c r="AO18" s="197" t="e">
        <v>#DIV/0!</v>
      </c>
      <c r="AP18" s="190">
        <v>797.21</v>
      </c>
      <c r="AQ18" s="198">
        <v>1634.69</v>
      </c>
      <c r="AR18" s="223">
        <v>1146.5</v>
      </c>
      <c r="AS18" s="196">
        <v>1128.5899999999999</v>
      </c>
      <c r="AT18" s="196">
        <v>1230.55</v>
      </c>
      <c r="AU18" s="196">
        <v>1223.94</v>
      </c>
      <c r="AV18" s="224">
        <v>1183.8900000000001</v>
      </c>
      <c r="AW18" s="129"/>
      <c r="AX18" s="225">
        <v>1.3848</v>
      </c>
      <c r="AY18" s="226">
        <v>1.4147000000000001</v>
      </c>
      <c r="AZ18" s="226">
        <v>2.4601000000000002</v>
      </c>
      <c r="BA18" s="226">
        <v>2.5693999999999999</v>
      </c>
      <c r="BB18" s="227">
        <v>2.0369000000000002</v>
      </c>
      <c r="BC18" s="205"/>
      <c r="BD18" s="192"/>
      <c r="BE18" s="191"/>
      <c r="BF18" s="196">
        <v>1054.29</v>
      </c>
      <c r="BG18" s="196">
        <v>1054.29</v>
      </c>
      <c r="BH18" s="192">
        <v>0</v>
      </c>
      <c r="BI18" s="191">
        <v>0</v>
      </c>
      <c r="BJ18" s="193">
        <v>0</v>
      </c>
      <c r="BK18" s="195">
        <v>1054.29</v>
      </c>
      <c r="BL18" s="192">
        <v>1054.29</v>
      </c>
      <c r="BM18" s="191">
        <v>1054.29</v>
      </c>
      <c r="BN18" s="196">
        <v>0</v>
      </c>
      <c r="BO18" s="196">
        <v>1054.26</v>
      </c>
      <c r="BP18" s="196">
        <v>39.270157457536058</v>
      </c>
      <c r="BQ18" s="191">
        <v>0</v>
      </c>
      <c r="BR18" s="193">
        <v>0</v>
      </c>
      <c r="BS18" s="195">
        <v>1054.33</v>
      </c>
      <c r="BT18" s="192">
        <v>0</v>
      </c>
      <c r="BU18" s="206">
        <v>0</v>
      </c>
      <c r="BV18" s="128"/>
      <c r="BW18" s="205"/>
      <c r="BX18" s="192"/>
      <c r="BY18" s="191"/>
      <c r="BZ18" s="193"/>
      <c r="CA18" s="191"/>
      <c r="CB18" s="192"/>
      <c r="CC18" s="191"/>
      <c r="CD18" s="193"/>
      <c r="CE18" s="191"/>
      <c r="CF18" s="192"/>
      <c r="CG18" s="191"/>
      <c r="CH18" s="193"/>
      <c r="CI18" s="191"/>
      <c r="CJ18" s="192"/>
      <c r="CK18" s="191"/>
      <c r="CL18" s="193"/>
      <c r="CM18" s="191"/>
      <c r="CN18" s="192"/>
      <c r="CO18" s="191"/>
      <c r="CP18" s="193"/>
      <c r="CQ18" s="191"/>
      <c r="CR18" s="192"/>
      <c r="CS18" s="191"/>
      <c r="CT18" s="193"/>
      <c r="CU18" s="191"/>
      <c r="CV18" s="192"/>
      <c r="CW18" s="191"/>
      <c r="CX18" s="193"/>
      <c r="CY18" s="191"/>
      <c r="CZ18" s="207"/>
      <c r="DA18" s="129"/>
      <c r="DB18" s="208">
        <v>0</v>
      </c>
      <c r="DC18" s="191"/>
      <c r="DD18" s="192"/>
      <c r="DE18" s="191"/>
      <c r="DF18" s="193">
        <v>715.37</v>
      </c>
      <c r="DG18" s="206">
        <v>234.85</v>
      </c>
      <c r="DH18" s="130"/>
      <c r="DI18" s="129"/>
      <c r="DJ18" s="208">
        <v>950.22</v>
      </c>
      <c r="DK18" s="191">
        <v>715.37</v>
      </c>
      <c r="DL18" s="192">
        <v>234.85</v>
      </c>
      <c r="DM18" s="191">
        <v>748.19</v>
      </c>
      <c r="DN18" s="193">
        <v>212.1</v>
      </c>
      <c r="DO18" s="191">
        <v>3737.91</v>
      </c>
      <c r="DP18" s="192">
        <v>411.99</v>
      </c>
      <c r="DQ18" s="206">
        <v>0</v>
      </c>
      <c r="DR18" s="128"/>
      <c r="DS18" s="129"/>
      <c r="DT18" s="130"/>
      <c r="DU18" s="129"/>
      <c r="DV18" s="128"/>
      <c r="DW18" s="129"/>
      <c r="DX18" s="209">
        <v>31424</v>
      </c>
      <c r="DY18" s="191">
        <v>1</v>
      </c>
      <c r="DZ18" s="196">
        <v>110.73</v>
      </c>
      <c r="EA18" s="196">
        <v>36.350000000000009</v>
      </c>
      <c r="EB18" s="228"/>
      <c r="EC18" s="174"/>
      <c r="ED18" s="175"/>
      <c r="EE18" s="21"/>
      <c r="EF18" s="21"/>
      <c r="EG18" s="228"/>
      <c r="EH18" s="175"/>
      <c r="EI18" s="175"/>
      <c r="EJ18" s="175"/>
      <c r="EK18" s="175"/>
      <c r="EL18" s="175"/>
      <c r="EM18" s="210">
        <v>1109.24</v>
      </c>
      <c r="EO18" s="268">
        <v>3081.4</v>
      </c>
      <c r="EP18" s="640">
        <v>12476.9</v>
      </c>
      <c r="EQ18" s="641">
        <v>3409.4</v>
      </c>
      <c r="ER18" s="642">
        <v>2408</v>
      </c>
      <c r="ES18" s="638">
        <v>0</v>
      </c>
      <c r="EU18" s="635">
        <v>-0.17610687022900767</v>
      </c>
      <c r="EV18" s="635">
        <v>-2.3283851390141854E-2</v>
      </c>
      <c r="EW18" s="635">
        <v>4.4718408517792074E-2</v>
      </c>
      <c r="EX18" s="635">
        <v>6.7750677506775062E-2</v>
      </c>
      <c r="EY18" s="635">
        <v>1.1912128712871287E-2</v>
      </c>
      <c r="FA18" s="211"/>
      <c r="FB18" s="229">
        <v>427.09999999999991</v>
      </c>
      <c r="FC18" s="230">
        <v>2872.1246999999998</v>
      </c>
      <c r="FD18" s="231"/>
    </row>
    <row r="19" spans="1:160" ht="15.75" thickBot="1" x14ac:dyDescent="0.25">
      <c r="A19" s="14"/>
      <c r="B19" s="2"/>
      <c r="C19" s="277"/>
      <c r="D19" s="278"/>
      <c r="E19" s="274"/>
      <c r="F19" s="267"/>
      <c r="G19" s="268"/>
      <c r="H19" s="279" t="s">
        <v>102</v>
      </c>
      <c r="I19" s="175">
        <f>ROUND(E12-E15-E16-E17-E21-E29-D75-D67-D66-D93,2)</f>
        <v>7856.65</v>
      </c>
      <c r="J19" s="253"/>
      <c r="K19" s="249"/>
      <c r="L19" s="179"/>
      <c r="M19" s="180">
        <v>13</v>
      </c>
      <c r="N19" s="218">
        <v>2620</v>
      </c>
      <c r="O19" s="219">
        <v>11980</v>
      </c>
      <c r="P19" s="220">
        <v>3441</v>
      </c>
      <c r="Q19" s="221">
        <v>2546</v>
      </c>
      <c r="R19" s="222">
        <v>3337</v>
      </c>
      <c r="S19" s="128"/>
      <c r="T19" s="186"/>
      <c r="U19" s="187"/>
      <c r="V19" s="187"/>
      <c r="W19" s="192"/>
      <c r="X19" s="189">
        <v>1383</v>
      </c>
      <c r="Y19" s="190">
        <v>60</v>
      </c>
      <c r="Z19" s="191">
        <v>0</v>
      </c>
      <c r="AA19" s="192">
        <v>10743.04</v>
      </c>
      <c r="AB19" s="191">
        <v>11000</v>
      </c>
      <c r="AC19" s="190">
        <v>-256.95999999999913</v>
      </c>
      <c r="AD19" s="189">
        <v>11000</v>
      </c>
      <c r="AE19" s="193">
        <v>7856.65</v>
      </c>
      <c r="AF19" s="191">
        <v>11980</v>
      </c>
      <c r="AG19" s="193">
        <v>11980</v>
      </c>
      <c r="AH19" s="191">
        <v>7857.65</v>
      </c>
      <c r="AI19" s="191">
        <v>0</v>
      </c>
      <c r="AJ19" s="194">
        <v>2620</v>
      </c>
      <c r="AK19" s="195">
        <v>0</v>
      </c>
      <c r="AL19" s="196">
        <v>0</v>
      </c>
      <c r="AM19" s="195">
        <v>1104.6199999999999</v>
      </c>
      <c r="AN19" s="192">
        <v>32.833333333333336</v>
      </c>
      <c r="AO19" s="197" t="e">
        <v>#DIV/0!</v>
      </c>
      <c r="AP19" s="190">
        <v>895.54</v>
      </c>
      <c r="AQ19" s="198">
        <v>1624.19</v>
      </c>
      <c r="AR19" s="223">
        <v>1145.5899999999999</v>
      </c>
      <c r="AS19" s="196">
        <v>1126.71</v>
      </c>
      <c r="AT19" s="196">
        <v>1228.2</v>
      </c>
      <c r="AU19" s="196">
        <v>1223.94</v>
      </c>
      <c r="AV19" s="224">
        <v>1179.3</v>
      </c>
      <c r="AW19" s="129"/>
      <c r="AX19" s="225">
        <v>1.379</v>
      </c>
      <c r="AY19" s="226">
        <v>1.3928</v>
      </c>
      <c r="AZ19" s="226">
        <v>2.4297</v>
      </c>
      <c r="BA19" s="226">
        <v>2.5693999999999999</v>
      </c>
      <c r="BB19" s="227">
        <v>1.9821</v>
      </c>
      <c r="BC19" s="205"/>
      <c r="BD19" s="192"/>
      <c r="BE19" s="191"/>
      <c r="BF19" s="196">
        <v>1053.92</v>
      </c>
      <c r="BG19" s="196">
        <v>1053.92</v>
      </c>
      <c r="BH19" s="192">
        <v>0</v>
      </c>
      <c r="BI19" s="191">
        <v>0</v>
      </c>
      <c r="BJ19" s="193">
        <v>0</v>
      </c>
      <c r="BK19" s="195">
        <v>1053.92</v>
      </c>
      <c r="BL19" s="192">
        <v>1053.92</v>
      </c>
      <c r="BM19" s="191">
        <v>1053.92</v>
      </c>
      <c r="BN19" s="196">
        <v>0</v>
      </c>
      <c r="BO19" s="196">
        <v>1053.9100000000001</v>
      </c>
      <c r="BP19" s="196">
        <v>39.31156997157666</v>
      </c>
      <c r="BQ19" s="191">
        <v>0</v>
      </c>
      <c r="BR19" s="193">
        <v>0</v>
      </c>
      <c r="BS19" s="195">
        <v>1053.99</v>
      </c>
      <c r="BT19" s="192">
        <v>0</v>
      </c>
      <c r="BU19" s="206">
        <v>0</v>
      </c>
      <c r="BV19" s="128"/>
      <c r="BW19" s="205"/>
      <c r="BX19" s="192"/>
      <c r="BY19" s="191"/>
      <c r="BZ19" s="193"/>
      <c r="CA19" s="191"/>
      <c r="CB19" s="192"/>
      <c r="CC19" s="191"/>
      <c r="CD19" s="193"/>
      <c r="CE19" s="191"/>
      <c r="CF19" s="192"/>
      <c r="CG19" s="191"/>
      <c r="CH19" s="193"/>
      <c r="CI19" s="191"/>
      <c r="CJ19" s="192"/>
      <c r="CK19" s="191"/>
      <c r="CL19" s="193"/>
      <c r="CM19" s="191"/>
      <c r="CN19" s="192"/>
      <c r="CO19" s="191"/>
      <c r="CP19" s="193"/>
      <c r="CQ19" s="191"/>
      <c r="CR19" s="192"/>
      <c r="CS19" s="191"/>
      <c r="CT19" s="193"/>
      <c r="CU19" s="191"/>
      <c r="CV19" s="192"/>
      <c r="CW19" s="191"/>
      <c r="CX19" s="193"/>
      <c r="CY19" s="191"/>
      <c r="CZ19" s="207"/>
      <c r="DA19" s="129"/>
      <c r="DB19" s="208">
        <v>0</v>
      </c>
      <c r="DC19" s="191"/>
      <c r="DD19" s="192"/>
      <c r="DE19" s="191"/>
      <c r="DF19" s="193">
        <v>714.53</v>
      </c>
      <c r="DG19" s="206">
        <v>225.96</v>
      </c>
      <c r="DH19" s="130"/>
      <c r="DI19" s="129"/>
      <c r="DJ19" s="208">
        <v>940.49</v>
      </c>
      <c r="DK19" s="191">
        <v>714.53</v>
      </c>
      <c r="DL19" s="192">
        <v>225.96</v>
      </c>
      <c r="DM19" s="191">
        <v>851.02</v>
      </c>
      <c r="DN19" s="193">
        <v>211.31</v>
      </c>
      <c r="DO19" s="191">
        <v>3601.42</v>
      </c>
      <c r="DP19" s="192">
        <v>426.64</v>
      </c>
      <c r="DQ19" s="206">
        <v>0</v>
      </c>
      <c r="DR19" s="128"/>
      <c r="DS19" s="129"/>
      <c r="DT19" s="130"/>
      <c r="DU19" s="129"/>
      <c r="DV19" s="128"/>
      <c r="DW19" s="129"/>
      <c r="DX19" s="209">
        <v>35743</v>
      </c>
      <c r="DY19" s="191">
        <v>1</v>
      </c>
      <c r="DZ19" s="196">
        <v>111.78</v>
      </c>
      <c r="EA19" s="196">
        <v>35.349999999999994</v>
      </c>
      <c r="EB19" s="228"/>
      <c r="EC19" s="174"/>
      <c r="ED19" s="175"/>
      <c r="EE19" s="21"/>
      <c r="EF19" s="21"/>
      <c r="EG19" s="228"/>
      <c r="EH19" s="175"/>
      <c r="EI19" s="175"/>
      <c r="EJ19" s="175"/>
      <c r="EK19" s="175"/>
      <c r="EL19" s="175"/>
      <c r="EM19" s="210">
        <v>1104.6199999999999</v>
      </c>
      <c r="EO19" s="268">
        <v>3054.8</v>
      </c>
      <c r="EP19" s="640">
        <v>12286.6</v>
      </c>
      <c r="EQ19" s="641">
        <v>3463.5</v>
      </c>
      <c r="ER19" s="642">
        <v>2378.3000000000002</v>
      </c>
      <c r="ES19" s="638">
        <v>0</v>
      </c>
      <c r="EU19" s="635">
        <v>-0.16595419847328252</v>
      </c>
      <c r="EV19" s="635">
        <v>-2.5592654424040098E-2</v>
      </c>
      <c r="EW19" s="635">
        <v>-6.5387968613775061E-3</v>
      </c>
      <c r="EX19" s="635">
        <v>6.5868028279654295E-2</v>
      </c>
      <c r="EY19" s="635">
        <v>1.4534012586155229E-2</v>
      </c>
      <c r="FA19" s="211"/>
      <c r="FB19" s="229">
        <v>294.27</v>
      </c>
      <c r="FC19" s="230">
        <v>2967.5832999999998</v>
      </c>
      <c r="FD19" s="231"/>
    </row>
    <row r="20" spans="1:160" ht="15.75" thickBot="1" x14ac:dyDescent="0.25">
      <c r="A20" s="14"/>
      <c r="B20" s="2"/>
      <c r="C20" s="277"/>
      <c r="D20" s="278"/>
      <c r="E20" s="274"/>
      <c r="F20" s="267"/>
      <c r="G20" s="268"/>
      <c r="H20" s="709" t="s">
        <v>103</v>
      </c>
      <c r="I20" s="710"/>
      <c r="J20" s="2">
        <v>13529</v>
      </c>
      <c r="K20" s="249"/>
      <c r="L20" s="179"/>
      <c r="M20" s="217">
        <v>14</v>
      </c>
      <c r="N20" s="218">
        <v>9600</v>
      </c>
      <c r="O20" s="219">
        <v>12405</v>
      </c>
      <c r="P20" s="220">
        <v>2903</v>
      </c>
      <c r="Q20" s="221">
        <v>2731</v>
      </c>
      <c r="R20" s="222">
        <v>2976</v>
      </c>
      <c r="S20" s="128"/>
      <c r="T20" s="186"/>
      <c r="U20" s="187"/>
      <c r="V20" s="187"/>
      <c r="W20" s="192"/>
      <c r="X20" s="189">
        <v>1680</v>
      </c>
      <c r="Y20" s="190">
        <v>77</v>
      </c>
      <c r="Z20" s="191">
        <v>0</v>
      </c>
      <c r="AA20" s="192">
        <v>10540.43</v>
      </c>
      <c r="AB20" s="191">
        <v>11000</v>
      </c>
      <c r="AC20" s="190">
        <v>-459.56999999999971</v>
      </c>
      <c r="AD20" s="189">
        <v>11000</v>
      </c>
      <c r="AE20" s="193">
        <v>12775.19</v>
      </c>
      <c r="AF20" s="191">
        <v>12405</v>
      </c>
      <c r="AG20" s="193">
        <v>12405</v>
      </c>
      <c r="AH20" s="191">
        <v>12455.19</v>
      </c>
      <c r="AI20" s="191">
        <v>0</v>
      </c>
      <c r="AJ20" s="194">
        <v>9600</v>
      </c>
      <c r="AK20" s="195">
        <v>0</v>
      </c>
      <c r="AL20" s="196">
        <v>0</v>
      </c>
      <c r="AM20" s="195">
        <v>1208.6600000000001</v>
      </c>
      <c r="AN20" s="192">
        <v>37.945238095238089</v>
      </c>
      <c r="AO20" s="197" t="e">
        <v>#DIV/0!</v>
      </c>
      <c r="AP20" s="190">
        <v>641.16</v>
      </c>
      <c r="AQ20" s="198">
        <v>3232.99</v>
      </c>
      <c r="AR20" s="223">
        <v>1145.3499999999999</v>
      </c>
      <c r="AS20" s="196">
        <v>1131.7</v>
      </c>
      <c r="AT20" s="196">
        <v>1220.8599999999999</v>
      </c>
      <c r="AU20" s="196">
        <v>1217.53</v>
      </c>
      <c r="AV20" s="224">
        <v>1170.49</v>
      </c>
      <c r="AW20" s="129"/>
      <c r="AX20" s="225">
        <v>1.5936999999999999</v>
      </c>
      <c r="AY20" s="226">
        <v>1.4524999999999999</v>
      </c>
      <c r="AZ20" s="226">
        <v>2.3774999999999999</v>
      </c>
      <c r="BA20" s="226">
        <v>2.4780000000000002</v>
      </c>
      <c r="BB20" s="227">
        <v>1.9249000000000001</v>
      </c>
      <c r="BC20" s="205"/>
      <c r="BD20" s="192"/>
      <c r="BE20" s="191"/>
      <c r="BF20" s="196">
        <v>1052.27</v>
      </c>
      <c r="BG20" s="196">
        <v>1052.27</v>
      </c>
      <c r="BH20" s="192">
        <v>0</v>
      </c>
      <c r="BI20" s="191">
        <v>0</v>
      </c>
      <c r="BJ20" s="193">
        <v>0</v>
      </c>
      <c r="BK20" s="195">
        <v>1052.27</v>
      </c>
      <c r="BL20" s="192">
        <v>1052.27</v>
      </c>
      <c r="BM20" s="191">
        <v>1052.27</v>
      </c>
      <c r="BN20" s="196">
        <v>0</v>
      </c>
      <c r="BO20" s="196">
        <v>1052.23</v>
      </c>
      <c r="BP20" s="196">
        <v>37.326147313408462</v>
      </c>
      <c r="BQ20" s="191">
        <v>0</v>
      </c>
      <c r="BR20" s="193">
        <v>0</v>
      </c>
      <c r="BS20" s="195">
        <v>1052.31</v>
      </c>
      <c r="BT20" s="192">
        <v>0</v>
      </c>
      <c r="BU20" s="206">
        <v>0</v>
      </c>
      <c r="BV20" s="128"/>
      <c r="BW20" s="205"/>
      <c r="BX20" s="192"/>
      <c r="BY20" s="191"/>
      <c r="BZ20" s="193"/>
      <c r="CA20" s="191"/>
      <c r="CB20" s="192"/>
      <c r="CC20" s="191"/>
      <c r="CD20" s="193"/>
      <c r="CE20" s="191"/>
      <c r="CF20" s="192"/>
      <c r="CG20" s="191"/>
      <c r="CH20" s="193"/>
      <c r="CI20" s="191"/>
      <c r="CJ20" s="192"/>
      <c r="CK20" s="191"/>
      <c r="CL20" s="193"/>
      <c r="CM20" s="191"/>
      <c r="CN20" s="192"/>
      <c r="CO20" s="191"/>
      <c r="CP20" s="193"/>
      <c r="CQ20" s="191"/>
      <c r="CR20" s="192"/>
      <c r="CS20" s="191"/>
      <c r="CT20" s="193"/>
      <c r="CU20" s="191"/>
      <c r="CV20" s="192"/>
      <c r="CW20" s="191"/>
      <c r="CX20" s="193"/>
      <c r="CY20" s="191"/>
      <c r="CZ20" s="207"/>
      <c r="DA20" s="129"/>
      <c r="DB20" s="208">
        <v>0</v>
      </c>
      <c r="DC20" s="191"/>
      <c r="DD20" s="192"/>
      <c r="DE20" s="191"/>
      <c r="DF20" s="193">
        <v>869.22</v>
      </c>
      <c r="DG20" s="206">
        <v>273.52</v>
      </c>
      <c r="DH20" s="130"/>
      <c r="DI20" s="129"/>
      <c r="DJ20" s="208">
        <v>1142.74</v>
      </c>
      <c r="DK20" s="191">
        <v>869.22</v>
      </c>
      <c r="DL20" s="192">
        <v>273.52</v>
      </c>
      <c r="DM20" s="191">
        <v>1066.02</v>
      </c>
      <c r="DN20" s="193">
        <v>0</v>
      </c>
      <c r="DO20" s="191">
        <v>4677.8</v>
      </c>
      <c r="DP20" s="192">
        <v>912.7</v>
      </c>
      <c r="DQ20" s="206">
        <v>0</v>
      </c>
      <c r="DR20" s="128"/>
      <c r="DS20" s="129"/>
      <c r="DT20" s="130"/>
      <c r="DU20" s="129"/>
      <c r="DV20" s="128"/>
      <c r="DW20" s="129"/>
      <c r="DX20" s="209">
        <v>44773</v>
      </c>
      <c r="DY20" s="191">
        <v>0</v>
      </c>
      <c r="DZ20" s="196">
        <v>111.59</v>
      </c>
      <c r="EA20" s="196">
        <v>35.120000000000005</v>
      </c>
      <c r="EB20" s="228"/>
      <c r="EC20" s="174"/>
      <c r="ED20" s="175"/>
      <c r="EE20" s="21"/>
      <c r="EF20" s="21"/>
      <c r="EG20" s="228"/>
      <c r="EH20" s="175"/>
      <c r="EI20" s="175"/>
      <c r="EJ20" s="175"/>
      <c r="EK20" s="175"/>
      <c r="EL20" s="175"/>
      <c r="EM20" s="210">
        <v>1208.6600000000001</v>
      </c>
      <c r="EO20" s="268">
        <v>9312.1</v>
      </c>
      <c r="EP20" s="640">
        <v>12694.2</v>
      </c>
      <c r="EQ20" s="641">
        <v>2840</v>
      </c>
      <c r="ER20" s="640">
        <v>2550.6</v>
      </c>
      <c r="ES20" s="638">
        <v>0</v>
      </c>
      <c r="EU20" s="635">
        <v>2.9989583333333295E-2</v>
      </c>
      <c r="EV20" s="635">
        <v>-2.3313180169286636E-2</v>
      </c>
      <c r="EW20" s="635">
        <v>2.1701687909059592E-2</v>
      </c>
      <c r="EX20" s="635">
        <v>6.6056389600878826E-2</v>
      </c>
      <c r="EY20" s="635">
        <v>2.3991935483870998E-2</v>
      </c>
      <c r="FA20" s="211"/>
      <c r="FB20" s="229">
        <v>-1206.1499999999996</v>
      </c>
      <c r="FC20" s="230">
        <v>2678.3385999999996</v>
      </c>
      <c r="FD20" s="231"/>
    </row>
    <row r="21" spans="1:160" ht="14.25" customHeight="1" thickBot="1" x14ac:dyDescent="0.3">
      <c r="A21" s="14"/>
      <c r="C21" s="707" t="s">
        <v>104</v>
      </c>
      <c r="D21" s="708"/>
      <c r="E21" s="280">
        <f>I15</f>
        <v>11000</v>
      </c>
      <c r="F21" s="281">
        <v>1053.92</v>
      </c>
      <c r="G21" s="268">
        <f>+ROUND(E21*F21/1000,0)</f>
        <v>11593</v>
      </c>
      <c r="H21" s="711" t="s">
        <v>105</v>
      </c>
      <c r="I21" s="712"/>
      <c r="J21" s="253"/>
      <c r="K21" s="249"/>
      <c r="L21" s="179"/>
      <c r="M21" s="180">
        <v>15</v>
      </c>
      <c r="N21" s="218">
        <v>9600</v>
      </c>
      <c r="O21" s="219">
        <v>12596</v>
      </c>
      <c r="P21" s="220">
        <v>2733</v>
      </c>
      <c r="Q21" s="221">
        <v>2741</v>
      </c>
      <c r="R21" s="222">
        <v>3087</v>
      </c>
      <c r="S21" s="128"/>
      <c r="T21" s="186"/>
      <c r="U21" s="187"/>
      <c r="V21" s="187"/>
      <c r="W21" s="192"/>
      <c r="X21" s="189">
        <v>1732</v>
      </c>
      <c r="Y21" s="190">
        <v>77</v>
      </c>
      <c r="Z21" s="191">
        <v>0</v>
      </c>
      <c r="AA21" s="192">
        <v>10110.36</v>
      </c>
      <c r="AB21" s="191">
        <v>10521</v>
      </c>
      <c r="AC21" s="190">
        <v>-410.63999999999942</v>
      </c>
      <c r="AD21" s="189">
        <v>10521</v>
      </c>
      <c r="AE21" s="193">
        <v>12836.84</v>
      </c>
      <c r="AF21" s="191">
        <v>12596</v>
      </c>
      <c r="AG21" s="193">
        <v>12596</v>
      </c>
      <c r="AH21" s="191">
        <v>11884.84</v>
      </c>
      <c r="AI21" s="191">
        <v>0</v>
      </c>
      <c r="AJ21" s="194">
        <v>9600</v>
      </c>
      <c r="AK21" s="195">
        <v>0</v>
      </c>
      <c r="AL21" s="196">
        <v>0</v>
      </c>
      <c r="AM21" s="195">
        <v>1202.25</v>
      </c>
      <c r="AN21" s="192">
        <v>35.404761904761905</v>
      </c>
      <c r="AO21" s="197" t="e">
        <v>#DIV/0!</v>
      </c>
      <c r="AP21" s="190">
        <v>772.25</v>
      </c>
      <c r="AQ21" s="198">
        <v>3615.66</v>
      </c>
      <c r="AR21" s="223">
        <v>1136.93</v>
      </c>
      <c r="AS21" s="196">
        <v>1130.8599999999999</v>
      </c>
      <c r="AT21" s="196">
        <v>1220.0899999999999</v>
      </c>
      <c r="AU21" s="196">
        <v>1217.53</v>
      </c>
      <c r="AV21" s="224">
        <v>1173.52</v>
      </c>
      <c r="AW21" s="129"/>
      <c r="AX21" s="225">
        <v>1.4870000000000001</v>
      </c>
      <c r="AY21" s="226">
        <v>1.4430000000000001</v>
      </c>
      <c r="AZ21" s="226">
        <v>2.3893</v>
      </c>
      <c r="BA21" s="226">
        <v>2.4780000000000002</v>
      </c>
      <c r="BB21" s="227">
        <v>1.9388000000000001</v>
      </c>
      <c r="BC21" s="205"/>
      <c r="BD21" s="192"/>
      <c r="BE21" s="191"/>
      <c r="BF21" s="196">
        <v>1052.48</v>
      </c>
      <c r="BG21" s="196">
        <v>1052.48</v>
      </c>
      <c r="BH21" s="192">
        <v>0</v>
      </c>
      <c r="BI21" s="191">
        <v>0</v>
      </c>
      <c r="BJ21" s="193">
        <v>0</v>
      </c>
      <c r="BK21" s="195">
        <v>1052.48</v>
      </c>
      <c r="BL21" s="192">
        <v>1052.48</v>
      </c>
      <c r="BM21" s="191">
        <v>1052.48</v>
      </c>
      <c r="BN21" s="196">
        <v>0</v>
      </c>
      <c r="BO21" s="196">
        <v>1052.45</v>
      </c>
      <c r="BP21" s="196">
        <v>38.30119972689144</v>
      </c>
      <c r="BQ21" s="191">
        <v>0</v>
      </c>
      <c r="BR21" s="193">
        <v>0</v>
      </c>
      <c r="BS21" s="195">
        <v>1052.5</v>
      </c>
      <c r="BT21" s="192">
        <v>0</v>
      </c>
      <c r="BU21" s="206">
        <v>0</v>
      </c>
      <c r="BV21" s="128"/>
      <c r="BW21" s="205"/>
      <c r="BX21" s="192"/>
      <c r="BY21" s="191"/>
      <c r="BZ21" s="193"/>
      <c r="CA21" s="191"/>
      <c r="CB21" s="192"/>
      <c r="CC21" s="191"/>
      <c r="CD21" s="193"/>
      <c r="CE21" s="191"/>
      <c r="CF21" s="192"/>
      <c r="CG21" s="191"/>
      <c r="CH21" s="193"/>
      <c r="CI21" s="191"/>
      <c r="CJ21" s="192"/>
      <c r="CK21" s="191"/>
      <c r="CL21" s="193"/>
      <c r="CM21" s="191"/>
      <c r="CN21" s="192"/>
      <c r="CO21" s="191"/>
      <c r="CP21" s="193"/>
      <c r="CQ21" s="191"/>
      <c r="CR21" s="192"/>
      <c r="CS21" s="191"/>
      <c r="CT21" s="193"/>
      <c r="CU21" s="191"/>
      <c r="CV21" s="192"/>
      <c r="CW21" s="191"/>
      <c r="CX21" s="193"/>
      <c r="CY21" s="191"/>
      <c r="CZ21" s="207"/>
      <c r="DA21" s="129"/>
      <c r="DB21" s="208">
        <v>0</v>
      </c>
      <c r="DC21" s="191"/>
      <c r="DD21" s="192"/>
      <c r="DE21" s="191"/>
      <c r="DF21" s="193">
        <v>872.49</v>
      </c>
      <c r="DG21" s="206">
        <v>305.54000000000002</v>
      </c>
      <c r="DH21" s="130"/>
      <c r="DI21" s="129"/>
      <c r="DJ21" s="208">
        <v>1178.03</v>
      </c>
      <c r="DK21" s="191">
        <v>872.49</v>
      </c>
      <c r="DL21" s="192">
        <v>305.54000000000002</v>
      </c>
      <c r="DM21" s="191">
        <v>972.81</v>
      </c>
      <c r="DN21" s="193">
        <v>539.02</v>
      </c>
      <c r="DO21" s="191">
        <v>4577.4799999999996</v>
      </c>
      <c r="DP21" s="192">
        <v>679.22</v>
      </c>
      <c r="DQ21" s="206">
        <v>0</v>
      </c>
      <c r="DR21" s="128"/>
      <c r="DS21" s="129"/>
      <c r="DT21" s="130"/>
      <c r="DU21" s="129"/>
      <c r="DV21" s="128"/>
      <c r="DW21" s="129"/>
      <c r="DX21" s="209">
        <v>40858</v>
      </c>
      <c r="DY21" s="191">
        <v>2</v>
      </c>
      <c r="DZ21" s="196">
        <v>114.49</v>
      </c>
      <c r="EA21" s="196">
        <v>40.100000000000009</v>
      </c>
      <c r="EB21" s="228"/>
      <c r="EC21" s="174"/>
      <c r="ED21" s="175"/>
      <c r="EE21" s="21"/>
      <c r="EF21" s="21"/>
      <c r="EG21" s="228"/>
      <c r="EH21" s="175"/>
      <c r="EI21" s="175"/>
      <c r="EJ21" s="175"/>
      <c r="EK21" s="175"/>
      <c r="EL21" s="175"/>
      <c r="EM21" s="210">
        <v>1202.25</v>
      </c>
      <c r="EO21" s="268">
        <v>9304.09</v>
      </c>
      <c r="EP21" s="640">
        <v>13038</v>
      </c>
      <c r="EQ21" s="641">
        <v>2681.2</v>
      </c>
      <c r="ER21" s="640">
        <v>2564.1999999999998</v>
      </c>
      <c r="ES21" s="638">
        <v>0</v>
      </c>
      <c r="EU21" s="635">
        <v>3.0823958333333318E-2</v>
      </c>
      <c r="EV21" s="635">
        <v>-3.5090504922197521E-2</v>
      </c>
      <c r="EW21" s="635">
        <v>1.8953530918404751E-2</v>
      </c>
      <c r="EX21" s="635">
        <v>6.4502006566946435E-2</v>
      </c>
      <c r="EY21" s="635">
        <v>2.1703919663103338E-2</v>
      </c>
      <c r="FA21" s="211"/>
      <c r="FB21" s="229">
        <v>-1631.9099999999999</v>
      </c>
      <c r="FC21" s="230">
        <v>2768.2410999999997</v>
      </c>
      <c r="FD21" s="231"/>
    </row>
    <row r="22" spans="1:160" ht="16.5" thickBot="1" x14ac:dyDescent="0.3">
      <c r="B22" s="2"/>
      <c r="C22" s="707" t="s">
        <v>106</v>
      </c>
      <c r="D22" s="708"/>
      <c r="E22" s="282">
        <v>7856.65</v>
      </c>
      <c r="F22" s="267">
        <f>+F21</f>
        <v>1053.92</v>
      </c>
      <c r="G22" s="268">
        <f>+ROUND(E22*F22/1000,0)</f>
        <v>8280</v>
      </c>
      <c r="H22" s="283" t="s">
        <v>107</v>
      </c>
      <c r="I22" s="284">
        <f>+E8-3000</f>
        <v>-454</v>
      </c>
      <c r="J22" s="253"/>
      <c r="K22" s="249"/>
      <c r="L22" s="179"/>
      <c r="M22" s="217">
        <v>16</v>
      </c>
      <c r="N22" s="218">
        <v>9600</v>
      </c>
      <c r="O22" s="219">
        <v>12534</v>
      </c>
      <c r="P22" s="220">
        <v>3012</v>
      </c>
      <c r="Q22" s="221">
        <v>2728</v>
      </c>
      <c r="R22" s="222">
        <v>2816</v>
      </c>
      <c r="S22" s="128"/>
      <c r="T22" s="186"/>
      <c r="U22" s="187"/>
      <c r="V22" s="187"/>
      <c r="W22" s="192"/>
      <c r="X22" s="189">
        <v>1707</v>
      </c>
      <c r="Y22" s="190">
        <v>77</v>
      </c>
      <c r="Z22" s="191">
        <v>0</v>
      </c>
      <c r="AA22" s="192">
        <v>12145.86</v>
      </c>
      <c r="AB22" s="191">
        <v>11737</v>
      </c>
      <c r="AC22" s="190">
        <v>408.86000000000058</v>
      </c>
      <c r="AD22" s="189">
        <v>11737</v>
      </c>
      <c r="AE22" s="193">
        <v>11269.16</v>
      </c>
      <c r="AF22" s="191">
        <v>12534</v>
      </c>
      <c r="AG22" s="193">
        <v>12534</v>
      </c>
      <c r="AH22" s="191">
        <v>11270.16</v>
      </c>
      <c r="AI22" s="191">
        <v>0</v>
      </c>
      <c r="AJ22" s="194">
        <v>9600</v>
      </c>
      <c r="AK22" s="195">
        <v>0</v>
      </c>
      <c r="AL22" s="196">
        <v>0</v>
      </c>
      <c r="AM22" s="195">
        <v>1203.07</v>
      </c>
      <c r="AN22" s="192">
        <v>35.404761904761905</v>
      </c>
      <c r="AO22" s="197" t="e">
        <v>#DIV/0!</v>
      </c>
      <c r="AP22" s="190">
        <v>1188.49</v>
      </c>
      <c r="AQ22" s="198">
        <v>3508.28</v>
      </c>
      <c r="AR22" s="223">
        <v>1136.93</v>
      </c>
      <c r="AS22" s="196">
        <v>1133.73</v>
      </c>
      <c r="AT22" s="196">
        <v>1221.8399999999999</v>
      </c>
      <c r="AU22" s="196">
        <v>1217.53</v>
      </c>
      <c r="AV22" s="224">
        <v>1179.0899999999999</v>
      </c>
      <c r="AW22" s="129"/>
      <c r="AX22" s="225">
        <v>1.4870000000000001</v>
      </c>
      <c r="AY22" s="226">
        <v>1.4793000000000001</v>
      </c>
      <c r="AZ22" s="226">
        <v>2.4055</v>
      </c>
      <c r="BA22" s="226">
        <v>2.4780000000000002</v>
      </c>
      <c r="BB22" s="227">
        <v>2.0047999999999999</v>
      </c>
      <c r="BC22" s="205"/>
      <c r="BD22" s="192"/>
      <c r="BE22" s="191"/>
      <c r="BF22" s="193">
        <v>1053.04</v>
      </c>
      <c r="BG22" s="196">
        <v>1053.04</v>
      </c>
      <c r="BH22" s="192">
        <v>0</v>
      </c>
      <c r="BI22" s="191">
        <v>0</v>
      </c>
      <c r="BJ22" s="193">
        <v>0</v>
      </c>
      <c r="BK22" s="195">
        <v>1053.04</v>
      </c>
      <c r="BL22" s="192">
        <v>1053.04</v>
      </c>
      <c r="BM22" s="191">
        <v>1053.04</v>
      </c>
      <c r="BN22" s="196">
        <v>0</v>
      </c>
      <c r="BO22" s="196">
        <v>1053.95</v>
      </c>
      <c r="BP22" s="196">
        <v>37.84457478005865</v>
      </c>
      <c r="BQ22" s="191">
        <v>0</v>
      </c>
      <c r="BR22" s="193">
        <v>0</v>
      </c>
      <c r="BS22" s="195">
        <v>1053.06</v>
      </c>
      <c r="BT22" s="192">
        <v>0</v>
      </c>
      <c r="BU22" s="206">
        <v>0</v>
      </c>
      <c r="BV22" s="128"/>
      <c r="BW22" s="205"/>
      <c r="BX22" s="192"/>
      <c r="BY22" s="191"/>
      <c r="BZ22" s="193"/>
      <c r="CA22" s="191"/>
      <c r="CB22" s="192"/>
      <c r="CC22" s="191"/>
      <c r="CD22" s="193"/>
      <c r="CE22" s="191"/>
      <c r="CF22" s="192"/>
      <c r="CG22" s="191"/>
      <c r="CH22" s="193"/>
      <c r="CI22" s="191"/>
      <c r="CJ22" s="192"/>
      <c r="CK22" s="191"/>
      <c r="CL22" s="193"/>
      <c r="CM22" s="191"/>
      <c r="CN22" s="192"/>
      <c r="CO22" s="191"/>
      <c r="CP22" s="193"/>
      <c r="CQ22" s="191"/>
      <c r="CR22" s="192"/>
      <c r="CS22" s="191"/>
      <c r="CT22" s="193"/>
      <c r="CU22" s="191"/>
      <c r="CV22" s="192"/>
      <c r="CW22" s="191"/>
      <c r="CX22" s="193"/>
      <c r="CY22" s="191"/>
      <c r="CZ22" s="207"/>
      <c r="DA22" s="129"/>
      <c r="DB22" s="208">
        <v>0</v>
      </c>
      <c r="DC22" s="191"/>
      <c r="DD22" s="192"/>
      <c r="DE22" s="191"/>
      <c r="DF22" s="193">
        <v>871.13</v>
      </c>
      <c r="DG22" s="206">
        <v>290.32</v>
      </c>
      <c r="DH22" s="130"/>
      <c r="DI22" s="129"/>
      <c r="DJ22" s="208">
        <v>1161.45</v>
      </c>
      <c r="DK22" s="191">
        <v>871.13</v>
      </c>
      <c r="DL22" s="192">
        <v>290.32</v>
      </c>
      <c r="DM22" s="191">
        <v>1064.55</v>
      </c>
      <c r="DN22" s="193">
        <v>211.07</v>
      </c>
      <c r="DO22" s="191">
        <v>4384.0599999999995</v>
      </c>
      <c r="DP22" s="192">
        <v>758.46999999999991</v>
      </c>
      <c r="DQ22" s="206">
        <v>0</v>
      </c>
      <c r="DR22" s="128"/>
      <c r="DS22" s="129"/>
      <c r="DT22" s="130"/>
      <c r="DU22" s="129"/>
      <c r="DV22" s="128"/>
      <c r="DW22" s="129"/>
      <c r="DX22" s="209">
        <v>44711</v>
      </c>
      <c r="DY22" s="191">
        <v>1</v>
      </c>
      <c r="DZ22" s="196">
        <v>112.24</v>
      </c>
      <c r="EA22" s="196">
        <v>37.399999999999991</v>
      </c>
      <c r="EB22" s="228"/>
      <c r="EC22" s="174"/>
      <c r="ED22" s="175"/>
      <c r="EE22" s="21"/>
      <c r="EF22" s="21"/>
      <c r="EG22" s="228"/>
      <c r="EH22" s="175"/>
      <c r="EI22" s="175"/>
      <c r="EJ22" s="175"/>
      <c r="EK22" s="175"/>
      <c r="EL22" s="175"/>
      <c r="EM22" s="210">
        <v>1203.07</v>
      </c>
      <c r="EO22" s="268">
        <v>9318.1</v>
      </c>
      <c r="EP22" s="640">
        <v>12868.9</v>
      </c>
      <c r="EQ22" s="641">
        <v>2938.9</v>
      </c>
      <c r="ER22" s="640">
        <v>2549.6999999999998</v>
      </c>
      <c r="ES22" s="638">
        <v>0</v>
      </c>
      <c r="EU22" s="635">
        <v>2.9364583333333295E-2</v>
      </c>
      <c r="EV22" s="635">
        <v>-2.6719323440242512E-2</v>
      </c>
      <c r="EW22" s="635">
        <v>2.4269588313412985E-2</v>
      </c>
      <c r="EX22" s="635">
        <v>6.5359237536656956E-2</v>
      </c>
      <c r="EY22" s="635">
        <v>1.2571022727272759E-2</v>
      </c>
      <c r="FA22" s="211"/>
      <c r="FB22" s="229">
        <v>-2501.7700000000004</v>
      </c>
      <c r="FC22" s="230">
        <v>2523.7115000000003</v>
      </c>
      <c r="FD22" s="231"/>
    </row>
    <row r="23" spans="1:160" ht="16.5" thickBot="1" x14ac:dyDescent="0.3">
      <c r="B23" s="2"/>
      <c r="C23" s="707" t="s">
        <v>108</v>
      </c>
      <c r="D23" s="708"/>
      <c r="E23" s="285"/>
      <c r="F23" s="267">
        <f>+F22</f>
        <v>1053.92</v>
      </c>
      <c r="G23" s="268">
        <f>+ROUND(E23*F23/1000,0)</f>
        <v>0</v>
      </c>
      <c r="H23" s="283" t="s">
        <v>109</v>
      </c>
      <c r="I23" s="286">
        <f>+ROUND(I22-I24-I25-I26-I27,0)</f>
        <v>-392</v>
      </c>
      <c r="J23" s="253"/>
      <c r="K23" s="249"/>
      <c r="L23" s="179"/>
      <c r="M23" s="180">
        <v>17</v>
      </c>
      <c r="N23" s="218">
        <v>9600</v>
      </c>
      <c r="O23" s="219">
        <v>12341</v>
      </c>
      <c r="P23" s="220">
        <v>3006</v>
      </c>
      <c r="Q23" s="221">
        <v>2724</v>
      </c>
      <c r="R23" s="222">
        <v>3053</v>
      </c>
      <c r="S23" s="128"/>
      <c r="T23" s="186"/>
      <c r="U23" s="187"/>
      <c r="V23" s="187"/>
      <c r="W23" s="192"/>
      <c r="X23" s="189">
        <v>1720</v>
      </c>
      <c r="Y23" s="190">
        <v>77</v>
      </c>
      <c r="Z23" s="191">
        <v>0</v>
      </c>
      <c r="AA23" s="192">
        <v>12308.59</v>
      </c>
      <c r="AB23" s="191">
        <v>12309</v>
      </c>
      <c r="AC23" s="190">
        <v>-0.40999999999985448</v>
      </c>
      <c r="AD23" s="189">
        <v>12309</v>
      </c>
      <c r="AE23" s="193">
        <v>11689.85</v>
      </c>
      <c r="AF23" s="191">
        <v>12341</v>
      </c>
      <c r="AG23" s="193">
        <v>12341</v>
      </c>
      <c r="AH23" s="191">
        <v>11690.85</v>
      </c>
      <c r="AI23" s="191">
        <v>0</v>
      </c>
      <c r="AJ23" s="194">
        <v>9600</v>
      </c>
      <c r="AK23" s="195">
        <v>0</v>
      </c>
      <c r="AL23" s="196">
        <v>0</v>
      </c>
      <c r="AM23" s="195">
        <v>1205.1099999999999</v>
      </c>
      <c r="AN23" s="192">
        <v>35.404761904761905</v>
      </c>
      <c r="AO23" s="197" t="e">
        <v>#DIV/0!</v>
      </c>
      <c r="AP23" s="190">
        <v>932.26</v>
      </c>
      <c r="AQ23" s="198">
        <v>2790.78</v>
      </c>
      <c r="AR23" s="223">
        <v>1136.93</v>
      </c>
      <c r="AS23" s="196">
        <v>1132.57</v>
      </c>
      <c r="AT23" s="196">
        <v>1221.3699999999999</v>
      </c>
      <c r="AU23" s="196">
        <v>1217.53</v>
      </c>
      <c r="AV23" s="224">
        <v>1183.58</v>
      </c>
      <c r="AW23" s="129"/>
      <c r="AX23" s="225">
        <v>1.4870000000000001</v>
      </c>
      <c r="AY23" s="226">
        <v>1.4661999999999999</v>
      </c>
      <c r="AZ23" s="226">
        <v>2.4056000000000002</v>
      </c>
      <c r="BA23" s="226">
        <v>2.4780000000000002</v>
      </c>
      <c r="BB23" s="227">
        <v>2.0842000000000001</v>
      </c>
      <c r="BC23" s="205"/>
      <c r="BD23" s="192"/>
      <c r="BE23" s="191"/>
      <c r="BF23" s="193">
        <v>1052.31</v>
      </c>
      <c r="BG23" s="196">
        <v>1052.31</v>
      </c>
      <c r="BH23" s="192">
        <v>0</v>
      </c>
      <c r="BI23" s="191">
        <v>0</v>
      </c>
      <c r="BJ23" s="193">
        <v>0</v>
      </c>
      <c r="BK23" s="195">
        <v>1052.31</v>
      </c>
      <c r="BL23" s="192">
        <v>1052.31</v>
      </c>
      <c r="BM23" s="191">
        <v>1052.31</v>
      </c>
      <c r="BN23" s="196">
        <v>0</v>
      </c>
      <c r="BO23" s="196">
        <v>1052.1600000000001</v>
      </c>
      <c r="BP23" s="196">
        <v>38.083257388360892</v>
      </c>
      <c r="BQ23" s="191">
        <v>0</v>
      </c>
      <c r="BR23" s="193">
        <v>0</v>
      </c>
      <c r="BS23" s="195">
        <v>1052.8699999999999</v>
      </c>
      <c r="BT23" s="192">
        <v>0</v>
      </c>
      <c r="BU23" s="206">
        <v>0</v>
      </c>
      <c r="BV23" s="128"/>
      <c r="BW23" s="205"/>
      <c r="BX23" s="192"/>
      <c r="BY23" s="191"/>
      <c r="BZ23" s="193"/>
      <c r="CA23" s="191"/>
      <c r="CB23" s="192"/>
      <c r="CC23" s="191"/>
      <c r="CD23" s="193"/>
      <c r="CE23" s="191"/>
      <c r="CF23" s="192"/>
      <c r="CG23" s="191"/>
      <c r="CH23" s="193"/>
      <c r="CI23" s="191"/>
      <c r="CJ23" s="192"/>
      <c r="CK23" s="191"/>
      <c r="CL23" s="193"/>
      <c r="CM23" s="191"/>
      <c r="CN23" s="192"/>
      <c r="CO23" s="191"/>
      <c r="CP23" s="193"/>
      <c r="CQ23" s="191"/>
      <c r="CR23" s="192"/>
      <c r="CS23" s="191"/>
      <c r="CT23" s="193"/>
      <c r="CU23" s="191"/>
      <c r="CV23" s="192"/>
      <c r="CW23" s="191"/>
      <c r="CX23" s="193"/>
      <c r="CY23" s="191"/>
      <c r="CZ23" s="207"/>
      <c r="DA23" s="129"/>
      <c r="DB23" s="208">
        <v>0</v>
      </c>
      <c r="DC23" s="191"/>
      <c r="DD23" s="192"/>
      <c r="DE23" s="191"/>
      <c r="DF23" s="193">
        <v>876.24</v>
      </c>
      <c r="DG23" s="206">
        <v>293.83</v>
      </c>
      <c r="DH23" s="130"/>
      <c r="DI23" s="129"/>
      <c r="DJ23" s="208">
        <v>1170.07</v>
      </c>
      <c r="DK23" s="191">
        <v>876.24</v>
      </c>
      <c r="DL23" s="192">
        <v>293.83</v>
      </c>
      <c r="DM23" s="191">
        <v>1053.5</v>
      </c>
      <c r="DN23" s="193">
        <v>281</v>
      </c>
      <c r="DO23" s="191">
        <v>4206.7999999999993</v>
      </c>
      <c r="DP23" s="192">
        <v>771.30000000000007</v>
      </c>
      <c r="DQ23" s="206">
        <v>0</v>
      </c>
      <c r="DR23" s="128"/>
      <c r="DS23" s="129"/>
      <c r="DT23" s="130"/>
      <c r="DU23" s="129"/>
      <c r="DV23" s="128"/>
      <c r="DW23" s="129"/>
      <c r="DX23" s="209">
        <v>44247</v>
      </c>
      <c r="DY23" s="191">
        <v>1</v>
      </c>
      <c r="DZ23" s="196">
        <v>112.21</v>
      </c>
      <c r="EA23" s="196">
        <v>37.63000000000001</v>
      </c>
      <c r="EB23" s="228"/>
      <c r="EC23" s="174"/>
      <c r="ED23" s="175"/>
      <c r="EE23" s="21"/>
      <c r="EF23" s="21"/>
      <c r="EG23" s="228"/>
      <c r="EH23" s="175"/>
      <c r="EI23" s="175"/>
      <c r="EJ23" s="175"/>
      <c r="EK23" s="175"/>
      <c r="EL23" s="175"/>
      <c r="EM23" s="210">
        <v>1205.1099999999999</v>
      </c>
      <c r="EO23" s="268">
        <v>9599</v>
      </c>
      <c r="EP23" s="640">
        <v>12241</v>
      </c>
      <c r="EQ23" s="641">
        <v>2987</v>
      </c>
      <c r="ER23" s="640">
        <v>2620</v>
      </c>
      <c r="ES23" s="638">
        <v>0</v>
      </c>
      <c r="EU23" s="635">
        <v>1.0416666666666667E-4</v>
      </c>
      <c r="EV23" s="635">
        <v>8.1030710639332301E-3</v>
      </c>
      <c r="EW23" s="635">
        <v>6.320691949434464E-3</v>
      </c>
      <c r="EX23" s="635">
        <v>3.81791483113069E-2</v>
      </c>
      <c r="EY23" s="635">
        <v>2.5548640681288743E-5</v>
      </c>
      <c r="FA23" s="211"/>
      <c r="FB23" s="229">
        <v>-2069.04</v>
      </c>
      <c r="FC23" s="230">
        <v>2727.3597999999997</v>
      </c>
      <c r="FD23" s="231"/>
    </row>
    <row r="24" spans="1:160" ht="15.75" thickBot="1" x14ac:dyDescent="0.25">
      <c r="B24" s="2"/>
      <c r="C24" s="287" t="s">
        <v>110</v>
      </c>
      <c r="D24" s="288"/>
      <c r="E24" s="274"/>
      <c r="F24" s="267"/>
      <c r="G24" s="268"/>
      <c r="H24" s="283" t="s">
        <v>111</v>
      </c>
      <c r="I24" s="289">
        <f>+ROUND(I28*42*35/1000,0)</f>
        <v>-39</v>
      </c>
      <c r="J24" s="253"/>
      <c r="K24" s="249"/>
      <c r="L24" s="179"/>
      <c r="M24" s="217">
        <v>18</v>
      </c>
      <c r="N24" s="218">
        <v>8317</v>
      </c>
      <c r="O24" s="219">
        <v>12512</v>
      </c>
      <c r="P24" s="220">
        <v>3092</v>
      </c>
      <c r="Q24" s="221">
        <v>2689</v>
      </c>
      <c r="R24" s="222">
        <v>3009</v>
      </c>
      <c r="S24" s="128"/>
      <c r="T24" s="186"/>
      <c r="U24" s="187"/>
      <c r="V24" s="187"/>
      <c r="W24" s="192"/>
      <c r="X24" s="189">
        <v>1674</v>
      </c>
      <c r="Y24" s="190">
        <v>74</v>
      </c>
      <c r="Z24" s="191">
        <v>0</v>
      </c>
      <c r="AA24" s="192">
        <v>11972.64</v>
      </c>
      <c r="AB24" s="191">
        <v>11973</v>
      </c>
      <c r="AC24" s="190">
        <v>-0.36000000000058208</v>
      </c>
      <c r="AD24" s="189">
        <v>11973</v>
      </c>
      <c r="AE24" s="193">
        <v>11033.69</v>
      </c>
      <c r="AF24" s="191">
        <v>12512</v>
      </c>
      <c r="AG24" s="193">
        <v>12512</v>
      </c>
      <c r="AH24" s="191">
        <v>11033.69</v>
      </c>
      <c r="AI24" s="191">
        <v>0</v>
      </c>
      <c r="AJ24" s="194">
        <v>8317</v>
      </c>
      <c r="AK24" s="195">
        <v>0</v>
      </c>
      <c r="AL24" s="196">
        <v>0</v>
      </c>
      <c r="AM24" s="195">
        <v>1192.1500000000001</v>
      </c>
      <c r="AN24" s="192">
        <v>35.404761904761905</v>
      </c>
      <c r="AO24" s="197" t="e">
        <v>#DIV/0!</v>
      </c>
      <c r="AP24" s="190">
        <v>1252</v>
      </c>
      <c r="AQ24" s="198">
        <v>2420.16</v>
      </c>
      <c r="AR24" s="223">
        <v>1136.93</v>
      </c>
      <c r="AS24" s="196">
        <v>1130.5899999999999</v>
      </c>
      <c r="AT24" s="196">
        <v>1218.6600000000001</v>
      </c>
      <c r="AU24" s="196">
        <v>1217.53</v>
      </c>
      <c r="AV24" s="224">
        <v>1182.6199999999999</v>
      </c>
      <c r="AW24" s="129"/>
      <c r="AX24" s="225">
        <v>1.4870000000000001</v>
      </c>
      <c r="AY24" s="226">
        <v>1.4358</v>
      </c>
      <c r="AZ24" s="226">
        <v>2.3696999999999999</v>
      </c>
      <c r="BA24" s="226">
        <v>2.4780000000000002</v>
      </c>
      <c r="BB24" s="227">
        <v>2.0790000000000002</v>
      </c>
      <c r="BC24" s="205"/>
      <c r="BD24" s="192"/>
      <c r="BE24" s="191"/>
      <c r="BF24" s="193">
        <v>1052.73</v>
      </c>
      <c r="BG24" s="196">
        <v>1052.73</v>
      </c>
      <c r="BH24" s="192">
        <v>0</v>
      </c>
      <c r="BI24" s="191">
        <v>0</v>
      </c>
      <c r="BJ24" s="193">
        <v>0</v>
      </c>
      <c r="BK24" s="195">
        <v>1052.73</v>
      </c>
      <c r="BL24" s="192">
        <v>1052.73</v>
      </c>
      <c r="BM24" s="191">
        <v>1052.73</v>
      </c>
      <c r="BN24" s="196">
        <v>0</v>
      </c>
      <c r="BO24" s="196">
        <v>1052.71</v>
      </c>
      <c r="BP24" s="196">
        <v>38.458759579999324</v>
      </c>
      <c r="BQ24" s="191">
        <v>0</v>
      </c>
      <c r="BR24" s="193">
        <v>0</v>
      </c>
      <c r="BS24" s="195">
        <v>1052.77</v>
      </c>
      <c r="BT24" s="192">
        <v>0</v>
      </c>
      <c r="BU24" s="206">
        <v>0</v>
      </c>
      <c r="BV24" s="128"/>
      <c r="BW24" s="205"/>
      <c r="BX24" s="192"/>
      <c r="BY24" s="191"/>
      <c r="BZ24" s="193"/>
      <c r="CA24" s="191"/>
      <c r="CB24" s="192"/>
      <c r="CC24" s="191"/>
      <c r="CD24" s="193"/>
      <c r="CE24" s="191"/>
      <c r="CF24" s="192"/>
      <c r="CG24" s="191"/>
      <c r="CH24" s="193"/>
      <c r="CI24" s="191"/>
      <c r="CJ24" s="192"/>
      <c r="CK24" s="191"/>
      <c r="CL24" s="193"/>
      <c r="CM24" s="191"/>
      <c r="CN24" s="192"/>
      <c r="CO24" s="191"/>
      <c r="CP24" s="193"/>
      <c r="CQ24" s="191"/>
      <c r="CR24" s="192"/>
      <c r="CS24" s="191"/>
      <c r="CT24" s="193"/>
      <c r="CU24" s="191"/>
      <c r="CV24" s="192"/>
      <c r="CW24" s="191"/>
      <c r="CX24" s="193"/>
      <c r="CY24" s="191"/>
      <c r="CZ24" s="207"/>
      <c r="DA24" s="129"/>
      <c r="DB24" s="208">
        <v>0</v>
      </c>
      <c r="DC24" s="191"/>
      <c r="DD24" s="192"/>
      <c r="DE24" s="191"/>
      <c r="DF24" s="193">
        <v>860.05</v>
      </c>
      <c r="DG24" s="206">
        <v>279.06</v>
      </c>
      <c r="DH24" s="130"/>
      <c r="DI24" s="129"/>
      <c r="DJ24" s="208">
        <v>1139.1099999999999</v>
      </c>
      <c r="DK24" s="191">
        <v>860.05</v>
      </c>
      <c r="DL24" s="192">
        <v>279.06</v>
      </c>
      <c r="DM24" s="191">
        <v>476.19</v>
      </c>
      <c r="DN24" s="193">
        <v>328.5</v>
      </c>
      <c r="DO24" s="191">
        <v>4590.66</v>
      </c>
      <c r="DP24" s="192">
        <v>721.86</v>
      </c>
      <c r="DQ24" s="206">
        <v>0</v>
      </c>
      <c r="DR24" s="128"/>
      <c r="DS24" s="129"/>
      <c r="DT24" s="130"/>
      <c r="DU24" s="129"/>
      <c r="DV24" s="128"/>
      <c r="DW24" s="129"/>
      <c r="DX24" s="209">
        <v>20000</v>
      </c>
      <c r="DY24" s="191">
        <v>1</v>
      </c>
      <c r="DZ24" s="196">
        <v>113.31</v>
      </c>
      <c r="EA24" s="196">
        <v>36.759999999999991</v>
      </c>
      <c r="EB24" s="228"/>
      <c r="EC24" s="174"/>
      <c r="ED24" s="175"/>
      <c r="EE24" s="21"/>
      <c r="EF24" s="21"/>
      <c r="EG24" s="228"/>
      <c r="EH24" s="175"/>
      <c r="EI24" s="175"/>
      <c r="EJ24" s="175"/>
      <c r="EK24" s="175"/>
      <c r="EL24" s="175"/>
      <c r="EM24" s="210">
        <v>1192.1500000000001</v>
      </c>
      <c r="EO24" s="268">
        <v>7981.5</v>
      </c>
      <c r="EP24" s="640">
        <v>12832.2</v>
      </c>
      <c r="EQ24" s="641">
        <v>3018.3</v>
      </c>
      <c r="ER24" s="640">
        <v>2506.6</v>
      </c>
      <c r="ES24" s="638">
        <v>0</v>
      </c>
      <c r="EU24" s="635">
        <v>4.0339064566550439E-2</v>
      </c>
      <c r="EV24" s="635">
        <v>-2.5591432225063996E-2</v>
      </c>
      <c r="EW24" s="635">
        <v>2.3835705045278079E-2</v>
      </c>
      <c r="EX24" s="635">
        <v>6.7831907772406136E-2</v>
      </c>
      <c r="EY24" s="635">
        <v>2.0538384845463671E-2</v>
      </c>
      <c r="FA24" s="211"/>
      <c r="FB24" s="229">
        <v>-1580.1599999999999</v>
      </c>
      <c r="FC24" s="230">
        <v>2682.7781000000004</v>
      </c>
      <c r="FD24" s="231"/>
    </row>
    <row r="25" spans="1:160" ht="15.75" thickBot="1" x14ac:dyDescent="0.25">
      <c r="B25" s="2"/>
      <c r="C25" s="287" t="s">
        <v>112</v>
      </c>
      <c r="D25" s="288"/>
      <c r="E25" s="274"/>
      <c r="F25" s="267"/>
      <c r="G25" s="268"/>
      <c r="H25" s="290" t="s">
        <v>113</v>
      </c>
      <c r="I25" s="291">
        <f>+ROUND(I22*0.0025,0)</f>
        <v>-1</v>
      </c>
      <c r="J25" s="253"/>
      <c r="K25" s="249"/>
      <c r="L25" s="179"/>
      <c r="M25" s="180">
        <v>19</v>
      </c>
      <c r="N25" s="218">
        <v>5938</v>
      </c>
      <c r="O25" s="219">
        <v>12578</v>
      </c>
      <c r="P25" s="220">
        <v>3046</v>
      </c>
      <c r="Q25" s="221">
        <v>2634</v>
      </c>
      <c r="R25" s="222">
        <v>3146</v>
      </c>
      <c r="S25" s="128"/>
      <c r="T25" s="186"/>
      <c r="U25" s="187"/>
      <c r="V25" s="187"/>
      <c r="W25" s="192"/>
      <c r="X25" s="189">
        <v>1473</v>
      </c>
      <c r="Y25" s="190">
        <v>68</v>
      </c>
      <c r="Z25" s="191">
        <v>0</v>
      </c>
      <c r="AA25" s="192">
        <v>11276.8</v>
      </c>
      <c r="AB25" s="191">
        <v>11467</v>
      </c>
      <c r="AC25" s="190">
        <v>-190.20000000000073</v>
      </c>
      <c r="AD25" s="189">
        <v>11467</v>
      </c>
      <c r="AE25" s="193">
        <v>9910.4599999999991</v>
      </c>
      <c r="AF25" s="191">
        <v>12578</v>
      </c>
      <c r="AG25" s="193">
        <v>12578</v>
      </c>
      <c r="AH25" s="191">
        <v>9910.4599999999991</v>
      </c>
      <c r="AI25" s="191">
        <v>0</v>
      </c>
      <c r="AJ25" s="194">
        <v>5938</v>
      </c>
      <c r="AK25" s="195">
        <v>0</v>
      </c>
      <c r="AL25" s="196">
        <v>0</v>
      </c>
      <c r="AM25" s="195">
        <v>1161.97</v>
      </c>
      <c r="AN25" s="192">
        <v>35.404761904761905</v>
      </c>
      <c r="AO25" s="197" t="e">
        <v>#DIV/0!</v>
      </c>
      <c r="AP25" s="190">
        <v>948.56</v>
      </c>
      <c r="AQ25" s="198">
        <v>2313.0100000000002</v>
      </c>
      <c r="AR25" s="223">
        <v>1136.93</v>
      </c>
      <c r="AS25" s="196">
        <v>1126.98</v>
      </c>
      <c r="AT25" s="196">
        <v>1217.58</v>
      </c>
      <c r="AU25" s="196">
        <v>1217.53</v>
      </c>
      <c r="AV25" s="224">
        <v>1176.07</v>
      </c>
      <c r="AW25" s="129"/>
      <c r="AX25" s="225">
        <v>1.4870000000000001</v>
      </c>
      <c r="AY25" s="226">
        <v>1.3966000000000001</v>
      </c>
      <c r="AZ25" s="226">
        <v>2.3635000000000002</v>
      </c>
      <c r="BA25" s="226">
        <v>2.4780000000000002</v>
      </c>
      <c r="BB25" s="227">
        <v>1.9631000000000001</v>
      </c>
      <c r="BC25" s="205"/>
      <c r="BD25" s="192"/>
      <c r="BE25" s="191"/>
      <c r="BF25" s="193">
        <v>1052</v>
      </c>
      <c r="BG25" s="196">
        <v>1052</v>
      </c>
      <c r="BH25" s="192">
        <v>0</v>
      </c>
      <c r="BI25" s="191">
        <v>0</v>
      </c>
      <c r="BJ25" s="193">
        <v>0</v>
      </c>
      <c r="BK25" s="195">
        <v>1052</v>
      </c>
      <c r="BL25" s="192">
        <v>1052</v>
      </c>
      <c r="BM25" s="191">
        <v>1052</v>
      </c>
      <c r="BN25" s="196">
        <v>0</v>
      </c>
      <c r="BO25" s="196">
        <v>1052.0999999999999</v>
      </c>
      <c r="BP25" s="196">
        <v>36.645819618169853</v>
      </c>
      <c r="BQ25" s="191">
        <v>0</v>
      </c>
      <c r="BR25" s="193">
        <v>0</v>
      </c>
      <c r="BS25" s="195">
        <v>1052.1199999999999</v>
      </c>
      <c r="BT25" s="192">
        <v>0</v>
      </c>
      <c r="BU25" s="206">
        <v>0</v>
      </c>
      <c r="BV25" s="128"/>
      <c r="BW25" s="205"/>
      <c r="BX25" s="192"/>
      <c r="BY25" s="191"/>
      <c r="BZ25" s="193"/>
      <c r="CA25" s="191"/>
      <c r="CB25" s="192"/>
      <c r="CC25" s="191"/>
      <c r="CD25" s="193"/>
      <c r="CE25" s="191"/>
      <c r="CF25" s="192"/>
      <c r="CG25" s="191"/>
      <c r="CH25" s="193"/>
      <c r="CI25" s="191"/>
      <c r="CJ25" s="192"/>
      <c r="CK25" s="191"/>
      <c r="CL25" s="193"/>
      <c r="CM25" s="191"/>
      <c r="CN25" s="192"/>
      <c r="CO25" s="191"/>
      <c r="CP25" s="193"/>
      <c r="CQ25" s="191"/>
      <c r="CR25" s="192"/>
      <c r="CS25" s="191"/>
      <c r="CT25" s="193"/>
      <c r="CU25" s="191"/>
      <c r="CV25" s="192"/>
      <c r="CW25" s="191"/>
      <c r="CX25" s="193"/>
      <c r="CY25" s="191"/>
      <c r="CZ25" s="207"/>
      <c r="DA25" s="129"/>
      <c r="DB25" s="208">
        <v>0</v>
      </c>
      <c r="DC25" s="191"/>
      <c r="DD25" s="192"/>
      <c r="DE25" s="191"/>
      <c r="DF25" s="193">
        <v>772.09</v>
      </c>
      <c r="DG25" s="206">
        <v>229.88</v>
      </c>
      <c r="DH25" s="130"/>
      <c r="DI25" s="129"/>
      <c r="DJ25" s="208">
        <v>1001.97</v>
      </c>
      <c r="DK25" s="191">
        <v>772.09</v>
      </c>
      <c r="DL25" s="192">
        <v>229.88</v>
      </c>
      <c r="DM25" s="191">
        <v>0</v>
      </c>
      <c r="DN25" s="193">
        <v>0</v>
      </c>
      <c r="DO25" s="191">
        <v>5362.75</v>
      </c>
      <c r="DP25" s="192">
        <v>951.74</v>
      </c>
      <c r="DQ25" s="206">
        <v>0</v>
      </c>
      <c r="DR25" s="128"/>
      <c r="DS25" s="129"/>
      <c r="DT25" s="130"/>
      <c r="DU25" s="129"/>
      <c r="DV25" s="128"/>
      <c r="DW25" s="129"/>
      <c r="DX25" s="209">
        <v>0</v>
      </c>
      <c r="DY25" s="191">
        <v>0</v>
      </c>
      <c r="DZ25" s="196">
        <v>108.84</v>
      </c>
      <c r="EA25" s="196">
        <v>32.409999999999997</v>
      </c>
      <c r="EB25" s="228"/>
      <c r="EC25" s="174"/>
      <c r="ED25" s="175"/>
      <c r="EE25" s="21"/>
      <c r="EF25" s="21"/>
      <c r="EG25" s="228"/>
      <c r="EH25" s="175"/>
      <c r="EI25" s="175"/>
      <c r="EJ25" s="175"/>
      <c r="EK25" s="175"/>
      <c r="EL25" s="175"/>
      <c r="EM25" s="210">
        <v>1161.97</v>
      </c>
      <c r="EO25" s="268">
        <v>6120.3</v>
      </c>
      <c r="EP25" s="640">
        <v>12878.6</v>
      </c>
      <c r="EQ25" s="641">
        <v>2984.5</v>
      </c>
      <c r="ER25" s="640">
        <v>2459.4</v>
      </c>
      <c r="ES25" s="638">
        <v>0</v>
      </c>
      <c r="EU25" s="635">
        <v>-3.0700572583361431E-2</v>
      </c>
      <c r="EV25" s="635">
        <v>-2.3898871044681219E-2</v>
      </c>
      <c r="EW25" s="635">
        <v>2.0190413657255418E-2</v>
      </c>
      <c r="EX25" s="635">
        <v>6.6287015945330263E-2</v>
      </c>
      <c r="EY25" s="635">
        <v>2.1137952956134774E-2</v>
      </c>
      <c r="FA25" s="211"/>
      <c r="FB25" s="229">
        <v>-455.57000000000016</v>
      </c>
      <c r="FC25" s="230">
        <v>2817.2888000000003</v>
      </c>
      <c r="FD25" s="231"/>
    </row>
    <row r="26" spans="1:160" ht="15.75" thickBot="1" x14ac:dyDescent="0.25">
      <c r="B26" s="2"/>
      <c r="C26" s="287" t="s">
        <v>114</v>
      </c>
      <c r="D26" s="278"/>
      <c r="E26" s="274"/>
      <c r="F26" s="267"/>
      <c r="G26" s="268"/>
      <c r="H26" s="292" t="s">
        <v>115</v>
      </c>
      <c r="I26" s="289">
        <f>+ROUND((G8/SUM(G5:G9))*E29*(I22/E8),0)</f>
        <v>-22</v>
      </c>
      <c r="J26" s="253"/>
      <c r="K26" s="249"/>
      <c r="L26" s="179"/>
      <c r="M26" s="217">
        <v>20</v>
      </c>
      <c r="N26" s="218">
        <v>5736</v>
      </c>
      <c r="O26" s="219">
        <v>12289</v>
      </c>
      <c r="P26" s="220">
        <v>3066</v>
      </c>
      <c r="Q26" s="221">
        <v>2687</v>
      </c>
      <c r="R26" s="222">
        <v>3791</v>
      </c>
      <c r="S26" s="128"/>
      <c r="T26" s="186"/>
      <c r="U26" s="187"/>
      <c r="V26" s="187"/>
      <c r="W26" s="192"/>
      <c r="X26" s="189">
        <v>1503</v>
      </c>
      <c r="Y26" s="190">
        <v>69</v>
      </c>
      <c r="Z26" s="191">
        <v>0</v>
      </c>
      <c r="AA26" s="192">
        <v>12269.81</v>
      </c>
      <c r="AB26" s="191">
        <v>12270</v>
      </c>
      <c r="AC26" s="190">
        <v>-0.19000000000050932</v>
      </c>
      <c r="AD26" s="189">
        <v>12270</v>
      </c>
      <c r="AE26" s="193">
        <v>9554.7199999999993</v>
      </c>
      <c r="AF26" s="191">
        <v>12289</v>
      </c>
      <c r="AG26" s="193">
        <v>12289</v>
      </c>
      <c r="AH26" s="191">
        <v>9555.7199999999993</v>
      </c>
      <c r="AI26" s="191">
        <v>0</v>
      </c>
      <c r="AJ26" s="194">
        <v>5736</v>
      </c>
      <c r="AK26" s="195">
        <v>0</v>
      </c>
      <c r="AL26" s="196">
        <v>0</v>
      </c>
      <c r="AM26" s="195">
        <v>1178.5</v>
      </c>
      <c r="AN26" s="192">
        <v>35.404761904761905</v>
      </c>
      <c r="AO26" s="197" t="e">
        <v>#DIV/0!</v>
      </c>
      <c r="AP26" s="190">
        <v>705.6</v>
      </c>
      <c r="AQ26" s="198">
        <v>2288.1799999999998</v>
      </c>
      <c r="AR26" s="223">
        <v>1136.93</v>
      </c>
      <c r="AS26" s="196">
        <v>1126.28</v>
      </c>
      <c r="AT26" s="196">
        <v>1216.3900000000001</v>
      </c>
      <c r="AU26" s="196">
        <v>1217.53</v>
      </c>
      <c r="AV26" s="224">
        <v>1158.8499999999999</v>
      </c>
      <c r="AW26" s="129"/>
      <c r="AX26" s="225">
        <v>1.4870000000000001</v>
      </c>
      <c r="AY26" s="226">
        <v>1.3897999999999999</v>
      </c>
      <c r="AZ26" s="226">
        <v>2.3448000000000002</v>
      </c>
      <c r="BA26" s="226">
        <v>2.4780000000000002</v>
      </c>
      <c r="BB26" s="227">
        <v>1.7267999999999999</v>
      </c>
      <c r="BC26" s="205"/>
      <c r="BD26" s="192"/>
      <c r="BE26" s="191"/>
      <c r="BF26" s="193">
        <v>1052.3599999999999</v>
      </c>
      <c r="BG26" s="196">
        <v>1052.3599999999999</v>
      </c>
      <c r="BH26" s="192">
        <v>0</v>
      </c>
      <c r="BI26" s="191">
        <v>0</v>
      </c>
      <c r="BJ26" s="193">
        <v>0</v>
      </c>
      <c r="BK26" s="195">
        <v>1052.3599999999999</v>
      </c>
      <c r="BL26" s="192">
        <v>1052.3599999999999</v>
      </c>
      <c r="BM26" s="191">
        <v>1052.3599999999999</v>
      </c>
      <c r="BN26" s="196">
        <v>0</v>
      </c>
      <c r="BO26" s="196">
        <v>1052.3599999999999</v>
      </c>
      <c r="BP26" s="196">
        <v>37.087670934745553</v>
      </c>
      <c r="BQ26" s="191">
        <v>0</v>
      </c>
      <c r="BR26" s="193">
        <v>0</v>
      </c>
      <c r="BS26" s="195">
        <v>1052.45</v>
      </c>
      <c r="BT26" s="192">
        <v>0</v>
      </c>
      <c r="BU26" s="206">
        <v>0</v>
      </c>
      <c r="BV26" s="128"/>
      <c r="BW26" s="205"/>
      <c r="BX26" s="192"/>
      <c r="BY26" s="191"/>
      <c r="BZ26" s="193"/>
      <c r="CA26" s="191"/>
      <c r="CB26" s="192"/>
      <c r="CC26" s="191"/>
      <c r="CD26" s="193"/>
      <c r="CE26" s="191"/>
      <c r="CF26" s="192"/>
      <c r="CG26" s="191"/>
      <c r="CH26" s="193"/>
      <c r="CI26" s="191"/>
      <c r="CJ26" s="192"/>
      <c r="CK26" s="191"/>
      <c r="CL26" s="193"/>
      <c r="CM26" s="191"/>
      <c r="CN26" s="192"/>
      <c r="CO26" s="191"/>
      <c r="CP26" s="193"/>
      <c r="CQ26" s="191"/>
      <c r="CR26" s="192"/>
      <c r="CS26" s="191"/>
      <c r="CT26" s="193"/>
      <c r="CU26" s="191"/>
      <c r="CV26" s="192"/>
      <c r="CW26" s="191"/>
      <c r="CX26" s="193"/>
      <c r="CY26" s="191"/>
      <c r="CZ26" s="207"/>
      <c r="DA26" s="129"/>
      <c r="DB26" s="208">
        <v>0</v>
      </c>
      <c r="DC26" s="191"/>
      <c r="DD26" s="192"/>
      <c r="DE26" s="191"/>
      <c r="DF26" s="193">
        <v>771.62</v>
      </c>
      <c r="DG26" s="206">
        <v>250.85</v>
      </c>
      <c r="DH26" s="130"/>
      <c r="DI26" s="129"/>
      <c r="DJ26" s="208">
        <v>1022.47</v>
      </c>
      <c r="DK26" s="191">
        <v>771.62</v>
      </c>
      <c r="DL26" s="192">
        <v>250.85</v>
      </c>
      <c r="DM26" s="191">
        <v>1246.02</v>
      </c>
      <c r="DN26" s="193">
        <v>604.21</v>
      </c>
      <c r="DO26" s="191">
        <v>4888.3500000000004</v>
      </c>
      <c r="DP26" s="192">
        <v>598.38</v>
      </c>
      <c r="DQ26" s="206">
        <v>0</v>
      </c>
      <c r="DR26" s="128"/>
      <c r="DS26" s="129"/>
      <c r="DT26" s="130"/>
      <c r="DU26" s="129"/>
      <c r="DV26" s="128"/>
      <c r="DW26" s="129"/>
      <c r="DX26" s="209">
        <v>52333</v>
      </c>
      <c r="DY26" s="191">
        <v>2</v>
      </c>
      <c r="DZ26" s="196">
        <v>111.68</v>
      </c>
      <c r="EA26" s="196">
        <v>36.31</v>
      </c>
      <c r="EB26" s="228"/>
      <c r="EC26" s="174"/>
      <c r="ED26" s="175"/>
      <c r="EE26" s="21"/>
      <c r="EF26" s="21"/>
      <c r="EG26" s="228"/>
      <c r="EH26" s="175"/>
      <c r="EI26" s="175"/>
      <c r="EJ26" s="175"/>
      <c r="EK26" s="175"/>
      <c r="EL26" s="175"/>
      <c r="EM26" s="210">
        <v>1178.5</v>
      </c>
      <c r="EO26" s="268">
        <v>5592.6</v>
      </c>
      <c r="EP26" s="640">
        <v>12698.8</v>
      </c>
      <c r="EQ26" s="641">
        <v>3003</v>
      </c>
      <c r="ER26" s="640">
        <v>2505.6999999999998</v>
      </c>
      <c r="ES26" s="638">
        <v>0</v>
      </c>
      <c r="EU26" s="635">
        <v>2.4999999999999935E-2</v>
      </c>
      <c r="EV26" s="635">
        <v>-3.3346895597688928E-2</v>
      </c>
      <c r="EW26" s="635">
        <v>2.0547945205479451E-2</v>
      </c>
      <c r="EX26" s="635">
        <v>6.7473018235950949E-2</v>
      </c>
      <c r="EY26" s="635">
        <v>3.3183856502242204E-2</v>
      </c>
      <c r="FA26" s="211"/>
      <c r="FB26" s="229">
        <v>-671.77999999999975</v>
      </c>
      <c r="FC26" s="230">
        <v>3418.6194999999998</v>
      </c>
      <c r="FD26" s="231"/>
    </row>
    <row r="27" spans="1:160" ht="15" customHeight="1" thickBot="1" x14ac:dyDescent="0.25">
      <c r="B27" s="2"/>
      <c r="C27" s="287" t="s">
        <v>116</v>
      </c>
      <c r="D27" s="278"/>
      <c r="E27" s="274"/>
      <c r="F27" s="267"/>
      <c r="G27" s="268"/>
      <c r="H27" s="292" t="s">
        <v>117</v>
      </c>
      <c r="I27" s="291">
        <v>0</v>
      </c>
      <c r="J27" s="253"/>
      <c r="K27" s="249"/>
      <c r="L27" s="179"/>
      <c r="M27" s="180">
        <v>21</v>
      </c>
      <c r="N27" s="218">
        <v>2600</v>
      </c>
      <c r="O27" s="219">
        <v>12183</v>
      </c>
      <c r="P27" s="220">
        <v>3355</v>
      </c>
      <c r="Q27" s="221">
        <v>2692</v>
      </c>
      <c r="R27" s="222">
        <v>3753</v>
      </c>
      <c r="S27" s="128"/>
      <c r="T27" s="186"/>
      <c r="U27" s="187"/>
      <c r="V27" s="187"/>
      <c r="W27" s="192"/>
      <c r="X27" s="189">
        <v>1361</v>
      </c>
      <c r="Y27" s="190">
        <v>61</v>
      </c>
      <c r="Z27" s="191">
        <v>0</v>
      </c>
      <c r="AA27" s="192">
        <v>12682.54</v>
      </c>
      <c r="AB27" s="191">
        <v>12170</v>
      </c>
      <c r="AC27" s="190">
        <v>512.54000000000087</v>
      </c>
      <c r="AD27" s="189">
        <v>12170</v>
      </c>
      <c r="AE27" s="193">
        <v>7641.17</v>
      </c>
      <c r="AF27" s="191">
        <v>12183</v>
      </c>
      <c r="AG27" s="193">
        <v>12183</v>
      </c>
      <c r="AH27" s="191">
        <v>7642.17</v>
      </c>
      <c r="AI27" s="191">
        <v>0</v>
      </c>
      <c r="AJ27" s="194">
        <v>2600</v>
      </c>
      <c r="AK27" s="195">
        <v>0</v>
      </c>
      <c r="AL27" s="196">
        <v>0</v>
      </c>
      <c r="AM27" s="195">
        <v>1113.83</v>
      </c>
      <c r="AN27" s="192">
        <v>32.169047619047618</v>
      </c>
      <c r="AO27" s="197" t="e">
        <v>#DIV/0!</v>
      </c>
      <c r="AP27" s="190">
        <v>666.85</v>
      </c>
      <c r="AQ27" s="198">
        <v>1569.15</v>
      </c>
      <c r="AR27" s="223">
        <v>1143.53</v>
      </c>
      <c r="AS27" s="196">
        <v>1128.96</v>
      </c>
      <c r="AT27" s="196">
        <v>1221.0999999999999</v>
      </c>
      <c r="AU27" s="196">
        <v>1209.3800000000001</v>
      </c>
      <c r="AV27" s="224">
        <v>1163.49</v>
      </c>
      <c r="AW27" s="129"/>
      <c r="AX27" s="225">
        <v>1.3511</v>
      </c>
      <c r="AY27" s="226">
        <v>1.4200999999999999</v>
      </c>
      <c r="AZ27" s="226">
        <v>2.4045000000000001</v>
      </c>
      <c r="BA27" s="226">
        <v>2.3506</v>
      </c>
      <c r="BB27" s="227">
        <v>1.7864</v>
      </c>
      <c r="BC27" s="205"/>
      <c r="BD27" s="192"/>
      <c r="BE27" s="191"/>
      <c r="BF27" s="193">
        <v>1051.99</v>
      </c>
      <c r="BG27" s="196">
        <v>1051.99</v>
      </c>
      <c r="BH27" s="192">
        <v>0</v>
      </c>
      <c r="BI27" s="191">
        <v>0</v>
      </c>
      <c r="BJ27" s="193">
        <v>0</v>
      </c>
      <c r="BK27" s="195">
        <v>1051.99</v>
      </c>
      <c r="BL27" s="192">
        <v>1051.99</v>
      </c>
      <c r="BM27" s="191">
        <v>1051.99</v>
      </c>
      <c r="BN27" s="196">
        <v>0</v>
      </c>
      <c r="BO27" s="196">
        <v>1051.99</v>
      </c>
      <c r="BP27" s="196">
        <v>37.651629174632873</v>
      </c>
      <c r="BQ27" s="191">
        <v>0</v>
      </c>
      <c r="BR27" s="193">
        <v>0</v>
      </c>
      <c r="BS27" s="195">
        <v>1052.05</v>
      </c>
      <c r="BT27" s="192">
        <v>0</v>
      </c>
      <c r="BU27" s="206">
        <v>0</v>
      </c>
      <c r="BV27" s="128"/>
      <c r="BW27" s="205"/>
      <c r="BX27" s="192"/>
      <c r="BY27" s="191"/>
      <c r="BZ27" s="193"/>
      <c r="CA27" s="191"/>
      <c r="CB27" s="192"/>
      <c r="CC27" s="191"/>
      <c r="CD27" s="193"/>
      <c r="CE27" s="191"/>
      <c r="CF27" s="192"/>
      <c r="CG27" s="191"/>
      <c r="CH27" s="193"/>
      <c r="CI27" s="191"/>
      <c r="CJ27" s="192"/>
      <c r="CK27" s="191"/>
      <c r="CL27" s="193"/>
      <c r="CM27" s="191"/>
      <c r="CN27" s="192"/>
      <c r="CO27" s="191"/>
      <c r="CP27" s="193"/>
      <c r="CQ27" s="191"/>
      <c r="CR27" s="192"/>
      <c r="CS27" s="191"/>
      <c r="CT27" s="193"/>
      <c r="CU27" s="191"/>
      <c r="CV27" s="192"/>
      <c r="CW27" s="191"/>
      <c r="CX27" s="193"/>
      <c r="CY27" s="191"/>
      <c r="CZ27" s="207"/>
      <c r="DA27" s="129"/>
      <c r="DB27" s="208">
        <v>0</v>
      </c>
      <c r="DC27" s="191"/>
      <c r="DD27" s="192"/>
      <c r="DE27" s="191"/>
      <c r="DF27" s="193">
        <v>701.31</v>
      </c>
      <c r="DG27" s="206">
        <v>224.28</v>
      </c>
      <c r="DH27" s="130"/>
      <c r="DI27" s="129"/>
      <c r="DJ27" s="208">
        <v>925.58999999999992</v>
      </c>
      <c r="DK27" s="191">
        <v>701.31</v>
      </c>
      <c r="DL27" s="192">
        <v>224.28</v>
      </c>
      <c r="DM27" s="191">
        <v>1020.55</v>
      </c>
      <c r="DN27" s="193">
        <v>0</v>
      </c>
      <c r="DO27" s="191">
        <v>4569.1100000000006</v>
      </c>
      <c r="DP27" s="192">
        <v>822.66</v>
      </c>
      <c r="DQ27" s="206">
        <v>0</v>
      </c>
      <c r="DR27" s="128"/>
      <c r="DS27" s="129"/>
      <c r="DT27" s="130"/>
      <c r="DU27" s="129"/>
      <c r="DV27" s="128"/>
      <c r="DW27" s="129"/>
      <c r="DX27" s="209">
        <v>42863</v>
      </c>
      <c r="DY27" s="191">
        <v>0</v>
      </c>
      <c r="DZ27" s="196">
        <v>105.88</v>
      </c>
      <c r="EA27" s="224">
        <v>33.860000000000014</v>
      </c>
      <c r="EB27" s="228"/>
      <c r="EC27" s="174"/>
      <c r="ED27" s="175"/>
      <c r="EE27" s="21"/>
      <c r="EF27" s="21"/>
      <c r="EG27" s="228"/>
      <c r="EH27" s="175"/>
      <c r="EI27" s="175"/>
      <c r="EJ27" s="175"/>
      <c r="EK27" s="175"/>
      <c r="EL27" s="175"/>
      <c r="EM27" s="210">
        <v>1113.83</v>
      </c>
      <c r="EO27" s="268">
        <v>3092.5</v>
      </c>
      <c r="EP27" s="640">
        <v>12672.3</v>
      </c>
      <c r="EQ27" s="641">
        <v>3189.8</v>
      </c>
      <c r="ER27" s="640">
        <v>2512.6</v>
      </c>
      <c r="ES27" s="638">
        <v>0</v>
      </c>
      <c r="EU27" s="635">
        <v>-0.18942307692307692</v>
      </c>
      <c r="EV27" s="635">
        <v>-4.0162521546417078E-2</v>
      </c>
      <c r="EW27" s="635">
        <v>4.9239940387481314E-2</v>
      </c>
      <c r="EX27" s="635">
        <v>6.6641901931649358E-2</v>
      </c>
      <c r="EY27" s="635">
        <v>3.349320543565143E-2</v>
      </c>
      <c r="FA27" s="211"/>
      <c r="FB27" s="229">
        <v>1</v>
      </c>
      <c r="FC27" s="230">
        <v>3369.1325000000006</v>
      </c>
      <c r="FD27" s="231"/>
    </row>
    <row r="28" spans="1:160" ht="15.75" thickBot="1" x14ac:dyDescent="0.25">
      <c r="B28" s="2"/>
      <c r="C28" s="287" t="s">
        <v>118</v>
      </c>
      <c r="D28" s="278"/>
      <c r="E28" s="274"/>
      <c r="F28" s="267"/>
      <c r="G28" s="293"/>
      <c r="H28" s="294" t="s">
        <v>119</v>
      </c>
      <c r="I28" s="295">
        <f>+((E8*H8/(E9*H9+E8*H8+E7*H7+E6*H6+E5*H5))*E11)*((E8-3000)/E8)</f>
        <v>-26.23655002425453</v>
      </c>
      <c r="J28" s="253"/>
      <c r="K28" s="249"/>
      <c r="L28" s="179"/>
      <c r="M28" s="217">
        <v>22</v>
      </c>
      <c r="N28" s="218">
        <v>2600</v>
      </c>
      <c r="O28" s="219">
        <v>12355</v>
      </c>
      <c r="P28" s="220">
        <v>3796</v>
      </c>
      <c r="Q28" s="221">
        <v>2697</v>
      </c>
      <c r="R28" s="222">
        <v>3359</v>
      </c>
      <c r="S28" s="128"/>
      <c r="T28" s="186"/>
      <c r="U28" s="187"/>
      <c r="V28" s="187"/>
      <c r="W28" s="192"/>
      <c r="X28" s="189">
        <v>1388</v>
      </c>
      <c r="Y28" s="190">
        <v>62</v>
      </c>
      <c r="Z28" s="191">
        <v>0</v>
      </c>
      <c r="AA28" s="192">
        <v>12642.39</v>
      </c>
      <c r="AB28" s="191">
        <v>12127</v>
      </c>
      <c r="AC28" s="190">
        <v>515.38999999999942</v>
      </c>
      <c r="AD28" s="189">
        <v>12127</v>
      </c>
      <c r="AE28" s="193">
        <v>8014.14</v>
      </c>
      <c r="AF28" s="191">
        <v>12355</v>
      </c>
      <c r="AG28" s="193">
        <v>12355</v>
      </c>
      <c r="AH28" s="191">
        <v>8014.14</v>
      </c>
      <c r="AI28" s="191">
        <v>0</v>
      </c>
      <c r="AJ28" s="194">
        <v>2600</v>
      </c>
      <c r="AK28" s="195">
        <v>0</v>
      </c>
      <c r="AL28" s="196">
        <v>0</v>
      </c>
      <c r="AM28" s="195">
        <v>1124.5899999999999</v>
      </c>
      <c r="AN28" s="192">
        <v>32.988095238095241</v>
      </c>
      <c r="AO28" s="197" t="e">
        <v>#DIV/0!</v>
      </c>
      <c r="AP28" s="190">
        <v>712.16</v>
      </c>
      <c r="AQ28" s="198">
        <v>1379.11</v>
      </c>
      <c r="AR28" s="223">
        <v>1145.1400000000001</v>
      </c>
      <c r="AS28" s="196">
        <v>1125.19</v>
      </c>
      <c r="AT28" s="196">
        <v>1224.67</v>
      </c>
      <c r="AU28" s="196">
        <v>1209.3800000000001</v>
      </c>
      <c r="AV28" s="224">
        <v>1170.08</v>
      </c>
      <c r="AW28" s="129"/>
      <c r="AX28" s="225">
        <v>1.3855</v>
      </c>
      <c r="AY28" s="226">
        <v>1.3714999999999999</v>
      </c>
      <c r="AZ28" s="226">
        <v>2.4382000000000001</v>
      </c>
      <c r="BA28" s="226">
        <v>2.3506</v>
      </c>
      <c r="BB28" s="227">
        <v>1.8655999999999999</v>
      </c>
      <c r="BC28" s="205"/>
      <c r="BD28" s="192"/>
      <c r="BE28" s="191"/>
      <c r="BF28" s="193">
        <v>1052.25</v>
      </c>
      <c r="BG28" s="196">
        <v>1052.25</v>
      </c>
      <c r="BH28" s="192">
        <v>0</v>
      </c>
      <c r="BI28" s="191">
        <v>0</v>
      </c>
      <c r="BJ28" s="193">
        <v>0</v>
      </c>
      <c r="BK28" s="195">
        <v>1052.25</v>
      </c>
      <c r="BL28" s="192">
        <v>1052.25</v>
      </c>
      <c r="BM28" s="191">
        <v>1052.25</v>
      </c>
      <c r="BN28" s="196">
        <v>0</v>
      </c>
      <c r="BO28" s="196">
        <v>1052.24</v>
      </c>
      <c r="BP28" s="196">
        <v>38.072721409279644</v>
      </c>
      <c r="BQ28" s="191">
        <v>0</v>
      </c>
      <c r="BR28" s="193">
        <v>0</v>
      </c>
      <c r="BS28" s="195">
        <v>1052.31</v>
      </c>
      <c r="BT28" s="192">
        <v>0</v>
      </c>
      <c r="BU28" s="206">
        <v>0</v>
      </c>
      <c r="BV28" s="128"/>
      <c r="BW28" s="205"/>
      <c r="BX28" s="192"/>
      <c r="BY28" s="191"/>
      <c r="BZ28" s="193"/>
      <c r="CA28" s="191"/>
      <c r="CB28" s="192"/>
      <c r="CC28" s="191"/>
      <c r="CD28" s="193"/>
      <c r="CE28" s="191"/>
      <c r="CF28" s="192"/>
      <c r="CG28" s="191"/>
      <c r="CH28" s="193"/>
      <c r="CI28" s="191"/>
      <c r="CJ28" s="192"/>
      <c r="CK28" s="191"/>
      <c r="CL28" s="193"/>
      <c r="CM28" s="191"/>
      <c r="CN28" s="192"/>
      <c r="CO28" s="191"/>
      <c r="CP28" s="193"/>
      <c r="CQ28" s="191"/>
      <c r="CR28" s="192"/>
      <c r="CS28" s="191"/>
      <c r="CT28" s="193"/>
      <c r="CU28" s="191"/>
      <c r="CV28" s="192"/>
      <c r="CW28" s="191"/>
      <c r="CX28" s="193"/>
      <c r="CY28" s="191"/>
      <c r="CZ28" s="207"/>
      <c r="DA28" s="129"/>
      <c r="DB28" s="208">
        <v>0</v>
      </c>
      <c r="DC28" s="191"/>
      <c r="DD28" s="192"/>
      <c r="DE28" s="191"/>
      <c r="DF28" s="193">
        <v>700.62</v>
      </c>
      <c r="DG28" s="206">
        <v>243.85</v>
      </c>
      <c r="DH28" s="130"/>
      <c r="DI28" s="129"/>
      <c r="DJ28" s="208">
        <v>944.47</v>
      </c>
      <c r="DK28" s="191">
        <v>700.62</v>
      </c>
      <c r="DL28" s="192">
        <v>243.85</v>
      </c>
      <c r="DM28" s="191">
        <v>1030.48</v>
      </c>
      <c r="DN28" s="193">
        <v>540.42999999999995</v>
      </c>
      <c r="DO28" s="191">
        <v>4239.25</v>
      </c>
      <c r="DP28" s="192">
        <v>526.08000000000004</v>
      </c>
      <c r="DQ28" s="206">
        <v>0</v>
      </c>
      <c r="DR28" s="128"/>
      <c r="DS28" s="129"/>
      <c r="DT28" s="130"/>
      <c r="DU28" s="129"/>
      <c r="DV28" s="128"/>
      <c r="DW28" s="129"/>
      <c r="DX28" s="209">
        <v>43280</v>
      </c>
      <c r="DY28" s="191">
        <v>2</v>
      </c>
      <c r="DZ28" s="196">
        <v>104.74</v>
      </c>
      <c r="EA28" s="224">
        <v>36.450000000000003</v>
      </c>
      <c r="EB28" s="228"/>
      <c r="EC28" s="174"/>
      <c r="ED28" s="175"/>
      <c r="EE28" s="21"/>
      <c r="EF28" s="21"/>
      <c r="EG28" s="228"/>
      <c r="EH28" s="175"/>
      <c r="EI28" s="175"/>
      <c r="EJ28" s="175"/>
      <c r="EK28" s="175"/>
      <c r="EL28" s="175"/>
      <c r="EM28" s="210">
        <v>1124.5899999999999</v>
      </c>
      <c r="EO28" s="268">
        <v>3094</v>
      </c>
      <c r="EP28" s="640">
        <v>12846.5</v>
      </c>
      <c r="EQ28" s="641">
        <v>3353.1</v>
      </c>
      <c r="ER28" s="640">
        <v>2515.6999999999998</v>
      </c>
      <c r="ES28" s="638">
        <v>0</v>
      </c>
      <c r="EU28" s="635">
        <v>-0.19</v>
      </c>
      <c r="EV28" s="635">
        <v>-3.978146499392958E-2</v>
      </c>
      <c r="EW28" s="635">
        <v>0.11667544783983143</v>
      </c>
      <c r="EX28" s="635">
        <v>6.7222840192806887E-2</v>
      </c>
      <c r="EY28" s="635">
        <v>3.060434653170592E-2</v>
      </c>
      <c r="FA28" s="211"/>
      <c r="FB28" s="229">
        <v>-0.26999999999975444</v>
      </c>
      <c r="FC28" s="230">
        <v>3004.8201000000004</v>
      </c>
      <c r="FD28" s="231"/>
    </row>
    <row r="29" spans="1:160" ht="16.5" thickBot="1" x14ac:dyDescent="0.3">
      <c r="B29" s="2"/>
      <c r="C29" s="726" t="s">
        <v>120</v>
      </c>
      <c r="D29" s="727"/>
      <c r="E29" s="296">
        <v>1104.6199999999999</v>
      </c>
      <c r="F29" s="267">
        <f>+F21</f>
        <v>1053.92</v>
      </c>
      <c r="G29" s="293">
        <f>+ROUND(E29*F29/1000,0)</f>
        <v>1164</v>
      </c>
      <c r="H29" s="730" t="s">
        <v>121</v>
      </c>
      <c r="I29" s="731"/>
      <c r="J29" s="253"/>
      <c r="K29" s="249"/>
      <c r="L29" s="179"/>
      <c r="M29" s="180">
        <v>23</v>
      </c>
      <c r="N29" s="218">
        <v>2600</v>
      </c>
      <c r="O29" s="219">
        <v>12785</v>
      </c>
      <c r="P29" s="220">
        <v>3444</v>
      </c>
      <c r="Q29" s="221">
        <v>2646</v>
      </c>
      <c r="R29" s="222">
        <v>3725</v>
      </c>
      <c r="S29" s="128"/>
      <c r="T29" s="186"/>
      <c r="U29" s="187"/>
      <c r="V29" s="187"/>
      <c r="W29" s="192"/>
      <c r="X29" s="189">
        <v>1414</v>
      </c>
      <c r="Y29" s="190">
        <v>63</v>
      </c>
      <c r="Z29" s="191">
        <v>0</v>
      </c>
      <c r="AA29" s="192">
        <v>11870.2</v>
      </c>
      <c r="AB29" s="191">
        <v>12109</v>
      </c>
      <c r="AC29" s="190">
        <v>-238.79999999999927</v>
      </c>
      <c r="AD29" s="189">
        <v>12109</v>
      </c>
      <c r="AE29" s="193">
        <v>7664.28</v>
      </c>
      <c r="AF29" s="191">
        <v>12785</v>
      </c>
      <c r="AG29" s="193">
        <v>12785</v>
      </c>
      <c r="AH29" s="191">
        <v>7665.28</v>
      </c>
      <c r="AI29" s="191">
        <v>0</v>
      </c>
      <c r="AJ29" s="194">
        <v>2600</v>
      </c>
      <c r="AK29" s="195">
        <v>0</v>
      </c>
      <c r="AL29" s="196">
        <v>0</v>
      </c>
      <c r="AM29" s="195">
        <v>1139.0899999999999</v>
      </c>
      <c r="AN29" s="192">
        <v>32.990476190476187</v>
      </c>
      <c r="AO29" s="197" t="e">
        <v>#DIV/0!</v>
      </c>
      <c r="AP29" s="190">
        <v>1211.2</v>
      </c>
      <c r="AQ29" s="198">
        <v>1599.43</v>
      </c>
      <c r="AR29" s="223">
        <v>1145.68</v>
      </c>
      <c r="AS29" s="196">
        <v>1127.3499999999999</v>
      </c>
      <c r="AT29" s="196">
        <v>1223.19</v>
      </c>
      <c r="AU29" s="196">
        <v>1209.3800000000001</v>
      </c>
      <c r="AV29" s="224">
        <v>1168.9000000000001</v>
      </c>
      <c r="AW29" s="129"/>
      <c r="AX29" s="225">
        <v>1.3855999999999999</v>
      </c>
      <c r="AY29" s="226">
        <v>1.405</v>
      </c>
      <c r="AZ29" s="226">
        <v>2.4095</v>
      </c>
      <c r="BA29" s="226">
        <v>2.3506</v>
      </c>
      <c r="BB29" s="227">
        <v>1.8321000000000001</v>
      </c>
      <c r="BC29" s="205"/>
      <c r="BD29" s="192"/>
      <c r="BE29" s="191"/>
      <c r="BF29" s="193">
        <v>1052.7</v>
      </c>
      <c r="BG29" s="196">
        <v>1052.7</v>
      </c>
      <c r="BH29" s="192">
        <v>0</v>
      </c>
      <c r="BI29" s="191">
        <v>0</v>
      </c>
      <c r="BJ29" s="193">
        <v>0</v>
      </c>
      <c r="BK29" s="195">
        <v>1052.7</v>
      </c>
      <c r="BL29" s="192">
        <v>1052.7</v>
      </c>
      <c r="BM29" s="191">
        <v>1052.7</v>
      </c>
      <c r="BN29" s="196">
        <v>0</v>
      </c>
      <c r="BO29" s="196">
        <v>1052.73</v>
      </c>
      <c r="BP29" s="196">
        <v>38.165476190476191</v>
      </c>
      <c r="BQ29" s="191">
        <v>0</v>
      </c>
      <c r="BR29" s="193">
        <v>0</v>
      </c>
      <c r="BS29" s="195">
        <v>1052.79</v>
      </c>
      <c r="BT29" s="192">
        <v>0</v>
      </c>
      <c r="BU29" s="206">
        <v>0</v>
      </c>
      <c r="BV29" s="129"/>
      <c r="BW29" s="205"/>
      <c r="BX29" s="191"/>
      <c r="BY29" s="191"/>
      <c r="BZ29" s="191"/>
      <c r="CA29" s="191"/>
      <c r="CB29" s="191"/>
      <c r="CC29" s="191"/>
      <c r="CD29" s="191"/>
      <c r="CE29" s="191"/>
      <c r="CF29" s="191"/>
      <c r="CG29" s="191"/>
      <c r="CH29" s="191"/>
      <c r="CI29" s="191"/>
      <c r="CJ29" s="191"/>
      <c r="CK29" s="191"/>
      <c r="CL29" s="191"/>
      <c r="CM29" s="191"/>
      <c r="CN29" s="191"/>
      <c r="CO29" s="191"/>
      <c r="CP29" s="191"/>
      <c r="CQ29" s="191"/>
      <c r="CR29" s="191"/>
      <c r="CS29" s="191"/>
      <c r="CT29" s="191"/>
      <c r="CU29" s="191"/>
      <c r="CV29" s="191"/>
      <c r="CW29" s="191"/>
      <c r="CX29" s="191"/>
      <c r="CY29" s="191"/>
      <c r="CZ29" s="206"/>
      <c r="DA29" s="129"/>
      <c r="DB29" s="205">
        <v>0</v>
      </c>
      <c r="DC29" s="191"/>
      <c r="DD29" s="191"/>
      <c r="DE29" s="191"/>
      <c r="DF29" s="191">
        <v>733.5</v>
      </c>
      <c r="DG29" s="206">
        <v>228.27</v>
      </c>
      <c r="DH29" s="129"/>
      <c r="DI29" s="129"/>
      <c r="DJ29" s="205">
        <v>961.77</v>
      </c>
      <c r="DK29" s="191">
        <v>733.5</v>
      </c>
      <c r="DL29" s="191">
        <v>228.27</v>
      </c>
      <c r="DM29" s="191">
        <v>513.64</v>
      </c>
      <c r="DN29" s="191">
        <v>211.98</v>
      </c>
      <c r="DO29" s="191">
        <v>4459.1099999999997</v>
      </c>
      <c r="DP29" s="191">
        <v>542.37</v>
      </c>
      <c r="DQ29" s="206">
        <v>0</v>
      </c>
      <c r="DR29" s="129"/>
      <c r="DS29" s="129"/>
      <c r="DT29" s="129"/>
      <c r="DU29" s="129"/>
      <c r="DV29" s="129"/>
      <c r="DW29" s="129"/>
      <c r="DX29" s="205">
        <v>21573</v>
      </c>
      <c r="DY29" s="191">
        <v>1</v>
      </c>
      <c r="DZ29" s="191">
        <v>106.32</v>
      </c>
      <c r="EA29" s="206">
        <v>33.090000000000003</v>
      </c>
      <c r="EB29" s="129"/>
      <c r="EC29" s="205"/>
      <c r="ED29" s="191"/>
      <c r="EE29" s="191"/>
      <c r="EF29" s="191"/>
      <c r="EG29" s="191"/>
      <c r="EH29" s="191"/>
      <c r="EI29" s="191"/>
      <c r="EJ29" s="191"/>
      <c r="EK29" s="191"/>
      <c r="EL29" s="206"/>
      <c r="EM29" s="297">
        <v>1139.0899999999999</v>
      </c>
      <c r="EO29" s="268">
        <v>3103.8</v>
      </c>
      <c r="EP29" s="640">
        <v>13066.4</v>
      </c>
      <c r="EQ29" s="641">
        <v>3390.3</v>
      </c>
      <c r="ER29" s="640">
        <v>2465.3000000000002</v>
      </c>
      <c r="ES29" s="638">
        <v>0</v>
      </c>
      <c r="EU29" s="635">
        <v>-0.19376923076923083</v>
      </c>
      <c r="EV29" s="635">
        <v>-2.2010168165819292E-2</v>
      </c>
      <c r="EW29" s="635">
        <v>1.5592334494773466E-2</v>
      </c>
      <c r="EX29" s="635">
        <v>6.8291761148903937E-2</v>
      </c>
      <c r="EY29" s="635">
        <v>3.3986577181208032E-2</v>
      </c>
      <c r="FA29" s="211"/>
      <c r="FB29" s="229">
        <v>1.3699999999998909</v>
      </c>
      <c r="FC29" s="230">
        <v>3335.4739999999997</v>
      </c>
      <c r="FD29" s="231"/>
    </row>
    <row r="30" spans="1:160" ht="15.75" customHeight="1" thickBot="1" x14ac:dyDescent="0.25">
      <c r="B30" s="2"/>
      <c r="C30" s="728"/>
      <c r="D30" s="729"/>
      <c r="E30" s="274"/>
      <c r="F30" s="267"/>
      <c r="G30" s="293"/>
      <c r="H30" s="283" t="s">
        <v>107</v>
      </c>
      <c r="I30" s="284">
        <v>3337</v>
      </c>
      <c r="J30" s="253"/>
      <c r="K30" s="249"/>
      <c r="L30" s="179"/>
      <c r="M30" s="217">
        <v>24</v>
      </c>
      <c r="N30" s="218">
        <v>2615</v>
      </c>
      <c r="O30" s="219">
        <v>12429</v>
      </c>
      <c r="P30" s="220">
        <v>3577</v>
      </c>
      <c r="Q30" s="221">
        <v>2601</v>
      </c>
      <c r="R30" s="222">
        <v>3370</v>
      </c>
      <c r="S30" s="128"/>
      <c r="T30" s="186"/>
      <c r="U30" s="187"/>
      <c r="V30" s="187"/>
      <c r="W30" s="192"/>
      <c r="X30" s="189">
        <v>1403</v>
      </c>
      <c r="Y30" s="190">
        <v>61</v>
      </c>
      <c r="Z30" s="191">
        <v>0</v>
      </c>
      <c r="AA30" s="192">
        <v>11577.56</v>
      </c>
      <c r="AB30" s="191">
        <v>11879</v>
      </c>
      <c r="AC30" s="190">
        <v>-301.44000000000051</v>
      </c>
      <c r="AD30" s="189">
        <v>11879</v>
      </c>
      <c r="AE30" s="193">
        <v>7750.6</v>
      </c>
      <c r="AF30" s="191">
        <v>12429</v>
      </c>
      <c r="AG30" s="193">
        <v>12429</v>
      </c>
      <c r="AH30" s="191">
        <v>7750.6</v>
      </c>
      <c r="AI30" s="191">
        <v>0</v>
      </c>
      <c r="AJ30" s="194">
        <v>2615</v>
      </c>
      <c r="AK30" s="195">
        <v>0</v>
      </c>
      <c r="AL30" s="196">
        <v>0</v>
      </c>
      <c r="AM30" s="195">
        <v>1136.03</v>
      </c>
      <c r="AN30" s="192">
        <v>33.290476190476191</v>
      </c>
      <c r="AO30" s="197" t="e">
        <v>#DIV/0!</v>
      </c>
      <c r="AP30" s="190">
        <v>809.7</v>
      </c>
      <c r="AQ30" s="198">
        <v>1552.67</v>
      </c>
      <c r="AR30" s="223">
        <v>1146.43</v>
      </c>
      <c r="AS30" s="196">
        <v>1128.95</v>
      </c>
      <c r="AT30" s="196">
        <v>1220.44</v>
      </c>
      <c r="AU30" s="196">
        <v>1209.3800000000001</v>
      </c>
      <c r="AV30" s="224">
        <v>1182.95</v>
      </c>
      <c r="AW30" s="129"/>
      <c r="AX30" s="225">
        <v>1.3982000000000001</v>
      </c>
      <c r="AY30" s="226">
        <v>1.4220999999999999</v>
      </c>
      <c r="AZ30" s="226">
        <v>2.399</v>
      </c>
      <c r="BA30" s="226">
        <v>2.3506</v>
      </c>
      <c r="BB30" s="227">
        <v>2.0152999999999999</v>
      </c>
      <c r="BC30" s="205"/>
      <c r="BD30" s="192"/>
      <c r="BE30" s="191"/>
      <c r="BF30" s="193">
        <v>1052.96</v>
      </c>
      <c r="BG30" s="196">
        <v>1052.96</v>
      </c>
      <c r="BH30" s="192">
        <v>0</v>
      </c>
      <c r="BI30" s="191">
        <v>0</v>
      </c>
      <c r="BJ30" s="193">
        <v>0</v>
      </c>
      <c r="BK30" s="195">
        <v>1052.96</v>
      </c>
      <c r="BL30" s="192">
        <v>1052.96</v>
      </c>
      <c r="BM30" s="191">
        <v>1052.96</v>
      </c>
      <c r="BN30" s="196">
        <v>0</v>
      </c>
      <c r="BO30" s="196">
        <v>1052.8900000000001</v>
      </c>
      <c r="BP30" s="196">
        <v>38.803675992192588</v>
      </c>
      <c r="BQ30" s="191">
        <v>0</v>
      </c>
      <c r="BR30" s="193">
        <v>0</v>
      </c>
      <c r="BS30" s="195">
        <v>1053.06</v>
      </c>
      <c r="BT30" s="192">
        <v>0</v>
      </c>
      <c r="BU30" s="206">
        <v>0</v>
      </c>
      <c r="BV30" s="128"/>
      <c r="BW30" s="205"/>
      <c r="BX30" s="192"/>
      <c r="BY30" s="191"/>
      <c r="BZ30" s="193"/>
      <c r="CA30" s="191"/>
      <c r="CB30" s="192"/>
      <c r="CC30" s="191"/>
      <c r="CD30" s="193"/>
      <c r="CE30" s="191"/>
      <c r="CF30" s="192"/>
      <c r="CG30" s="191"/>
      <c r="CH30" s="193"/>
      <c r="CI30" s="191"/>
      <c r="CJ30" s="192"/>
      <c r="CK30" s="191"/>
      <c r="CL30" s="193"/>
      <c r="CM30" s="191"/>
      <c r="CN30" s="192"/>
      <c r="CO30" s="191"/>
      <c r="CP30" s="193"/>
      <c r="CQ30" s="191"/>
      <c r="CR30" s="192"/>
      <c r="CS30" s="191"/>
      <c r="CT30" s="193"/>
      <c r="CU30" s="191"/>
      <c r="CV30" s="192"/>
      <c r="CW30" s="191"/>
      <c r="CX30" s="193"/>
      <c r="CY30" s="191"/>
      <c r="CZ30" s="207"/>
      <c r="DA30" s="129"/>
      <c r="DB30" s="208">
        <v>0</v>
      </c>
      <c r="DC30" s="191"/>
      <c r="DD30" s="192"/>
      <c r="DE30" s="191"/>
      <c r="DF30" s="193">
        <v>719.86</v>
      </c>
      <c r="DG30" s="206">
        <v>234.4</v>
      </c>
      <c r="DH30" s="130"/>
      <c r="DI30" s="129"/>
      <c r="DJ30" s="208">
        <v>954.26</v>
      </c>
      <c r="DK30" s="191">
        <v>719.86</v>
      </c>
      <c r="DL30" s="192">
        <v>234.4</v>
      </c>
      <c r="DM30" s="191">
        <v>1047.67</v>
      </c>
      <c r="DN30" s="193">
        <v>281.95</v>
      </c>
      <c r="DO30" s="191">
        <v>4131.3</v>
      </c>
      <c r="DP30" s="192">
        <v>494.82</v>
      </c>
      <c r="DQ30" s="206">
        <v>0</v>
      </c>
      <c r="DR30" s="128"/>
      <c r="DS30" s="129"/>
      <c r="DT30" s="130"/>
      <c r="DU30" s="129"/>
      <c r="DV30" s="128"/>
      <c r="DW30" s="129"/>
      <c r="DX30" s="209">
        <v>44002</v>
      </c>
      <c r="DY30" s="191">
        <v>1</v>
      </c>
      <c r="DZ30" s="193">
        <v>102.78</v>
      </c>
      <c r="EA30" s="206">
        <v>33.47</v>
      </c>
      <c r="EB30" s="228"/>
      <c r="EC30" s="174"/>
      <c r="ED30" s="175"/>
      <c r="EE30" s="21"/>
      <c r="EF30" s="21"/>
      <c r="EG30" s="228"/>
      <c r="EH30" s="175"/>
      <c r="EI30" s="175"/>
      <c r="EJ30" s="175"/>
      <c r="EK30" s="175"/>
      <c r="EL30" s="175"/>
      <c r="EM30" s="210">
        <v>1136.03</v>
      </c>
      <c r="EO30" s="268">
        <v>3084.3</v>
      </c>
      <c r="EP30" s="640">
        <v>12733.1</v>
      </c>
      <c r="EQ30" s="641">
        <v>3463.4</v>
      </c>
      <c r="ER30" s="640">
        <v>2425</v>
      </c>
      <c r="ES30" s="638">
        <v>0</v>
      </c>
      <c r="EU30" s="635">
        <v>-0.17946462715105169</v>
      </c>
      <c r="EV30" s="635">
        <v>-2.4466972403250492E-2</v>
      </c>
      <c r="EW30" s="635">
        <v>3.1758456807380459E-2</v>
      </c>
      <c r="EX30" s="635">
        <v>6.7666282199154174E-2</v>
      </c>
      <c r="EY30" s="635">
        <v>2.9673590504451037E-4</v>
      </c>
      <c r="FA30" s="211"/>
      <c r="FB30" s="229">
        <v>-0.37000000000011823</v>
      </c>
      <c r="FC30" s="230">
        <v>2993.6969000000004</v>
      </c>
      <c r="FD30" s="231"/>
    </row>
    <row r="31" spans="1:160" ht="18.75" customHeight="1" thickBot="1" x14ac:dyDescent="0.25">
      <c r="B31" s="2"/>
      <c r="C31" s="298"/>
      <c r="D31" s="299"/>
      <c r="E31" s="300"/>
      <c r="F31" s="301"/>
      <c r="G31" s="302"/>
      <c r="H31" s="283" t="s">
        <v>109</v>
      </c>
      <c r="I31" s="286">
        <f>+ROUND(I30-I32-I33-I34-I35,4)</f>
        <v>2954</v>
      </c>
      <c r="J31" s="248"/>
      <c r="K31" s="249"/>
      <c r="L31" s="179"/>
      <c r="M31" s="180">
        <v>25</v>
      </c>
      <c r="N31" s="218">
        <v>2620</v>
      </c>
      <c r="O31" s="219">
        <v>12572</v>
      </c>
      <c r="P31" s="220">
        <v>3889</v>
      </c>
      <c r="Q31" s="221">
        <v>2527</v>
      </c>
      <c r="R31" s="222">
        <v>3142</v>
      </c>
      <c r="S31" s="128"/>
      <c r="T31" s="186"/>
      <c r="U31" s="187"/>
      <c r="V31" s="187"/>
      <c r="W31" s="192"/>
      <c r="X31" s="189">
        <v>1417</v>
      </c>
      <c r="Y31" s="190">
        <v>62</v>
      </c>
      <c r="Z31" s="191">
        <v>0</v>
      </c>
      <c r="AA31" s="192">
        <v>10658.58</v>
      </c>
      <c r="AB31" s="191">
        <v>11082</v>
      </c>
      <c r="AC31" s="190">
        <v>-423.42000000000007</v>
      </c>
      <c r="AD31" s="189">
        <v>11082</v>
      </c>
      <c r="AE31" s="193">
        <v>8283.58</v>
      </c>
      <c r="AF31" s="191">
        <v>12572</v>
      </c>
      <c r="AG31" s="193">
        <v>12572</v>
      </c>
      <c r="AH31" s="191">
        <v>7972.58</v>
      </c>
      <c r="AI31" s="191">
        <v>0</v>
      </c>
      <c r="AJ31" s="194">
        <v>2620</v>
      </c>
      <c r="AK31" s="195">
        <v>0</v>
      </c>
      <c r="AL31" s="196">
        <v>0</v>
      </c>
      <c r="AM31" s="195">
        <v>1140.51</v>
      </c>
      <c r="AN31" s="192">
        <v>33.714285714285715</v>
      </c>
      <c r="AO31" s="197" t="e">
        <v>#DIV/0!</v>
      </c>
      <c r="AP31" s="190">
        <v>1080.52</v>
      </c>
      <c r="AQ31" s="198">
        <v>1684.39</v>
      </c>
      <c r="AR31" s="223">
        <v>1148.01</v>
      </c>
      <c r="AS31" s="196">
        <v>1128.54</v>
      </c>
      <c r="AT31" s="196">
        <v>1222.71</v>
      </c>
      <c r="AU31" s="196">
        <v>1209.3800000000001</v>
      </c>
      <c r="AV31" s="224">
        <v>1187.23</v>
      </c>
      <c r="AW31" s="129"/>
      <c r="AX31" s="225">
        <v>1.4159999999999999</v>
      </c>
      <c r="AY31" s="226">
        <v>1.4159999999999999</v>
      </c>
      <c r="AZ31" s="226">
        <v>2.4016000000000002</v>
      </c>
      <c r="BA31" s="226">
        <v>2.3506</v>
      </c>
      <c r="BB31" s="227">
        <v>2.0687000000000002</v>
      </c>
      <c r="BC31" s="205"/>
      <c r="BD31" s="192"/>
      <c r="BE31" s="191"/>
      <c r="BF31" s="193">
        <v>1053.46</v>
      </c>
      <c r="BG31" s="196">
        <v>1053.46</v>
      </c>
      <c r="BH31" s="192">
        <v>0</v>
      </c>
      <c r="BI31" s="191">
        <v>0</v>
      </c>
      <c r="BJ31" s="193">
        <v>0</v>
      </c>
      <c r="BK31" s="195">
        <v>1053.46</v>
      </c>
      <c r="BL31" s="192">
        <v>1053.46</v>
      </c>
      <c r="BM31" s="191">
        <v>1053.46</v>
      </c>
      <c r="BN31" s="196">
        <v>0</v>
      </c>
      <c r="BO31" s="196">
        <v>1053.47</v>
      </c>
      <c r="BP31" s="196">
        <v>38.951919191919188</v>
      </c>
      <c r="BQ31" s="191">
        <v>0</v>
      </c>
      <c r="BR31" s="193">
        <v>0</v>
      </c>
      <c r="BS31" s="195">
        <v>1053.5</v>
      </c>
      <c r="BT31" s="192">
        <v>0</v>
      </c>
      <c r="BU31" s="206">
        <v>0</v>
      </c>
      <c r="BV31" s="128"/>
      <c r="BW31" s="205"/>
      <c r="BX31" s="192"/>
      <c r="BY31" s="191"/>
      <c r="BZ31" s="193"/>
      <c r="CA31" s="191"/>
      <c r="CB31" s="192"/>
      <c r="CC31" s="191"/>
      <c r="CD31" s="193"/>
      <c r="CE31" s="191"/>
      <c r="CF31" s="192"/>
      <c r="CG31" s="191"/>
      <c r="CH31" s="193"/>
      <c r="CI31" s="191"/>
      <c r="CJ31" s="192"/>
      <c r="CK31" s="191"/>
      <c r="CL31" s="193"/>
      <c r="CM31" s="191"/>
      <c r="CN31" s="192"/>
      <c r="CO31" s="191"/>
      <c r="CP31" s="193"/>
      <c r="CQ31" s="191"/>
      <c r="CR31" s="192"/>
      <c r="CS31" s="191"/>
      <c r="CT31" s="193"/>
      <c r="CU31" s="191"/>
      <c r="CV31" s="192"/>
      <c r="CW31" s="191"/>
      <c r="CX31" s="193"/>
      <c r="CY31" s="191"/>
      <c r="CZ31" s="207"/>
      <c r="DA31" s="129"/>
      <c r="DB31" s="208">
        <v>0</v>
      </c>
      <c r="DC31" s="191"/>
      <c r="DD31" s="192"/>
      <c r="DE31" s="191"/>
      <c r="DF31" s="193">
        <v>729.78</v>
      </c>
      <c r="DG31" s="206">
        <v>234.28</v>
      </c>
      <c r="DH31" s="130"/>
      <c r="DI31" s="129"/>
      <c r="DJ31" s="208">
        <v>964.06</v>
      </c>
      <c r="DK31" s="191">
        <v>729.78</v>
      </c>
      <c r="DL31" s="192">
        <v>234.28</v>
      </c>
      <c r="DM31" s="191">
        <v>696.62</v>
      </c>
      <c r="DN31" s="193">
        <v>322.52</v>
      </c>
      <c r="DO31" s="191">
        <v>4164.46</v>
      </c>
      <c r="DP31" s="192">
        <v>406.58</v>
      </c>
      <c r="DQ31" s="206">
        <v>0</v>
      </c>
      <c r="DR31" s="128"/>
      <c r="DS31" s="129"/>
      <c r="DT31" s="130"/>
      <c r="DU31" s="129"/>
      <c r="DV31" s="128"/>
      <c r="DW31" s="129"/>
      <c r="DX31" s="209">
        <v>29258</v>
      </c>
      <c r="DY31" s="191">
        <v>1</v>
      </c>
      <c r="DZ31" s="193">
        <v>100.13</v>
      </c>
      <c r="EA31" s="191">
        <v>32.150000000000006</v>
      </c>
      <c r="EB31" s="228"/>
      <c r="EC31" s="174"/>
      <c r="ED31" s="175"/>
      <c r="EE31" s="21"/>
      <c r="EF31" s="21"/>
      <c r="EG31" s="228"/>
      <c r="EH31" s="175"/>
      <c r="EI31" s="175"/>
      <c r="EJ31" s="175"/>
      <c r="EK31" s="175"/>
      <c r="EL31" s="175"/>
      <c r="EM31" s="210">
        <v>1140.51</v>
      </c>
      <c r="EO31" s="268">
        <v>3105</v>
      </c>
      <c r="EP31" s="640">
        <v>12895</v>
      </c>
      <c r="EQ31" s="641">
        <v>3538</v>
      </c>
      <c r="ER31" s="640">
        <v>2348</v>
      </c>
      <c r="ES31" s="638">
        <v>0</v>
      </c>
      <c r="EU31" s="635">
        <v>-0.1851145038167939</v>
      </c>
      <c r="EV31" s="635">
        <v>-2.5692013999363664E-2</v>
      </c>
      <c r="EW31" s="635">
        <v>9.0254564155309844E-2</v>
      </c>
      <c r="EX31" s="635">
        <v>7.0834982192322912E-2</v>
      </c>
      <c r="EY31" s="635">
        <v>3.1826861871419476E-4</v>
      </c>
      <c r="FA31" s="211"/>
      <c r="FB31" s="229">
        <v>9.0899999999999181</v>
      </c>
      <c r="FC31" s="230">
        <v>2785.7650000000003</v>
      </c>
      <c r="FD31" s="231"/>
    </row>
    <row r="32" spans="1:160" ht="16.5" thickBot="1" x14ac:dyDescent="0.3">
      <c r="B32" s="2"/>
      <c r="C32" s="303" t="s">
        <v>122</v>
      </c>
      <c r="D32" s="303"/>
      <c r="E32" s="304">
        <f>E15+E16+E17+E21+E22+E29+D93</f>
        <v>21404.27</v>
      </c>
      <c r="F32" s="305">
        <f>ROUND((F17*E17+F18*E18+F19*E19+F20*E20+F23*E23+F26*E26+F27*E27+F28*E28+F22*E22+F30*E30+F31*E31)/SUM(E17:E31),2)</f>
        <v>414.82</v>
      </c>
      <c r="G32" s="306">
        <f>SUM(G15:G31)</f>
        <v>27777.15</v>
      </c>
      <c r="H32" s="283" t="s">
        <v>111</v>
      </c>
      <c r="I32" s="289">
        <f>+ROUND(I36*42*35/1000,0)</f>
        <v>219</v>
      </c>
      <c r="J32" s="253"/>
      <c r="K32" s="249"/>
      <c r="L32" s="179"/>
      <c r="M32" s="217">
        <v>26</v>
      </c>
      <c r="N32" s="218">
        <v>2620</v>
      </c>
      <c r="O32" s="219">
        <v>12513</v>
      </c>
      <c r="P32" s="220">
        <v>3991</v>
      </c>
      <c r="Q32" s="221">
        <v>2593</v>
      </c>
      <c r="R32" s="222">
        <v>3208</v>
      </c>
      <c r="S32" s="128"/>
      <c r="T32" s="186"/>
      <c r="U32" s="187"/>
      <c r="V32" s="187"/>
      <c r="W32" s="192"/>
      <c r="X32" s="189">
        <v>1374</v>
      </c>
      <c r="Y32" s="190">
        <v>62</v>
      </c>
      <c r="Z32" s="191">
        <v>0</v>
      </c>
      <c r="AA32" s="192">
        <v>10639</v>
      </c>
      <c r="AB32" s="191">
        <v>11063</v>
      </c>
      <c r="AC32" s="190">
        <v>-424</v>
      </c>
      <c r="AD32" s="189">
        <v>11063</v>
      </c>
      <c r="AE32" s="193">
        <v>8434.74</v>
      </c>
      <c r="AF32" s="191">
        <v>12513</v>
      </c>
      <c r="AG32" s="193">
        <v>12513</v>
      </c>
      <c r="AH32" s="191">
        <v>8131.74</v>
      </c>
      <c r="AI32" s="191">
        <v>0</v>
      </c>
      <c r="AJ32" s="194">
        <v>2620</v>
      </c>
      <c r="AK32" s="195">
        <v>0</v>
      </c>
      <c r="AL32" s="196">
        <v>0</v>
      </c>
      <c r="AM32" s="195">
        <v>1140.93</v>
      </c>
      <c r="AN32" s="192">
        <v>32.173809523809524</v>
      </c>
      <c r="AO32" s="197" t="e">
        <v>#DIV/0!</v>
      </c>
      <c r="AP32" s="190">
        <v>1210.45</v>
      </c>
      <c r="AQ32" s="198">
        <v>1639.88</v>
      </c>
      <c r="AR32" s="223">
        <v>1143.5999999999999</v>
      </c>
      <c r="AS32" s="196">
        <v>1127.5</v>
      </c>
      <c r="AT32" s="196">
        <v>1222.8699999999999</v>
      </c>
      <c r="AU32" s="196">
        <v>1209.3800000000001</v>
      </c>
      <c r="AV32" s="224">
        <v>1184.06</v>
      </c>
      <c r="AW32" s="129"/>
      <c r="AX32" s="225">
        <v>1.3512999999999999</v>
      </c>
      <c r="AY32" s="226">
        <v>1.4076</v>
      </c>
      <c r="AZ32" s="226">
        <v>2.4068000000000001</v>
      </c>
      <c r="BA32" s="226">
        <v>2.3506</v>
      </c>
      <c r="BB32" s="227">
        <v>2.0251999999999999</v>
      </c>
      <c r="BC32" s="205"/>
      <c r="BD32" s="192"/>
      <c r="BE32" s="191"/>
      <c r="BF32" s="193">
        <v>1053.0999999999999</v>
      </c>
      <c r="BG32" s="196">
        <v>1053.0999999999999</v>
      </c>
      <c r="BH32" s="192">
        <v>0</v>
      </c>
      <c r="BI32" s="191">
        <v>0</v>
      </c>
      <c r="BJ32" s="193">
        <v>0</v>
      </c>
      <c r="BK32" s="195">
        <v>1053.0999999999999</v>
      </c>
      <c r="BL32" s="192">
        <v>1053.0999999999999</v>
      </c>
      <c r="BM32" s="191">
        <v>1053.0999999999999</v>
      </c>
      <c r="BN32" s="196">
        <v>0</v>
      </c>
      <c r="BO32" s="196">
        <v>1053.0899999999999</v>
      </c>
      <c r="BP32" s="196">
        <v>37.490872617853562</v>
      </c>
      <c r="BQ32" s="191">
        <v>0</v>
      </c>
      <c r="BR32" s="193">
        <v>0</v>
      </c>
      <c r="BS32" s="195">
        <v>1053.1300000000001</v>
      </c>
      <c r="BT32" s="192">
        <v>0</v>
      </c>
      <c r="BU32" s="206">
        <v>0</v>
      </c>
      <c r="BV32" s="128"/>
      <c r="BW32" s="205"/>
      <c r="BX32" s="192"/>
      <c r="BY32" s="191"/>
      <c r="BZ32" s="193"/>
      <c r="CA32" s="191"/>
      <c r="CB32" s="192"/>
      <c r="CC32" s="191"/>
      <c r="CD32" s="193"/>
      <c r="CE32" s="191"/>
      <c r="CF32" s="192"/>
      <c r="CG32" s="191"/>
      <c r="CH32" s="193"/>
      <c r="CI32" s="191"/>
      <c r="CJ32" s="192"/>
      <c r="CK32" s="191"/>
      <c r="CL32" s="193"/>
      <c r="CM32" s="191"/>
      <c r="CN32" s="192"/>
      <c r="CO32" s="191"/>
      <c r="CP32" s="193"/>
      <c r="CQ32" s="191"/>
      <c r="CR32" s="192"/>
      <c r="CS32" s="191"/>
      <c r="CT32" s="193"/>
      <c r="CU32" s="191"/>
      <c r="CV32" s="192"/>
      <c r="CW32" s="191"/>
      <c r="CX32" s="193"/>
      <c r="CY32" s="191"/>
      <c r="CZ32" s="207"/>
      <c r="DA32" s="129"/>
      <c r="DB32" s="208">
        <v>0</v>
      </c>
      <c r="DC32" s="191"/>
      <c r="DD32" s="192"/>
      <c r="DE32" s="191"/>
      <c r="DF32" s="193">
        <v>725.12</v>
      </c>
      <c r="DG32" s="206">
        <v>209.34</v>
      </c>
      <c r="DH32" s="130"/>
      <c r="DI32" s="129"/>
      <c r="DJ32" s="208">
        <v>934.46</v>
      </c>
      <c r="DK32" s="191">
        <v>725.12</v>
      </c>
      <c r="DL32" s="192">
        <v>209.34</v>
      </c>
      <c r="DM32" s="191">
        <v>0</v>
      </c>
      <c r="DN32" s="193">
        <v>0</v>
      </c>
      <c r="DO32" s="191">
        <v>4889.5800000000008</v>
      </c>
      <c r="DP32" s="192">
        <v>615.92000000000007</v>
      </c>
      <c r="DQ32" s="206">
        <v>0</v>
      </c>
      <c r="DR32" s="128"/>
      <c r="DS32" s="129"/>
      <c r="DT32" s="130"/>
      <c r="DU32" s="129"/>
      <c r="DV32" s="128"/>
      <c r="DW32" s="129"/>
      <c r="DX32" s="209">
        <v>0</v>
      </c>
      <c r="DY32" s="191">
        <v>0</v>
      </c>
      <c r="DZ32" s="193">
        <v>101.95</v>
      </c>
      <c r="EA32" s="191">
        <v>29.429999999999993</v>
      </c>
      <c r="EB32" s="228"/>
      <c r="EC32" s="174"/>
      <c r="ED32" s="175"/>
      <c r="EE32" s="21"/>
      <c r="EF32" s="21"/>
      <c r="EG32" s="228"/>
      <c r="EH32" s="175"/>
      <c r="EI32" s="175"/>
      <c r="EJ32" s="175"/>
      <c r="EK32" s="175"/>
      <c r="EL32" s="175"/>
      <c r="EM32" s="210">
        <v>1140.93</v>
      </c>
      <c r="EO32" s="268">
        <v>3076.1</v>
      </c>
      <c r="EP32" s="640">
        <v>12949.3</v>
      </c>
      <c r="EQ32" s="641">
        <v>3458.6</v>
      </c>
      <c r="ER32" s="640">
        <v>2415.5</v>
      </c>
      <c r="ES32" s="638">
        <v>0</v>
      </c>
      <c r="EU32" s="635">
        <v>-0.17408396946564883</v>
      </c>
      <c r="EV32" s="635">
        <v>-3.486773755294488E-2</v>
      </c>
      <c r="EW32" s="635">
        <v>0.13340015033826111</v>
      </c>
      <c r="EX32" s="635">
        <v>6.8453528731199378E-2</v>
      </c>
      <c r="EY32" s="635">
        <v>2.4657107231920172E-2</v>
      </c>
      <c r="FA32" s="211"/>
      <c r="FB32" s="229">
        <v>-5.3300000000001546</v>
      </c>
      <c r="FC32" s="230">
        <v>2856.9625000000001</v>
      </c>
      <c r="FD32" s="231"/>
    </row>
    <row r="33" spans="2:160" ht="16.5" thickBot="1" x14ac:dyDescent="0.3">
      <c r="B33" s="2"/>
      <c r="C33" s="732" t="s">
        <v>42</v>
      </c>
      <c r="D33" s="732"/>
      <c r="E33" s="98">
        <f>ROUND(+E10-E32-D75-D67-D66,2)</f>
        <v>0</v>
      </c>
      <c r="G33" s="1"/>
      <c r="H33" s="290" t="s">
        <v>113</v>
      </c>
      <c r="I33" s="291">
        <f>+ROUND(I30*0.0025,0)</f>
        <v>8</v>
      </c>
      <c r="J33" s="307"/>
      <c r="K33" s="249"/>
      <c r="L33" s="179"/>
      <c r="M33" s="180">
        <v>27</v>
      </c>
      <c r="N33" s="218">
        <v>2620</v>
      </c>
      <c r="O33" s="219">
        <v>12221</v>
      </c>
      <c r="P33" s="220">
        <v>3928</v>
      </c>
      <c r="Q33" s="221">
        <v>2588</v>
      </c>
      <c r="R33" s="222">
        <v>3217</v>
      </c>
      <c r="S33" s="128"/>
      <c r="T33" s="186"/>
      <c r="U33" s="187"/>
      <c r="V33" s="187"/>
      <c r="W33" s="192"/>
      <c r="X33" s="189">
        <v>1382</v>
      </c>
      <c r="Y33" s="190">
        <v>61</v>
      </c>
      <c r="Z33" s="191">
        <v>0</v>
      </c>
      <c r="AA33" s="192">
        <v>10668.21</v>
      </c>
      <c r="AB33" s="191">
        <v>11077</v>
      </c>
      <c r="AC33" s="190">
        <v>-408.79000000000087</v>
      </c>
      <c r="AD33" s="189">
        <v>11077</v>
      </c>
      <c r="AE33" s="193">
        <v>8233.11</v>
      </c>
      <c r="AF33" s="191">
        <v>12221</v>
      </c>
      <c r="AG33" s="193">
        <v>12221</v>
      </c>
      <c r="AH33" s="191">
        <v>8233.11</v>
      </c>
      <c r="AI33" s="191">
        <v>0</v>
      </c>
      <c r="AJ33" s="194">
        <v>2620</v>
      </c>
      <c r="AK33" s="195">
        <v>0</v>
      </c>
      <c r="AL33" s="196">
        <v>0</v>
      </c>
      <c r="AM33" s="195">
        <v>1143.49</v>
      </c>
      <c r="AN33" s="192">
        <v>32.333333333333336</v>
      </c>
      <c r="AO33" s="197" t="e">
        <v>#DIV/0!</v>
      </c>
      <c r="AP33" s="190">
        <v>1070.01</v>
      </c>
      <c r="AQ33" s="198">
        <v>1607.39</v>
      </c>
      <c r="AR33" s="223">
        <v>1144.0899999999999</v>
      </c>
      <c r="AS33" s="196">
        <v>1129.44</v>
      </c>
      <c r="AT33" s="196">
        <v>1224.97</v>
      </c>
      <c r="AU33" s="196">
        <v>1209.3800000000001</v>
      </c>
      <c r="AV33" s="224">
        <v>1181.45</v>
      </c>
      <c r="AW33" s="129"/>
      <c r="AX33" s="225">
        <v>1.3580000000000001</v>
      </c>
      <c r="AY33" s="226">
        <v>1.4309000000000001</v>
      </c>
      <c r="AZ33" s="226">
        <v>2.4321000000000002</v>
      </c>
      <c r="BA33" s="226">
        <v>2.3506</v>
      </c>
      <c r="BB33" s="227">
        <v>1.9883</v>
      </c>
      <c r="BC33" s="205"/>
      <c r="BD33" s="192"/>
      <c r="BE33" s="191"/>
      <c r="BF33" s="193">
        <v>1053.26</v>
      </c>
      <c r="BG33" s="196">
        <v>1053.26</v>
      </c>
      <c r="BH33" s="192">
        <v>0</v>
      </c>
      <c r="BI33" s="191">
        <v>0</v>
      </c>
      <c r="BJ33" s="193">
        <v>0</v>
      </c>
      <c r="BK33" s="195">
        <v>1053.26</v>
      </c>
      <c r="BL33" s="192">
        <v>1053.26</v>
      </c>
      <c r="BM33" s="191">
        <v>1053.26</v>
      </c>
      <c r="BN33" s="196">
        <v>0</v>
      </c>
      <c r="BO33" s="196">
        <v>1053.25</v>
      </c>
      <c r="BP33" s="196">
        <v>38.264832750061039</v>
      </c>
      <c r="BQ33" s="191">
        <v>0</v>
      </c>
      <c r="BR33" s="193">
        <v>0</v>
      </c>
      <c r="BS33" s="195">
        <v>1053.31</v>
      </c>
      <c r="BT33" s="192">
        <v>0</v>
      </c>
      <c r="BU33" s="206">
        <v>0</v>
      </c>
      <c r="BV33" s="128"/>
      <c r="BW33" s="205"/>
      <c r="BX33" s="192"/>
      <c r="BY33" s="191"/>
      <c r="BZ33" s="193"/>
      <c r="CA33" s="191"/>
      <c r="CB33" s="192"/>
      <c r="CC33" s="191"/>
      <c r="CD33" s="193"/>
      <c r="CE33" s="191"/>
      <c r="CF33" s="192"/>
      <c r="CG33" s="191"/>
      <c r="CH33" s="193"/>
      <c r="CI33" s="191"/>
      <c r="CJ33" s="192"/>
      <c r="CK33" s="191"/>
      <c r="CL33" s="193"/>
      <c r="CM33" s="191"/>
      <c r="CN33" s="192"/>
      <c r="CO33" s="191"/>
      <c r="CP33" s="193"/>
      <c r="CQ33" s="191"/>
      <c r="CR33" s="192"/>
      <c r="CS33" s="191"/>
      <c r="CT33" s="193"/>
      <c r="CU33" s="191"/>
      <c r="CV33" s="192"/>
      <c r="CW33" s="191"/>
      <c r="CX33" s="193"/>
      <c r="CY33" s="191"/>
      <c r="CZ33" s="207"/>
      <c r="DA33" s="129"/>
      <c r="DB33" s="208">
        <v>0</v>
      </c>
      <c r="DC33" s="191"/>
      <c r="DD33" s="192"/>
      <c r="DE33" s="191"/>
      <c r="DF33" s="193">
        <v>716.95</v>
      </c>
      <c r="DG33" s="206">
        <v>223.37</v>
      </c>
      <c r="DH33" s="130"/>
      <c r="DI33" s="129"/>
      <c r="DJ33" s="208">
        <v>940.32</v>
      </c>
      <c r="DK33" s="191">
        <v>716.95</v>
      </c>
      <c r="DL33" s="192">
        <v>223.37</v>
      </c>
      <c r="DM33" s="191">
        <v>1256.26</v>
      </c>
      <c r="DN33" s="193">
        <v>282.64</v>
      </c>
      <c r="DO33" s="191">
        <v>4350.2699999999995</v>
      </c>
      <c r="DP33" s="192">
        <v>556.65</v>
      </c>
      <c r="DQ33" s="206">
        <v>0</v>
      </c>
      <c r="DR33" s="128"/>
      <c r="DS33" s="129"/>
      <c r="DT33" s="130"/>
      <c r="DU33" s="129"/>
      <c r="DV33" s="128"/>
      <c r="DW33" s="129"/>
      <c r="DX33" s="209">
        <v>52763</v>
      </c>
      <c r="DY33" s="191">
        <v>1</v>
      </c>
      <c r="DZ33" s="193">
        <v>101.25</v>
      </c>
      <c r="EA33" s="191">
        <v>31.539999999999992</v>
      </c>
      <c r="EB33" s="228"/>
      <c r="EC33" s="174"/>
      <c r="ED33" s="175"/>
      <c r="EE33" s="21"/>
      <c r="EF33" s="21"/>
      <c r="EG33" s="228"/>
      <c r="EH33" s="175"/>
      <c r="EI33" s="175"/>
      <c r="EJ33" s="175"/>
      <c r="EK33" s="175"/>
      <c r="EL33" s="175"/>
      <c r="EM33" s="210">
        <v>1143.49</v>
      </c>
      <c r="EO33" s="268">
        <v>3099.2</v>
      </c>
      <c r="EP33" s="640">
        <v>12596.2</v>
      </c>
      <c r="EQ33" s="641">
        <v>3372.6</v>
      </c>
      <c r="ER33" s="640">
        <v>2404</v>
      </c>
      <c r="ES33" s="638">
        <v>0</v>
      </c>
      <c r="EU33" s="635">
        <v>-0.18290076335877856</v>
      </c>
      <c r="EV33" s="635">
        <v>-3.0701251943376216E-2</v>
      </c>
      <c r="EW33" s="635">
        <v>0.14139511201629329</v>
      </c>
      <c r="EX33" s="635">
        <v>7.1097372488408042E-2</v>
      </c>
      <c r="EY33" s="635">
        <v>2.6297792974821235E-2</v>
      </c>
      <c r="FA33" s="211"/>
      <c r="FB33" s="229">
        <v>174.59999999999991</v>
      </c>
      <c r="FC33" s="230">
        <v>2864.2378000000003</v>
      </c>
      <c r="FD33" s="231"/>
    </row>
    <row r="34" spans="2:160" ht="15.75" customHeight="1" thickBot="1" x14ac:dyDescent="0.25">
      <c r="B34" s="23"/>
      <c r="C34" s="733" t="s">
        <v>123</v>
      </c>
      <c r="D34" s="734"/>
      <c r="E34" s="734"/>
      <c r="F34" s="734"/>
      <c r="G34" s="734"/>
      <c r="H34" s="292" t="s">
        <v>115</v>
      </c>
      <c r="I34" s="289">
        <f>+ROUND((G9/SUM(G5:G9))*E29*(I30/E9),0)</f>
        <v>156</v>
      </c>
      <c r="J34" s="308"/>
      <c r="K34" s="249"/>
      <c r="L34" s="179"/>
      <c r="M34" s="217">
        <v>28</v>
      </c>
      <c r="N34" s="218">
        <v>2620</v>
      </c>
      <c r="O34" s="219">
        <v>12272</v>
      </c>
      <c r="P34" s="220">
        <v>3545</v>
      </c>
      <c r="Q34" s="221">
        <v>2589</v>
      </c>
      <c r="R34" s="222">
        <v>3222</v>
      </c>
      <c r="S34" s="128"/>
      <c r="T34" s="186"/>
      <c r="U34" s="187"/>
      <c r="V34" s="187"/>
      <c r="W34" s="192"/>
      <c r="X34" s="189">
        <v>1358</v>
      </c>
      <c r="Y34" s="190">
        <v>61</v>
      </c>
      <c r="Z34" s="191">
        <v>0</v>
      </c>
      <c r="AA34" s="192">
        <v>10656.95</v>
      </c>
      <c r="AB34" s="191">
        <v>11087</v>
      </c>
      <c r="AC34" s="190">
        <v>-430.04999999999927</v>
      </c>
      <c r="AD34" s="189">
        <v>11087</v>
      </c>
      <c r="AE34" s="193">
        <v>8250.5400000000009</v>
      </c>
      <c r="AF34" s="191">
        <v>12272</v>
      </c>
      <c r="AG34" s="193">
        <v>12272</v>
      </c>
      <c r="AH34" s="191">
        <v>8223.5400000000009</v>
      </c>
      <c r="AI34" s="191">
        <v>0</v>
      </c>
      <c r="AJ34" s="194">
        <v>2620</v>
      </c>
      <c r="AK34" s="195">
        <v>0</v>
      </c>
      <c r="AL34" s="196">
        <v>0</v>
      </c>
      <c r="AM34" s="195">
        <v>1147.5899999999999</v>
      </c>
      <c r="AN34" s="192">
        <v>30.859523809523814</v>
      </c>
      <c r="AO34" s="197" t="e">
        <v>#DIV/0!</v>
      </c>
      <c r="AP34" s="190">
        <v>748.12</v>
      </c>
      <c r="AQ34" s="198">
        <v>1595.75</v>
      </c>
      <c r="AR34" s="223">
        <v>1139.44</v>
      </c>
      <c r="AS34" s="196">
        <v>1124.99</v>
      </c>
      <c r="AT34" s="196">
        <v>1221.46</v>
      </c>
      <c r="AU34" s="196">
        <v>1203.3499999999999</v>
      </c>
      <c r="AV34" s="224">
        <v>1178.1600000000001</v>
      </c>
      <c r="AW34" s="129"/>
      <c r="AX34" s="225">
        <v>1.2961</v>
      </c>
      <c r="AY34" s="226">
        <v>1.3774999999999999</v>
      </c>
      <c r="AZ34" s="226">
        <v>2.3910999999999998</v>
      </c>
      <c r="BA34" s="226">
        <v>2.2715999999999998</v>
      </c>
      <c r="BB34" s="227">
        <v>1.9644999999999999</v>
      </c>
      <c r="BC34" s="205"/>
      <c r="BD34" s="192"/>
      <c r="BE34" s="191"/>
      <c r="BF34" s="193">
        <v>1052.72</v>
      </c>
      <c r="BG34" s="196">
        <v>1052.72</v>
      </c>
      <c r="BH34" s="192">
        <v>0</v>
      </c>
      <c r="BI34" s="191">
        <v>0</v>
      </c>
      <c r="BJ34" s="193">
        <v>0</v>
      </c>
      <c r="BK34" s="195">
        <v>1052.72</v>
      </c>
      <c r="BL34" s="192">
        <v>1052.72</v>
      </c>
      <c r="BM34" s="191">
        <v>1052.72</v>
      </c>
      <c r="BN34" s="196">
        <v>0</v>
      </c>
      <c r="BO34" s="196">
        <v>1052.7</v>
      </c>
      <c r="BP34" s="196">
        <v>38.09386341141537</v>
      </c>
      <c r="BQ34" s="191">
        <v>0</v>
      </c>
      <c r="BR34" s="193">
        <v>0</v>
      </c>
      <c r="BS34" s="195">
        <v>1052.79</v>
      </c>
      <c r="BT34" s="192">
        <v>0</v>
      </c>
      <c r="BU34" s="206">
        <v>0</v>
      </c>
      <c r="BV34" s="128"/>
      <c r="BW34" s="205"/>
      <c r="BX34" s="192"/>
      <c r="BY34" s="191"/>
      <c r="BZ34" s="193"/>
      <c r="CA34" s="191"/>
      <c r="CB34" s="192"/>
      <c r="CC34" s="191"/>
      <c r="CD34" s="193"/>
      <c r="CE34" s="191"/>
      <c r="CF34" s="192"/>
      <c r="CG34" s="191"/>
      <c r="CH34" s="193"/>
      <c r="CI34" s="191"/>
      <c r="CJ34" s="192"/>
      <c r="CK34" s="191"/>
      <c r="CL34" s="193"/>
      <c r="CM34" s="191"/>
      <c r="CN34" s="192"/>
      <c r="CO34" s="191"/>
      <c r="CP34" s="193"/>
      <c r="CQ34" s="191"/>
      <c r="CR34" s="192"/>
      <c r="CS34" s="191"/>
      <c r="CT34" s="193"/>
      <c r="CU34" s="191"/>
      <c r="CV34" s="192"/>
      <c r="CW34" s="191"/>
      <c r="CX34" s="193"/>
      <c r="CY34" s="191"/>
      <c r="CZ34" s="207"/>
      <c r="DA34" s="129"/>
      <c r="DB34" s="208">
        <v>0</v>
      </c>
      <c r="DC34" s="191"/>
      <c r="DD34" s="192"/>
      <c r="DE34" s="191"/>
      <c r="DF34" s="193">
        <v>727.06</v>
      </c>
      <c r="DG34" s="206">
        <v>196.64</v>
      </c>
      <c r="DH34" s="130"/>
      <c r="DI34" s="129"/>
      <c r="DJ34" s="208">
        <v>923.69999999999993</v>
      </c>
      <c r="DK34" s="191">
        <v>727.06</v>
      </c>
      <c r="DL34" s="192">
        <v>196.64</v>
      </c>
      <c r="DM34" s="191">
        <v>800.1</v>
      </c>
      <c r="DN34" s="193">
        <v>469.74</v>
      </c>
      <c r="DO34" s="191">
        <v>4277.2300000000005</v>
      </c>
      <c r="DP34" s="192">
        <v>283.55</v>
      </c>
      <c r="DQ34" s="206">
        <v>0</v>
      </c>
      <c r="DR34" s="128"/>
      <c r="DS34" s="129"/>
      <c r="DT34" s="130"/>
      <c r="DU34" s="129"/>
      <c r="DV34" s="128"/>
      <c r="DW34" s="129"/>
      <c r="DX34" s="209">
        <v>33604</v>
      </c>
      <c r="DY34" s="191">
        <v>2</v>
      </c>
      <c r="DZ34" s="193">
        <v>104.32</v>
      </c>
      <c r="EA34" s="191">
        <v>28.22</v>
      </c>
      <c r="EB34" s="228"/>
      <c r="EC34" s="174"/>
      <c r="ED34" s="175"/>
      <c r="EE34" s="21"/>
      <c r="EF34" s="21"/>
      <c r="EG34" s="228"/>
      <c r="EH34" s="175"/>
      <c r="EI34" s="175"/>
      <c r="EJ34" s="175"/>
      <c r="EK34" s="175"/>
      <c r="EL34" s="175"/>
      <c r="EM34" s="210">
        <v>1147.5899999999999</v>
      </c>
      <c r="EO34" s="268">
        <v>3033.1</v>
      </c>
      <c r="EP34" s="640">
        <v>12560.4</v>
      </c>
      <c r="EQ34" s="641">
        <v>3125.2</v>
      </c>
      <c r="ER34" s="640">
        <v>2419.1999999999998</v>
      </c>
      <c r="ES34" s="638">
        <v>0</v>
      </c>
      <c r="EU34" s="635">
        <v>-0.15767175572519079</v>
      </c>
      <c r="EV34" s="635">
        <v>-2.3500651890482369E-2</v>
      </c>
      <c r="EW34" s="635">
        <v>0.11842031029619188</v>
      </c>
      <c r="EX34" s="635">
        <v>6.5585168018540044E-2</v>
      </c>
      <c r="EY34" s="635">
        <v>2.6070763500931099E-2</v>
      </c>
      <c r="FA34" s="211"/>
      <c r="FB34" s="229">
        <v>506.13000000000011</v>
      </c>
      <c r="FC34" s="230">
        <v>2861.2865999999999</v>
      </c>
      <c r="FD34" s="231"/>
    </row>
    <row r="35" spans="2:160" ht="16.5" thickBot="1" x14ac:dyDescent="0.3">
      <c r="C35" s="309" t="s">
        <v>124</v>
      </c>
      <c r="D35" s="310">
        <v>0</v>
      </c>
      <c r="E35" s="311"/>
      <c r="F35" s="312">
        <v>1055.0999999999999</v>
      </c>
      <c r="G35" s="311"/>
      <c r="H35" s="292" t="s">
        <v>117</v>
      </c>
      <c r="I35" s="291">
        <v>0</v>
      </c>
      <c r="J35" s="313"/>
      <c r="K35" s="249"/>
      <c r="L35" s="179"/>
      <c r="M35" s="180">
        <v>29</v>
      </c>
      <c r="N35" s="218">
        <v>2620</v>
      </c>
      <c r="O35" s="219">
        <v>12061</v>
      </c>
      <c r="P35" s="220">
        <v>3597</v>
      </c>
      <c r="Q35" s="221">
        <v>2589</v>
      </c>
      <c r="R35" s="222">
        <v>3242</v>
      </c>
      <c r="S35" s="128"/>
      <c r="T35" s="186"/>
      <c r="U35" s="187"/>
      <c r="V35" s="187"/>
      <c r="W35" s="192"/>
      <c r="X35" s="189">
        <v>1405</v>
      </c>
      <c r="Y35" s="190">
        <v>60</v>
      </c>
      <c r="Z35" s="191">
        <v>0</v>
      </c>
      <c r="AA35" s="192">
        <v>10696.7</v>
      </c>
      <c r="AB35" s="191">
        <v>10890</v>
      </c>
      <c r="AC35" s="190">
        <v>-193.29999999999927</v>
      </c>
      <c r="AD35" s="189">
        <v>10890</v>
      </c>
      <c r="AE35" s="193">
        <v>8180.58</v>
      </c>
      <c r="AF35" s="191">
        <v>12061</v>
      </c>
      <c r="AG35" s="193">
        <v>12061</v>
      </c>
      <c r="AH35" s="191">
        <v>8180.58</v>
      </c>
      <c r="AI35" s="191">
        <v>0</v>
      </c>
      <c r="AJ35" s="194">
        <v>2620</v>
      </c>
      <c r="AK35" s="195">
        <v>0</v>
      </c>
      <c r="AL35" s="196">
        <v>0</v>
      </c>
      <c r="AM35" s="195">
        <v>1143.03</v>
      </c>
      <c r="AN35" s="192">
        <v>32.307142857142857</v>
      </c>
      <c r="AO35" s="197" t="e">
        <v>#DIV/0!</v>
      </c>
      <c r="AP35" s="190">
        <v>782.33</v>
      </c>
      <c r="AQ35" s="198">
        <v>1648.06</v>
      </c>
      <c r="AR35" s="223">
        <v>1143.54</v>
      </c>
      <c r="AS35" s="196">
        <v>1130.1400000000001</v>
      </c>
      <c r="AT35" s="196">
        <v>1223.74</v>
      </c>
      <c r="AU35" s="196">
        <v>1203.3499999999999</v>
      </c>
      <c r="AV35" s="224">
        <v>1178.23</v>
      </c>
      <c r="AW35" s="129"/>
      <c r="AX35" s="225">
        <v>1.3569</v>
      </c>
      <c r="AY35" s="226">
        <v>1.4388000000000001</v>
      </c>
      <c r="AZ35" s="226">
        <v>2.4148000000000001</v>
      </c>
      <c r="BA35" s="226">
        <v>2.2715999999999998</v>
      </c>
      <c r="BB35" s="227">
        <v>1.968</v>
      </c>
      <c r="BC35" s="205"/>
      <c r="BD35" s="192"/>
      <c r="BE35" s="191"/>
      <c r="BF35" s="193">
        <v>1052.8399999999999</v>
      </c>
      <c r="BG35" s="196">
        <v>1052.8399999999999</v>
      </c>
      <c r="BH35" s="192">
        <v>0</v>
      </c>
      <c r="BI35" s="191">
        <v>0</v>
      </c>
      <c r="BJ35" s="193">
        <v>0</v>
      </c>
      <c r="BK35" s="195">
        <v>1052.8399999999999</v>
      </c>
      <c r="BL35" s="192">
        <v>1052.8399999999999</v>
      </c>
      <c r="BM35" s="191">
        <v>1052.8399999999999</v>
      </c>
      <c r="BN35" s="196">
        <v>0</v>
      </c>
      <c r="BO35" s="196">
        <v>1052.8599999999999</v>
      </c>
      <c r="BP35" s="196">
        <v>39.639553693641382</v>
      </c>
      <c r="BQ35" s="191">
        <v>0</v>
      </c>
      <c r="BR35" s="193">
        <v>0</v>
      </c>
      <c r="BS35" s="195">
        <v>1052.96</v>
      </c>
      <c r="BT35" s="192">
        <v>0</v>
      </c>
      <c r="BU35" s="206">
        <v>0</v>
      </c>
      <c r="BV35" s="128"/>
      <c r="BW35" s="205"/>
      <c r="BX35" s="192"/>
      <c r="BY35" s="191"/>
      <c r="BZ35" s="193"/>
      <c r="CA35" s="191"/>
      <c r="CB35" s="192"/>
      <c r="CC35" s="191"/>
      <c r="CD35" s="193"/>
      <c r="CE35" s="191"/>
      <c r="CF35" s="192"/>
      <c r="CG35" s="191"/>
      <c r="CH35" s="193"/>
      <c r="CI35" s="191"/>
      <c r="CJ35" s="192"/>
      <c r="CK35" s="191"/>
      <c r="CL35" s="193"/>
      <c r="CM35" s="191"/>
      <c r="CN35" s="192"/>
      <c r="CO35" s="191"/>
      <c r="CP35" s="193"/>
      <c r="CQ35" s="191"/>
      <c r="CR35" s="192"/>
      <c r="CS35" s="191"/>
      <c r="CT35" s="193"/>
      <c r="CU35" s="191"/>
      <c r="CV35" s="192"/>
      <c r="CW35" s="191"/>
      <c r="CX35" s="193"/>
      <c r="CY35" s="191"/>
      <c r="CZ35" s="207"/>
      <c r="DA35" s="129"/>
      <c r="DB35" s="208">
        <v>0</v>
      </c>
      <c r="DC35" s="191"/>
      <c r="DD35" s="192"/>
      <c r="DE35" s="191"/>
      <c r="DF35" s="193">
        <v>721.44</v>
      </c>
      <c r="DG35" s="206">
        <v>234.23</v>
      </c>
      <c r="DH35" s="130"/>
      <c r="DI35" s="129"/>
      <c r="DJ35" s="208">
        <v>955.67000000000007</v>
      </c>
      <c r="DK35" s="191">
        <v>721.44</v>
      </c>
      <c r="DL35" s="192">
        <v>234.23</v>
      </c>
      <c r="DM35" s="191">
        <v>991.07</v>
      </c>
      <c r="DN35" s="193">
        <v>71.430000000000007</v>
      </c>
      <c r="DO35" s="191">
        <v>4007.6000000000004</v>
      </c>
      <c r="DP35" s="192">
        <v>446.35</v>
      </c>
      <c r="DQ35" s="206">
        <v>0</v>
      </c>
      <c r="DR35" s="128"/>
      <c r="DS35" s="129"/>
      <c r="DT35" s="130"/>
      <c r="DU35" s="129"/>
      <c r="DV35" s="128"/>
      <c r="DW35" s="129"/>
      <c r="DX35" s="209">
        <v>41625</v>
      </c>
      <c r="DY35" s="191">
        <v>1</v>
      </c>
      <c r="DZ35" s="193">
        <v>101.38</v>
      </c>
      <c r="EA35" s="191">
        <v>32.909999999999997</v>
      </c>
      <c r="EB35" s="228"/>
      <c r="EC35" s="174"/>
      <c r="ED35" s="175"/>
      <c r="EE35" s="21"/>
      <c r="EF35" s="21"/>
      <c r="EG35" s="228"/>
      <c r="EH35" s="175"/>
      <c r="EI35" s="175"/>
      <c r="EJ35" s="175"/>
      <c r="EK35" s="175"/>
      <c r="EL35" s="175"/>
      <c r="EM35" s="210">
        <v>1143.03</v>
      </c>
      <c r="EO35" s="268">
        <v>3107.5</v>
      </c>
      <c r="EP35" s="640">
        <v>12393.7</v>
      </c>
      <c r="EQ35" s="641">
        <v>3272.2</v>
      </c>
      <c r="ER35" s="640">
        <v>2412</v>
      </c>
      <c r="ES35" s="638">
        <v>0</v>
      </c>
      <c r="EU35" s="635">
        <v>-0.18606870229007633</v>
      </c>
      <c r="EV35" s="635">
        <v>-2.7584777381643374E-2</v>
      </c>
      <c r="EW35" s="635">
        <v>9.0297470113983924E-2</v>
      </c>
      <c r="EX35" s="635">
        <v>6.8366164542294328E-2</v>
      </c>
      <c r="EY35" s="635">
        <v>2.6156693399136392E-2</v>
      </c>
      <c r="FA35" s="211"/>
      <c r="FB35" s="229">
        <v>433.61000000000013</v>
      </c>
      <c r="FC35" s="230">
        <v>2876.2263000000003</v>
      </c>
      <c r="FD35" s="231"/>
    </row>
    <row r="36" spans="2:160" ht="16.5" thickBot="1" x14ac:dyDescent="0.25">
      <c r="B36" s="2" t="b">
        <v>0</v>
      </c>
      <c r="C36" s="309" t="s">
        <v>125</v>
      </c>
      <c r="D36" s="310">
        <v>0</v>
      </c>
      <c r="E36" s="175">
        <f>D36*B36</f>
        <v>0</v>
      </c>
      <c r="F36" s="314">
        <f>F10</f>
        <v>1161.06</v>
      </c>
      <c r="G36" s="33"/>
      <c r="H36" s="294" t="s">
        <v>119</v>
      </c>
      <c r="I36" s="295">
        <f>+((E9*H9/(E9*H9+E8*H8+E7*H7+E6*H6+E5*H5))*E11)</f>
        <v>148.76505338230197</v>
      </c>
      <c r="J36" s="315"/>
      <c r="K36" s="249"/>
      <c r="L36" s="179"/>
      <c r="M36" s="217">
        <v>30</v>
      </c>
      <c r="N36" s="218">
        <v>2620</v>
      </c>
      <c r="O36" s="219">
        <v>12323</v>
      </c>
      <c r="P36" s="220">
        <v>3599</v>
      </c>
      <c r="Q36" s="221">
        <v>2568</v>
      </c>
      <c r="R36" s="222">
        <v>3336</v>
      </c>
      <c r="S36" s="128"/>
      <c r="T36" s="186"/>
      <c r="U36" s="187"/>
      <c r="V36" s="187"/>
      <c r="W36" s="192"/>
      <c r="X36" s="189">
        <v>1378</v>
      </c>
      <c r="Y36" s="190">
        <v>61</v>
      </c>
      <c r="Z36" s="191">
        <v>0</v>
      </c>
      <c r="AA36" s="192">
        <v>10645.12</v>
      </c>
      <c r="AB36" s="191">
        <v>11070</v>
      </c>
      <c r="AC36" s="190">
        <v>-424.8799999999992</v>
      </c>
      <c r="AD36" s="189">
        <v>11070</v>
      </c>
      <c r="AE36" s="193">
        <v>7824.74</v>
      </c>
      <c r="AF36" s="191">
        <v>12323</v>
      </c>
      <c r="AG36" s="193">
        <v>12323</v>
      </c>
      <c r="AH36" s="191">
        <v>7741.74</v>
      </c>
      <c r="AI36" s="191">
        <v>0</v>
      </c>
      <c r="AJ36" s="194">
        <v>2620</v>
      </c>
      <c r="AK36" s="195">
        <v>0</v>
      </c>
      <c r="AL36" s="196">
        <v>0</v>
      </c>
      <c r="AM36" s="195">
        <v>1143.03</v>
      </c>
      <c r="AN36" s="192">
        <v>31.261904761904763</v>
      </c>
      <c r="AO36" s="197" t="e">
        <v>#DIV/0!</v>
      </c>
      <c r="AP36" s="190">
        <v>1017.29</v>
      </c>
      <c r="AQ36" s="198">
        <v>1951.94</v>
      </c>
      <c r="AR36" s="223">
        <v>1140.8900000000001</v>
      </c>
      <c r="AS36" s="196">
        <v>1129.98</v>
      </c>
      <c r="AT36" s="196">
        <v>1223</v>
      </c>
      <c r="AU36" s="196">
        <v>1203.3499999999999</v>
      </c>
      <c r="AV36" s="224">
        <v>1176.29</v>
      </c>
      <c r="AW36" s="129"/>
      <c r="AX36" s="225">
        <v>1.3129999999999999</v>
      </c>
      <c r="AY36" s="226">
        <v>1.4340999999999999</v>
      </c>
      <c r="AZ36" s="226">
        <v>2.4033000000000002</v>
      </c>
      <c r="BA36" s="226">
        <v>2.2715999999999998</v>
      </c>
      <c r="BB36" s="227">
        <v>1.9514</v>
      </c>
      <c r="BC36" s="205"/>
      <c r="BD36" s="192"/>
      <c r="BE36" s="191"/>
      <c r="BF36" s="193">
        <v>1052.5899999999999</v>
      </c>
      <c r="BG36" s="196">
        <v>1052.5899999999999</v>
      </c>
      <c r="BH36" s="192">
        <v>0</v>
      </c>
      <c r="BI36" s="191">
        <v>0</v>
      </c>
      <c r="BJ36" s="193">
        <v>0</v>
      </c>
      <c r="BK36" s="195">
        <v>1052.5899999999999</v>
      </c>
      <c r="BL36" s="192">
        <v>1052.5899999999999</v>
      </c>
      <c r="BM36" s="191">
        <v>1052.5899999999999</v>
      </c>
      <c r="BN36" s="196">
        <v>0</v>
      </c>
      <c r="BO36" s="196">
        <v>1052.57</v>
      </c>
      <c r="BP36" s="196">
        <v>38.342878180479424</v>
      </c>
      <c r="BQ36" s="191">
        <v>0</v>
      </c>
      <c r="BR36" s="193">
        <v>0</v>
      </c>
      <c r="BS36" s="195">
        <v>1052.6400000000001</v>
      </c>
      <c r="BT36" s="192">
        <v>0</v>
      </c>
      <c r="BU36" s="206">
        <v>0</v>
      </c>
      <c r="BV36" s="128"/>
      <c r="BW36" s="205"/>
      <c r="BX36" s="192"/>
      <c r="BY36" s="191"/>
      <c r="BZ36" s="193"/>
      <c r="CA36" s="191"/>
      <c r="CB36" s="192"/>
      <c r="CC36" s="191"/>
      <c r="CD36" s="193"/>
      <c r="CE36" s="191"/>
      <c r="CF36" s="192"/>
      <c r="CG36" s="191"/>
      <c r="CH36" s="193"/>
      <c r="CI36" s="191"/>
      <c r="CJ36" s="192"/>
      <c r="CK36" s="191"/>
      <c r="CL36" s="193"/>
      <c r="CM36" s="191"/>
      <c r="CN36" s="192"/>
      <c r="CO36" s="191"/>
      <c r="CP36" s="193"/>
      <c r="CQ36" s="191"/>
      <c r="CR36" s="192"/>
      <c r="CS36" s="191"/>
      <c r="CT36" s="193"/>
      <c r="CU36" s="191"/>
      <c r="CV36" s="192"/>
      <c r="CW36" s="191"/>
      <c r="CX36" s="193"/>
      <c r="CY36" s="191"/>
      <c r="CZ36" s="207"/>
      <c r="DA36" s="129"/>
      <c r="DB36" s="208">
        <v>0</v>
      </c>
      <c r="DC36" s="191"/>
      <c r="DD36" s="192"/>
      <c r="DE36" s="191"/>
      <c r="DF36" s="193">
        <v>720.5</v>
      </c>
      <c r="DG36" s="206">
        <v>216.83</v>
      </c>
      <c r="DH36" s="130"/>
      <c r="DI36" s="129"/>
      <c r="DJ36" s="208">
        <v>937.33</v>
      </c>
      <c r="DK36" s="191">
        <v>720.5</v>
      </c>
      <c r="DL36" s="192">
        <v>216.83</v>
      </c>
      <c r="DM36" s="191">
        <v>781.33</v>
      </c>
      <c r="DN36" s="193">
        <v>280.31</v>
      </c>
      <c r="DO36" s="191">
        <v>3946.7700000000004</v>
      </c>
      <c r="DP36" s="192">
        <v>382.87</v>
      </c>
      <c r="DQ36" s="206">
        <v>0</v>
      </c>
      <c r="DR36" s="128"/>
      <c r="DS36" s="129"/>
      <c r="DT36" s="130"/>
      <c r="DU36" s="129"/>
      <c r="DV36" s="128"/>
      <c r="DW36" s="129"/>
      <c r="DX36" s="209">
        <v>32816</v>
      </c>
      <c r="DY36" s="191">
        <v>1</v>
      </c>
      <c r="DZ36" s="193">
        <v>99.82</v>
      </c>
      <c r="EA36" s="191">
        <v>30.04000000000002</v>
      </c>
      <c r="EB36" s="228"/>
      <c r="EC36" s="174"/>
      <c r="ED36" s="175"/>
      <c r="EE36" s="21"/>
      <c r="EF36" s="21"/>
      <c r="EG36" s="228"/>
      <c r="EH36" s="175"/>
      <c r="EI36" s="175"/>
      <c r="EJ36" s="175"/>
      <c r="EK36" s="175"/>
      <c r="EL36" s="175"/>
      <c r="EM36" s="210">
        <v>1143.03</v>
      </c>
      <c r="EO36" s="268">
        <v>3089.1</v>
      </c>
      <c r="EP36" s="640">
        <v>12643.2</v>
      </c>
      <c r="EQ36" s="641">
        <v>3273.1</v>
      </c>
      <c r="ER36" s="640">
        <v>2392</v>
      </c>
      <c r="ES36" s="638">
        <v>0</v>
      </c>
      <c r="EU36" s="635">
        <v>-0.17904580152671754</v>
      </c>
      <c r="EV36" s="635">
        <v>-2.5983932483973116E-2</v>
      </c>
      <c r="EW36" s="635">
        <v>9.0552931369824979E-2</v>
      </c>
      <c r="EX36" s="635">
        <v>6.8535825545171333E-2</v>
      </c>
      <c r="EY36" s="635">
        <v>2.6558752997601891E-2</v>
      </c>
      <c r="FA36" s="211"/>
      <c r="FB36" s="229">
        <v>-12.230000000000018</v>
      </c>
      <c r="FC36" s="230">
        <v>2969.8139000000001</v>
      </c>
      <c r="FD36" s="231"/>
    </row>
    <row r="37" spans="2:160" x14ac:dyDescent="0.2">
      <c r="C37" s="316" t="s">
        <v>126</v>
      </c>
      <c r="D37" s="317">
        <f>D38-E36</f>
        <v>24</v>
      </c>
      <c r="E37" s="318"/>
      <c r="F37" s="314">
        <v>1053.92</v>
      </c>
      <c r="G37" s="319">
        <f>(1053*17+F36*7)/24</f>
        <v>1084.5174999999999</v>
      </c>
      <c r="H37" s="319"/>
      <c r="I37" s="319"/>
      <c r="J37" s="27"/>
      <c r="K37" s="249"/>
      <c r="L37" s="179"/>
      <c r="M37" s="180">
        <v>31</v>
      </c>
      <c r="N37" s="218">
        <v>2620</v>
      </c>
      <c r="O37" s="219">
        <v>12416</v>
      </c>
      <c r="P37" s="220">
        <v>3573</v>
      </c>
      <c r="Q37" s="221">
        <v>2535</v>
      </c>
      <c r="R37" s="222">
        <v>3159</v>
      </c>
      <c r="T37" s="186"/>
      <c r="U37" s="187"/>
      <c r="V37" s="187"/>
      <c r="W37" s="192"/>
      <c r="X37" s="189">
        <v>1378</v>
      </c>
      <c r="Y37" s="190">
        <v>61</v>
      </c>
      <c r="Z37" s="191">
        <v>0</v>
      </c>
      <c r="AA37" s="192">
        <v>10675.62</v>
      </c>
      <c r="AB37" s="191">
        <v>11103</v>
      </c>
      <c r="AC37" s="190">
        <v>-427.3799999999992</v>
      </c>
      <c r="AD37" s="189">
        <v>11103</v>
      </c>
      <c r="AE37" s="193">
        <v>7812.64</v>
      </c>
      <c r="AF37" s="191">
        <v>12416</v>
      </c>
      <c r="AG37" s="193">
        <v>12416</v>
      </c>
      <c r="AH37" s="191">
        <v>7685.64</v>
      </c>
      <c r="AI37" s="191">
        <v>0</v>
      </c>
      <c r="AJ37" s="194">
        <v>2620</v>
      </c>
      <c r="AK37" s="195">
        <v>0</v>
      </c>
      <c r="AL37" s="196">
        <v>0</v>
      </c>
      <c r="AM37" s="195">
        <v>1140.2</v>
      </c>
      <c r="AN37" s="192">
        <v>31.935714285714283</v>
      </c>
      <c r="AO37" s="197" t="e">
        <v>#DIV/0!</v>
      </c>
      <c r="AP37" s="190">
        <v>1015.66</v>
      </c>
      <c r="AQ37" s="198">
        <v>1996.78</v>
      </c>
      <c r="AR37" s="223">
        <v>1142.8699999999999</v>
      </c>
      <c r="AS37" s="196">
        <v>1130.69</v>
      </c>
      <c r="AT37" s="196">
        <v>1223.75</v>
      </c>
      <c r="AU37" s="196">
        <v>1203.3499999999999</v>
      </c>
      <c r="AV37" s="224">
        <v>1180.23</v>
      </c>
      <c r="AW37" s="129"/>
      <c r="AX37" s="225">
        <v>1.3412999999999999</v>
      </c>
      <c r="AY37" s="226">
        <v>1.4413</v>
      </c>
      <c r="AZ37" s="226">
        <v>2.4144999999999999</v>
      </c>
      <c r="BA37" s="226">
        <v>2.2715999999999998</v>
      </c>
      <c r="BB37" s="227">
        <v>1.9714</v>
      </c>
      <c r="BC37" s="205"/>
      <c r="BD37" s="192"/>
      <c r="BE37" s="191"/>
      <c r="BF37" s="193">
        <v>1053.3599999999999</v>
      </c>
      <c r="BG37" s="196">
        <v>1053.3599999999999</v>
      </c>
      <c r="BH37" s="192">
        <v>0</v>
      </c>
      <c r="BI37" s="191">
        <v>0</v>
      </c>
      <c r="BJ37" s="193">
        <v>0</v>
      </c>
      <c r="BK37" s="195">
        <v>1053.3599999999999</v>
      </c>
      <c r="BL37" s="192">
        <v>1053.3599999999999</v>
      </c>
      <c r="BM37" s="191">
        <v>1053.3599999999999</v>
      </c>
      <c r="BN37" s="196">
        <v>0</v>
      </c>
      <c r="BO37" s="196">
        <v>1053.3399999999999</v>
      </c>
      <c r="BP37" s="192">
        <v>38.573427148911655</v>
      </c>
      <c r="BQ37" s="191">
        <v>0</v>
      </c>
      <c r="BR37" s="193">
        <v>0</v>
      </c>
      <c r="BS37" s="195">
        <v>1053.42</v>
      </c>
      <c r="BT37" s="192">
        <v>0</v>
      </c>
      <c r="BU37" s="206">
        <v>0</v>
      </c>
      <c r="BV37" s="128"/>
      <c r="BW37" s="205"/>
      <c r="BX37" s="192"/>
      <c r="BY37" s="191"/>
      <c r="BZ37" s="193"/>
      <c r="CA37" s="191"/>
      <c r="CB37" s="192"/>
      <c r="CC37" s="191"/>
      <c r="CD37" s="193"/>
      <c r="CE37" s="191"/>
      <c r="CF37" s="192"/>
      <c r="CG37" s="191"/>
      <c r="CH37" s="193"/>
      <c r="CI37" s="191"/>
      <c r="CJ37" s="192"/>
      <c r="CK37" s="191"/>
      <c r="CL37" s="193"/>
      <c r="CM37" s="191"/>
      <c r="CN37" s="192"/>
      <c r="CO37" s="191"/>
      <c r="CP37" s="193"/>
      <c r="CQ37" s="191"/>
      <c r="CR37" s="192"/>
      <c r="CS37" s="191"/>
      <c r="CT37" s="193"/>
      <c r="CU37" s="191"/>
      <c r="CV37" s="192"/>
      <c r="CW37" s="191"/>
      <c r="CX37" s="193"/>
      <c r="CY37" s="191"/>
      <c r="CZ37" s="207"/>
      <c r="DA37" s="129"/>
      <c r="DB37" s="208">
        <v>0</v>
      </c>
      <c r="DC37" s="191"/>
      <c r="DD37" s="192"/>
      <c r="DE37" s="191"/>
      <c r="DF37" s="193">
        <v>715.45</v>
      </c>
      <c r="DG37" s="206">
        <v>222</v>
      </c>
      <c r="DH37" s="130"/>
      <c r="DI37" s="129"/>
      <c r="DJ37" s="208">
        <v>937.45</v>
      </c>
      <c r="DK37" s="191">
        <v>715.45</v>
      </c>
      <c r="DL37" s="192">
        <v>222</v>
      </c>
      <c r="DM37" s="191">
        <v>1054.83</v>
      </c>
      <c r="DN37" s="193">
        <v>211.9</v>
      </c>
      <c r="DO37" s="191">
        <v>3607.3900000000003</v>
      </c>
      <c r="DP37" s="192">
        <v>392.97</v>
      </c>
      <c r="DQ37" s="206">
        <v>0</v>
      </c>
      <c r="DR37" s="128"/>
      <c r="DS37" s="129"/>
      <c r="DT37" s="130"/>
      <c r="DU37" s="129"/>
      <c r="DV37" s="128"/>
      <c r="DW37" s="129"/>
      <c r="DX37" s="209">
        <v>44303</v>
      </c>
      <c r="DY37" s="191">
        <v>1</v>
      </c>
      <c r="DZ37" s="193">
        <v>98.04</v>
      </c>
      <c r="EA37" s="191">
        <v>30.42</v>
      </c>
      <c r="EB37" s="228"/>
      <c r="EC37" s="174"/>
      <c r="ED37" s="175"/>
      <c r="EE37" s="21"/>
      <c r="EF37" s="21"/>
      <c r="EG37" s="228"/>
      <c r="EH37" s="175"/>
      <c r="EI37" s="175"/>
      <c r="EJ37" s="175"/>
      <c r="EK37" s="175"/>
      <c r="EL37" s="175"/>
      <c r="EM37" s="210">
        <v>1140.2</v>
      </c>
      <c r="EO37" s="268">
        <v>3107.4</v>
      </c>
      <c r="EP37" s="640">
        <v>12742.9</v>
      </c>
      <c r="EQ37" s="641">
        <v>3291.3</v>
      </c>
      <c r="ER37" s="640">
        <v>2356.5</v>
      </c>
      <c r="ES37" s="638">
        <v>0</v>
      </c>
      <c r="EU37" s="635">
        <v>-0.18603053435114508</v>
      </c>
      <c r="EV37" s="635">
        <v>-2.6328930412371106E-2</v>
      </c>
      <c r="EW37" s="635">
        <v>7.8841309823677527E-2</v>
      </c>
      <c r="EX37" s="635">
        <v>7.0414201183431946E-2</v>
      </c>
      <c r="EY37" s="635">
        <v>2.5609370053814529E-2</v>
      </c>
      <c r="FA37" s="211"/>
      <c r="FB37" s="229">
        <v>-12.16139999999973</v>
      </c>
      <c r="FC37" s="230">
        <v>2808.1614</v>
      </c>
      <c r="FD37" s="231"/>
    </row>
    <row r="38" spans="2:160" x14ac:dyDescent="0.2">
      <c r="C38" s="316" t="s">
        <v>127</v>
      </c>
      <c r="D38" s="317">
        <v>24</v>
      </c>
      <c r="E38" s="175"/>
      <c r="F38" s="314">
        <f>+ROUND((F36*E36+D37*F37)/D38, 2)</f>
        <v>1053.92</v>
      </c>
      <c r="G38" s="253">
        <f>+(F36*11.5+F35*12.5)/24</f>
        <v>1105.8724999999997</v>
      </c>
      <c r="H38" s="253"/>
      <c r="I38" s="253"/>
      <c r="J38" s="311"/>
      <c r="K38" s="249"/>
      <c r="L38" s="179"/>
      <c r="M38" s="217"/>
      <c r="N38" s="218"/>
      <c r="O38" s="219"/>
      <c r="P38" s="220"/>
      <c r="Q38" s="221"/>
      <c r="R38" s="222"/>
      <c r="S38" s="128"/>
      <c r="T38" s="320"/>
      <c r="U38" s="321"/>
      <c r="V38" s="321"/>
      <c r="W38" s="192"/>
      <c r="X38" s="189"/>
      <c r="Y38" s="190"/>
      <c r="Z38" s="191"/>
      <c r="AA38" s="192"/>
      <c r="AB38" s="191"/>
      <c r="AC38" s="190"/>
      <c r="AD38" s="189"/>
      <c r="AE38" s="193"/>
      <c r="AF38" s="191"/>
      <c r="AG38" s="193"/>
      <c r="AH38" s="191"/>
      <c r="AI38" s="191"/>
      <c r="AJ38" s="194"/>
      <c r="AK38" s="195"/>
      <c r="AL38" s="196"/>
      <c r="AM38" s="195"/>
      <c r="AN38" s="192"/>
      <c r="AO38" s="197"/>
      <c r="AP38" s="190"/>
      <c r="AQ38" s="198"/>
      <c r="AR38" s="223"/>
      <c r="AS38" s="196"/>
      <c r="AT38" s="196"/>
      <c r="AU38" s="196"/>
      <c r="AV38" s="224"/>
      <c r="AW38" s="129"/>
      <c r="AX38" s="225"/>
      <c r="AY38" s="226"/>
      <c r="AZ38" s="226"/>
      <c r="BA38" s="226"/>
      <c r="BB38" s="227"/>
      <c r="BC38" s="205"/>
      <c r="BD38" s="192"/>
      <c r="BE38" s="191"/>
      <c r="BF38" s="193"/>
      <c r="BG38" s="196"/>
      <c r="BH38" s="192"/>
      <c r="BI38" s="191"/>
      <c r="BJ38" s="193"/>
      <c r="BK38" s="191"/>
      <c r="BL38" s="192"/>
      <c r="BM38" s="191"/>
      <c r="BN38" s="196"/>
      <c r="BO38" s="196"/>
      <c r="BP38" s="192"/>
      <c r="BQ38" s="191"/>
      <c r="BR38" s="193"/>
      <c r="BS38" s="191"/>
      <c r="BT38" s="192"/>
      <c r="BU38" s="206"/>
      <c r="BV38" s="128"/>
      <c r="BW38" s="205"/>
      <c r="BX38" s="192"/>
      <c r="BY38" s="191"/>
      <c r="BZ38" s="193"/>
      <c r="CA38" s="191"/>
      <c r="CB38" s="192"/>
      <c r="CC38" s="191"/>
      <c r="CD38" s="193"/>
      <c r="CE38" s="191"/>
      <c r="CF38" s="192"/>
      <c r="CG38" s="191"/>
      <c r="CH38" s="193"/>
      <c r="CI38" s="191"/>
      <c r="CJ38" s="192"/>
      <c r="CK38" s="191"/>
      <c r="CL38" s="193"/>
      <c r="CM38" s="191"/>
      <c r="CN38" s="192"/>
      <c r="CO38" s="191"/>
      <c r="CP38" s="193"/>
      <c r="CQ38" s="191"/>
      <c r="CR38" s="192"/>
      <c r="CS38" s="191"/>
      <c r="CT38" s="193"/>
      <c r="CU38" s="191"/>
      <c r="CV38" s="192"/>
      <c r="CW38" s="191"/>
      <c r="CX38" s="193"/>
      <c r="CY38" s="191"/>
      <c r="CZ38" s="207"/>
      <c r="DA38" s="129"/>
      <c r="DB38" s="208"/>
      <c r="DC38" s="191"/>
      <c r="DD38" s="192"/>
      <c r="DE38" s="191"/>
      <c r="DF38" s="193"/>
      <c r="DG38" s="206"/>
      <c r="DH38" s="130"/>
      <c r="DI38" s="129"/>
      <c r="DJ38" s="208"/>
      <c r="DK38" s="191"/>
      <c r="DL38" s="192"/>
      <c r="DM38" s="191"/>
      <c r="DN38" s="193"/>
      <c r="DO38" s="191"/>
      <c r="DP38" s="192"/>
      <c r="DQ38" s="206"/>
      <c r="DR38" s="128"/>
      <c r="DS38" s="129"/>
      <c r="DT38" s="130"/>
      <c r="DU38" s="129"/>
      <c r="DV38" s="128"/>
      <c r="DW38" s="129"/>
      <c r="DX38" s="209"/>
      <c r="DY38" s="191"/>
      <c r="DZ38" s="193"/>
      <c r="EA38" s="191"/>
      <c r="EB38" s="228"/>
      <c r="EC38" s="174"/>
      <c r="ED38" s="175"/>
      <c r="EE38" s="21"/>
      <c r="EF38" s="21"/>
      <c r="EG38" s="228"/>
      <c r="EH38" s="175"/>
      <c r="EI38" s="175"/>
      <c r="EJ38" s="175"/>
      <c r="EK38" s="175"/>
      <c r="EL38" s="175"/>
      <c r="EM38" s="210"/>
      <c r="EO38" s="268"/>
      <c r="EP38" s="640"/>
      <c r="EQ38" s="641"/>
      <c r="ER38" s="640"/>
      <c r="ES38" s="641"/>
      <c r="EU38" s="635"/>
      <c r="EV38" s="635"/>
      <c r="EW38" s="635"/>
      <c r="EX38" s="635"/>
      <c r="EY38" s="635"/>
      <c r="FA38" s="230"/>
      <c r="FB38" s="229"/>
      <c r="FC38" s="230"/>
      <c r="FD38" s="231"/>
    </row>
    <row r="39" spans="2:160" ht="16.5" thickBot="1" x14ac:dyDescent="0.3">
      <c r="F39" s="322" t="s">
        <v>128</v>
      </c>
      <c r="G39" s="311"/>
      <c r="H39" s="311"/>
      <c r="I39" s="323">
        <f>0.8146*100</f>
        <v>81.459999999999994</v>
      </c>
      <c r="J39" s="311"/>
      <c r="K39" s="249"/>
      <c r="L39" s="179">
        <v>0</v>
      </c>
      <c r="M39" s="324"/>
      <c r="N39" s="325"/>
      <c r="O39" s="326"/>
      <c r="P39" s="327"/>
      <c r="Q39" s="328"/>
      <c r="R39" s="329"/>
      <c r="S39" s="128"/>
      <c r="T39" s="186"/>
      <c r="U39" s="186"/>
      <c r="V39" s="186"/>
      <c r="W39" s="209"/>
      <c r="X39" s="189"/>
      <c r="Y39" s="190"/>
      <c r="Z39" s="191"/>
      <c r="AA39" s="192"/>
      <c r="AB39" s="191"/>
      <c r="AC39" s="190"/>
      <c r="AD39" s="189"/>
      <c r="AE39" s="193"/>
      <c r="AF39" s="191"/>
      <c r="AG39" s="193"/>
      <c r="AH39" s="191"/>
      <c r="AI39" s="191"/>
      <c r="AJ39" s="194"/>
      <c r="AK39" s="195"/>
      <c r="AL39" s="196"/>
      <c r="AM39" s="191"/>
      <c r="AN39" s="192"/>
      <c r="AO39" s="197"/>
      <c r="AP39" s="190"/>
      <c r="AQ39" s="198"/>
      <c r="AR39" s="330"/>
      <c r="AS39" s="331"/>
      <c r="AT39" s="331"/>
      <c r="AU39" s="331"/>
      <c r="AV39" s="332"/>
      <c r="AW39" s="129"/>
      <c r="AX39" s="333"/>
      <c r="AY39" s="334"/>
      <c r="AZ39" s="334"/>
      <c r="BA39" s="334"/>
      <c r="BB39" s="335"/>
      <c r="BC39" s="205"/>
      <c r="BD39" s="192"/>
      <c r="BE39" s="191"/>
      <c r="BF39" s="193"/>
      <c r="BG39" s="196"/>
      <c r="BH39" s="192"/>
      <c r="BI39" s="191"/>
      <c r="BJ39" s="193"/>
      <c r="BK39" s="191"/>
      <c r="BL39" s="192"/>
      <c r="BM39" s="191"/>
      <c r="BN39" s="196"/>
      <c r="BO39" s="196"/>
      <c r="BP39" s="192"/>
      <c r="BQ39" s="191"/>
      <c r="BR39" s="193"/>
      <c r="BS39" s="191"/>
      <c r="BT39" s="192"/>
      <c r="BU39" s="206"/>
      <c r="BV39" s="128"/>
      <c r="BW39" s="205"/>
      <c r="BX39" s="192"/>
      <c r="BY39" s="191"/>
      <c r="BZ39" s="193"/>
      <c r="CA39" s="191"/>
      <c r="CB39" s="192"/>
      <c r="CC39" s="191"/>
      <c r="CD39" s="193"/>
      <c r="CE39" s="191"/>
      <c r="CF39" s="192"/>
      <c r="CG39" s="191"/>
      <c r="CH39" s="193"/>
      <c r="CI39" s="191"/>
      <c r="CJ39" s="192"/>
      <c r="CK39" s="191"/>
      <c r="CL39" s="193"/>
      <c r="CM39" s="191"/>
      <c r="CN39" s="192"/>
      <c r="CO39" s="191"/>
      <c r="CP39" s="193"/>
      <c r="CQ39" s="191"/>
      <c r="CR39" s="192"/>
      <c r="CS39" s="191"/>
      <c r="CT39" s="193"/>
      <c r="CU39" s="191"/>
      <c r="CV39" s="192"/>
      <c r="CW39" s="191"/>
      <c r="CX39" s="193"/>
      <c r="CY39" s="191"/>
      <c r="CZ39" s="207"/>
      <c r="DA39" s="129"/>
      <c r="DB39" s="208"/>
      <c r="DC39" s="191"/>
      <c r="DD39" s="192"/>
      <c r="DE39" s="191"/>
      <c r="DF39" s="193"/>
      <c r="DG39" s="206"/>
      <c r="DH39" s="130"/>
      <c r="DI39" s="129"/>
      <c r="DJ39" s="208"/>
      <c r="DK39" s="191"/>
      <c r="DL39" s="192"/>
      <c r="DM39" s="191"/>
      <c r="DN39" s="193"/>
      <c r="DO39" s="191"/>
      <c r="DP39" s="192"/>
      <c r="DQ39" s="206"/>
      <c r="DR39" s="128"/>
      <c r="DS39" s="129"/>
      <c r="DT39" s="130"/>
      <c r="DU39" s="129"/>
      <c r="DV39" s="128"/>
      <c r="DW39" s="129"/>
      <c r="DX39" s="209"/>
      <c r="DY39" s="191"/>
      <c r="DZ39" s="193"/>
      <c r="EA39" s="191"/>
      <c r="EB39" s="228"/>
      <c r="EC39" s="174"/>
      <c r="ED39" s="175"/>
      <c r="EE39" s="21"/>
      <c r="EF39" s="21"/>
      <c r="EG39" s="228"/>
      <c r="EH39" s="175"/>
      <c r="EI39" s="175"/>
      <c r="EJ39" s="175"/>
      <c r="EK39" s="175"/>
      <c r="EL39" s="175"/>
      <c r="EM39" s="336"/>
      <c r="EO39" s="646"/>
      <c r="EP39" s="647"/>
      <c r="EQ39" s="648"/>
      <c r="ER39" s="647"/>
      <c r="ES39" s="648"/>
      <c r="EU39" s="635"/>
      <c r="EV39" s="635"/>
      <c r="EW39" s="635"/>
      <c r="EX39" s="635"/>
      <c r="EY39" s="635"/>
      <c r="FA39" s="337"/>
      <c r="FB39" s="338"/>
      <c r="FC39" s="339"/>
      <c r="FD39" s="231" t="e">
        <f>+(FC39-FB39)/FC39</f>
        <v>#DIV/0!</v>
      </c>
    </row>
    <row r="40" spans="2:160" ht="21" thickBot="1" x14ac:dyDescent="0.25">
      <c r="B40" s="23"/>
      <c r="C40" s="718" t="s">
        <v>5</v>
      </c>
      <c r="D40" s="718"/>
      <c r="E40" s="718"/>
      <c r="F40" s="718"/>
      <c r="G40" s="718"/>
      <c r="H40" s="718"/>
      <c r="I40" s="319"/>
      <c r="J40" s="340"/>
      <c r="K40" s="249">
        <v>0</v>
      </c>
      <c r="L40" s="341"/>
      <c r="M40" s="342" t="s">
        <v>129</v>
      </c>
      <c r="N40" s="343">
        <f>SUM(N7:N39)</f>
        <v>121206</v>
      </c>
      <c r="O40" s="344">
        <f>SUM(O7:O39)</f>
        <v>381850</v>
      </c>
      <c r="P40" s="345">
        <f>SUM(P7:P39)</f>
        <v>108727</v>
      </c>
      <c r="Q40" s="344">
        <f>SUM(Q7:Q39)</f>
        <v>80615</v>
      </c>
      <c r="R40" s="346">
        <f>SUM(R7:R39)</f>
        <v>101575</v>
      </c>
      <c r="S40" s="347"/>
      <c r="T40" s="316"/>
      <c r="U40" s="316"/>
      <c r="V40" s="316"/>
      <c r="W40" s="348" t="s">
        <v>127</v>
      </c>
      <c r="X40" s="349">
        <f>ROUND(SUM(X7:X39),0)</f>
        <v>44217</v>
      </c>
      <c r="Y40" s="350">
        <f t="shared" ref="Y40:CJ40" si="0">ROUND(SUM(Y7:Y39),0)</f>
        <v>1984</v>
      </c>
      <c r="Z40" s="351">
        <f t="shared" si="0"/>
        <v>0</v>
      </c>
      <c r="AA40" s="351">
        <f t="shared" si="0"/>
        <v>342303</v>
      </c>
      <c r="AB40" s="351">
        <f t="shared" si="0"/>
        <v>349237</v>
      </c>
      <c r="AC40" s="350">
        <f t="shared" si="0"/>
        <v>-6934</v>
      </c>
      <c r="AD40" s="350">
        <f t="shared" si="0"/>
        <v>349237</v>
      </c>
      <c r="AE40" s="352">
        <f t="shared" si="0"/>
        <v>273944</v>
      </c>
      <c r="AF40" s="351">
        <f t="shared" si="0"/>
        <v>381850</v>
      </c>
      <c r="AG40" s="351">
        <f t="shared" si="0"/>
        <v>381850</v>
      </c>
      <c r="AH40" s="351">
        <f t="shared" si="0"/>
        <v>269509</v>
      </c>
      <c r="AI40" s="351">
        <f>ROUND(SUM(AI7:AI39),0)</f>
        <v>0</v>
      </c>
      <c r="AJ40" s="350">
        <f>ROUND(SUM(AJ7:AJ39),0)</f>
        <v>121206</v>
      </c>
      <c r="AK40" s="351">
        <f t="shared" si="0"/>
        <v>0</v>
      </c>
      <c r="AL40" s="351">
        <f t="shared" si="0"/>
        <v>0</v>
      </c>
      <c r="AM40" s="351">
        <f t="shared" si="0"/>
        <v>35047</v>
      </c>
      <c r="AN40" s="351">
        <f t="shared" si="0"/>
        <v>1024</v>
      </c>
      <c r="AO40" s="353" t="e">
        <f>ROUND(SUM(AO7:AO39),0)</f>
        <v>#DIV/0!</v>
      </c>
      <c r="AP40" s="350">
        <f t="shared" si="0"/>
        <v>27270</v>
      </c>
      <c r="AQ40" s="350">
        <f t="shared" si="0"/>
        <v>62479</v>
      </c>
      <c r="AR40" s="354">
        <f t="shared" si="0"/>
        <v>35415</v>
      </c>
      <c r="AS40" s="354">
        <f t="shared" si="0"/>
        <v>34983</v>
      </c>
      <c r="AT40" s="354">
        <f t="shared" si="0"/>
        <v>37962</v>
      </c>
      <c r="AU40" s="354">
        <f t="shared" si="0"/>
        <v>37591</v>
      </c>
      <c r="AV40" s="355">
        <f t="shared" si="0"/>
        <v>36590</v>
      </c>
      <c r="AW40" s="356">
        <f t="shared" si="0"/>
        <v>0</v>
      </c>
      <c r="AX40" s="357">
        <f t="shared" si="0"/>
        <v>43</v>
      </c>
      <c r="AY40" s="358">
        <f t="shared" si="0"/>
        <v>44</v>
      </c>
      <c r="AZ40" s="358">
        <f t="shared" si="0"/>
        <v>75</v>
      </c>
      <c r="BA40" s="358">
        <f t="shared" si="0"/>
        <v>75</v>
      </c>
      <c r="BB40" s="358">
        <f t="shared" si="0"/>
        <v>62</v>
      </c>
      <c r="BC40" s="351">
        <f t="shared" si="0"/>
        <v>0</v>
      </c>
      <c r="BD40" s="351">
        <f t="shared" si="0"/>
        <v>0</v>
      </c>
      <c r="BE40" s="351">
        <f t="shared" si="0"/>
        <v>0</v>
      </c>
      <c r="BF40" s="351">
        <f t="shared" si="0"/>
        <v>32696</v>
      </c>
      <c r="BG40" s="359">
        <f t="shared" si="0"/>
        <v>32696</v>
      </c>
      <c r="BH40" s="351">
        <f t="shared" si="0"/>
        <v>0</v>
      </c>
      <c r="BI40" s="351">
        <f t="shared" si="0"/>
        <v>0</v>
      </c>
      <c r="BJ40" s="351">
        <f t="shared" si="0"/>
        <v>0</v>
      </c>
      <c r="BK40" s="351">
        <f t="shared" si="0"/>
        <v>32696</v>
      </c>
      <c r="BL40" s="351">
        <f t="shared" si="0"/>
        <v>32696</v>
      </c>
      <c r="BM40" s="351">
        <f t="shared" si="0"/>
        <v>32696</v>
      </c>
      <c r="BN40" s="351">
        <f t="shared" si="0"/>
        <v>0</v>
      </c>
      <c r="BO40" s="351">
        <f t="shared" si="0"/>
        <v>32697</v>
      </c>
      <c r="BP40" s="351">
        <f t="shared" si="0"/>
        <v>1175</v>
      </c>
      <c r="BQ40" s="351">
        <f t="shared" si="0"/>
        <v>0</v>
      </c>
      <c r="BR40" s="351">
        <f t="shared" si="0"/>
        <v>0</v>
      </c>
      <c r="BS40" s="351">
        <f t="shared" si="0"/>
        <v>32698</v>
      </c>
      <c r="BT40" s="351">
        <f t="shared" si="0"/>
        <v>0</v>
      </c>
      <c r="BU40" s="360">
        <f t="shared" si="0"/>
        <v>0</v>
      </c>
      <c r="BV40" s="356">
        <f t="shared" si="0"/>
        <v>0</v>
      </c>
      <c r="BW40" s="361">
        <f t="shared" si="0"/>
        <v>0</v>
      </c>
      <c r="BX40" s="351">
        <f t="shared" si="0"/>
        <v>0</v>
      </c>
      <c r="BY40" s="351">
        <f t="shared" si="0"/>
        <v>0</v>
      </c>
      <c r="BZ40" s="351">
        <f t="shared" si="0"/>
        <v>0</v>
      </c>
      <c r="CA40" s="351">
        <f t="shared" si="0"/>
        <v>0</v>
      </c>
      <c r="CB40" s="351">
        <f t="shared" si="0"/>
        <v>0</v>
      </c>
      <c r="CC40" s="351">
        <f t="shared" si="0"/>
        <v>0</v>
      </c>
      <c r="CD40" s="351">
        <f t="shared" si="0"/>
        <v>0</v>
      </c>
      <c r="CE40" s="351">
        <f t="shared" si="0"/>
        <v>0</v>
      </c>
      <c r="CF40" s="351">
        <f t="shared" si="0"/>
        <v>0</v>
      </c>
      <c r="CG40" s="351">
        <f t="shared" si="0"/>
        <v>0</v>
      </c>
      <c r="CH40" s="351">
        <f t="shared" si="0"/>
        <v>0</v>
      </c>
      <c r="CI40" s="351">
        <f t="shared" si="0"/>
        <v>0</v>
      </c>
      <c r="CJ40" s="351">
        <f t="shared" si="0"/>
        <v>0</v>
      </c>
      <c r="CK40" s="351">
        <f t="shared" ref="CK40:EM40" si="1">ROUND(SUM(CK7:CK39),0)</f>
        <v>0</v>
      </c>
      <c r="CL40" s="351">
        <f t="shared" si="1"/>
        <v>0</v>
      </c>
      <c r="CM40" s="351">
        <f t="shared" si="1"/>
        <v>0</v>
      </c>
      <c r="CN40" s="351">
        <f t="shared" si="1"/>
        <v>0</v>
      </c>
      <c r="CO40" s="351">
        <f t="shared" si="1"/>
        <v>0</v>
      </c>
      <c r="CP40" s="351">
        <f t="shared" si="1"/>
        <v>0</v>
      </c>
      <c r="CQ40" s="351">
        <f t="shared" si="1"/>
        <v>0</v>
      </c>
      <c r="CR40" s="351">
        <f t="shared" si="1"/>
        <v>0</v>
      </c>
      <c r="CS40" s="351">
        <f t="shared" si="1"/>
        <v>0</v>
      </c>
      <c r="CT40" s="351">
        <f t="shared" si="1"/>
        <v>0</v>
      </c>
      <c r="CU40" s="351">
        <f t="shared" si="1"/>
        <v>0</v>
      </c>
      <c r="CV40" s="351">
        <f t="shared" si="1"/>
        <v>0</v>
      </c>
      <c r="CW40" s="351">
        <f t="shared" si="1"/>
        <v>0</v>
      </c>
      <c r="CX40" s="351">
        <f t="shared" si="1"/>
        <v>0</v>
      </c>
      <c r="CY40" s="351">
        <f t="shared" si="1"/>
        <v>0</v>
      </c>
      <c r="CZ40" s="360">
        <f t="shared" si="1"/>
        <v>0</v>
      </c>
      <c r="DA40" s="356">
        <f t="shared" si="1"/>
        <v>0</v>
      </c>
      <c r="DB40" s="361">
        <f t="shared" si="1"/>
        <v>0</v>
      </c>
      <c r="DC40" s="351">
        <f t="shared" si="1"/>
        <v>0</v>
      </c>
      <c r="DD40" s="351">
        <f t="shared" si="1"/>
        <v>0</v>
      </c>
      <c r="DE40" s="351">
        <f t="shared" si="1"/>
        <v>0</v>
      </c>
      <c r="DF40" s="351">
        <f t="shared" si="1"/>
        <v>22856</v>
      </c>
      <c r="DG40" s="360">
        <f t="shared" si="1"/>
        <v>7223</v>
      </c>
      <c r="DH40" s="356">
        <f t="shared" si="1"/>
        <v>0</v>
      </c>
      <c r="DI40" s="356">
        <f t="shared" si="1"/>
        <v>0</v>
      </c>
      <c r="DJ40" s="361">
        <f t="shared" si="1"/>
        <v>30079</v>
      </c>
      <c r="DK40" s="351">
        <f t="shared" si="1"/>
        <v>22856</v>
      </c>
      <c r="DL40" s="351">
        <f t="shared" si="1"/>
        <v>7223</v>
      </c>
      <c r="DM40" s="351">
        <f t="shared" si="1"/>
        <v>24129</v>
      </c>
      <c r="DN40" s="351">
        <f t="shared" si="1"/>
        <v>7435</v>
      </c>
      <c r="DO40" s="351">
        <f t="shared" si="1"/>
        <v>128983</v>
      </c>
      <c r="DP40" s="351">
        <f t="shared" si="1"/>
        <v>16131</v>
      </c>
      <c r="DQ40" s="360">
        <f t="shared" si="1"/>
        <v>0</v>
      </c>
      <c r="DR40" s="356">
        <f t="shared" si="1"/>
        <v>0</v>
      </c>
      <c r="DS40" s="356">
        <f t="shared" si="1"/>
        <v>0</v>
      </c>
      <c r="DT40" s="356">
        <f t="shared" si="1"/>
        <v>0</v>
      </c>
      <c r="DU40" s="356">
        <f t="shared" si="1"/>
        <v>0</v>
      </c>
      <c r="DV40" s="356">
        <f t="shared" si="1"/>
        <v>0</v>
      </c>
      <c r="DW40" s="356">
        <f t="shared" si="1"/>
        <v>0</v>
      </c>
      <c r="DX40" s="361">
        <f t="shared" si="1"/>
        <v>1013420</v>
      </c>
      <c r="DY40" s="351">
        <f t="shared" si="1"/>
        <v>28</v>
      </c>
      <c r="DZ40" s="351">
        <f t="shared" si="1"/>
        <v>3228</v>
      </c>
      <c r="EA40" s="351">
        <f t="shared" si="1"/>
        <v>1020</v>
      </c>
      <c r="EB40" s="351">
        <f t="shared" si="1"/>
        <v>0</v>
      </c>
      <c r="EC40" s="351">
        <f t="shared" si="1"/>
        <v>0</v>
      </c>
      <c r="ED40" s="351">
        <f t="shared" si="1"/>
        <v>0</v>
      </c>
      <c r="EE40" s="351">
        <f t="shared" si="1"/>
        <v>0</v>
      </c>
      <c r="EF40" s="351">
        <f t="shared" si="1"/>
        <v>0</v>
      </c>
      <c r="EG40" s="351">
        <f t="shared" si="1"/>
        <v>0</v>
      </c>
      <c r="EH40" s="351">
        <f t="shared" si="1"/>
        <v>0</v>
      </c>
      <c r="EI40" s="351">
        <f t="shared" si="1"/>
        <v>0</v>
      </c>
      <c r="EJ40" s="351">
        <f t="shared" si="1"/>
        <v>0</v>
      </c>
      <c r="EK40" s="351">
        <f t="shared" si="1"/>
        <v>0</v>
      </c>
      <c r="EL40" s="351">
        <f t="shared" si="1"/>
        <v>0</v>
      </c>
      <c r="EM40" s="354">
        <f t="shared" si="1"/>
        <v>35047</v>
      </c>
      <c r="EO40" s="649">
        <f>SUM(EO7:EO39)</f>
        <v>130408.69000000003</v>
      </c>
      <c r="EP40" s="650">
        <f>SUM(EP7:EP39)</f>
        <v>391227.8000000001</v>
      </c>
      <c r="EQ40" s="651">
        <f>SUM(EQ7:EQ39)</f>
        <v>97409.300000000017</v>
      </c>
      <c r="ER40" s="650">
        <f>SUM(ER7:ER39)</f>
        <v>75262.299999999988</v>
      </c>
      <c r="ES40" s="652">
        <f>SUM(ES7:ES39)</f>
        <v>0</v>
      </c>
      <c r="EU40" s="719" t="s">
        <v>130</v>
      </c>
      <c r="EV40" s="720"/>
      <c r="EW40" s="720"/>
      <c r="EX40" s="720"/>
      <c r="EY40" s="721"/>
      <c r="FA40" s="342" t="s">
        <v>129</v>
      </c>
      <c r="FB40" s="362">
        <f>SUM(FB7:FB39)</f>
        <v>-5987.4913999999981</v>
      </c>
      <c r="FC40" s="363">
        <f>SUM(FC7:FC39)</f>
        <v>90622.227699999974</v>
      </c>
    </row>
    <row r="41" spans="2:160" ht="21" thickBot="1" x14ac:dyDescent="0.25">
      <c r="B41" s="364"/>
      <c r="E41" s="365" t="s">
        <v>131</v>
      </c>
      <c r="F41" s="366" t="s">
        <v>10</v>
      </c>
      <c r="G41" s="366" t="s">
        <v>11</v>
      </c>
      <c r="H41" s="367" t="s">
        <v>12</v>
      </c>
      <c r="I41" s="340"/>
      <c r="J41" s="340"/>
      <c r="K41" s="249">
        <v>0</v>
      </c>
      <c r="L41" s="368"/>
      <c r="M41" s="369" t="s">
        <v>130</v>
      </c>
      <c r="N41" s="370">
        <f>ROUND(AVERAGE(N7:N39),0)</f>
        <v>3910</v>
      </c>
      <c r="O41" s="371">
        <f t="shared" ref="O41:CD41" si="2">ROUND(AVERAGE(O7:O39),0)</f>
        <v>12318</v>
      </c>
      <c r="P41" s="371">
        <f t="shared" si="2"/>
        <v>3507</v>
      </c>
      <c r="Q41" s="371">
        <f t="shared" si="2"/>
        <v>2600</v>
      </c>
      <c r="R41" s="372">
        <f t="shared" si="2"/>
        <v>3277</v>
      </c>
      <c r="S41" s="347"/>
      <c r="T41" s="373"/>
      <c r="U41" s="373"/>
      <c r="V41" s="373"/>
      <c r="W41" s="374"/>
      <c r="X41" s="375">
        <f>ROUND(AVERAGE(X7:X39),0)</f>
        <v>1426</v>
      </c>
      <c r="Y41" s="375">
        <f t="shared" si="2"/>
        <v>64</v>
      </c>
      <c r="Z41" s="376">
        <f>ROUND(AVERAGE(Z7:Z39),0)</f>
        <v>0</v>
      </c>
      <c r="AA41" s="376">
        <f t="shared" si="2"/>
        <v>11042</v>
      </c>
      <c r="AB41" s="376">
        <f t="shared" si="2"/>
        <v>11266</v>
      </c>
      <c r="AC41" s="375">
        <f t="shared" si="2"/>
        <v>-224</v>
      </c>
      <c r="AD41" s="375">
        <f t="shared" si="2"/>
        <v>11266</v>
      </c>
      <c r="AE41" s="376">
        <f>ROUND(AVERAGE(AE7:AE39),0)</f>
        <v>8837</v>
      </c>
      <c r="AF41" s="376">
        <f t="shared" si="2"/>
        <v>12318</v>
      </c>
      <c r="AG41" s="376">
        <f>ROUND(AVERAGE(AG7:AG39),0)</f>
        <v>12318</v>
      </c>
      <c r="AH41" s="376">
        <f t="shared" si="2"/>
        <v>8694</v>
      </c>
      <c r="AI41" s="376">
        <f>ROUND(AVERAGE(AI7:AI39),0)</f>
        <v>0</v>
      </c>
      <c r="AJ41" s="375">
        <f>ROUND(AVERAGE(AJ7:AJ39),0)</f>
        <v>3910</v>
      </c>
      <c r="AK41" s="376">
        <f t="shared" si="2"/>
        <v>0</v>
      </c>
      <c r="AL41" s="376">
        <f t="shared" si="2"/>
        <v>0</v>
      </c>
      <c r="AM41" s="376">
        <f t="shared" si="2"/>
        <v>1131</v>
      </c>
      <c r="AN41" s="376">
        <f t="shared" si="2"/>
        <v>33</v>
      </c>
      <c r="AO41" s="375" t="e">
        <f>ROUND(AVERAGE(AO7:AO39),0)</f>
        <v>#DIV/0!</v>
      </c>
      <c r="AP41" s="375">
        <f>ROUND(AVERAGE(AP7:AP39),0)</f>
        <v>880</v>
      </c>
      <c r="AQ41" s="375">
        <f t="shared" si="2"/>
        <v>2015</v>
      </c>
      <c r="AR41" s="376">
        <f t="shared" si="2"/>
        <v>1142</v>
      </c>
      <c r="AS41" s="376">
        <f t="shared" si="2"/>
        <v>1128</v>
      </c>
      <c r="AT41" s="376">
        <f t="shared" si="2"/>
        <v>1225</v>
      </c>
      <c r="AU41" s="376">
        <f t="shared" si="2"/>
        <v>1213</v>
      </c>
      <c r="AV41" s="377">
        <f t="shared" si="2"/>
        <v>1180</v>
      </c>
      <c r="AW41" s="347" t="e">
        <f t="shared" si="2"/>
        <v>#DIV/0!</v>
      </c>
      <c r="AX41" s="378">
        <f>ROUND(AVERAGE(AX7:AX39),4)</f>
        <v>1.3872</v>
      </c>
      <c r="AY41" s="379">
        <f>ROUND(AVERAGE(AY7:AY39),4)</f>
        <v>1.4148000000000001</v>
      </c>
      <c r="AZ41" s="379">
        <f>ROUND(AVERAGE(AZ7:AZ39),4)</f>
        <v>2.4167000000000001</v>
      </c>
      <c r="BA41" s="379">
        <f>ROUND(AVERAGE(BA7:BA39),4)</f>
        <v>2.4041999999999999</v>
      </c>
      <c r="BB41" s="379">
        <f>ROUND(AVERAGE(BB7:BB39),4)</f>
        <v>1.9956</v>
      </c>
      <c r="BC41" s="376" t="e">
        <f t="shared" si="2"/>
        <v>#DIV/0!</v>
      </c>
      <c r="BD41" s="376" t="e">
        <f t="shared" si="2"/>
        <v>#DIV/0!</v>
      </c>
      <c r="BE41" s="376" t="e">
        <f t="shared" si="2"/>
        <v>#DIV/0!</v>
      </c>
      <c r="BF41" s="376">
        <f t="shared" si="2"/>
        <v>1055</v>
      </c>
      <c r="BG41" s="380">
        <f t="shared" si="2"/>
        <v>1055</v>
      </c>
      <c r="BH41" s="376">
        <f t="shared" si="2"/>
        <v>0</v>
      </c>
      <c r="BI41" s="376">
        <f t="shared" si="2"/>
        <v>0</v>
      </c>
      <c r="BJ41" s="376">
        <f t="shared" si="2"/>
        <v>0</v>
      </c>
      <c r="BK41" s="376">
        <f t="shared" si="2"/>
        <v>1055</v>
      </c>
      <c r="BL41" s="376">
        <f t="shared" si="2"/>
        <v>1055</v>
      </c>
      <c r="BM41" s="376">
        <f t="shared" si="2"/>
        <v>1055</v>
      </c>
      <c r="BN41" s="376">
        <f t="shared" si="2"/>
        <v>0</v>
      </c>
      <c r="BO41" s="376">
        <f t="shared" si="2"/>
        <v>1055</v>
      </c>
      <c r="BP41" s="376">
        <f t="shared" si="2"/>
        <v>38</v>
      </c>
      <c r="BQ41" s="376">
        <f t="shared" si="2"/>
        <v>0</v>
      </c>
      <c r="BR41" s="376">
        <f t="shared" si="2"/>
        <v>0</v>
      </c>
      <c r="BS41" s="376">
        <f t="shared" si="2"/>
        <v>1055</v>
      </c>
      <c r="BT41" s="376">
        <f t="shared" si="2"/>
        <v>0</v>
      </c>
      <c r="BU41" s="377">
        <f t="shared" si="2"/>
        <v>0</v>
      </c>
      <c r="BV41" s="347" t="e">
        <f t="shared" si="2"/>
        <v>#DIV/0!</v>
      </c>
      <c r="BW41" s="374" t="e">
        <f t="shared" si="2"/>
        <v>#DIV/0!</v>
      </c>
      <c r="BX41" s="376" t="e">
        <f t="shared" si="2"/>
        <v>#DIV/0!</v>
      </c>
      <c r="BY41" s="376" t="e">
        <f t="shared" si="2"/>
        <v>#DIV/0!</v>
      </c>
      <c r="BZ41" s="376" t="e">
        <f t="shared" si="2"/>
        <v>#DIV/0!</v>
      </c>
      <c r="CA41" s="376" t="e">
        <f t="shared" si="2"/>
        <v>#DIV/0!</v>
      </c>
      <c r="CB41" s="376" t="e">
        <f t="shared" si="2"/>
        <v>#DIV/0!</v>
      </c>
      <c r="CC41" s="376" t="e">
        <f t="shared" si="2"/>
        <v>#DIV/0!</v>
      </c>
      <c r="CD41" s="376" t="e">
        <f t="shared" si="2"/>
        <v>#DIV/0!</v>
      </c>
      <c r="CE41" s="376" t="e">
        <f t="shared" ref="CE41:EM41" si="3">ROUND(AVERAGE(CE7:CE39),0)</f>
        <v>#DIV/0!</v>
      </c>
      <c r="CF41" s="376" t="e">
        <f t="shared" si="3"/>
        <v>#DIV/0!</v>
      </c>
      <c r="CG41" s="376" t="e">
        <f t="shared" si="3"/>
        <v>#DIV/0!</v>
      </c>
      <c r="CH41" s="376" t="e">
        <f t="shared" si="3"/>
        <v>#DIV/0!</v>
      </c>
      <c r="CI41" s="376" t="e">
        <f t="shared" si="3"/>
        <v>#DIV/0!</v>
      </c>
      <c r="CJ41" s="376" t="e">
        <f t="shared" si="3"/>
        <v>#DIV/0!</v>
      </c>
      <c r="CK41" s="376" t="e">
        <f t="shared" si="3"/>
        <v>#DIV/0!</v>
      </c>
      <c r="CL41" s="376" t="e">
        <f t="shared" si="3"/>
        <v>#DIV/0!</v>
      </c>
      <c r="CM41" s="376" t="e">
        <f t="shared" si="3"/>
        <v>#DIV/0!</v>
      </c>
      <c r="CN41" s="376" t="e">
        <f t="shared" si="3"/>
        <v>#DIV/0!</v>
      </c>
      <c r="CO41" s="376" t="e">
        <f t="shared" si="3"/>
        <v>#DIV/0!</v>
      </c>
      <c r="CP41" s="376" t="e">
        <f t="shared" si="3"/>
        <v>#DIV/0!</v>
      </c>
      <c r="CQ41" s="376" t="e">
        <f t="shared" si="3"/>
        <v>#DIV/0!</v>
      </c>
      <c r="CR41" s="376" t="e">
        <f t="shared" si="3"/>
        <v>#DIV/0!</v>
      </c>
      <c r="CS41" s="376" t="e">
        <f t="shared" si="3"/>
        <v>#DIV/0!</v>
      </c>
      <c r="CT41" s="376" t="e">
        <f t="shared" si="3"/>
        <v>#DIV/0!</v>
      </c>
      <c r="CU41" s="376" t="e">
        <f t="shared" si="3"/>
        <v>#DIV/0!</v>
      </c>
      <c r="CV41" s="376" t="e">
        <f t="shared" si="3"/>
        <v>#DIV/0!</v>
      </c>
      <c r="CW41" s="376" t="e">
        <f t="shared" si="3"/>
        <v>#DIV/0!</v>
      </c>
      <c r="CX41" s="376" t="e">
        <f t="shared" si="3"/>
        <v>#DIV/0!</v>
      </c>
      <c r="CY41" s="376" t="e">
        <f t="shared" si="3"/>
        <v>#DIV/0!</v>
      </c>
      <c r="CZ41" s="377" t="e">
        <f t="shared" si="3"/>
        <v>#DIV/0!</v>
      </c>
      <c r="DA41" s="347" t="e">
        <f t="shared" si="3"/>
        <v>#DIV/0!</v>
      </c>
      <c r="DB41" s="374">
        <f t="shared" si="3"/>
        <v>0</v>
      </c>
      <c r="DC41" s="376" t="e">
        <f t="shared" si="3"/>
        <v>#DIV/0!</v>
      </c>
      <c r="DD41" s="376" t="e">
        <f t="shared" si="3"/>
        <v>#DIV/0!</v>
      </c>
      <c r="DE41" s="376" t="e">
        <f t="shared" si="3"/>
        <v>#DIV/0!</v>
      </c>
      <c r="DF41" s="376">
        <f t="shared" si="3"/>
        <v>737</v>
      </c>
      <c r="DG41" s="377">
        <f t="shared" si="3"/>
        <v>233</v>
      </c>
      <c r="DH41" s="347" t="e">
        <f t="shared" si="3"/>
        <v>#DIV/0!</v>
      </c>
      <c r="DI41" s="347" t="e">
        <f t="shared" si="3"/>
        <v>#DIV/0!</v>
      </c>
      <c r="DJ41" s="374">
        <f t="shared" si="3"/>
        <v>970</v>
      </c>
      <c r="DK41" s="376">
        <f t="shared" si="3"/>
        <v>737</v>
      </c>
      <c r="DL41" s="376">
        <f t="shared" si="3"/>
        <v>233</v>
      </c>
      <c r="DM41" s="376">
        <f t="shared" si="3"/>
        <v>778</v>
      </c>
      <c r="DN41" s="376">
        <f t="shared" si="3"/>
        <v>240</v>
      </c>
      <c r="DO41" s="376">
        <f t="shared" si="3"/>
        <v>4161</v>
      </c>
      <c r="DP41" s="376">
        <f t="shared" si="3"/>
        <v>520</v>
      </c>
      <c r="DQ41" s="377">
        <f t="shared" si="3"/>
        <v>0</v>
      </c>
      <c r="DR41" s="347" t="e">
        <f t="shared" si="3"/>
        <v>#DIV/0!</v>
      </c>
      <c r="DS41" s="347" t="e">
        <f t="shared" si="3"/>
        <v>#DIV/0!</v>
      </c>
      <c r="DT41" s="347" t="e">
        <f t="shared" si="3"/>
        <v>#DIV/0!</v>
      </c>
      <c r="DU41" s="347" t="e">
        <f t="shared" si="3"/>
        <v>#DIV/0!</v>
      </c>
      <c r="DV41" s="347" t="e">
        <f t="shared" si="3"/>
        <v>#DIV/0!</v>
      </c>
      <c r="DW41" s="347" t="e">
        <f t="shared" si="3"/>
        <v>#DIV/0!</v>
      </c>
      <c r="DX41" s="374">
        <f t="shared" si="3"/>
        <v>32691</v>
      </c>
      <c r="DY41" s="376">
        <f t="shared" si="3"/>
        <v>1</v>
      </c>
      <c r="DZ41" s="376">
        <f t="shared" si="3"/>
        <v>104</v>
      </c>
      <c r="EA41" s="376">
        <f t="shared" si="3"/>
        <v>33</v>
      </c>
      <c r="EB41" s="376" t="e">
        <f t="shared" si="3"/>
        <v>#DIV/0!</v>
      </c>
      <c r="EC41" s="376" t="e">
        <f t="shared" si="3"/>
        <v>#DIV/0!</v>
      </c>
      <c r="ED41" s="376" t="e">
        <f t="shared" si="3"/>
        <v>#DIV/0!</v>
      </c>
      <c r="EE41" s="376" t="e">
        <f t="shared" si="3"/>
        <v>#DIV/0!</v>
      </c>
      <c r="EF41" s="376" t="e">
        <f t="shared" si="3"/>
        <v>#DIV/0!</v>
      </c>
      <c r="EG41" s="376" t="e">
        <f t="shared" si="3"/>
        <v>#DIV/0!</v>
      </c>
      <c r="EH41" s="376" t="e">
        <f t="shared" si="3"/>
        <v>#DIV/0!</v>
      </c>
      <c r="EI41" s="376" t="e">
        <f t="shared" si="3"/>
        <v>#DIV/0!</v>
      </c>
      <c r="EJ41" s="376" t="e">
        <f t="shared" si="3"/>
        <v>#DIV/0!</v>
      </c>
      <c r="EK41" s="376" t="e">
        <f t="shared" si="3"/>
        <v>#DIV/0!</v>
      </c>
      <c r="EL41" s="376" t="e">
        <f t="shared" si="3"/>
        <v>#DIV/0!</v>
      </c>
      <c r="EM41" s="376">
        <f t="shared" si="3"/>
        <v>1131</v>
      </c>
      <c r="EO41" s="653">
        <f>ROUND(AVERAGE(EO7:EO39),0)</f>
        <v>4207</v>
      </c>
      <c r="EP41" s="654">
        <f>ROUND(AVERAGE(EP7:EP39),0)</f>
        <v>12620</v>
      </c>
      <c r="EQ41" s="654">
        <f>ROUND(AVERAGE(EQ7:EQ39),0)</f>
        <v>3142</v>
      </c>
      <c r="ER41" s="654">
        <f>ROUND(AVERAGE(ER7:ER39),0)</f>
        <v>2428</v>
      </c>
      <c r="ES41" s="655">
        <f>ROUND(AVERAGE(ES7:ES39),0)</f>
        <v>0</v>
      </c>
      <c r="EU41" s="381">
        <f>+AVERAGE(EU7:EU39)</f>
        <v>-0.12375115385529402</v>
      </c>
      <c r="EV41" s="381">
        <f>+AVERAGE(EV7:EV39)</f>
        <v>-2.4577445590045516E-2</v>
      </c>
      <c r="EW41" s="381">
        <f>+AVERAGE(EW7:EW39)</f>
        <v>0.10007773856384572</v>
      </c>
      <c r="EX41" s="381">
        <f>+AVERAGE(EX7:EX39)</f>
        <v>6.6446972810840332E-2</v>
      </c>
      <c r="EY41" s="381">
        <f>+AVERAGE(EY7:EY39)</f>
        <v>2.0345725556411096E-2</v>
      </c>
      <c r="FA41" s="382" t="s">
        <v>130</v>
      </c>
      <c r="FB41" s="383">
        <f>ROUND(AVERAGE(FB7:FB39),0)</f>
        <v>-193</v>
      </c>
      <c r="FC41" s="383">
        <f>ROUND(AVERAGE(FC7:FC39),0)</f>
        <v>2923</v>
      </c>
    </row>
    <row r="42" spans="2:160" ht="15.75" customHeight="1" x14ac:dyDescent="0.2">
      <c r="B42" s="26"/>
      <c r="C42" s="722" t="s">
        <v>132</v>
      </c>
      <c r="D42" s="723"/>
      <c r="E42" s="385">
        <f>+I7</f>
        <v>0</v>
      </c>
      <c r="F42" s="386">
        <f>F5</f>
        <v>1145.5899999999999</v>
      </c>
      <c r="G42" s="386">
        <f>ROUND(E42*F42/1000,2)</f>
        <v>0</v>
      </c>
      <c r="H42" s="387">
        <f>H5</f>
        <v>1.379</v>
      </c>
      <c r="I42" s="175"/>
      <c r="J42" s="175"/>
      <c r="K42" s="175"/>
      <c r="L42" s="175"/>
      <c r="M42" s="175"/>
      <c r="N42" s="175"/>
      <c r="O42" s="175"/>
      <c r="P42" s="175"/>
      <c r="Q42" s="175"/>
      <c r="R42" s="2"/>
      <c r="S42" s="2"/>
      <c r="W42" s="388"/>
      <c r="X42" s="389"/>
      <c r="Y42" s="389"/>
      <c r="Z42" s="388"/>
      <c r="AA42" s="388"/>
      <c r="AB42" s="388"/>
      <c r="AC42" s="389"/>
      <c r="AD42" s="389"/>
      <c r="AE42" s="390"/>
      <c r="AF42" s="388"/>
      <c r="AG42" s="388"/>
      <c r="AH42" s="388"/>
      <c r="AI42" s="388"/>
      <c r="AJ42" s="389"/>
      <c r="AK42" s="388"/>
      <c r="AL42" s="388"/>
      <c r="AM42" s="388"/>
      <c r="AN42" s="388"/>
      <c r="AO42" s="389"/>
      <c r="AP42" s="389"/>
      <c r="AQ42" s="389"/>
      <c r="AR42" s="388"/>
      <c r="AS42" s="388"/>
      <c r="AT42" s="388"/>
      <c r="AU42" s="388"/>
      <c r="AV42" s="388"/>
      <c r="AW42" s="388"/>
      <c r="AX42" s="388"/>
      <c r="AY42" s="388"/>
      <c r="AZ42" s="388"/>
      <c r="BA42" s="388"/>
      <c r="BB42" s="388"/>
      <c r="BC42" s="388"/>
      <c r="BD42" s="388"/>
      <c r="BE42" s="388"/>
      <c r="BF42" s="388"/>
      <c r="BG42" s="391"/>
      <c r="BH42" s="388"/>
      <c r="BI42" s="388"/>
      <c r="BJ42" s="388"/>
      <c r="BK42" s="388"/>
      <c r="BL42" s="388"/>
      <c r="BM42" s="388"/>
      <c r="BN42" s="388"/>
      <c r="BO42" s="388"/>
      <c r="BP42" s="388"/>
      <c r="BQ42" s="388"/>
      <c r="BR42" s="388"/>
      <c r="BS42" s="388"/>
      <c r="BT42" s="388"/>
      <c r="BU42" s="388"/>
      <c r="BV42" s="388"/>
      <c r="BW42" s="388"/>
      <c r="BX42" s="388"/>
      <c r="BY42" s="388"/>
      <c r="BZ42" s="388"/>
      <c r="CA42" s="388"/>
      <c r="CB42" s="388"/>
      <c r="CC42" s="388"/>
      <c r="CD42" s="388"/>
      <c r="CE42" s="388"/>
      <c r="CF42" s="388"/>
      <c r="CG42" s="388"/>
      <c r="CH42" s="388"/>
      <c r="CI42" s="388"/>
      <c r="CJ42" s="388"/>
      <c r="CK42" s="388"/>
      <c r="CL42" s="388"/>
      <c r="CM42" s="388"/>
      <c r="CN42" s="388"/>
      <c r="CO42" s="388"/>
      <c r="CP42" s="388"/>
      <c r="CQ42" s="388"/>
      <c r="CR42" s="388"/>
      <c r="CS42" s="388"/>
      <c r="CT42" s="388"/>
      <c r="CU42" s="388"/>
      <c r="CV42" s="388"/>
      <c r="CW42" s="388"/>
      <c r="CX42" s="388"/>
      <c r="CY42" s="388"/>
      <c r="CZ42" s="388"/>
      <c r="DA42" s="388"/>
      <c r="DB42" s="388"/>
      <c r="DC42" s="388"/>
      <c r="DD42" s="388"/>
      <c r="DE42" s="388"/>
      <c r="DF42" s="388"/>
      <c r="DG42" s="388"/>
      <c r="DH42" s="388"/>
      <c r="DI42" s="388"/>
      <c r="DJ42" s="388"/>
      <c r="DK42" s="388"/>
      <c r="DL42" s="388"/>
      <c r="DM42" s="388"/>
      <c r="DN42" s="388"/>
      <c r="DO42" s="388"/>
      <c r="DP42" s="388"/>
      <c r="DQ42" s="388"/>
      <c r="DR42" s="388"/>
      <c r="DS42" s="388"/>
      <c r="DT42" s="388"/>
      <c r="DU42" s="388"/>
      <c r="DV42" s="388"/>
      <c r="DW42" s="388"/>
      <c r="DX42" s="388"/>
      <c r="DY42" s="388"/>
      <c r="DZ42" s="388"/>
      <c r="EA42" s="388"/>
      <c r="EB42" s="388"/>
      <c r="EC42" s="388"/>
      <c r="ED42" s="388"/>
      <c r="EE42" s="388"/>
      <c r="EF42" s="388"/>
      <c r="EG42" s="388"/>
      <c r="EH42" s="388"/>
      <c r="EI42" s="388"/>
      <c r="EJ42" s="388"/>
      <c r="EK42" s="388"/>
      <c r="EL42" s="388"/>
      <c r="EM42" s="388"/>
    </row>
    <row r="43" spans="2:160" ht="15.75" customHeight="1" x14ac:dyDescent="0.2">
      <c r="B43" s="26"/>
      <c r="C43" s="724" t="s">
        <v>75</v>
      </c>
      <c r="D43" s="725"/>
      <c r="E43" s="393">
        <v>0</v>
      </c>
      <c r="F43" s="394">
        <f>F7</f>
        <v>1228.2</v>
      </c>
      <c r="G43" s="394">
        <f>ROUND(E43*F43/1000,2)</f>
        <v>0</v>
      </c>
      <c r="H43" s="395">
        <f>H7</f>
        <v>2.4297</v>
      </c>
      <c r="I43" s="175"/>
      <c r="J43" s="340"/>
      <c r="K43" s="396"/>
      <c r="L43" s="253"/>
      <c r="M43" s="388"/>
      <c r="P43" s="388"/>
      <c r="Q43" s="388"/>
      <c r="W43" s="388"/>
      <c r="X43" s="389"/>
      <c r="Y43" s="389"/>
      <c r="Z43" s="388"/>
      <c r="AA43" s="388"/>
      <c r="AB43" s="388"/>
      <c r="AC43" s="389"/>
      <c r="AD43" s="389"/>
      <c r="AE43" s="390"/>
      <c r="AF43" s="388"/>
      <c r="AG43" s="388"/>
      <c r="AH43" s="388"/>
      <c r="AI43" s="388"/>
      <c r="AJ43" s="389"/>
      <c r="AK43" s="388">
        <f>AK40/AJ40</f>
        <v>0</v>
      </c>
      <c r="AL43" s="388"/>
      <c r="AM43" s="388"/>
      <c r="AN43" s="388"/>
      <c r="AO43" s="389"/>
      <c r="AP43" s="389"/>
      <c r="AQ43" s="389"/>
      <c r="AR43" s="388"/>
      <c r="AS43" s="388"/>
      <c r="AT43" s="388"/>
      <c r="AU43" s="388"/>
      <c r="AV43" s="388"/>
      <c r="AW43" s="388"/>
      <c r="AX43" s="388"/>
      <c r="AY43" s="388"/>
      <c r="AZ43" s="388"/>
      <c r="BA43" s="388"/>
      <c r="BB43" s="388"/>
      <c r="BC43" s="388"/>
      <c r="BD43" s="388"/>
      <c r="BE43" s="388"/>
      <c r="BF43" s="388"/>
      <c r="BG43" s="391"/>
      <c r="BH43" s="388"/>
      <c r="BI43" s="388"/>
      <c r="BJ43" s="388"/>
      <c r="BK43" s="388"/>
      <c r="BL43" s="388"/>
      <c r="BM43" s="388"/>
      <c r="BN43" s="388"/>
      <c r="BO43" s="388"/>
      <c r="BP43" s="388"/>
      <c r="BQ43" s="388"/>
      <c r="BR43" s="388"/>
      <c r="BS43" s="388"/>
      <c r="BT43" s="388"/>
      <c r="BU43" s="388"/>
      <c r="BV43" s="388"/>
      <c r="BW43" s="388"/>
      <c r="BX43" s="388"/>
      <c r="BY43" s="388"/>
      <c r="BZ43" s="388"/>
      <c r="CA43" s="388"/>
      <c r="CB43" s="388"/>
      <c r="CC43" s="388"/>
      <c r="CD43" s="388"/>
      <c r="CE43" s="388"/>
      <c r="CF43" s="388"/>
      <c r="CG43" s="388"/>
      <c r="CH43" s="388"/>
      <c r="CI43" s="388"/>
      <c r="CJ43" s="388"/>
      <c r="CK43" s="388"/>
      <c r="CL43" s="388"/>
      <c r="CM43" s="388"/>
      <c r="CN43" s="388"/>
      <c r="CO43" s="388"/>
      <c r="CP43" s="388"/>
      <c r="CQ43" s="388"/>
      <c r="CR43" s="388"/>
      <c r="CS43" s="388"/>
      <c r="CT43" s="388"/>
      <c r="CU43" s="388"/>
      <c r="CV43" s="388"/>
      <c r="CW43" s="388"/>
      <c r="CX43" s="388"/>
      <c r="CY43" s="388"/>
      <c r="CZ43" s="388"/>
      <c r="DA43" s="388"/>
      <c r="DB43" s="388"/>
      <c r="DC43" s="388"/>
      <c r="DD43" s="388"/>
      <c r="DE43" s="388"/>
      <c r="DF43" s="388"/>
      <c r="DG43" s="388"/>
      <c r="DH43" s="388"/>
      <c r="DI43" s="388"/>
      <c r="DJ43" s="388"/>
      <c r="DK43" s="388"/>
      <c r="DL43" s="388"/>
      <c r="DM43" s="388"/>
      <c r="DN43" s="388"/>
      <c r="DO43" s="388"/>
      <c r="DP43" s="388"/>
      <c r="DQ43" s="388"/>
      <c r="DR43" s="388"/>
      <c r="DS43" s="388"/>
      <c r="DT43" s="388"/>
      <c r="DU43" s="388"/>
      <c r="DV43" s="388"/>
      <c r="DW43" s="388"/>
      <c r="DX43" s="388"/>
      <c r="DY43" s="388"/>
      <c r="DZ43" s="388"/>
      <c r="EA43" s="388"/>
      <c r="EB43" s="388"/>
      <c r="EC43" s="388"/>
      <c r="ED43" s="388"/>
      <c r="EE43" s="388"/>
      <c r="EF43" s="388"/>
      <c r="EG43" s="388"/>
      <c r="EH43" s="388"/>
      <c r="EI43" s="388"/>
      <c r="EJ43" s="388"/>
      <c r="EK43" s="388"/>
      <c r="EL43" s="388"/>
      <c r="EM43" s="388"/>
    </row>
    <row r="44" spans="2:160" x14ac:dyDescent="0.2">
      <c r="B44" s="26"/>
      <c r="C44" s="724" t="s">
        <v>133</v>
      </c>
      <c r="D44" s="725"/>
      <c r="E44" s="393">
        <f>I6</f>
        <v>11980</v>
      </c>
      <c r="F44" s="394">
        <f>F6</f>
        <v>1126.71</v>
      </c>
      <c r="G44" s="394">
        <f>ROUND(E44*F44/1000,2)</f>
        <v>13497.99</v>
      </c>
      <c r="H44" s="395">
        <f>H6</f>
        <v>1.3928</v>
      </c>
      <c r="I44" s="175"/>
      <c r="J44" s="33"/>
      <c r="K44" s="396"/>
      <c r="L44" s="253"/>
      <c r="M44" s="14"/>
      <c r="Q44" s="14"/>
      <c r="CP44" s="307"/>
      <c r="DE44" s="397"/>
      <c r="DG44" s="397"/>
      <c r="DH44" s="397"/>
      <c r="DI44" s="397"/>
      <c r="DJ44" s="397"/>
      <c r="DK44" s="397"/>
      <c r="DL44" s="397"/>
      <c r="DM44" s="397"/>
      <c r="DN44" s="397"/>
      <c r="DO44" s="397"/>
      <c r="DP44" s="397"/>
      <c r="DQ44" s="397"/>
      <c r="DT44" s="1">
        <v>280</v>
      </c>
      <c r="DV44" s="1">
        <f>+DT43-DT44</f>
        <v>-280</v>
      </c>
      <c r="DX44" s="307"/>
      <c r="DY44" s="307"/>
      <c r="DZ44" s="307"/>
      <c r="EA44" s="307"/>
      <c r="EB44" s="228"/>
      <c r="EC44" s="174"/>
      <c r="ED44" s="175"/>
      <c r="EE44" s="21"/>
      <c r="EF44" s="21"/>
      <c r="EG44" s="228"/>
      <c r="EH44" s="175"/>
      <c r="EI44" s="175"/>
      <c r="EJ44" s="175"/>
      <c r="EK44" s="175"/>
      <c r="EL44" s="175"/>
      <c r="EM44" s="307"/>
    </row>
    <row r="45" spans="2:160" x14ac:dyDescent="0.2">
      <c r="B45" s="14"/>
      <c r="C45" s="724" t="s">
        <v>134</v>
      </c>
      <c r="D45" s="725"/>
      <c r="E45" s="393">
        <v>0</v>
      </c>
      <c r="F45" s="394">
        <f>F8</f>
        <v>1223.94</v>
      </c>
      <c r="G45" s="394">
        <f>ROUND(E45*F45/1000,2)</f>
        <v>0</v>
      </c>
      <c r="H45" s="395">
        <f>H8</f>
        <v>2.5693999999999999</v>
      </c>
      <c r="I45" s="175"/>
      <c r="J45" s="311"/>
      <c r="M45" s="14"/>
      <c r="Q45" s="14"/>
      <c r="CP45" s="307"/>
      <c r="DE45" s="397"/>
      <c r="DG45" s="397"/>
      <c r="DH45" s="397"/>
      <c r="DI45" s="397"/>
      <c r="DJ45" s="397"/>
      <c r="DK45" s="397"/>
      <c r="DL45" s="397"/>
      <c r="DM45" s="397"/>
      <c r="DN45" s="397"/>
      <c r="DO45" s="397"/>
      <c r="DP45" s="397"/>
      <c r="DQ45" s="397"/>
      <c r="DX45" s="307"/>
      <c r="DY45" s="307"/>
      <c r="DZ45" s="307"/>
      <c r="EA45" s="307"/>
      <c r="EB45" s="228"/>
      <c r="EC45" s="174"/>
      <c r="ED45" s="175"/>
      <c r="EE45" s="21"/>
      <c r="EF45" s="21"/>
      <c r="EG45" s="228"/>
      <c r="EH45" s="175"/>
      <c r="EI45" s="175"/>
      <c r="EJ45" s="175"/>
      <c r="EK45" s="175"/>
      <c r="EL45" s="175"/>
      <c r="EM45" s="307"/>
    </row>
    <row r="46" spans="2:160" x14ac:dyDescent="0.2">
      <c r="C46" s="724" t="s">
        <v>135</v>
      </c>
      <c r="D46" s="725"/>
      <c r="E46" s="398"/>
      <c r="F46" s="394"/>
      <c r="G46" s="394">
        <f>ROUND(SUM(G42:G45),2)</f>
        <v>13497.99</v>
      </c>
      <c r="H46" s="399"/>
      <c r="I46" s="318"/>
      <c r="J46" s="33"/>
      <c r="M46" s="14"/>
      <c r="Q46" s="14"/>
      <c r="CP46" s="307"/>
      <c r="DE46" s="397"/>
      <c r="DG46" s="397"/>
      <c r="DH46" s="397"/>
      <c r="DI46" s="397"/>
      <c r="DJ46" s="397"/>
      <c r="DK46" s="397"/>
      <c r="DL46" s="397"/>
      <c r="DM46" s="397"/>
      <c r="DN46" s="397"/>
      <c r="DO46" s="397"/>
      <c r="DP46" s="397"/>
      <c r="DQ46" s="397"/>
      <c r="DX46" s="307"/>
      <c r="DY46" s="307"/>
      <c r="DZ46" s="307"/>
      <c r="EA46" s="307"/>
      <c r="EB46" s="228"/>
      <c r="EC46" s="174"/>
      <c r="ED46" s="175"/>
      <c r="EE46" s="21"/>
      <c r="EF46" s="21"/>
      <c r="EG46" s="228"/>
      <c r="EH46" s="175"/>
      <c r="EI46" s="175"/>
      <c r="EJ46" s="175"/>
      <c r="EK46" s="175"/>
      <c r="EL46" s="175"/>
      <c r="EM46" s="307"/>
    </row>
    <row r="47" spans="2:160" ht="15.75" thickBot="1" x14ac:dyDescent="0.25">
      <c r="C47" s="739" t="s">
        <v>136</v>
      </c>
      <c r="D47" s="740"/>
      <c r="E47" s="401"/>
      <c r="F47" s="402"/>
      <c r="G47" s="402"/>
      <c r="H47" s="403">
        <f>SUMPRODUCT(E42:E45,H42:H45)/42</f>
        <v>397.27961904761901</v>
      </c>
      <c r="I47" s="318"/>
      <c r="J47" s="27"/>
      <c r="K47" s="396"/>
      <c r="L47" s="253"/>
      <c r="M47" s="14"/>
      <c r="Q47" s="14"/>
      <c r="CP47" s="307"/>
      <c r="DE47" s="397"/>
      <c r="DG47" s="397"/>
      <c r="DH47" s="397"/>
      <c r="DI47" s="397"/>
      <c r="DJ47" s="397"/>
      <c r="DK47" s="397"/>
      <c r="DL47" s="397"/>
      <c r="DM47" s="397"/>
      <c r="DN47" s="397"/>
      <c r="DO47" s="397"/>
      <c r="DP47" s="397"/>
      <c r="DQ47" s="397"/>
      <c r="DX47" s="307"/>
      <c r="DY47" s="307"/>
      <c r="DZ47" s="307"/>
      <c r="EA47" s="307"/>
      <c r="EB47" s="228"/>
      <c r="EC47" s="174"/>
      <c r="ED47" s="175"/>
      <c r="EE47" s="21"/>
      <c r="EF47" s="21"/>
      <c r="EG47" s="228"/>
      <c r="EH47" s="175"/>
      <c r="EI47" s="175"/>
      <c r="EJ47" s="175"/>
      <c r="EK47" s="175"/>
      <c r="EL47" s="175"/>
      <c r="EM47" s="307"/>
    </row>
    <row r="48" spans="2:160" x14ac:dyDescent="0.2">
      <c r="D48" s="2"/>
      <c r="E48" s="2"/>
      <c r="F48" s="2"/>
      <c r="G48" s="2"/>
      <c r="H48" s="27"/>
      <c r="I48" s="319"/>
      <c r="J48" s="404"/>
      <c r="K48" s="396"/>
      <c r="L48" s="253"/>
      <c r="M48" s="14"/>
      <c r="Q48" s="14"/>
      <c r="DE48" s="397"/>
      <c r="DG48" s="397"/>
      <c r="DH48" s="397"/>
      <c r="DI48" s="397"/>
      <c r="DJ48" s="397"/>
      <c r="DK48" s="397"/>
      <c r="DL48" s="397"/>
      <c r="DM48" s="397"/>
      <c r="DN48" s="397"/>
      <c r="DO48" s="397"/>
      <c r="DP48" s="397"/>
      <c r="DQ48" s="397"/>
      <c r="DX48" s="307"/>
      <c r="DY48" s="307"/>
      <c r="DZ48" s="307"/>
      <c r="EA48" s="307"/>
      <c r="EB48" s="228"/>
      <c r="EC48" s="174"/>
      <c r="ED48" s="175"/>
      <c r="EE48" s="21"/>
      <c r="EF48" s="21"/>
      <c r="EG48" s="228"/>
      <c r="EH48" s="175"/>
      <c r="EI48" s="175"/>
      <c r="EJ48" s="175"/>
      <c r="EK48" s="175"/>
      <c r="EL48" s="175"/>
      <c r="EM48" s="307"/>
    </row>
    <row r="49" spans="2:161" ht="21" thickBot="1" x14ac:dyDescent="0.25">
      <c r="C49" s="718" t="s">
        <v>83</v>
      </c>
      <c r="D49" s="718"/>
      <c r="E49" s="718"/>
      <c r="F49" s="718"/>
      <c r="G49" s="718"/>
      <c r="H49" s="718"/>
      <c r="I49" s="2"/>
      <c r="J49" s="311"/>
      <c r="K49" s="405"/>
      <c r="L49" s="406"/>
      <c r="M49" s="26"/>
      <c r="N49" s="407"/>
      <c r="O49" s="407"/>
      <c r="P49" s="408"/>
      <c r="Q49" s="26"/>
      <c r="R49" s="407"/>
      <c r="S49" s="407"/>
      <c r="T49" s="407"/>
      <c r="U49" s="407"/>
      <c r="V49" s="407"/>
      <c r="W49" s="408"/>
      <c r="X49" s="409"/>
      <c r="Y49" s="409"/>
      <c r="DE49" s="397"/>
      <c r="DG49" s="397"/>
      <c r="DH49" s="397"/>
      <c r="DI49" s="397"/>
      <c r="DJ49" s="397"/>
      <c r="DK49" s="397"/>
      <c r="DL49" s="397"/>
      <c r="DM49" s="397"/>
      <c r="DN49" s="397"/>
      <c r="DO49" s="397"/>
      <c r="DP49" s="397"/>
      <c r="DQ49" s="397"/>
      <c r="DX49" s="307"/>
      <c r="DY49" s="307"/>
      <c r="DZ49" s="307"/>
      <c r="EA49" s="307"/>
      <c r="EB49" s="228"/>
      <c r="EC49" s="174"/>
      <c r="ED49" s="175"/>
      <c r="EE49" s="21"/>
      <c r="EF49" s="21"/>
      <c r="EG49" s="228"/>
      <c r="EH49" s="175"/>
      <c r="EI49" s="175"/>
      <c r="EJ49" s="175"/>
      <c r="EK49" s="175"/>
      <c r="EL49" s="175"/>
      <c r="EM49" s="307"/>
    </row>
    <row r="50" spans="2:161" ht="15.75" thickBot="1" x14ac:dyDescent="0.25">
      <c r="E50" s="365" t="s">
        <v>131</v>
      </c>
      <c r="F50" s="366" t="s">
        <v>10</v>
      </c>
      <c r="G50" s="366" t="s">
        <v>11</v>
      </c>
      <c r="H50" s="367" t="s">
        <v>12</v>
      </c>
      <c r="I50" s="318"/>
      <c r="J50" s="318"/>
      <c r="K50" s="408"/>
      <c r="L50" s="406"/>
      <c r="M50" s="407"/>
      <c r="N50" s="121"/>
      <c r="O50" s="121"/>
      <c r="P50" s="410"/>
      <c r="Q50" s="121"/>
      <c r="R50" s="407"/>
      <c r="S50" s="407"/>
      <c r="T50" s="407"/>
      <c r="U50" s="407"/>
      <c r="V50" s="407"/>
      <c r="W50" s="408"/>
      <c r="X50" s="409"/>
      <c r="Y50" s="409"/>
      <c r="DE50" s="397"/>
      <c r="DH50" s="397"/>
      <c r="DI50" s="397"/>
      <c r="DJ50" s="397"/>
      <c r="DK50" s="397"/>
      <c r="DL50" s="397"/>
      <c r="DM50" s="397"/>
      <c r="DN50" s="397"/>
      <c r="DO50" s="397"/>
      <c r="DP50" s="397"/>
      <c r="DQ50" s="397"/>
      <c r="DX50" s="307"/>
      <c r="DY50" s="307"/>
      <c r="DZ50" s="307"/>
      <c r="EA50" s="307"/>
      <c r="EB50" s="228"/>
      <c r="EC50" s="174"/>
      <c r="ED50" s="175"/>
      <c r="EE50" s="21"/>
      <c r="EF50" s="21"/>
      <c r="EG50" s="228"/>
      <c r="EH50" s="175"/>
      <c r="EI50" s="175"/>
      <c r="EJ50" s="175"/>
      <c r="EK50" s="175"/>
      <c r="EL50" s="175"/>
      <c r="EM50" s="307"/>
    </row>
    <row r="51" spans="2:161" x14ac:dyDescent="0.2">
      <c r="C51" s="722" t="s">
        <v>137</v>
      </c>
      <c r="D51" s="723"/>
      <c r="E51" s="385">
        <f>E7</f>
        <v>3441</v>
      </c>
      <c r="F51" s="386">
        <f>F7</f>
        <v>1228.2</v>
      </c>
      <c r="G51" s="386">
        <f>ROUND(E51*F51/1000,2)</f>
        <v>4226.24</v>
      </c>
      <c r="H51" s="387">
        <f>H7</f>
        <v>2.4297</v>
      </c>
      <c r="I51" s="311"/>
      <c r="J51" s="340"/>
      <c r="K51" s="396"/>
      <c r="L51" s="253"/>
      <c r="N51" s="411"/>
      <c r="O51" s="411"/>
      <c r="Q51" s="411"/>
      <c r="R51" s="412"/>
      <c r="S51" s="412"/>
      <c r="T51" s="412"/>
      <c r="U51" s="412"/>
      <c r="V51" s="412"/>
      <c r="W51" s="26"/>
      <c r="X51" s="409"/>
      <c r="Y51" s="409"/>
      <c r="DE51" s="397"/>
      <c r="DH51" s="397"/>
      <c r="DI51" s="397"/>
      <c r="DJ51" s="397"/>
      <c r="DK51" s="397"/>
      <c r="DL51" s="397"/>
      <c r="DM51" s="397"/>
      <c r="DN51" s="397"/>
      <c r="DO51" s="397"/>
      <c r="DP51" s="397"/>
      <c r="DQ51" s="397"/>
      <c r="DX51" s="307"/>
      <c r="DY51" s="307"/>
      <c r="DZ51" s="307"/>
      <c r="EA51" s="307"/>
      <c r="EB51" s="228"/>
      <c r="EC51" s="174"/>
      <c r="ED51" s="175"/>
      <c r="EE51" s="21"/>
      <c r="EF51" s="21"/>
      <c r="EG51" s="228"/>
      <c r="EH51" s="175"/>
      <c r="EI51" s="175"/>
      <c r="EJ51" s="175"/>
      <c r="EK51" s="175"/>
      <c r="EL51" s="175"/>
      <c r="EM51" s="307"/>
    </row>
    <row r="52" spans="2:161" x14ac:dyDescent="0.2">
      <c r="C52" s="724" t="s">
        <v>135</v>
      </c>
      <c r="D52" s="725"/>
      <c r="E52" s="398"/>
      <c r="F52" s="394"/>
      <c r="G52" s="394">
        <f>G51</f>
        <v>4226.24</v>
      </c>
      <c r="H52" s="399"/>
      <c r="I52" s="315"/>
      <c r="J52" s="340"/>
      <c r="K52" s="396"/>
      <c r="L52" s="253"/>
      <c r="N52" s="411"/>
      <c r="O52" s="411"/>
      <c r="Q52" s="411"/>
      <c r="R52" s="412"/>
      <c r="S52" s="412"/>
      <c r="T52" s="412"/>
      <c r="U52" s="412"/>
      <c r="V52" s="412"/>
      <c r="W52" s="26"/>
      <c r="X52" s="409"/>
      <c r="Y52" s="409"/>
      <c r="DE52" s="397"/>
      <c r="DH52" s="397"/>
      <c r="DI52" s="397"/>
      <c r="DJ52" s="397"/>
      <c r="DK52" s="397"/>
      <c r="DL52" s="397"/>
      <c r="DM52" s="397"/>
      <c r="DN52" s="397"/>
      <c r="DO52" s="397"/>
      <c r="DP52" s="397"/>
      <c r="DQ52" s="397"/>
      <c r="DX52" s="307"/>
      <c r="DY52" s="307"/>
      <c r="DZ52" s="307"/>
      <c r="EA52" s="307"/>
      <c r="EB52" s="228"/>
      <c r="EC52" s="174"/>
      <c r="ED52" s="175"/>
      <c r="EE52" s="21"/>
      <c r="EF52" s="21"/>
      <c r="EG52" s="228"/>
      <c r="EH52" s="175"/>
      <c r="EI52" s="175"/>
      <c r="EJ52" s="175"/>
      <c r="EK52" s="175"/>
      <c r="EL52" s="175"/>
      <c r="EM52" s="307"/>
    </row>
    <row r="53" spans="2:161" ht="16.5" thickBot="1" x14ac:dyDescent="0.25">
      <c r="C53" s="739" t="s">
        <v>136</v>
      </c>
      <c r="D53" s="740"/>
      <c r="E53" s="401"/>
      <c r="F53" s="402"/>
      <c r="G53" s="402"/>
      <c r="H53" s="403">
        <f>E51*H51/42</f>
        <v>199.06184999999999</v>
      </c>
      <c r="I53" s="311"/>
      <c r="J53" s="340"/>
      <c r="K53" s="396"/>
      <c r="L53" s="253"/>
      <c r="N53" s="735" t="s">
        <v>1</v>
      </c>
      <c r="O53" s="735"/>
      <c r="P53" s="735"/>
      <c r="Q53" s="735"/>
      <c r="R53" s="735"/>
      <c r="S53" s="20"/>
      <c r="T53" s="411"/>
      <c r="U53" s="411"/>
      <c r="V53" s="411"/>
      <c r="BB53" s="404"/>
      <c r="DE53" s="397"/>
      <c r="DH53" s="397"/>
      <c r="DI53" s="397"/>
      <c r="DJ53" s="397"/>
      <c r="DK53" s="397"/>
      <c r="DL53" s="397"/>
      <c r="DM53" s="397"/>
      <c r="DN53" s="397"/>
      <c r="DO53" s="397"/>
      <c r="DP53" s="397"/>
      <c r="DQ53" s="397"/>
      <c r="DX53" s="307"/>
      <c r="DY53" s="307"/>
      <c r="DZ53" s="307"/>
      <c r="EA53" s="307"/>
      <c r="EB53" s="228"/>
      <c r="EC53" s="174"/>
      <c r="ED53" s="175"/>
      <c r="EE53" s="21"/>
      <c r="EF53" s="21"/>
      <c r="EG53" s="228"/>
      <c r="EH53" s="175"/>
      <c r="EI53" s="175"/>
      <c r="EJ53" s="175"/>
      <c r="EK53" s="175"/>
      <c r="EL53" s="175"/>
      <c r="EM53" s="307"/>
      <c r="EO53" s="735" t="s">
        <v>6</v>
      </c>
      <c r="EP53" s="735"/>
      <c r="EQ53" s="735"/>
      <c r="ER53" s="735"/>
      <c r="ES53" s="735"/>
      <c r="EU53" s="735" t="s">
        <v>71</v>
      </c>
      <c r="EV53" s="735"/>
      <c r="EW53" s="735"/>
      <c r="EX53" s="735"/>
      <c r="EY53" s="735"/>
      <c r="EZ53" s="20"/>
      <c r="FA53" s="736" t="s">
        <v>138</v>
      </c>
      <c r="FB53" s="736"/>
      <c r="FC53" s="736"/>
      <c r="FD53" s="413"/>
      <c r="FE53" s="414"/>
    </row>
    <row r="54" spans="2:161" ht="18" x14ac:dyDescent="0.25">
      <c r="C54" s="340"/>
      <c r="D54" s="340"/>
      <c r="E54" s="340"/>
      <c r="F54" s="340"/>
      <c r="G54" s="340"/>
      <c r="H54" s="27"/>
      <c r="I54" s="340"/>
      <c r="J54" s="340"/>
      <c r="L54" s="2" t="s">
        <v>139</v>
      </c>
      <c r="M54" s="415"/>
      <c r="N54" s="735"/>
      <c r="O54" s="735"/>
      <c r="P54" s="735"/>
      <c r="Q54" s="735"/>
      <c r="R54" s="735"/>
      <c r="S54" s="20"/>
      <c r="DE54" s="397"/>
      <c r="DH54" s="397"/>
      <c r="DI54" s="397"/>
      <c r="DJ54" s="397"/>
      <c r="DK54" s="397"/>
      <c r="DL54" s="397"/>
      <c r="DM54" s="397"/>
      <c r="DN54" s="397"/>
      <c r="DO54" s="397"/>
      <c r="DP54" s="397"/>
      <c r="DQ54" s="397"/>
      <c r="DX54" s="307"/>
      <c r="DY54" s="307"/>
      <c r="DZ54" s="307"/>
      <c r="EA54" s="307"/>
      <c r="EB54" s="228"/>
      <c r="EC54" s="174"/>
      <c r="ED54" s="175"/>
      <c r="EE54" s="21"/>
      <c r="EF54" s="21"/>
      <c r="EG54" s="228"/>
      <c r="EH54" s="175"/>
      <c r="EI54" s="175"/>
      <c r="EJ54" s="175"/>
      <c r="EK54" s="175"/>
      <c r="EL54" s="175"/>
      <c r="EM54" s="307"/>
      <c r="EO54" s="735"/>
      <c r="EP54" s="735"/>
      <c r="EQ54" s="735"/>
      <c r="ER54" s="735"/>
      <c r="ES54" s="735"/>
      <c r="EU54" s="735"/>
      <c r="EV54" s="735"/>
      <c r="EW54" s="735"/>
      <c r="EX54" s="735"/>
      <c r="EY54" s="735"/>
      <c r="EZ54" s="20"/>
      <c r="FA54" s="736"/>
      <c r="FB54" s="736"/>
      <c r="FC54" s="736"/>
      <c r="FD54" s="413"/>
      <c r="FE54" s="414"/>
    </row>
    <row r="55" spans="2:161" ht="18" customHeight="1" thickBot="1" x14ac:dyDescent="0.3">
      <c r="C55" s="718" t="s">
        <v>140</v>
      </c>
      <c r="D55" s="718"/>
      <c r="E55" s="718"/>
      <c r="F55" s="718"/>
      <c r="G55" s="718"/>
      <c r="H55" s="718"/>
      <c r="I55" s="340"/>
      <c r="J55" s="27"/>
      <c r="W55" s="416">
        <v>36161</v>
      </c>
      <c r="DD55" s="397"/>
      <c r="DE55" s="397"/>
      <c r="DH55" s="397"/>
      <c r="DI55" s="397"/>
      <c r="DJ55" s="397"/>
      <c r="DK55" s="397"/>
      <c r="DL55" s="397"/>
      <c r="DM55" s="397"/>
      <c r="DN55" s="397"/>
      <c r="DO55" s="397"/>
      <c r="DP55" s="397"/>
      <c r="DQ55" s="397"/>
      <c r="DX55" s="307"/>
      <c r="DY55" s="307"/>
      <c r="DZ55" s="307"/>
      <c r="EA55" s="307"/>
      <c r="EB55" s="228"/>
      <c r="EC55" s="174"/>
      <c r="ED55" s="175"/>
      <c r="EE55" s="21"/>
      <c r="EF55" s="21"/>
      <c r="EG55" s="228"/>
      <c r="EH55" s="175"/>
      <c r="EI55" s="175"/>
      <c r="EJ55" s="175"/>
      <c r="EK55" s="175"/>
      <c r="EL55" s="175"/>
      <c r="EM55" s="307"/>
    </row>
    <row r="56" spans="2:161" ht="17.25" thickTop="1" thickBot="1" x14ac:dyDescent="0.3">
      <c r="B56" s="417"/>
      <c r="E56" s="365" t="s">
        <v>131</v>
      </c>
      <c r="F56" s="366" t="s">
        <v>10</v>
      </c>
      <c r="G56" s="366" t="s">
        <v>11</v>
      </c>
      <c r="H56" s="367" t="s">
        <v>12</v>
      </c>
      <c r="I56" s="340"/>
      <c r="J56" s="318"/>
      <c r="K56" s="100"/>
      <c r="L56" s="75"/>
      <c r="N56" s="418" t="s">
        <v>141</v>
      </c>
      <c r="O56" s="419" t="s">
        <v>142</v>
      </c>
      <c r="P56" s="420" t="s">
        <v>83</v>
      </c>
      <c r="Q56" s="418" t="s">
        <v>76</v>
      </c>
      <c r="R56" s="421" t="s">
        <v>77</v>
      </c>
      <c r="S56" s="422"/>
      <c r="T56" s="423" t="s">
        <v>127</v>
      </c>
      <c r="U56" s="85"/>
      <c r="V56" s="85"/>
      <c r="W56" s="424" t="s">
        <v>21</v>
      </c>
      <c r="X56" s="425" t="s">
        <v>46</v>
      </c>
      <c r="Y56" s="426" t="s">
        <v>46</v>
      </c>
      <c r="Z56" s="427" t="s">
        <v>109</v>
      </c>
      <c r="AA56" s="427" t="s">
        <v>109</v>
      </c>
      <c r="AB56" s="427" t="s">
        <v>109</v>
      </c>
      <c r="AC56" s="428" t="s">
        <v>71</v>
      </c>
      <c r="AD56" s="429"/>
      <c r="AE56" s="430" t="s">
        <v>143</v>
      </c>
      <c r="AF56" s="427" t="s">
        <v>40</v>
      </c>
      <c r="AG56" s="110" t="s">
        <v>20</v>
      </c>
      <c r="AH56" s="427" t="s">
        <v>144</v>
      </c>
      <c r="AI56" s="427"/>
      <c r="AJ56" s="428" t="s">
        <v>40</v>
      </c>
      <c r="AK56" s="427" t="s">
        <v>40</v>
      </c>
      <c r="AL56" s="427" t="s">
        <v>40</v>
      </c>
      <c r="AM56" s="431"/>
      <c r="AN56" s="432" t="s">
        <v>56</v>
      </c>
      <c r="AO56" s="433" t="s">
        <v>42</v>
      </c>
      <c r="AP56" s="434" t="s">
        <v>127</v>
      </c>
      <c r="AR56" s="737" t="s">
        <v>145</v>
      </c>
      <c r="AS56" s="737"/>
      <c r="AT56" s="737"/>
      <c r="AU56" s="737"/>
      <c r="AV56" s="737"/>
      <c r="AX56" s="737" t="s">
        <v>146</v>
      </c>
      <c r="AY56" s="737"/>
      <c r="AZ56" s="737"/>
      <c r="BA56" s="737"/>
      <c r="BB56" s="738"/>
      <c r="BD56" s="87" t="s">
        <v>147</v>
      </c>
      <c r="BE56" s="88"/>
      <c r="BF56" s="88"/>
      <c r="BG56" s="435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436"/>
      <c r="DE56" s="397"/>
      <c r="DH56" s="397"/>
      <c r="DI56" s="397"/>
      <c r="DJ56" s="397"/>
      <c r="DK56" s="397"/>
      <c r="DL56" s="397"/>
      <c r="DM56" s="397"/>
      <c r="DN56" s="397"/>
      <c r="DO56" s="397"/>
      <c r="DP56" s="397"/>
      <c r="DQ56" s="397"/>
      <c r="DX56" s="437"/>
      <c r="DY56" s="437"/>
      <c r="DZ56" s="437"/>
      <c r="EA56" s="437"/>
      <c r="EB56" s="228"/>
      <c r="EC56" s="174"/>
      <c r="ED56" s="175"/>
      <c r="EE56" s="21"/>
      <c r="EF56" s="21"/>
      <c r="EG56" s="228"/>
      <c r="EH56" s="175"/>
      <c r="EI56" s="175"/>
      <c r="EJ56" s="175"/>
      <c r="EK56" s="175"/>
      <c r="EL56" s="175"/>
      <c r="EM56" s="437"/>
      <c r="EO56" s="418" t="s">
        <v>148</v>
      </c>
      <c r="EP56" s="419" t="s">
        <v>82</v>
      </c>
      <c r="EQ56" s="420" t="s">
        <v>83</v>
      </c>
      <c r="ER56" s="418" t="s">
        <v>76</v>
      </c>
      <c r="ES56" s="421" t="s">
        <v>77</v>
      </c>
      <c r="EU56" s="418" t="s">
        <v>148</v>
      </c>
      <c r="EV56" s="419" t="s">
        <v>82</v>
      </c>
      <c r="EW56" s="420" t="s">
        <v>83</v>
      </c>
      <c r="EX56" s="418" t="s">
        <v>76</v>
      </c>
      <c r="EY56" s="421" t="s">
        <v>77</v>
      </c>
      <c r="EZ56" s="422"/>
    </row>
    <row r="57" spans="2:161" ht="16.5" thickBot="1" x14ac:dyDescent="0.3">
      <c r="B57" s="438" t="s">
        <v>149</v>
      </c>
      <c r="C57" s="722" t="s">
        <v>150</v>
      </c>
      <c r="D57" s="723"/>
      <c r="E57" s="385">
        <f>+E8</f>
        <v>2546</v>
      </c>
      <c r="F57" s="386">
        <f>F8</f>
        <v>1223.94</v>
      </c>
      <c r="G57" s="386">
        <f>ROUND(E57*F57/1000,2)</f>
        <v>3116.15</v>
      </c>
      <c r="H57" s="387">
        <f>H8</f>
        <v>2.5693999999999999</v>
      </c>
      <c r="I57" s="340"/>
      <c r="J57" s="311"/>
      <c r="K57" s="439"/>
      <c r="N57" s="440" t="s">
        <v>19</v>
      </c>
      <c r="O57" s="441" t="s">
        <v>74</v>
      </c>
      <c r="P57" s="442" t="s">
        <v>75</v>
      </c>
      <c r="Q57" s="440" t="s">
        <v>151</v>
      </c>
      <c r="R57" s="443" t="s">
        <v>151</v>
      </c>
      <c r="S57" s="422"/>
      <c r="T57" s="444" t="s">
        <v>152</v>
      </c>
      <c r="U57" s="85"/>
      <c r="V57" s="85"/>
      <c r="W57" s="445"/>
      <c r="X57" s="446" t="s">
        <v>153</v>
      </c>
      <c r="Y57" s="447" t="s">
        <v>154</v>
      </c>
      <c r="Z57" s="448" t="s">
        <v>27</v>
      </c>
      <c r="AA57" s="448" t="s">
        <v>155</v>
      </c>
      <c r="AB57" s="448" t="s">
        <v>156</v>
      </c>
      <c r="AC57" s="447" t="s">
        <v>109</v>
      </c>
      <c r="AD57" s="449"/>
      <c r="AE57" s="450" t="s">
        <v>157</v>
      </c>
      <c r="AF57" s="448" t="s">
        <v>158</v>
      </c>
      <c r="AG57" s="448" t="s">
        <v>159</v>
      </c>
      <c r="AH57" s="448" t="s">
        <v>160</v>
      </c>
      <c r="AI57" s="448"/>
      <c r="AJ57" s="447" t="s">
        <v>161</v>
      </c>
      <c r="AK57" s="448" t="s">
        <v>116</v>
      </c>
      <c r="AL57" s="448" t="s">
        <v>118</v>
      </c>
      <c r="AM57" s="451"/>
      <c r="AN57" s="452" t="s">
        <v>162</v>
      </c>
      <c r="AO57" s="453" t="s">
        <v>163</v>
      </c>
      <c r="AP57" s="454"/>
      <c r="AR57" s="125" t="s">
        <v>45</v>
      </c>
      <c r="AS57" s="125" t="s">
        <v>45</v>
      </c>
      <c r="AT57" s="125" t="s">
        <v>45</v>
      </c>
      <c r="AU57" s="125" t="s">
        <v>45</v>
      </c>
      <c r="AV57" s="127" t="s">
        <v>45</v>
      </c>
      <c r="AX57" s="123" t="s">
        <v>45</v>
      </c>
      <c r="AY57" s="455" t="s">
        <v>45</v>
      </c>
      <c r="AZ57" s="125" t="s">
        <v>45</v>
      </c>
      <c r="BA57" s="125" t="s">
        <v>45</v>
      </c>
      <c r="BB57" s="125" t="s">
        <v>164</v>
      </c>
      <c r="BD57" s="456" t="s">
        <v>21</v>
      </c>
      <c r="BE57" s="118" t="s">
        <v>46</v>
      </c>
      <c r="BF57" s="118" t="s">
        <v>46</v>
      </c>
      <c r="BG57" s="119" t="s">
        <v>27</v>
      </c>
      <c r="BH57" s="118" t="s">
        <v>47</v>
      </c>
      <c r="BI57" s="118" t="s">
        <v>48</v>
      </c>
      <c r="BJ57" s="118" t="s">
        <v>49</v>
      </c>
      <c r="BK57" s="118"/>
      <c r="BL57" s="457" t="s">
        <v>51</v>
      </c>
      <c r="BM57" s="118" t="s">
        <v>165</v>
      </c>
      <c r="BN57" s="118"/>
      <c r="BO57" s="118"/>
      <c r="BP57" s="118" t="s">
        <v>166</v>
      </c>
      <c r="BQ57" s="118" t="s">
        <v>166</v>
      </c>
      <c r="BR57" s="118" t="s">
        <v>40</v>
      </c>
      <c r="BS57" s="120"/>
      <c r="BT57" s="457" t="s">
        <v>56</v>
      </c>
      <c r="BU57" s="120" t="s">
        <v>42</v>
      </c>
      <c r="BW57" s="458"/>
      <c r="BX57" s="118"/>
      <c r="BY57" s="118"/>
      <c r="BZ57" s="118"/>
      <c r="CA57" s="118"/>
      <c r="CB57" s="118"/>
      <c r="CC57" s="118"/>
      <c r="CD57" s="118"/>
      <c r="CE57" s="457"/>
      <c r="CF57" s="118"/>
      <c r="CG57" s="118"/>
      <c r="CH57" s="118"/>
      <c r="CI57" s="118"/>
      <c r="CJ57" s="118"/>
      <c r="CK57" s="118"/>
      <c r="CL57" s="120"/>
      <c r="CM57" s="457"/>
      <c r="CN57" s="118"/>
      <c r="CO57" s="125"/>
      <c r="CP57" s="125"/>
      <c r="CQ57" s="125"/>
      <c r="CR57" s="125"/>
      <c r="CS57" s="125"/>
      <c r="CT57" s="125"/>
      <c r="CU57" s="125"/>
      <c r="CV57" s="125"/>
      <c r="CW57" s="125"/>
      <c r="CX57" s="459"/>
      <c r="CY57" s="125"/>
      <c r="CZ57" s="127"/>
      <c r="DA57" s="23"/>
      <c r="DB57" s="123" t="s">
        <v>57</v>
      </c>
      <c r="DC57" s="124" t="s">
        <v>119</v>
      </c>
      <c r="DD57" s="125" t="s">
        <v>167</v>
      </c>
      <c r="DE57" s="459" t="s">
        <v>168</v>
      </c>
      <c r="DF57" s="124" t="s">
        <v>58</v>
      </c>
      <c r="DG57" s="126" t="s">
        <v>59</v>
      </c>
      <c r="DH57" s="122" t="s">
        <v>169</v>
      </c>
      <c r="DI57" s="23" t="s">
        <v>170</v>
      </c>
      <c r="DJ57" s="123" t="s">
        <v>60</v>
      </c>
      <c r="DK57" s="125" t="s">
        <v>61</v>
      </c>
      <c r="DL57" s="125" t="s">
        <v>62</v>
      </c>
      <c r="DM57" s="125" t="s">
        <v>63</v>
      </c>
      <c r="DN57" s="125" t="s">
        <v>64</v>
      </c>
      <c r="DO57" s="125" t="s">
        <v>65</v>
      </c>
      <c r="DP57" s="125" t="s">
        <v>66</v>
      </c>
      <c r="DQ57" s="127" t="s">
        <v>171</v>
      </c>
      <c r="DX57" s="460" t="s">
        <v>58</v>
      </c>
      <c r="DY57" s="117" t="s">
        <v>67</v>
      </c>
      <c r="DZ57" s="117" t="s">
        <v>68</v>
      </c>
      <c r="EA57" s="117" t="s">
        <v>69</v>
      </c>
      <c r="EB57" s="228"/>
      <c r="EC57" s="174"/>
      <c r="ED57" s="175"/>
      <c r="EE57" s="21"/>
      <c r="EF57" s="21"/>
      <c r="EG57" s="228"/>
      <c r="EH57" s="175"/>
      <c r="EI57" s="175"/>
      <c r="EJ57" s="175"/>
      <c r="EK57" s="175"/>
      <c r="EL57" s="175"/>
      <c r="EM57" s="117" t="s">
        <v>69</v>
      </c>
      <c r="EO57" s="440"/>
      <c r="EP57" s="441"/>
      <c r="EQ57" s="442"/>
      <c r="ER57" s="440"/>
      <c r="ES57" s="443"/>
      <c r="EU57" s="440"/>
      <c r="EV57" s="441"/>
      <c r="EW57" s="442"/>
      <c r="EX57" s="440"/>
      <c r="EY57" s="443"/>
      <c r="EZ57" s="422"/>
    </row>
    <row r="58" spans="2:161" x14ac:dyDescent="0.2">
      <c r="B58" s="461">
        <v>1318.6638</v>
      </c>
      <c r="C58" s="724" t="s">
        <v>135</v>
      </c>
      <c r="D58" s="725"/>
      <c r="E58" s="398"/>
      <c r="F58" s="394"/>
      <c r="G58" s="394">
        <f>G57</f>
        <v>3116.15</v>
      </c>
      <c r="H58" s="399"/>
      <c r="I58" s="27"/>
      <c r="J58" s="311"/>
      <c r="N58" s="462" t="s">
        <v>172</v>
      </c>
      <c r="O58" s="463"/>
      <c r="P58" s="464" t="s">
        <v>173</v>
      </c>
      <c r="Q58" s="23"/>
      <c r="T58" s="1" t="s">
        <v>74</v>
      </c>
      <c r="U58" s="1" t="s">
        <v>77</v>
      </c>
      <c r="V58" s="1" t="s">
        <v>174</v>
      </c>
      <c r="W58" s="465"/>
      <c r="X58" s="466"/>
      <c r="Y58" s="466"/>
      <c r="Z58" s="465"/>
      <c r="AA58" s="465"/>
      <c r="AB58" s="465"/>
      <c r="AC58" s="466"/>
      <c r="AD58" s="467"/>
      <c r="AE58" s="468"/>
      <c r="AF58" s="465"/>
      <c r="AG58" s="465"/>
      <c r="AH58" s="465"/>
      <c r="AI58" s="465"/>
      <c r="AJ58" s="466"/>
      <c r="AK58" s="465"/>
      <c r="AL58" s="465"/>
      <c r="AM58" s="469"/>
      <c r="AN58" s="469"/>
      <c r="AO58" s="470"/>
      <c r="AP58" s="471"/>
      <c r="AR58" s="472" t="s">
        <v>141</v>
      </c>
      <c r="AS58" s="472" t="s">
        <v>82</v>
      </c>
      <c r="AT58" s="472" t="s">
        <v>83</v>
      </c>
      <c r="AU58" s="472" t="s">
        <v>76</v>
      </c>
      <c r="AV58" s="473" t="s">
        <v>77</v>
      </c>
      <c r="AX58" s="462" t="s">
        <v>141</v>
      </c>
      <c r="AY58" s="474" t="s">
        <v>82</v>
      </c>
      <c r="AZ58" s="472" t="s">
        <v>83</v>
      </c>
      <c r="BA58" s="472" t="s">
        <v>76</v>
      </c>
      <c r="BB58" s="472"/>
      <c r="BD58" s="475"/>
      <c r="BE58" s="161" t="s">
        <v>153</v>
      </c>
      <c r="BF58" s="476"/>
      <c r="BG58" s="477" t="s">
        <v>175</v>
      </c>
      <c r="BH58" s="161" t="s">
        <v>162</v>
      </c>
      <c r="BI58" s="161" t="s">
        <v>175</v>
      </c>
      <c r="BJ58" s="161" t="s">
        <v>175</v>
      </c>
      <c r="BK58" s="161"/>
      <c r="BL58" s="478" t="s">
        <v>175</v>
      </c>
      <c r="BM58" s="161" t="s">
        <v>175</v>
      </c>
      <c r="BN58" s="161"/>
      <c r="BO58" s="161"/>
      <c r="BP58" s="161" t="s">
        <v>175</v>
      </c>
      <c r="BQ58" s="161" t="s">
        <v>162</v>
      </c>
      <c r="BR58" s="161" t="s">
        <v>118</v>
      </c>
      <c r="BS58" s="162"/>
      <c r="BT58" s="478" t="s">
        <v>162</v>
      </c>
      <c r="BU58" s="162" t="s">
        <v>163</v>
      </c>
      <c r="BW58" s="479"/>
      <c r="BX58" s="161"/>
      <c r="BY58" s="161"/>
      <c r="BZ58" s="161"/>
      <c r="CA58" s="161"/>
      <c r="CB58" s="161"/>
      <c r="CC58" s="161"/>
      <c r="CD58" s="161"/>
      <c r="CE58" s="478"/>
      <c r="CF58" s="161"/>
      <c r="CG58" s="161"/>
      <c r="CH58" s="161"/>
      <c r="CI58" s="161"/>
      <c r="CJ58" s="161"/>
      <c r="CK58" s="161"/>
      <c r="CL58" s="162"/>
      <c r="CM58" s="478"/>
      <c r="CN58" s="161"/>
      <c r="CO58" s="165"/>
      <c r="CP58" s="165"/>
      <c r="CQ58" s="165"/>
      <c r="CR58" s="165"/>
      <c r="CS58" s="165"/>
      <c r="CT58" s="165"/>
      <c r="CU58" s="165"/>
      <c r="CV58" s="165"/>
      <c r="CW58" s="165"/>
      <c r="CX58" s="165"/>
      <c r="CY58" s="165"/>
      <c r="CZ58" s="480"/>
      <c r="DA58" s="23"/>
      <c r="DB58" s="163" t="s">
        <v>176</v>
      </c>
      <c r="DC58" s="164" t="s">
        <v>177</v>
      </c>
      <c r="DD58" s="165" t="s">
        <v>178</v>
      </c>
      <c r="DE58" s="481"/>
      <c r="DF58" s="482" t="s">
        <v>177</v>
      </c>
      <c r="DG58" s="483" t="s">
        <v>177</v>
      </c>
      <c r="DH58" s="122" t="s">
        <v>178</v>
      </c>
      <c r="DI58" s="23" t="s">
        <v>177</v>
      </c>
      <c r="DJ58" s="163" t="s">
        <v>177</v>
      </c>
      <c r="DK58" s="165" t="s">
        <v>177</v>
      </c>
      <c r="DL58" s="165" t="s">
        <v>177</v>
      </c>
      <c r="DM58" s="165" t="s">
        <v>179</v>
      </c>
      <c r="DN58" s="165" t="s">
        <v>179</v>
      </c>
      <c r="DO58" s="165" t="s">
        <v>177</v>
      </c>
      <c r="DP58" s="165" t="s">
        <v>177</v>
      </c>
      <c r="DQ58" s="480" t="s">
        <v>177</v>
      </c>
      <c r="DX58" s="484" t="s">
        <v>180</v>
      </c>
      <c r="DY58" s="160" t="s">
        <v>180</v>
      </c>
      <c r="DZ58" s="160" t="s">
        <v>181</v>
      </c>
      <c r="EA58" s="160" t="s">
        <v>181</v>
      </c>
      <c r="EB58" s="228"/>
      <c r="EC58" s="174"/>
      <c r="ED58" s="175"/>
      <c r="EE58" s="21"/>
      <c r="EF58" s="21"/>
      <c r="EG58" s="228"/>
      <c r="EH58" s="175"/>
      <c r="EI58" s="175"/>
      <c r="EJ58" s="175"/>
      <c r="EK58" s="175"/>
      <c r="EL58" s="175"/>
      <c r="EM58" s="160" t="s">
        <v>181</v>
      </c>
    </row>
    <row r="59" spans="2:161" ht="16.5" thickBot="1" x14ac:dyDescent="0.3">
      <c r="B59" s="461">
        <v>2177</v>
      </c>
      <c r="C59" s="739" t="s">
        <v>136</v>
      </c>
      <c r="D59" s="740"/>
      <c r="E59" s="401"/>
      <c r="F59" s="402"/>
      <c r="G59" s="402"/>
      <c r="H59" s="403">
        <f>E57*H57/42</f>
        <v>155.75458095238096</v>
      </c>
      <c r="I59" s="311"/>
      <c r="J59" s="485" t="s">
        <v>182</v>
      </c>
      <c r="K59" s="249"/>
      <c r="L59" s="249"/>
      <c r="M59" s="486"/>
      <c r="N59" s="193"/>
      <c r="O59" s="191"/>
      <c r="P59" s="192"/>
      <c r="Q59" s="191"/>
      <c r="R59" s="191"/>
      <c r="S59" s="487"/>
      <c r="T59" s="488"/>
      <c r="U59" s="21"/>
      <c r="V59" s="21"/>
      <c r="W59" s="489"/>
      <c r="X59" s="490"/>
      <c r="Y59" s="194"/>
      <c r="Z59" s="192"/>
      <c r="AA59" s="192"/>
      <c r="AB59" s="192"/>
      <c r="AC59" s="194"/>
      <c r="AD59" s="491"/>
      <c r="AE59" s="492"/>
      <c r="AF59" s="192"/>
      <c r="AG59" s="192"/>
      <c r="AH59" s="192"/>
      <c r="AI59" s="193"/>
      <c r="AJ59" s="194"/>
      <c r="AK59" s="192"/>
      <c r="AL59" s="192"/>
      <c r="AM59" s="207"/>
      <c r="AN59" s="207"/>
      <c r="AO59" s="197"/>
      <c r="AP59" s="493"/>
      <c r="AQ59" s="494"/>
      <c r="AR59" s="495"/>
      <c r="AS59" s="495"/>
      <c r="AT59" s="495"/>
      <c r="AU59" s="496"/>
      <c r="AV59" s="496"/>
      <c r="AW59" s="21"/>
      <c r="AX59" s="497"/>
      <c r="AY59" s="498"/>
      <c r="AZ59" s="499"/>
      <c r="BA59" s="499"/>
      <c r="BB59" s="499"/>
      <c r="BC59" s="307"/>
      <c r="BD59" s="500"/>
      <c r="BE59" s="501"/>
      <c r="BF59" s="499"/>
      <c r="BG59" s="502"/>
      <c r="BH59" s="503"/>
      <c r="BI59" s="503"/>
      <c r="BJ59" s="503"/>
      <c r="BK59" s="503"/>
      <c r="BL59" s="503"/>
      <c r="BM59" s="503"/>
      <c r="BN59" s="503"/>
      <c r="BO59" s="503"/>
      <c r="BP59" s="503"/>
      <c r="BQ59" s="503"/>
      <c r="BR59" s="503"/>
      <c r="BS59" s="503"/>
      <c r="BT59" s="503"/>
      <c r="BU59" s="504"/>
      <c r="BV59" s="307"/>
      <c r="BW59" s="458"/>
      <c r="BX59" s="505"/>
      <c r="BY59" s="505"/>
      <c r="BZ59" s="505"/>
      <c r="CA59" s="505"/>
      <c r="CB59" s="505"/>
      <c r="CC59" s="505"/>
      <c r="CD59" s="505"/>
      <c r="CE59" s="505"/>
      <c r="CF59" s="505"/>
      <c r="CG59" s="505"/>
      <c r="CH59" s="505"/>
      <c r="CI59" s="505"/>
      <c r="CJ59" s="505"/>
      <c r="CK59" s="505"/>
      <c r="CL59" s="505"/>
      <c r="CM59" s="505"/>
      <c r="CN59" s="505"/>
      <c r="CO59" s="500"/>
      <c r="CP59" s="505"/>
      <c r="CQ59" s="505"/>
      <c r="CR59" s="506"/>
      <c r="CS59" s="500"/>
      <c r="CT59" s="505"/>
      <c r="CU59" s="500"/>
      <c r="CV59" s="500"/>
      <c r="CW59" s="500"/>
      <c r="CX59" s="506"/>
      <c r="CY59" s="505"/>
      <c r="CZ59" s="475"/>
      <c r="DA59" s="307"/>
      <c r="DB59" s="507"/>
      <c r="DC59" s="508"/>
      <c r="DD59" s="508"/>
      <c r="DE59" s="509"/>
      <c r="DF59" s="510"/>
      <c r="DG59" s="511"/>
      <c r="DH59" s="397"/>
      <c r="DI59" s="512"/>
      <c r="DJ59" s="171"/>
      <c r="DK59" s="172"/>
      <c r="DL59" s="172"/>
      <c r="DM59" s="172"/>
      <c r="DN59" s="172"/>
      <c r="DO59" s="172"/>
      <c r="DP59" s="172"/>
      <c r="DQ59" s="513"/>
      <c r="DS59" s="2"/>
      <c r="DT59" s="2"/>
      <c r="DU59" s="2"/>
      <c r="DV59" s="2"/>
      <c r="DW59" s="60"/>
      <c r="DX59" s="512"/>
      <c r="DY59" s="514"/>
      <c r="DZ59" s="169"/>
      <c r="EA59" s="169"/>
      <c r="EB59" s="228"/>
      <c r="EC59" s="174"/>
      <c r="ED59" s="175"/>
      <c r="EE59" s="21"/>
      <c r="EF59" s="21"/>
      <c r="EG59" s="228"/>
      <c r="EH59" s="175"/>
      <c r="EI59" s="175"/>
      <c r="EJ59" s="175"/>
      <c r="EK59" s="175"/>
      <c r="EL59" s="175"/>
      <c r="EM59" s="172"/>
      <c r="EO59" s="656"/>
      <c r="EP59" s="657"/>
      <c r="EQ59" s="658"/>
      <c r="ER59" s="657"/>
      <c r="ES59" s="657"/>
      <c r="EU59" s="635"/>
      <c r="EV59" s="635"/>
      <c r="EW59" s="635"/>
      <c r="EX59" s="635"/>
      <c r="EY59" s="635"/>
      <c r="EZ59" s="129"/>
      <c r="FB59" s="515"/>
      <c r="FC59" s="515"/>
    </row>
    <row r="60" spans="2:161" x14ac:dyDescent="0.2">
      <c r="B60" s="516">
        <f>+ROUND(B58*B59/1000,0)</f>
        <v>2871</v>
      </c>
      <c r="C60" s="516"/>
      <c r="F60" s="517"/>
      <c r="G60" s="518"/>
      <c r="H60" s="311"/>
      <c r="I60" s="311">
        <f>+G64+G58+G52+G46+G88+G104</f>
        <v>27777.149999999998</v>
      </c>
      <c r="K60" s="249"/>
      <c r="L60" s="249"/>
      <c r="M60" s="486">
        <v>44927</v>
      </c>
      <c r="N60" s="193">
        <v>8918</v>
      </c>
      <c r="O60" s="191">
        <v>14450</v>
      </c>
      <c r="P60" s="192">
        <v>1976</v>
      </c>
      <c r="Q60" s="191">
        <v>2842</v>
      </c>
      <c r="R60" s="191">
        <v>3740</v>
      </c>
      <c r="S60" s="487"/>
      <c r="T60" s="488"/>
      <c r="U60" s="21"/>
      <c r="V60" s="21"/>
      <c r="W60" s="489"/>
      <c r="X60" s="490">
        <v>1633</v>
      </c>
      <c r="Y60" s="194">
        <v>80</v>
      </c>
      <c r="Z60" s="192">
        <v>0</v>
      </c>
      <c r="AA60" s="192">
        <v>21280.12</v>
      </c>
      <c r="AB60" s="192">
        <v>22094</v>
      </c>
      <c r="AC60" s="194">
        <v>-813.88000000000102</v>
      </c>
      <c r="AD60" s="491">
        <v>22094</v>
      </c>
      <c r="AE60" s="492">
        <v>3027.01</v>
      </c>
      <c r="AF60" s="192">
        <v>14450</v>
      </c>
      <c r="AG60" s="192">
        <v>14450</v>
      </c>
      <c r="AH60" s="192">
        <v>436.01000000000022</v>
      </c>
      <c r="AI60" s="192">
        <v>7850</v>
      </c>
      <c r="AJ60" s="194">
        <v>1068</v>
      </c>
      <c r="AK60" s="192">
        <v>1020.27</v>
      </c>
      <c r="AL60" s="192">
        <v>1030.6199999999999</v>
      </c>
      <c r="AM60" s="207">
        <v>1210.3800000000001</v>
      </c>
      <c r="AN60" s="207">
        <v>26.376190476190477</v>
      </c>
      <c r="AO60" s="197">
        <v>-1.0144373548178334E-2</v>
      </c>
      <c r="AP60" s="493">
        <v>768.4</v>
      </c>
      <c r="AQ60" s="494">
        <v>2092.94</v>
      </c>
      <c r="AR60" s="495">
        <v>1126.43</v>
      </c>
      <c r="AS60" s="495">
        <v>1137.82</v>
      </c>
      <c r="AT60" s="495">
        <v>1236.98</v>
      </c>
      <c r="AU60" s="496">
        <v>1212.56</v>
      </c>
      <c r="AV60" s="496">
        <v>1186.6300000000001</v>
      </c>
      <c r="AW60" s="21"/>
      <c r="AX60" s="497">
        <v>1.1077999999999999</v>
      </c>
      <c r="AY60" s="498">
        <v>1.4207000000000001</v>
      </c>
      <c r="AZ60" s="499">
        <v>2.5684</v>
      </c>
      <c r="BA60" s="499">
        <v>2.1349999999999998</v>
      </c>
      <c r="BB60" s="499">
        <v>2.0428999999999999</v>
      </c>
      <c r="BC60" s="307"/>
      <c r="BD60" s="500"/>
      <c r="BE60" s="501"/>
      <c r="BF60" s="499">
        <v>1055.6600000000001</v>
      </c>
      <c r="BG60" s="502">
        <v>1055.6600000000001</v>
      </c>
      <c r="BH60" s="503">
        <v>0</v>
      </c>
      <c r="BI60" s="503">
        <v>0</v>
      </c>
      <c r="BJ60" s="503">
        <v>0</v>
      </c>
      <c r="BK60" s="503">
        <v>1055.6600000000001</v>
      </c>
      <c r="BL60" s="503">
        <v>1055.6600000000001</v>
      </c>
      <c r="BM60" s="503">
        <v>1055.6600000000001</v>
      </c>
      <c r="BN60" s="503">
        <v>1055.53</v>
      </c>
      <c r="BO60" s="503">
        <v>1055.6099999999999</v>
      </c>
      <c r="BP60" s="503">
        <v>34.797030633339595</v>
      </c>
      <c r="BQ60" s="503">
        <v>25.183739999999034</v>
      </c>
      <c r="BR60" s="503">
        <v>0</v>
      </c>
      <c r="BS60" s="503">
        <v>1055.68</v>
      </c>
      <c r="BT60" s="503">
        <v>0</v>
      </c>
      <c r="BU60" s="504">
        <v>0</v>
      </c>
      <c r="BV60" s="307"/>
      <c r="BW60" s="458"/>
      <c r="BX60" s="505"/>
      <c r="BY60" s="505"/>
      <c r="BZ60" s="505"/>
      <c r="CA60" s="505"/>
      <c r="CB60" s="505"/>
      <c r="CC60" s="505"/>
      <c r="CD60" s="505"/>
      <c r="CE60" s="505"/>
      <c r="CF60" s="505"/>
      <c r="CG60" s="505"/>
      <c r="CH60" s="505"/>
      <c r="CI60" s="505"/>
      <c r="CJ60" s="505"/>
      <c r="CK60" s="505"/>
      <c r="CL60" s="505"/>
      <c r="CM60" s="505"/>
      <c r="CN60" s="505"/>
      <c r="CO60" s="500"/>
      <c r="CP60" s="505"/>
      <c r="CQ60" s="505"/>
      <c r="CR60" s="506"/>
      <c r="CS60" s="500"/>
      <c r="CT60" s="505"/>
      <c r="CU60" s="500"/>
      <c r="CV60" s="500"/>
      <c r="CW60" s="500"/>
      <c r="CX60" s="506"/>
      <c r="CY60" s="505"/>
      <c r="CZ60" s="475"/>
      <c r="DA60" s="307"/>
      <c r="DB60" s="507">
        <v>0</v>
      </c>
      <c r="DC60" s="508"/>
      <c r="DD60" s="508"/>
      <c r="DE60" s="509"/>
      <c r="DF60" s="510">
        <v>836.54</v>
      </c>
      <c r="DG60" s="511">
        <v>274.39</v>
      </c>
      <c r="DH60" s="397"/>
      <c r="DI60" s="512"/>
      <c r="DJ60" s="171">
        <v>1110.9299999999998</v>
      </c>
      <c r="DK60" s="172">
        <v>836.54</v>
      </c>
      <c r="DL60" s="172">
        <v>274.39</v>
      </c>
      <c r="DM60" s="172">
        <v>0</v>
      </c>
      <c r="DN60" s="172">
        <v>0</v>
      </c>
      <c r="DO60" s="172">
        <v>4748.6499999999996</v>
      </c>
      <c r="DP60" s="172">
        <v>0</v>
      </c>
      <c r="DQ60" s="513">
        <v>0</v>
      </c>
      <c r="DS60" s="2"/>
      <c r="DT60" s="2"/>
      <c r="DU60" s="2"/>
      <c r="DV60" s="2"/>
      <c r="DW60" s="60"/>
      <c r="DX60" s="512">
        <v>0</v>
      </c>
      <c r="DY60" s="514">
        <v>0</v>
      </c>
      <c r="DZ60" s="169">
        <v>0</v>
      </c>
      <c r="EA60" s="169">
        <v>0</v>
      </c>
      <c r="EB60" s="228"/>
      <c r="EC60" s="174"/>
      <c r="ED60" s="175"/>
      <c r="EE60" s="21"/>
      <c r="EF60" s="21"/>
      <c r="EG60" s="228"/>
      <c r="EH60" s="175"/>
      <c r="EI60" s="175"/>
      <c r="EJ60" s="175"/>
      <c r="EK60" s="175"/>
      <c r="EL60" s="175"/>
      <c r="EM60" s="172">
        <v>1210.3800000000001</v>
      </c>
      <c r="EO60" s="656">
        <v>8226.7999999999993</v>
      </c>
      <c r="EP60" s="657">
        <v>13714.4</v>
      </c>
      <c r="EQ60" s="658">
        <v>2024.4</v>
      </c>
      <c r="ER60" s="657">
        <v>2783.1</v>
      </c>
      <c r="ES60" s="657">
        <v>3664.3</v>
      </c>
      <c r="EU60" s="635">
        <v>7.7506167302085746E-2</v>
      </c>
      <c r="EV60" s="635">
        <v>5.0906574394463694E-2</v>
      </c>
      <c r="EW60" s="635">
        <v>-2.4493927125506118E-2</v>
      </c>
      <c r="EX60" s="635">
        <v>2.0724841660802285E-2</v>
      </c>
      <c r="EY60" s="635">
        <v>2.0240641711229898E-2</v>
      </c>
      <c r="EZ60" s="129"/>
      <c r="FB60" s="515"/>
      <c r="FC60" s="515"/>
    </row>
    <row r="61" spans="2:161" ht="21" thickBot="1" x14ac:dyDescent="0.25">
      <c r="B61" s="519"/>
      <c r="C61" s="718" t="s">
        <v>183</v>
      </c>
      <c r="D61" s="718"/>
      <c r="E61" s="718"/>
      <c r="F61" s="718"/>
      <c r="G61" s="718"/>
      <c r="H61" s="718"/>
      <c r="I61" s="311"/>
      <c r="K61" s="249"/>
      <c r="L61" s="249"/>
      <c r="M61" s="486">
        <v>44928</v>
      </c>
      <c r="N61" s="193">
        <v>8919</v>
      </c>
      <c r="O61" s="191">
        <v>14741</v>
      </c>
      <c r="P61" s="192">
        <v>2040</v>
      </c>
      <c r="Q61" s="191">
        <v>2843</v>
      </c>
      <c r="R61" s="191">
        <v>3618</v>
      </c>
      <c r="S61" s="487"/>
      <c r="T61" s="488"/>
      <c r="U61" s="21"/>
      <c r="V61" s="21"/>
      <c r="W61" s="489"/>
      <c r="X61" s="490">
        <v>1672</v>
      </c>
      <c r="Y61" s="194">
        <v>80</v>
      </c>
      <c r="Z61" s="192">
        <v>0</v>
      </c>
      <c r="AA61" s="192">
        <v>23665.13</v>
      </c>
      <c r="AB61" s="192">
        <v>24425</v>
      </c>
      <c r="AC61" s="194">
        <v>-759.86999999999898</v>
      </c>
      <c r="AD61" s="491">
        <v>24425</v>
      </c>
      <c r="AE61" s="492">
        <v>849.63</v>
      </c>
      <c r="AF61" s="192">
        <v>14741</v>
      </c>
      <c r="AG61" s="192">
        <v>14741</v>
      </c>
      <c r="AH61" s="192">
        <v>310.63</v>
      </c>
      <c r="AI61" s="192">
        <v>7850</v>
      </c>
      <c r="AJ61" s="194">
        <v>1069</v>
      </c>
      <c r="AK61" s="192">
        <v>988.6</v>
      </c>
      <c r="AL61" s="192">
        <v>1001.84</v>
      </c>
      <c r="AM61" s="207">
        <v>1232.3800000000001</v>
      </c>
      <c r="AN61" s="207">
        <v>28.911904761904761</v>
      </c>
      <c r="AO61" s="197">
        <v>-1.339267651223954E-2</v>
      </c>
      <c r="AP61" s="493">
        <v>902.21</v>
      </c>
      <c r="AQ61" s="494">
        <v>2011.18</v>
      </c>
      <c r="AR61" s="495">
        <v>1133.96</v>
      </c>
      <c r="AS61" s="495">
        <v>1137.82</v>
      </c>
      <c r="AT61" s="495">
        <v>1234.71</v>
      </c>
      <c r="AU61" s="496">
        <v>1222.97</v>
      </c>
      <c r="AV61" s="496">
        <v>1185.99</v>
      </c>
      <c r="AW61" s="21"/>
      <c r="AX61" s="497">
        <v>1.2142999999999999</v>
      </c>
      <c r="AY61" s="498">
        <v>1.4207000000000001</v>
      </c>
      <c r="AZ61" s="499">
        <v>2.5394999999999999</v>
      </c>
      <c r="BA61" s="499">
        <v>2.5375000000000001</v>
      </c>
      <c r="BB61" s="499">
        <v>2.0335000000000001</v>
      </c>
      <c r="BC61" s="307"/>
      <c r="BD61" s="500"/>
      <c r="BE61" s="501"/>
      <c r="BF61" s="499">
        <v>1055.1600000000001</v>
      </c>
      <c r="BG61" s="502">
        <v>1055.1600000000001</v>
      </c>
      <c r="BH61" s="503">
        <v>0</v>
      </c>
      <c r="BI61" s="503">
        <v>0</v>
      </c>
      <c r="BJ61" s="503">
        <v>0</v>
      </c>
      <c r="BK61" s="503">
        <v>1055.1600000000001</v>
      </c>
      <c r="BL61" s="503">
        <v>1055.1600000000001</v>
      </c>
      <c r="BM61" s="503">
        <v>1055.1600000000001</v>
      </c>
      <c r="BN61" s="503">
        <v>1055.26</v>
      </c>
      <c r="BO61" s="503">
        <v>1055.1300000000001</v>
      </c>
      <c r="BP61" s="503">
        <v>35.357731413824197</v>
      </c>
      <c r="BQ61" s="503">
        <v>64.176680000000943</v>
      </c>
      <c r="BR61" s="503">
        <v>0</v>
      </c>
      <c r="BS61" s="503">
        <v>1055.1300000000001</v>
      </c>
      <c r="BT61" s="503">
        <v>0</v>
      </c>
      <c r="BU61" s="504">
        <v>0</v>
      </c>
      <c r="BV61" s="307"/>
      <c r="BW61" s="458"/>
      <c r="BX61" s="505"/>
      <c r="BY61" s="505"/>
      <c r="BZ61" s="505"/>
      <c r="CA61" s="505"/>
      <c r="CB61" s="505"/>
      <c r="CC61" s="505"/>
      <c r="CD61" s="505"/>
      <c r="CE61" s="505"/>
      <c r="CF61" s="505"/>
      <c r="CG61" s="505"/>
      <c r="CH61" s="505"/>
      <c r="CI61" s="505"/>
      <c r="CJ61" s="505"/>
      <c r="CK61" s="505"/>
      <c r="CL61" s="505"/>
      <c r="CM61" s="505"/>
      <c r="CN61" s="505"/>
      <c r="CO61" s="500"/>
      <c r="CP61" s="505"/>
      <c r="CQ61" s="505"/>
      <c r="CR61" s="506"/>
      <c r="CS61" s="500"/>
      <c r="CT61" s="505"/>
      <c r="CU61" s="500"/>
      <c r="CV61" s="500"/>
      <c r="CW61" s="500"/>
      <c r="CX61" s="506"/>
      <c r="CY61" s="505"/>
      <c r="CZ61" s="475"/>
      <c r="DA61" s="307"/>
      <c r="DB61" s="507">
        <v>0</v>
      </c>
      <c r="DC61" s="508"/>
      <c r="DD61" s="508"/>
      <c r="DE61" s="509"/>
      <c r="DF61" s="510">
        <v>836.94</v>
      </c>
      <c r="DG61" s="511">
        <v>300.2</v>
      </c>
      <c r="DH61" s="397"/>
      <c r="DI61" s="512"/>
      <c r="DJ61" s="171">
        <v>1137.1400000000001</v>
      </c>
      <c r="DK61" s="172">
        <v>836.94</v>
      </c>
      <c r="DL61" s="172">
        <v>300.2</v>
      </c>
      <c r="DM61" s="172">
        <v>770.95</v>
      </c>
      <c r="DN61" s="172">
        <v>601.92999999999995</v>
      </c>
      <c r="DO61" s="172">
        <v>4814.6400000000003</v>
      </c>
      <c r="DP61" s="172">
        <v>401.44</v>
      </c>
      <c r="DQ61" s="513">
        <v>0</v>
      </c>
      <c r="DS61" s="2"/>
      <c r="DT61" s="2"/>
      <c r="DU61" s="2"/>
      <c r="DV61" s="2"/>
      <c r="DW61" s="60"/>
      <c r="DX61" s="512">
        <v>32380</v>
      </c>
      <c r="DY61" s="514">
        <v>2</v>
      </c>
      <c r="DZ61" s="169">
        <v>0</v>
      </c>
      <c r="EA61" s="169">
        <v>0</v>
      </c>
      <c r="EB61" s="228"/>
      <c r="EC61" s="174"/>
      <c r="ED61" s="175"/>
      <c r="EE61" s="21"/>
      <c r="EF61" s="21"/>
      <c r="EG61" s="228"/>
      <c r="EH61" s="175"/>
      <c r="EI61" s="175"/>
      <c r="EJ61" s="175"/>
      <c r="EK61" s="175"/>
      <c r="EL61" s="175"/>
      <c r="EM61" s="172">
        <v>1232.3800000000001</v>
      </c>
      <c r="EO61" s="656">
        <v>8249.4</v>
      </c>
      <c r="EP61" s="657">
        <v>13901.2</v>
      </c>
      <c r="EQ61" s="658">
        <v>1944.7</v>
      </c>
      <c r="ER61" s="657">
        <v>2798.3</v>
      </c>
      <c r="ES61" s="657">
        <v>3612</v>
      </c>
      <c r="EU61" s="635">
        <v>7.5075681130171587E-2</v>
      </c>
      <c r="EV61" s="635">
        <v>5.6970354792754849E-2</v>
      </c>
      <c r="EW61" s="635">
        <v>4.6715686274509782E-2</v>
      </c>
      <c r="EX61" s="635">
        <v>1.572282799859297E-2</v>
      </c>
      <c r="EY61" s="635">
        <v>1.658374792703151E-3</v>
      </c>
      <c r="EZ61" s="129"/>
      <c r="FB61" s="515"/>
      <c r="FC61" s="515"/>
    </row>
    <row r="62" spans="2:161" ht="15.75" thickBot="1" x14ac:dyDescent="0.25">
      <c r="B62" s="121"/>
      <c r="E62" s="365" t="s">
        <v>131</v>
      </c>
      <c r="F62" s="366" t="s">
        <v>10</v>
      </c>
      <c r="G62" s="366" t="s">
        <v>11</v>
      </c>
      <c r="H62" s="367" t="s">
        <v>12</v>
      </c>
      <c r="K62" s="249"/>
      <c r="L62" s="249"/>
      <c r="M62" s="486">
        <v>44929</v>
      </c>
      <c r="N62" s="193">
        <v>9317</v>
      </c>
      <c r="O62" s="191">
        <v>15242</v>
      </c>
      <c r="P62" s="192">
        <v>2168</v>
      </c>
      <c r="Q62" s="191">
        <v>2844</v>
      </c>
      <c r="R62" s="191">
        <v>3594</v>
      </c>
      <c r="S62" s="487"/>
      <c r="T62" s="488"/>
      <c r="U62" s="21"/>
      <c r="V62" s="21"/>
      <c r="W62" s="489"/>
      <c r="X62" s="490">
        <v>1667</v>
      </c>
      <c r="Y62" s="194">
        <v>83</v>
      </c>
      <c r="Z62" s="192">
        <v>0</v>
      </c>
      <c r="AA62" s="192">
        <v>24840.46</v>
      </c>
      <c r="AB62" s="192">
        <v>25556</v>
      </c>
      <c r="AC62" s="194">
        <v>-715.54000000000087</v>
      </c>
      <c r="AD62" s="491">
        <v>25556</v>
      </c>
      <c r="AE62" s="492">
        <v>31.39</v>
      </c>
      <c r="AF62" s="192">
        <v>15242</v>
      </c>
      <c r="AG62" s="192">
        <v>15242</v>
      </c>
      <c r="AH62" s="192">
        <v>0</v>
      </c>
      <c r="AI62" s="192">
        <v>7850</v>
      </c>
      <c r="AJ62" s="194">
        <v>1467</v>
      </c>
      <c r="AK62" s="192">
        <v>1325.29</v>
      </c>
      <c r="AL62" s="192">
        <v>1184.42</v>
      </c>
      <c r="AM62" s="207">
        <v>1256.79</v>
      </c>
      <c r="AN62" s="207">
        <v>27.65</v>
      </c>
      <c r="AO62" s="197">
        <v>0.10629371684687872</v>
      </c>
      <c r="AP62" s="493">
        <v>1367.38</v>
      </c>
      <c r="AQ62" s="494">
        <v>1878.15</v>
      </c>
      <c r="AR62" s="495">
        <v>1130.49</v>
      </c>
      <c r="AS62" s="495">
        <v>1137.82</v>
      </c>
      <c r="AT62" s="495">
        <v>1232.1400000000001</v>
      </c>
      <c r="AU62" s="496">
        <v>1222.97</v>
      </c>
      <c r="AV62" s="496">
        <v>1184.6600000000001</v>
      </c>
      <c r="AW62" s="21"/>
      <c r="AX62" s="497">
        <v>1.1613</v>
      </c>
      <c r="AY62" s="498">
        <v>1.4207000000000001</v>
      </c>
      <c r="AZ62" s="499">
        <v>2.5165000000000002</v>
      </c>
      <c r="BA62" s="499">
        <v>2.5375000000000001</v>
      </c>
      <c r="BB62" s="499">
        <v>2.0217999999999998</v>
      </c>
      <c r="BC62" s="307"/>
      <c r="BD62" s="500"/>
      <c r="BE62" s="501"/>
      <c r="BF62" s="499">
        <v>1054.44</v>
      </c>
      <c r="BG62" s="502">
        <v>1054.44</v>
      </c>
      <c r="BH62" s="503">
        <v>0</v>
      </c>
      <c r="BI62" s="503">
        <v>0</v>
      </c>
      <c r="BJ62" s="503">
        <v>0</v>
      </c>
      <c r="BK62" s="503">
        <v>1054.44</v>
      </c>
      <c r="BL62" s="503">
        <v>1054.44</v>
      </c>
      <c r="BM62" s="503">
        <v>1054.44</v>
      </c>
      <c r="BN62" s="503">
        <v>1054.24</v>
      </c>
      <c r="BO62" s="503">
        <v>1054.4000000000001</v>
      </c>
      <c r="BP62" s="503">
        <v>34.185436454093171</v>
      </c>
      <c r="BQ62" s="503">
        <v>131.23397000000023</v>
      </c>
      <c r="BR62" s="503">
        <v>0</v>
      </c>
      <c r="BS62" s="503">
        <v>1054.3699999999999</v>
      </c>
      <c r="BT62" s="503">
        <v>0</v>
      </c>
      <c r="BU62" s="504">
        <v>0</v>
      </c>
      <c r="BV62" s="307"/>
      <c r="BW62" s="458"/>
      <c r="BX62" s="505"/>
      <c r="BY62" s="505"/>
      <c r="BZ62" s="505"/>
      <c r="CA62" s="505"/>
      <c r="CB62" s="505"/>
      <c r="CC62" s="505"/>
      <c r="CD62" s="505"/>
      <c r="CE62" s="505"/>
      <c r="CF62" s="505"/>
      <c r="CG62" s="505"/>
      <c r="CH62" s="505"/>
      <c r="CI62" s="505"/>
      <c r="CJ62" s="505"/>
      <c r="CK62" s="505"/>
      <c r="CL62" s="505"/>
      <c r="CM62" s="505"/>
      <c r="CN62" s="505"/>
      <c r="CO62" s="500"/>
      <c r="CP62" s="505"/>
      <c r="CQ62" s="505"/>
      <c r="CR62" s="506"/>
      <c r="CS62" s="500"/>
      <c r="CT62" s="505"/>
      <c r="CU62" s="500"/>
      <c r="CV62" s="500"/>
      <c r="CW62" s="500"/>
      <c r="CX62" s="506"/>
      <c r="CY62" s="505"/>
      <c r="CZ62" s="475"/>
      <c r="DA62" s="307"/>
      <c r="DB62" s="507">
        <v>0</v>
      </c>
      <c r="DC62" s="508"/>
      <c r="DD62" s="508"/>
      <c r="DE62" s="509"/>
      <c r="DF62" s="510">
        <v>851.93</v>
      </c>
      <c r="DG62" s="511">
        <v>281.83</v>
      </c>
      <c r="DH62" s="397"/>
      <c r="DI62" s="512"/>
      <c r="DJ62" s="171">
        <v>1133.76</v>
      </c>
      <c r="DK62" s="172">
        <v>851.93</v>
      </c>
      <c r="DL62" s="172">
        <v>281.83</v>
      </c>
      <c r="DM62" s="172">
        <v>1056.17</v>
      </c>
      <c r="DN62" s="172">
        <v>0</v>
      </c>
      <c r="DO62" s="172">
        <v>4610.3999999999996</v>
      </c>
      <c r="DP62" s="172">
        <v>683.2700000000001</v>
      </c>
      <c r="DQ62" s="513">
        <v>0</v>
      </c>
      <c r="DS62" s="2"/>
      <c r="DT62" s="2"/>
      <c r="DU62" s="2"/>
      <c r="DV62" s="2"/>
      <c r="DW62" s="60"/>
      <c r="DX62" s="512">
        <v>44359</v>
      </c>
      <c r="DY62" s="514">
        <v>0</v>
      </c>
      <c r="DZ62" s="169">
        <v>0</v>
      </c>
      <c r="EA62" s="169">
        <v>0</v>
      </c>
      <c r="EB62" s="228"/>
      <c r="EC62" s="174"/>
      <c r="ED62" s="175"/>
      <c r="EE62" s="21"/>
      <c r="EF62" s="21"/>
      <c r="EG62" s="228"/>
      <c r="EH62" s="175"/>
      <c r="EI62" s="175"/>
      <c r="EJ62" s="175"/>
      <c r="EK62" s="175"/>
      <c r="EL62" s="175"/>
      <c r="EM62" s="172">
        <v>1256.79</v>
      </c>
      <c r="EO62" s="656">
        <v>8492.2999999999993</v>
      </c>
      <c r="EP62" s="657">
        <v>14290.5</v>
      </c>
      <c r="EQ62" s="658">
        <v>2132</v>
      </c>
      <c r="ER62" s="657">
        <v>2796.8</v>
      </c>
      <c r="ES62" s="657">
        <v>3518.6</v>
      </c>
      <c r="EU62" s="635">
        <v>8.8515616614790252E-2</v>
      </c>
      <c r="EV62" s="635">
        <v>6.2426190788610419E-2</v>
      </c>
      <c r="EW62" s="635">
        <v>1.6605166051660517E-2</v>
      </c>
      <c r="EX62" s="635">
        <v>1.6596343178621596E-2</v>
      </c>
      <c r="EY62" s="635">
        <v>2.0979410127991122E-2</v>
      </c>
      <c r="EZ62" s="129"/>
      <c r="FB62" s="515"/>
      <c r="FC62" s="515"/>
    </row>
    <row r="63" spans="2:161" ht="15.75" thickBot="1" x14ac:dyDescent="0.25">
      <c r="B63" s="520"/>
      <c r="E63" s="385">
        <f>E9-I9</f>
        <v>3337</v>
      </c>
      <c r="F63" s="386">
        <f>F9</f>
        <v>1179.3</v>
      </c>
      <c r="G63" s="386">
        <f>ROUND(E63*F63/1000,2)</f>
        <v>3935.32</v>
      </c>
      <c r="H63" s="521">
        <f>H9</f>
        <v>1.9821</v>
      </c>
      <c r="I63" s="522" t="s">
        <v>184</v>
      </c>
      <c r="K63" s="249"/>
      <c r="L63" s="249"/>
      <c r="M63" s="486">
        <v>44930</v>
      </c>
      <c r="N63" s="193">
        <v>9650</v>
      </c>
      <c r="O63" s="191">
        <v>14451</v>
      </c>
      <c r="P63" s="192">
        <v>2252</v>
      </c>
      <c r="Q63" s="191">
        <v>2862</v>
      </c>
      <c r="R63" s="191">
        <v>3514</v>
      </c>
      <c r="S63" s="487"/>
      <c r="T63" s="488"/>
      <c r="U63" s="21"/>
      <c r="V63" s="21"/>
      <c r="W63" s="489"/>
      <c r="X63" s="490">
        <v>1672</v>
      </c>
      <c r="Y63" s="194">
        <v>82</v>
      </c>
      <c r="Z63" s="192">
        <v>0</v>
      </c>
      <c r="AA63" s="192">
        <v>24034.29</v>
      </c>
      <c r="AB63" s="192">
        <v>24900</v>
      </c>
      <c r="AC63" s="194">
        <v>-865.70999999999913</v>
      </c>
      <c r="AD63" s="491">
        <v>24900</v>
      </c>
      <c r="AE63" s="492">
        <v>22.47</v>
      </c>
      <c r="AF63" s="192">
        <v>14451</v>
      </c>
      <c r="AG63" s="192">
        <v>14451</v>
      </c>
      <c r="AH63" s="192">
        <v>6.4699999999999989</v>
      </c>
      <c r="AI63" s="192">
        <v>7850</v>
      </c>
      <c r="AJ63" s="194">
        <v>1800</v>
      </c>
      <c r="AK63" s="192">
        <v>1624.33</v>
      </c>
      <c r="AL63" s="192">
        <v>1569.97</v>
      </c>
      <c r="AM63" s="207">
        <v>1268.97</v>
      </c>
      <c r="AN63" s="207">
        <v>26.588095238095239</v>
      </c>
      <c r="AO63" s="197">
        <v>3.3466106025253427E-2</v>
      </c>
      <c r="AP63" s="493">
        <v>1276.92</v>
      </c>
      <c r="AQ63" s="494">
        <v>1882.31</v>
      </c>
      <c r="AR63" s="495">
        <v>1127.0999999999999</v>
      </c>
      <c r="AS63" s="495">
        <v>1133.1400000000001</v>
      </c>
      <c r="AT63" s="495">
        <v>1231.81</v>
      </c>
      <c r="AU63" s="496">
        <v>1222.97</v>
      </c>
      <c r="AV63" s="496">
        <v>1186.3399999999999</v>
      </c>
      <c r="AW63" s="21"/>
      <c r="AX63" s="497">
        <v>1.1167</v>
      </c>
      <c r="AY63" s="498">
        <v>1.3711</v>
      </c>
      <c r="AZ63" s="499">
        <v>2.4994000000000001</v>
      </c>
      <c r="BA63" s="499">
        <v>2.5375000000000001</v>
      </c>
      <c r="BB63" s="499">
        <v>2.0419999999999998</v>
      </c>
      <c r="BC63" s="307"/>
      <c r="BD63" s="500"/>
      <c r="BE63" s="501"/>
      <c r="BF63" s="499">
        <v>1055.4100000000001</v>
      </c>
      <c r="BG63" s="502">
        <v>1055.4100000000001</v>
      </c>
      <c r="BH63" s="503">
        <v>0</v>
      </c>
      <c r="BI63" s="503">
        <v>0</v>
      </c>
      <c r="BJ63" s="503">
        <v>0</v>
      </c>
      <c r="BK63" s="503">
        <v>1055.4100000000001</v>
      </c>
      <c r="BL63" s="503">
        <v>1055.4100000000001</v>
      </c>
      <c r="BM63" s="503">
        <v>1055.4100000000001</v>
      </c>
      <c r="BN63" s="503">
        <v>1055.44</v>
      </c>
      <c r="BO63" s="503">
        <v>1055.4100000000001</v>
      </c>
      <c r="BP63" s="503">
        <v>34.74747166121788</v>
      </c>
      <c r="BQ63" s="503">
        <v>0</v>
      </c>
      <c r="BR63" s="503">
        <v>0</v>
      </c>
      <c r="BS63" s="503">
        <v>1055.27</v>
      </c>
      <c r="BT63" s="503">
        <v>0</v>
      </c>
      <c r="BU63" s="504">
        <v>0</v>
      </c>
      <c r="BV63" s="307"/>
      <c r="BW63" s="458"/>
      <c r="BX63" s="505"/>
      <c r="BY63" s="505"/>
      <c r="BZ63" s="505"/>
      <c r="CA63" s="505"/>
      <c r="CB63" s="505"/>
      <c r="CC63" s="505"/>
      <c r="CD63" s="505"/>
      <c r="CE63" s="505"/>
      <c r="CF63" s="505"/>
      <c r="CG63" s="505"/>
      <c r="CH63" s="505"/>
      <c r="CI63" s="505"/>
      <c r="CJ63" s="505"/>
      <c r="CK63" s="505"/>
      <c r="CL63" s="505"/>
      <c r="CM63" s="505"/>
      <c r="CN63" s="505"/>
      <c r="CO63" s="500"/>
      <c r="CP63" s="505"/>
      <c r="CQ63" s="505"/>
      <c r="CR63" s="506"/>
      <c r="CS63" s="500"/>
      <c r="CT63" s="505"/>
      <c r="CU63" s="500"/>
      <c r="CV63" s="500"/>
      <c r="CW63" s="500"/>
      <c r="CX63" s="506"/>
      <c r="CY63" s="505"/>
      <c r="CZ63" s="475"/>
      <c r="DA63" s="307"/>
      <c r="DB63" s="507">
        <v>0</v>
      </c>
      <c r="DC63" s="508"/>
      <c r="DD63" s="508"/>
      <c r="DE63" s="509"/>
      <c r="DF63" s="510">
        <v>836.04</v>
      </c>
      <c r="DG63" s="511">
        <v>301.20999999999998</v>
      </c>
      <c r="DH63" s="397"/>
      <c r="DI63" s="512"/>
      <c r="DJ63" s="171">
        <v>1137.25</v>
      </c>
      <c r="DK63" s="172">
        <v>836.04</v>
      </c>
      <c r="DL63" s="172">
        <v>301.20999999999998</v>
      </c>
      <c r="DM63" s="172">
        <v>1037.1400000000001</v>
      </c>
      <c r="DN63" s="172">
        <v>492</v>
      </c>
      <c r="DO63" s="172">
        <v>4409.3</v>
      </c>
      <c r="DP63" s="172">
        <v>492.47999999999996</v>
      </c>
      <c r="DQ63" s="513">
        <v>0</v>
      </c>
      <c r="DS63" s="2"/>
      <c r="DT63" s="2"/>
      <c r="DU63" s="2"/>
      <c r="DV63" s="2"/>
      <c r="DW63" s="60"/>
      <c r="DX63" s="512">
        <v>43560</v>
      </c>
      <c r="DY63" s="514">
        <v>2</v>
      </c>
      <c r="DZ63" s="169">
        <v>0</v>
      </c>
      <c r="EA63" s="169">
        <v>0</v>
      </c>
      <c r="EB63" s="228"/>
      <c r="EC63" s="174"/>
      <c r="ED63" s="175"/>
      <c r="EE63" s="21"/>
      <c r="EF63" s="21"/>
      <c r="EG63" s="228"/>
      <c r="EH63" s="175"/>
      <c r="EI63" s="175"/>
      <c r="EJ63" s="175"/>
      <c r="EK63" s="175"/>
      <c r="EL63" s="175"/>
      <c r="EM63" s="172">
        <v>1268.97</v>
      </c>
      <c r="EO63" s="656">
        <v>8926.2000000000007</v>
      </c>
      <c r="EP63" s="657">
        <v>13749.6</v>
      </c>
      <c r="EQ63" s="658">
        <v>2187.5</v>
      </c>
      <c r="ER63" s="657">
        <v>2787.9</v>
      </c>
      <c r="ES63" s="657">
        <v>3502.9</v>
      </c>
      <c r="EU63" s="635">
        <v>7.5005181347150188E-2</v>
      </c>
      <c r="EV63" s="635">
        <v>4.8536433464812095E-2</v>
      </c>
      <c r="EW63" s="635">
        <v>2.8641207815275311E-2</v>
      </c>
      <c r="EX63" s="635">
        <v>2.5890985324947557E-2</v>
      </c>
      <c r="EY63" s="635">
        <v>3.1587933978371968E-3</v>
      </c>
      <c r="EZ63" s="129"/>
      <c r="FB63" s="515"/>
      <c r="FC63" s="515"/>
    </row>
    <row r="64" spans="2:161" ht="15.75" thickBot="1" x14ac:dyDescent="0.25">
      <c r="B64" s="60"/>
      <c r="C64" s="751" t="s">
        <v>185</v>
      </c>
      <c r="D64" s="752"/>
      <c r="E64" s="398"/>
      <c r="F64" s="394"/>
      <c r="G64" s="394">
        <f>G63</f>
        <v>3935.32</v>
      </c>
      <c r="H64" s="524"/>
      <c r="I64" s="525" t="s">
        <v>135</v>
      </c>
      <c r="K64" s="249"/>
      <c r="L64" s="249"/>
      <c r="M64" s="486">
        <v>44931</v>
      </c>
      <c r="N64" s="193">
        <v>9650</v>
      </c>
      <c r="O64" s="191">
        <v>14357</v>
      </c>
      <c r="P64" s="192">
        <v>2116</v>
      </c>
      <c r="Q64" s="191">
        <v>2905</v>
      </c>
      <c r="R64" s="191">
        <v>2930</v>
      </c>
      <c r="S64" s="487"/>
      <c r="T64" s="488"/>
      <c r="U64" s="21"/>
      <c r="V64" s="21"/>
      <c r="W64" s="489"/>
      <c r="X64" s="490">
        <v>1561</v>
      </c>
      <c r="Y64" s="194">
        <v>80</v>
      </c>
      <c r="Z64" s="192">
        <v>0</v>
      </c>
      <c r="AA64" s="192">
        <v>23952.25</v>
      </c>
      <c r="AB64" s="192">
        <v>24791</v>
      </c>
      <c r="AC64" s="194">
        <v>-838.75</v>
      </c>
      <c r="AD64" s="491">
        <v>24791</v>
      </c>
      <c r="AE64" s="492">
        <v>0</v>
      </c>
      <c r="AF64" s="192">
        <v>14357</v>
      </c>
      <c r="AG64" s="192">
        <v>14357</v>
      </c>
      <c r="AH64" s="192">
        <v>0</v>
      </c>
      <c r="AI64" s="192">
        <v>7850</v>
      </c>
      <c r="AJ64" s="194">
        <v>1800</v>
      </c>
      <c r="AK64" s="192">
        <v>1672.57</v>
      </c>
      <c r="AL64" s="192">
        <v>1715.61</v>
      </c>
      <c r="AM64" s="207">
        <v>1248.82</v>
      </c>
      <c r="AN64" s="207">
        <v>25.497619047619043</v>
      </c>
      <c r="AO64" s="197">
        <v>-2.57328542303162E-2</v>
      </c>
      <c r="AP64" s="493">
        <v>993.53</v>
      </c>
      <c r="AQ64" s="494">
        <v>1644.87</v>
      </c>
      <c r="AR64" s="495">
        <v>1123.9100000000001</v>
      </c>
      <c r="AS64" s="495">
        <v>1133.1400000000001</v>
      </c>
      <c r="AT64" s="495">
        <v>1232.1600000000001</v>
      </c>
      <c r="AU64" s="496">
        <v>1222.97</v>
      </c>
      <c r="AV64" s="496">
        <v>1185.99</v>
      </c>
      <c r="AW64" s="21"/>
      <c r="AX64" s="497">
        <v>1.0709</v>
      </c>
      <c r="AY64" s="498">
        <v>1.3711</v>
      </c>
      <c r="AZ64" s="499">
        <v>2.5072999999999999</v>
      </c>
      <c r="BA64" s="499">
        <v>2.5375000000000001</v>
      </c>
      <c r="BB64" s="499">
        <v>2.0453000000000001</v>
      </c>
      <c r="BC64" s="307"/>
      <c r="BD64" s="500"/>
      <c r="BE64" s="501"/>
      <c r="BF64" s="499">
        <v>1054.8599999999999</v>
      </c>
      <c r="BG64" s="502">
        <v>1054.8599999999999</v>
      </c>
      <c r="BH64" s="503">
        <v>0</v>
      </c>
      <c r="BI64" s="503">
        <v>0</v>
      </c>
      <c r="BJ64" s="503">
        <v>0</v>
      </c>
      <c r="BK64" s="503">
        <v>1054.8599999999999</v>
      </c>
      <c r="BL64" s="503">
        <v>1054.8599999999999</v>
      </c>
      <c r="BM64" s="503">
        <v>1054.8599999999999</v>
      </c>
      <c r="BN64" s="503">
        <v>1055.0999999999999</v>
      </c>
      <c r="BO64" s="503">
        <v>1054.8900000000001</v>
      </c>
      <c r="BP64" s="503">
        <v>33.226735089805373</v>
      </c>
      <c r="BQ64" s="503">
        <v>68.163679999999204</v>
      </c>
      <c r="BR64" s="503">
        <v>0</v>
      </c>
      <c r="BS64" s="503">
        <v>1054.96</v>
      </c>
      <c r="BT64" s="503">
        <v>0</v>
      </c>
      <c r="BU64" s="504">
        <v>0</v>
      </c>
      <c r="BV64" s="307"/>
      <c r="BW64" s="458"/>
      <c r="BX64" s="505"/>
      <c r="BY64" s="505"/>
      <c r="BZ64" s="505"/>
      <c r="CA64" s="505"/>
      <c r="CB64" s="505"/>
      <c r="CC64" s="505"/>
      <c r="CD64" s="505"/>
      <c r="CE64" s="505"/>
      <c r="CF64" s="505"/>
      <c r="CG64" s="505"/>
      <c r="CH64" s="505"/>
      <c r="CI64" s="505"/>
      <c r="CJ64" s="505"/>
      <c r="CK64" s="505"/>
      <c r="CL64" s="505"/>
      <c r="CM64" s="505"/>
      <c r="CN64" s="505"/>
      <c r="CO64" s="500"/>
      <c r="CP64" s="505"/>
      <c r="CQ64" s="505"/>
      <c r="CR64" s="506"/>
      <c r="CS64" s="500"/>
      <c r="CT64" s="505"/>
      <c r="CU64" s="500"/>
      <c r="CV64" s="500"/>
      <c r="CW64" s="500"/>
      <c r="CX64" s="506"/>
      <c r="CY64" s="505"/>
      <c r="CZ64" s="475"/>
      <c r="DA64" s="307"/>
      <c r="DB64" s="507">
        <v>0</v>
      </c>
      <c r="DC64" s="508"/>
      <c r="DD64" s="508"/>
      <c r="DE64" s="509"/>
      <c r="DF64" s="510">
        <v>795.14</v>
      </c>
      <c r="DG64" s="511">
        <v>266.72000000000003</v>
      </c>
      <c r="DH64" s="397"/>
      <c r="DI64" s="512"/>
      <c r="DJ64" s="171">
        <v>1061.8600000000001</v>
      </c>
      <c r="DK64" s="172">
        <v>795.14</v>
      </c>
      <c r="DL64" s="172">
        <v>266.72000000000003</v>
      </c>
      <c r="DM64" s="172">
        <v>1057.79</v>
      </c>
      <c r="DN64" s="172">
        <v>281.14</v>
      </c>
      <c r="DO64" s="172">
        <v>4146.6499999999996</v>
      </c>
      <c r="DP64" s="172">
        <v>478.06</v>
      </c>
      <c r="DQ64" s="513">
        <v>0</v>
      </c>
      <c r="DS64" s="2"/>
      <c r="DT64" s="2"/>
      <c r="DU64" s="2"/>
      <c r="DV64" s="2"/>
      <c r="DW64" s="60"/>
      <c r="DX64" s="512">
        <v>44427</v>
      </c>
      <c r="DY64" s="514">
        <v>1</v>
      </c>
      <c r="DZ64" s="169">
        <v>0</v>
      </c>
      <c r="EA64" s="169">
        <v>0</v>
      </c>
      <c r="EB64" s="228"/>
      <c r="EC64" s="174"/>
      <c r="ED64" s="175"/>
      <c r="EE64" s="21"/>
      <c r="EF64" s="21"/>
      <c r="EG64" s="228"/>
      <c r="EH64" s="175"/>
      <c r="EI64" s="175"/>
      <c r="EJ64" s="175"/>
      <c r="EK64" s="175"/>
      <c r="EL64" s="175"/>
      <c r="EM64" s="172">
        <v>1248.82</v>
      </c>
      <c r="EO64" s="656">
        <v>8906.2000000000007</v>
      </c>
      <c r="EP64" s="657">
        <v>13705.6</v>
      </c>
      <c r="EQ64" s="658">
        <v>2117.5</v>
      </c>
      <c r="ER64" s="657">
        <v>2863.2</v>
      </c>
      <c r="ES64" s="657">
        <v>2945.4</v>
      </c>
      <c r="EU64" s="635">
        <v>7.7077720207253814E-2</v>
      </c>
      <c r="EV64" s="635">
        <v>4.5371595737270995E-2</v>
      </c>
      <c r="EW64" s="635">
        <v>-7.0888468809073729E-4</v>
      </c>
      <c r="EX64" s="635">
        <v>1.4388984509466499E-2</v>
      </c>
      <c r="EY64" s="635">
        <v>-5.2559726962457644E-3</v>
      </c>
      <c r="EZ64" s="129"/>
      <c r="FB64" s="515"/>
      <c r="FC64" s="515"/>
    </row>
    <row r="65" spans="2:159" ht="15.75" thickBot="1" x14ac:dyDescent="0.25">
      <c r="B65" s="60"/>
      <c r="C65" s="526" t="s">
        <v>186</v>
      </c>
      <c r="D65" s="527"/>
      <c r="E65" s="401"/>
      <c r="F65" s="402"/>
      <c r="G65" s="402"/>
      <c r="H65" s="528">
        <f>E63*H63/42</f>
        <v>157.48256428571429</v>
      </c>
      <c r="I65" s="529" t="s">
        <v>136</v>
      </c>
      <c r="K65" s="249"/>
      <c r="L65" s="249"/>
      <c r="M65" s="486">
        <v>44932</v>
      </c>
      <c r="N65" s="193">
        <v>9650</v>
      </c>
      <c r="O65" s="191">
        <v>13557</v>
      </c>
      <c r="P65" s="192">
        <v>2131</v>
      </c>
      <c r="Q65" s="191">
        <v>2927</v>
      </c>
      <c r="R65" s="191">
        <v>3348</v>
      </c>
      <c r="S65" s="487"/>
      <c r="T65" s="488"/>
      <c r="U65" s="21"/>
      <c r="V65" s="21"/>
      <c r="W65" s="489"/>
      <c r="X65" s="490">
        <v>1599</v>
      </c>
      <c r="Y65" s="194">
        <v>79</v>
      </c>
      <c r="Z65" s="192">
        <v>0</v>
      </c>
      <c r="AA65" s="192">
        <v>23396.13</v>
      </c>
      <c r="AB65" s="192">
        <v>24052</v>
      </c>
      <c r="AC65" s="194">
        <v>-655.86999999999898</v>
      </c>
      <c r="AD65" s="491">
        <v>24052</v>
      </c>
      <c r="AE65" s="492">
        <v>0</v>
      </c>
      <c r="AF65" s="192">
        <v>13557</v>
      </c>
      <c r="AG65" s="192">
        <v>13557</v>
      </c>
      <c r="AH65" s="192">
        <v>0</v>
      </c>
      <c r="AI65" s="192">
        <v>7850</v>
      </c>
      <c r="AJ65" s="194">
        <v>1800</v>
      </c>
      <c r="AK65" s="192">
        <v>1635.74</v>
      </c>
      <c r="AL65" s="192">
        <v>1633.25</v>
      </c>
      <c r="AM65" s="207">
        <v>1240.1600000000001</v>
      </c>
      <c r="AN65" s="207">
        <v>24.245238095238093</v>
      </c>
      <c r="AO65" s="197">
        <v>1.5222468118405181E-3</v>
      </c>
      <c r="AP65" s="493">
        <v>1178.97</v>
      </c>
      <c r="AQ65" s="494">
        <v>1828.37</v>
      </c>
      <c r="AR65" s="495">
        <v>1120.73</v>
      </c>
      <c r="AS65" s="495">
        <v>1133.1400000000001</v>
      </c>
      <c r="AT65" s="495">
        <v>1232.32</v>
      </c>
      <c r="AU65" s="496">
        <v>1222.97</v>
      </c>
      <c r="AV65" s="496">
        <v>1185.04</v>
      </c>
      <c r="AW65" s="21"/>
      <c r="AX65" s="497">
        <v>1.0183</v>
      </c>
      <c r="AY65" s="498">
        <v>1.3711</v>
      </c>
      <c r="AZ65" s="499">
        <v>2.5165000000000002</v>
      </c>
      <c r="BA65" s="499">
        <v>2.5375000000000001</v>
      </c>
      <c r="BB65" s="499">
        <v>2.0379</v>
      </c>
      <c r="BC65" s="307"/>
      <c r="BD65" s="500"/>
      <c r="BE65" s="501"/>
      <c r="BF65" s="499">
        <v>1055.3499999999999</v>
      </c>
      <c r="BG65" s="502">
        <v>1055.3499999999999</v>
      </c>
      <c r="BH65" s="503">
        <v>0</v>
      </c>
      <c r="BI65" s="503">
        <v>0</v>
      </c>
      <c r="BJ65" s="503">
        <v>0</v>
      </c>
      <c r="BK65" s="503">
        <v>1055.3499999999999</v>
      </c>
      <c r="BL65" s="503">
        <v>1055.3499999999999</v>
      </c>
      <c r="BM65" s="503">
        <v>1055.3499999999999</v>
      </c>
      <c r="BN65" s="503">
        <v>1054.95</v>
      </c>
      <c r="BO65" s="503">
        <v>1055.3499999999999</v>
      </c>
      <c r="BP65" s="503">
        <v>34.410843640274571</v>
      </c>
      <c r="BQ65" s="503">
        <v>0</v>
      </c>
      <c r="BR65" s="503">
        <v>0</v>
      </c>
      <c r="BS65" s="503">
        <v>1055.32</v>
      </c>
      <c r="BT65" s="503">
        <v>0</v>
      </c>
      <c r="BU65" s="504">
        <v>0</v>
      </c>
      <c r="BV65" s="307"/>
      <c r="BW65" s="458"/>
      <c r="BX65" s="505"/>
      <c r="BY65" s="505"/>
      <c r="BZ65" s="505"/>
      <c r="CA65" s="505"/>
      <c r="CB65" s="505"/>
      <c r="CC65" s="505"/>
      <c r="CD65" s="505"/>
      <c r="CE65" s="505"/>
      <c r="CF65" s="505"/>
      <c r="CG65" s="505"/>
      <c r="CH65" s="505"/>
      <c r="CI65" s="505"/>
      <c r="CJ65" s="505"/>
      <c r="CK65" s="505"/>
      <c r="CL65" s="505"/>
      <c r="CM65" s="505"/>
      <c r="CN65" s="505"/>
      <c r="CO65" s="500"/>
      <c r="CP65" s="505"/>
      <c r="CQ65" s="505"/>
      <c r="CR65" s="506"/>
      <c r="CS65" s="500"/>
      <c r="CT65" s="505"/>
      <c r="CU65" s="500"/>
      <c r="CV65" s="500"/>
      <c r="CW65" s="500"/>
      <c r="CX65" s="506"/>
      <c r="CY65" s="505"/>
      <c r="CZ65" s="475"/>
      <c r="DA65" s="307"/>
      <c r="DB65" s="507">
        <v>0</v>
      </c>
      <c r="DC65" s="508"/>
      <c r="DD65" s="508"/>
      <c r="DE65" s="509"/>
      <c r="DF65" s="510">
        <v>810.73</v>
      </c>
      <c r="DG65" s="511">
        <v>277.10000000000002</v>
      </c>
      <c r="DH65" s="397"/>
      <c r="DI65" s="512"/>
      <c r="DJ65" s="171">
        <v>1087.83</v>
      </c>
      <c r="DK65" s="172">
        <v>810.73</v>
      </c>
      <c r="DL65" s="172">
        <v>277.10000000000002</v>
      </c>
      <c r="DM65" s="172">
        <v>1532.76</v>
      </c>
      <c r="DN65" s="172">
        <v>328.1</v>
      </c>
      <c r="DO65" s="172">
        <v>3424.62</v>
      </c>
      <c r="DP65" s="172">
        <v>427.06</v>
      </c>
      <c r="DQ65" s="513">
        <v>0</v>
      </c>
      <c r="DS65" s="2"/>
      <c r="DT65" s="2"/>
      <c r="DU65" s="2"/>
      <c r="DV65" s="2"/>
      <c r="DW65" s="60"/>
      <c r="DX65" s="512">
        <v>64376</v>
      </c>
      <c r="DY65" s="514">
        <v>1</v>
      </c>
      <c r="DZ65" s="169">
        <v>0</v>
      </c>
      <c r="EA65" s="169">
        <v>0</v>
      </c>
      <c r="EB65" s="228"/>
      <c r="EC65" s="174"/>
      <c r="ED65" s="175"/>
      <c r="EE65" s="21"/>
      <c r="EF65" s="21"/>
      <c r="EG65" s="228"/>
      <c r="EH65" s="175"/>
      <c r="EI65" s="175"/>
      <c r="EJ65" s="175"/>
      <c r="EK65" s="175"/>
      <c r="EL65" s="175"/>
      <c r="EM65" s="172">
        <v>1240.1600000000001</v>
      </c>
      <c r="EO65" s="656">
        <v>8897.5</v>
      </c>
      <c r="EP65" s="657">
        <v>12947.1</v>
      </c>
      <c r="EQ65" s="658">
        <v>2093.6999999999998</v>
      </c>
      <c r="ER65" s="657">
        <v>2873.5</v>
      </c>
      <c r="ES65" s="657">
        <v>3324.1</v>
      </c>
      <c r="EU65" s="635">
        <v>7.797927461139896E-2</v>
      </c>
      <c r="EV65" s="635">
        <v>4.4987829165744606E-2</v>
      </c>
      <c r="EW65" s="635">
        <v>1.7503519474425237E-2</v>
      </c>
      <c r="EX65" s="635">
        <v>1.8278100444140757E-2</v>
      </c>
      <c r="EY65" s="635">
        <v>7.1385902031063592E-3</v>
      </c>
      <c r="EZ65" s="129"/>
      <c r="FB65" s="515"/>
      <c r="FC65" s="515"/>
    </row>
    <row r="66" spans="2:159" ht="15.75" thickBot="1" x14ac:dyDescent="0.25">
      <c r="B66" s="530"/>
      <c r="C66" s="392" t="s">
        <v>187</v>
      </c>
      <c r="D66" s="531">
        <v>1624.19</v>
      </c>
      <c r="G66" s="1"/>
      <c r="K66" s="249"/>
      <c r="L66" s="249"/>
      <c r="M66" s="486">
        <v>44933</v>
      </c>
      <c r="N66" s="193">
        <v>9134</v>
      </c>
      <c r="O66" s="191">
        <v>14223</v>
      </c>
      <c r="P66" s="192">
        <v>2386</v>
      </c>
      <c r="Q66" s="191">
        <v>2919</v>
      </c>
      <c r="R66" s="191">
        <v>3405</v>
      </c>
      <c r="S66" s="487"/>
      <c r="T66" s="488"/>
      <c r="U66" s="21"/>
      <c r="V66" s="21"/>
      <c r="W66" s="489"/>
      <c r="X66" s="490">
        <v>1536</v>
      </c>
      <c r="Y66" s="194">
        <v>80</v>
      </c>
      <c r="Z66" s="192">
        <v>0</v>
      </c>
      <c r="AA66" s="192">
        <v>23613.39</v>
      </c>
      <c r="AB66" s="192">
        <v>25019</v>
      </c>
      <c r="AC66" s="194">
        <v>-1405.6100000000006</v>
      </c>
      <c r="AD66" s="491">
        <v>25019</v>
      </c>
      <c r="AE66" s="492">
        <v>307.93</v>
      </c>
      <c r="AF66" s="192">
        <v>14223</v>
      </c>
      <c r="AG66" s="192">
        <v>14223</v>
      </c>
      <c r="AH66" s="192">
        <v>307.93</v>
      </c>
      <c r="AI66" s="192">
        <v>7850</v>
      </c>
      <c r="AJ66" s="194">
        <v>1284</v>
      </c>
      <c r="AK66" s="192">
        <v>1137.03</v>
      </c>
      <c r="AL66" s="192">
        <v>1130.68</v>
      </c>
      <c r="AM66" s="207">
        <v>1188.21</v>
      </c>
      <c r="AN66" s="207">
        <v>24.5</v>
      </c>
      <c r="AO66" s="197">
        <v>5.584725117191199E-3</v>
      </c>
      <c r="AP66" s="493">
        <v>1203.83</v>
      </c>
      <c r="AQ66" s="494">
        <v>1595</v>
      </c>
      <c r="AR66" s="495">
        <v>1121.02</v>
      </c>
      <c r="AS66" s="495">
        <v>1133.1400000000001</v>
      </c>
      <c r="AT66" s="495">
        <v>1227.75</v>
      </c>
      <c r="AU66" s="496">
        <v>1222.97</v>
      </c>
      <c r="AV66" s="496">
        <v>1184.93</v>
      </c>
      <c r="AW66" s="21"/>
      <c r="AX66" s="497">
        <v>1.0289999999999999</v>
      </c>
      <c r="AY66" s="498">
        <v>1.3711</v>
      </c>
      <c r="AZ66" s="499">
        <v>2.4483000000000001</v>
      </c>
      <c r="BA66" s="499">
        <v>2.5375000000000001</v>
      </c>
      <c r="BB66" s="499">
        <v>2.0295999999999998</v>
      </c>
      <c r="BC66" s="307"/>
      <c r="BD66" s="500"/>
      <c r="BE66" s="501"/>
      <c r="BF66" s="499">
        <v>1059.78</v>
      </c>
      <c r="BG66" s="502">
        <v>1059.78</v>
      </c>
      <c r="BH66" s="503">
        <v>0</v>
      </c>
      <c r="BI66" s="503">
        <v>0</v>
      </c>
      <c r="BJ66" s="503">
        <v>0</v>
      </c>
      <c r="BK66" s="503">
        <v>1059.78</v>
      </c>
      <c r="BL66" s="503">
        <v>1059.78</v>
      </c>
      <c r="BM66" s="503">
        <v>1059.78</v>
      </c>
      <c r="BN66" s="503">
        <v>1055.97</v>
      </c>
      <c r="BO66" s="503">
        <v>1056.01</v>
      </c>
      <c r="BP66" s="503">
        <v>32.583652976580289</v>
      </c>
      <c r="BQ66" s="503">
        <v>2.3330599999981132</v>
      </c>
      <c r="BR66" s="503">
        <v>0</v>
      </c>
      <c r="BS66" s="503">
        <v>1059.45</v>
      </c>
      <c r="BT66" s="503">
        <v>0</v>
      </c>
      <c r="BU66" s="504">
        <v>0</v>
      </c>
      <c r="BV66" s="307"/>
      <c r="BW66" s="458"/>
      <c r="BX66" s="505"/>
      <c r="BY66" s="505"/>
      <c r="BZ66" s="505"/>
      <c r="CA66" s="505"/>
      <c r="CB66" s="505"/>
      <c r="CC66" s="505"/>
      <c r="CD66" s="505"/>
      <c r="CE66" s="505"/>
      <c r="CF66" s="505"/>
      <c r="CG66" s="505"/>
      <c r="CH66" s="505"/>
      <c r="CI66" s="505"/>
      <c r="CJ66" s="505"/>
      <c r="CK66" s="505"/>
      <c r="CL66" s="505"/>
      <c r="CM66" s="505"/>
      <c r="CN66" s="505"/>
      <c r="CO66" s="500"/>
      <c r="CP66" s="505"/>
      <c r="CQ66" s="505"/>
      <c r="CR66" s="506"/>
      <c r="CS66" s="500"/>
      <c r="CT66" s="505"/>
      <c r="CU66" s="500"/>
      <c r="CV66" s="500"/>
      <c r="CW66" s="500"/>
      <c r="CX66" s="506"/>
      <c r="CY66" s="505"/>
      <c r="CZ66" s="475"/>
      <c r="DA66" s="307"/>
      <c r="DB66" s="507">
        <v>0</v>
      </c>
      <c r="DC66" s="508"/>
      <c r="DD66" s="508"/>
      <c r="DE66" s="509"/>
      <c r="DF66" s="510">
        <v>770.2</v>
      </c>
      <c r="DG66" s="511">
        <v>274.66000000000003</v>
      </c>
      <c r="DH66" s="397"/>
      <c r="DI66" s="512"/>
      <c r="DJ66" s="171">
        <v>1044.8600000000001</v>
      </c>
      <c r="DK66" s="172">
        <v>770.2</v>
      </c>
      <c r="DL66" s="172">
        <v>274.66000000000003</v>
      </c>
      <c r="DM66" s="172">
        <v>749.14</v>
      </c>
      <c r="DN66" s="172">
        <v>427.02</v>
      </c>
      <c r="DO66" s="172">
        <v>3445.6799999999994</v>
      </c>
      <c r="DP66" s="172">
        <v>274.7</v>
      </c>
      <c r="DQ66" s="513">
        <v>0</v>
      </c>
      <c r="DS66" s="2"/>
      <c r="DT66" s="2"/>
      <c r="DU66" s="2"/>
      <c r="DV66" s="2"/>
      <c r="DW66" s="60"/>
      <c r="DX66" s="512">
        <v>31464</v>
      </c>
      <c r="DY66" s="514">
        <v>2</v>
      </c>
      <c r="DZ66" s="169">
        <v>0</v>
      </c>
      <c r="EA66" s="169">
        <v>0</v>
      </c>
      <c r="EB66" s="228"/>
      <c r="EC66" s="174"/>
      <c r="ED66" s="175"/>
      <c r="EE66" s="21"/>
      <c r="EF66" s="21"/>
      <c r="EG66" s="228"/>
      <c r="EH66" s="175"/>
      <c r="EI66" s="175"/>
      <c r="EJ66" s="175"/>
      <c r="EK66" s="175"/>
      <c r="EL66" s="175"/>
      <c r="EM66" s="172">
        <v>1188.21</v>
      </c>
      <c r="EO66" s="656">
        <v>8083.8</v>
      </c>
      <c r="EP66" s="657">
        <v>12013.3</v>
      </c>
      <c r="EQ66" s="658">
        <v>2117.6</v>
      </c>
      <c r="ER66" s="657">
        <v>2662.4</v>
      </c>
      <c r="ES66" s="657">
        <v>3275.2</v>
      </c>
      <c r="EU66" s="635">
        <v>0.11497700897744688</v>
      </c>
      <c r="EV66" s="635">
        <v>0.15536103494340159</v>
      </c>
      <c r="EW66" s="635">
        <v>0.11248952221290867</v>
      </c>
      <c r="EX66" s="635">
        <v>8.7906817403220247E-2</v>
      </c>
      <c r="EY66" s="635">
        <v>3.8120411160058792E-2</v>
      </c>
      <c r="EZ66" s="129"/>
      <c r="FB66" s="515"/>
      <c r="FC66" s="515"/>
    </row>
    <row r="67" spans="2:159" ht="16.5" thickBot="1" x14ac:dyDescent="0.25">
      <c r="B67" s="60"/>
      <c r="C67" s="392" t="s">
        <v>188</v>
      </c>
      <c r="D67" s="532">
        <v>895.54</v>
      </c>
      <c r="E67" s="753" t="s">
        <v>189</v>
      </c>
      <c r="F67" s="754"/>
      <c r="G67" s="755" t="s">
        <v>190</v>
      </c>
      <c r="H67" s="754"/>
      <c r="I67" s="533">
        <f>+H65*H11</f>
        <v>148.7580302242857</v>
      </c>
      <c r="K67" s="249"/>
      <c r="L67" s="249"/>
      <c r="M67" s="486">
        <v>44934</v>
      </c>
      <c r="N67" s="193">
        <v>9266</v>
      </c>
      <c r="O67" s="191">
        <v>14452</v>
      </c>
      <c r="P67" s="192">
        <v>2337</v>
      </c>
      <c r="Q67" s="191">
        <v>2851</v>
      </c>
      <c r="R67" s="191">
        <v>3608</v>
      </c>
      <c r="S67" s="487"/>
      <c r="T67" s="488"/>
      <c r="U67" s="21"/>
      <c r="V67" s="21"/>
      <c r="W67" s="489"/>
      <c r="X67" s="490">
        <v>1620</v>
      </c>
      <c r="Y67" s="194">
        <v>81</v>
      </c>
      <c r="Z67" s="192">
        <v>0</v>
      </c>
      <c r="AA67" s="192">
        <v>24598.11</v>
      </c>
      <c r="AB67" s="192">
        <v>25031</v>
      </c>
      <c r="AC67" s="194">
        <v>-432.88999999999942</v>
      </c>
      <c r="AD67" s="491">
        <v>25031</v>
      </c>
      <c r="AE67" s="492">
        <v>165.89</v>
      </c>
      <c r="AF67" s="192">
        <v>14452</v>
      </c>
      <c r="AG67" s="192">
        <v>14452</v>
      </c>
      <c r="AH67" s="192">
        <v>165.89</v>
      </c>
      <c r="AI67" s="192">
        <v>7850</v>
      </c>
      <c r="AJ67" s="194">
        <v>1416</v>
      </c>
      <c r="AK67" s="192">
        <v>1339.01</v>
      </c>
      <c r="AL67" s="192">
        <v>1245.26</v>
      </c>
      <c r="AM67" s="207">
        <v>1257.17</v>
      </c>
      <c r="AN67" s="207">
        <v>24.616666666666667</v>
      </c>
      <c r="AO67" s="197">
        <v>7.0014413633953443E-2</v>
      </c>
      <c r="AP67" s="493">
        <v>1039.3499999999999</v>
      </c>
      <c r="AQ67" s="494">
        <v>1980.58</v>
      </c>
      <c r="AR67" s="495">
        <v>1121.68</v>
      </c>
      <c r="AS67" s="495">
        <v>1133.1400000000001</v>
      </c>
      <c r="AT67" s="495">
        <v>1232.95</v>
      </c>
      <c r="AU67" s="496">
        <v>1222.97</v>
      </c>
      <c r="AV67" s="496">
        <v>1188.8</v>
      </c>
      <c r="AW67" s="21"/>
      <c r="AX67" s="497">
        <v>1.0339</v>
      </c>
      <c r="AY67" s="498">
        <v>1.3711</v>
      </c>
      <c r="AZ67" s="499">
        <v>2.5135999999999998</v>
      </c>
      <c r="BA67" s="499">
        <v>2.5375000000000001</v>
      </c>
      <c r="BB67" s="499">
        <v>2.0737000000000001</v>
      </c>
      <c r="BC67" s="307"/>
      <c r="BD67" s="500"/>
      <c r="BE67" s="501"/>
      <c r="BF67" s="499">
        <v>1055.8</v>
      </c>
      <c r="BG67" s="502">
        <v>1055.8</v>
      </c>
      <c r="BH67" s="503">
        <v>0</v>
      </c>
      <c r="BI67" s="503">
        <v>0</v>
      </c>
      <c r="BJ67" s="503">
        <v>0</v>
      </c>
      <c r="BK67" s="503">
        <v>1055.8</v>
      </c>
      <c r="BL67" s="503">
        <v>1055.8</v>
      </c>
      <c r="BM67" s="503">
        <v>1055.8</v>
      </c>
      <c r="BN67" s="503">
        <v>1055.75</v>
      </c>
      <c r="BO67" s="503">
        <v>1055.81</v>
      </c>
      <c r="BP67" s="503">
        <v>33.894014885895302</v>
      </c>
      <c r="BQ67" s="503">
        <v>23.870309999998426</v>
      </c>
      <c r="BR67" s="503">
        <v>0</v>
      </c>
      <c r="BS67" s="503">
        <v>1055.82</v>
      </c>
      <c r="BT67" s="503">
        <v>0</v>
      </c>
      <c r="BU67" s="504">
        <v>0</v>
      </c>
      <c r="BV67" s="307"/>
      <c r="BW67" s="458"/>
      <c r="BX67" s="505"/>
      <c r="BY67" s="505"/>
      <c r="BZ67" s="505"/>
      <c r="CA67" s="505"/>
      <c r="CB67" s="505"/>
      <c r="CC67" s="505"/>
      <c r="CD67" s="505"/>
      <c r="CE67" s="505"/>
      <c r="CF67" s="505"/>
      <c r="CG67" s="505"/>
      <c r="CH67" s="505"/>
      <c r="CI67" s="505"/>
      <c r="CJ67" s="505"/>
      <c r="CK67" s="505"/>
      <c r="CL67" s="505"/>
      <c r="CM67" s="505"/>
      <c r="CN67" s="505"/>
      <c r="CO67" s="500"/>
      <c r="CP67" s="505"/>
      <c r="CQ67" s="505"/>
      <c r="CR67" s="506"/>
      <c r="CS67" s="500"/>
      <c r="CT67" s="505"/>
      <c r="CU67" s="500"/>
      <c r="CV67" s="500"/>
      <c r="CW67" s="500"/>
      <c r="CX67" s="506"/>
      <c r="CY67" s="505"/>
      <c r="CZ67" s="475"/>
      <c r="DA67" s="307"/>
      <c r="DB67" s="507">
        <v>0</v>
      </c>
      <c r="DC67" s="508"/>
      <c r="DD67" s="508"/>
      <c r="DE67" s="509"/>
      <c r="DF67" s="510">
        <v>836.36</v>
      </c>
      <c r="DG67" s="511">
        <v>265.67</v>
      </c>
      <c r="DH67" s="397"/>
      <c r="DI67" s="512"/>
      <c r="DJ67" s="171">
        <v>1102.03</v>
      </c>
      <c r="DK67" s="172">
        <v>836.36</v>
      </c>
      <c r="DL67" s="172">
        <v>265.67</v>
      </c>
      <c r="DM67" s="172">
        <v>0</v>
      </c>
      <c r="DN67" s="172">
        <v>0</v>
      </c>
      <c r="DO67" s="172">
        <v>4282.0399999999991</v>
      </c>
      <c r="DP67" s="172">
        <v>540.37</v>
      </c>
      <c r="DQ67" s="513">
        <v>0</v>
      </c>
      <c r="DS67" s="2"/>
      <c r="DT67" s="2"/>
      <c r="DU67" s="2"/>
      <c r="DV67" s="2"/>
      <c r="DW67" s="60"/>
      <c r="DX67" s="512">
        <v>0</v>
      </c>
      <c r="DY67" s="514">
        <v>0</v>
      </c>
      <c r="DZ67" s="169">
        <v>0</v>
      </c>
      <c r="EA67" s="169">
        <v>0</v>
      </c>
      <c r="EB67" s="228"/>
      <c r="EC67" s="174"/>
      <c r="ED67" s="175"/>
      <c r="EE67" s="21"/>
      <c r="EF67" s="21"/>
      <c r="EG67" s="228"/>
      <c r="EH67" s="175"/>
      <c r="EI67" s="175"/>
      <c r="EJ67" s="175"/>
      <c r="EK67" s="175"/>
      <c r="EL67" s="175"/>
      <c r="EM67" s="172">
        <v>1257.17</v>
      </c>
      <c r="EO67" s="656">
        <v>8232</v>
      </c>
      <c r="EP67" s="657">
        <v>13719</v>
      </c>
      <c r="EQ67" s="658">
        <v>2302</v>
      </c>
      <c r="ER67" s="657">
        <v>2840</v>
      </c>
      <c r="ES67" s="657">
        <v>3528</v>
      </c>
      <c r="EU67" s="635">
        <v>0.11159076192531837</v>
      </c>
      <c r="EV67" s="635">
        <v>5.0719623581511213E-2</v>
      </c>
      <c r="EW67" s="635">
        <v>1.4976465554129225E-2</v>
      </c>
      <c r="EX67" s="635">
        <v>3.858295334970186E-3</v>
      </c>
      <c r="EY67" s="635">
        <v>2.2172949002217297E-2</v>
      </c>
      <c r="EZ67" s="129"/>
      <c r="FB67" s="515"/>
      <c r="FC67" s="515"/>
    </row>
    <row r="68" spans="2:159" x14ac:dyDescent="0.2">
      <c r="B68" s="60"/>
      <c r="C68" s="526" t="s">
        <v>107</v>
      </c>
      <c r="D68" s="527">
        <f>E63</f>
        <v>3337</v>
      </c>
      <c r="E68" s="534" t="s">
        <v>107</v>
      </c>
      <c r="F68" s="535">
        <f>E57</f>
        <v>2546</v>
      </c>
      <c r="G68" s="384" t="s">
        <v>107</v>
      </c>
      <c r="H68" s="536">
        <f>E51</f>
        <v>3441</v>
      </c>
      <c r="J68" s="2"/>
      <c r="K68" s="249"/>
      <c r="L68" s="249"/>
      <c r="M68" s="486">
        <v>44935</v>
      </c>
      <c r="N68" s="193">
        <v>9649</v>
      </c>
      <c r="O68" s="191">
        <v>14919</v>
      </c>
      <c r="P68" s="192">
        <v>2381</v>
      </c>
      <c r="Q68" s="191">
        <v>2860</v>
      </c>
      <c r="R68" s="191">
        <v>3665</v>
      </c>
      <c r="S68" s="487"/>
      <c r="T68" s="488"/>
      <c r="U68" s="21"/>
      <c r="V68" s="21"/>
      <c r="W68" s="489"/>
      <c r="X68" s="490">
        <v>1681</v>
      </c>
      <c r="Y68" s="194">
        <v>84</v>
      </c>
      <c r="Z68" s="192">
        <v>221</v>
      </c>
      <c r="AA68" s="192">
        <v>25672.98</v>
      </c>
      <c r="AB68" s="192">
        <v>26588</v>
      </c>
      <c r="AC68" s="194">
        <v>-915.02000000000044</v>
      </c>
      <c r="AD68" s="491">
        <v>26367</v>
      </c>
      <c r="AE68" s="492">
        <v>76.45</v>
      </c>
      <c r="AF68" s="192">
        <v>14919</v>
      </c>
      <c r="AG68" s="192">
        <v>14919</v>
      </c>
      <c r="AH68" s="192">
        <v>76.45</v>
      </c>
      <c r="AI68" s="192">
        <v>7850</v>
      </c>
      <c r="AJ68" s="194">
        <v>1799</v>
      </c>
      <c r="AK68" s="192">
        <v>1658.31</v>
      </c>
      <c r="AL68" s="192">
        <v>1657.81</v>
      </c>
      <c r="AM68" s="207">
        <v>1281.8800000000001</v>
      </c>
      <c r="AN68" s="207">
        <v>25.31428571428571</v>
      </c>
      <c r="AO68" s="197">
        <v>3.0151178006524717E-4</v>
      </c>
      <c r="AP68" s="493">
        <v>1315.66</v>
      </c>
      <c r="AQ68" s="494">
        <v>788.7</v>
      </c>
      <c r="AR68" s="495">
        <v>1123.51</v>
      </c>
      <c r="AS68" s="495">
        <v>1133.1400000000001</v>
      </c>
      <c r="AT68" s="495">
        <v>1233.3</v>
      </c>
      <c r="AU68" s="496">
        <v>1202.82</v>
      </c>
      <c r="AV68" s="496">
        <v>1186.3</v>
      </c>
      <c r="AW68" s="21"/>
      <c r="AX68" s="497">
        <v>1.0631999999999999</v>
      </c>
      <c r="AY68" s="498">
        <v>1.3711</v>
      </c>
      <c r="AZ68" s="499">
        <v>2.5213999999999999</v>
      </c>
      <c r="BA68" s="499">
        <v>2.2846000000000002</v>
      </c>
      <c r="BB68" s="499">
        <v>2.0468000000000002</v>
      </c>
      <c r="BC68" s="307"/>
      <c r="BD68" s="500"/>
      <c r="BE68" s="501"/>
      <c r="BF68" s="499">
        <v>1054.53</v>
      </c>
      <c r="BG68" s="502">
        <v>1054.53</v>
      </c>
      <c r="BH68" s="503">
        <v>0</v>
      </c>
      <c r="BI68" s="503">
        <v>0</v>
      </c>
      <c r="BJ68" s="503">
        <v>0</v>
      </c>
      <c r="BK68" s="503">
        <v>1054.53</v>
      </c>
      <c r="BL68" s="503">
        <v>1054.53</v>
      </c>
      <c r="BM68" s="503">
        <v>1054.53</v>
      </c>
      <c r="BN68" s="503">
        <v>1054.69</v>
      </c>
      <c r="BO68" s="503">
        <v>1054.51</v>
      </c>
      <c r="BP68" s="503">
        <v>34.156957638764418</v>
      </c>
      <c r="BQ68" s="503">
        <v>0</v>
      </c>
      <c r="BR68" s="503">
        <v>0</v>
      </c>
      <c r="BS68" s="503">
        <v>1054.56</v>
      </c>
      <c r="BT68" s="503">
        <v>0</v>
      </c>
      <c r="BU68" s="504">
        <v>0</v>
      </c>
      <c r="BV68" s="307"/>
      <c r="BW68" s="458"/>
      <c r="BX68" s="505"/>
      <c r="BY68" s="505"/>
      <c r="BZ68" s="505"/>
      <c r="CA68" s="505"/>
      <c r="CB68" s="505"/>
      <c r="CC68" s="505"/>
      <c r="CD68" s="505"/>
      <c r="CE68" s="505"/>
      <c r="CF68" s="505"/>
      <c r="CG68" s="505"/>
      <c r="CH68" s="505"/>
      <c r="CI68" s="505"/>
      <c r="CJ68" s="505"/>
      <c r="CK68" s="505"/>
      <c r="CL68" s="505"/>
      <c r="CM68" s="505"/>
      <c r="CN68" s="505"/>
      <c r="CO68" s="500"/>
      <c r="CP68" s="505"/>
      <c r="CQ68" s="505"/>
      <c r="CR68" s="506"/>
      <c r="CS68" s="500"/>
      <c r="CT68" s="505"/>
      <c r="CU68" s="500"/>
      <c r="CV68" s="500"/>
      <c r="CW68" s="500"/>
      <c r="CX68" s="506"/>
      <c r="CY68" s="505"/>
      <c r="CZ68" s="475"/>
      <c r="DA68" s="307"/>
      <c r="DB68" s="507">
        <v>0</v>
      </c>
      <c r="DC68" s="508"/>
      <c r="DD68" s="508"/>
      <c r="DE68" s="509"/>
      <c r="DF68" s="510">
        <v>836.77</v>
      </c>
      <c r="DG68" s="511">
        <v>306.60000000000002</v>
      </c>
      <c r="DH68" s="397"/>
      <c r="DI68" s="512"/>
      <c r="DJ68" s="171">
        <v>1143.3699999999999</v>
      </c>
      <c r="DK68" s="172">
        <v>836.77</v>
      </c>
      <c r="DL68" s="172">
        <v>306.60000000000002</v>
      </c>
      <c r="DM68" s="172">
        <v>1011.76</v>
      </c>
      <c r="DN68" s="172">
        <v>327.95</v>
      </c>
      <c r="DO68" s="172">
        <v>4107.05</v>
      </c>
      <c r="DP68" s="172">
        <v>519.0200000000001</v>
      </c>
      <c r="DQ68" s="513">
        <v>0</v>
      </c>
      <c r="DS68" s="2"/>
      <c r="DT68" s="2"/>
      <c r="DU68" s="2"/>
      <c r="DV68" s="2"/>
      <c r="DW68" s="60"/>
      <c r="DX68" s="512">
        <v>42494</v>
      </c>
      <c r="DY68" s="514">
        <v>1</v>
      </c>
      <c r="DZ68" s="169">
        <v>0</v>
      </c>
      <c r="EA68" s="169">
        <v>0</v>
      </c>
      <c r="EB68" s="228"/>
      <c r="EC68" s="174"/>
      <c r="ED68" s="175"/>
      <c r="EE68" s="21"/>
      <c r="EF68" s="21"/>
      <c r="EG68" s="228"/>
      <c r="EH68" s="175"/>
      <c r="EI68" s="175"/>
      <c r="EJ68" s="175"/>
      <c r="EK68" s="175"/>
      <c r="EL68" s="175"/>
      <c r="EM68" s="172">
        <v>1281.8800000000001</v>
      </c>
      <c r="EO68" s="656">
        <v>8907</v>
      </c>
      <c r="EP68" s="657">
        <v>13975</v>
      </c>
      <c r="EQ68" s="658">
        <v>2335</v>
      </c>
      <c r="ER68" s="657">
        <v>2766</v>
      </c>
      <c r="ES68" s="657">
        <v>3577</v>
      </c>
      <c r="EU68" s="635">
        <v>7.6899160534770444E-2</v>
      </c>
      <c r="EV68" s="635">
        <v>6.3275018432870839E-2</v>
      </c>
      <c r="EW68" s="635">
        <v>1.9319613607727847E-2</v>
      </c>
      <c r="EX68" s="635">
        <v>3.2867132867132866E-2</v>
      </c>
      <c r="EY68" s="635">
        <v>2.4010914051841747E-2</v>
      </c>
      <c r="EZ68" s="129"/>
      <c r="FB68" s="515"/>
      <c r="FC68" s="515"/>
    </row>
    <row r="69" spans="2:159" ht="15.75" x14ac:dyDescent="0.2">
      <c r="B69" s="60"/>
      <c r="C69" s="392" t="s">
        <v>29</v>
      </c>
      <c r="D69" s="532">
        <v>140</v>
      </c>
      <c r="E69" s="537" t="s">
        <v>109</v>
      </c>
      <c r="F69" s="538">
        <f>I16</f>
        <v>0</v>
      </c>
      <c r="G69" s="392" t="s">
        <v>109</v>
      </c>
      <c r="H69" s="532">
        <v>0</v>
      </c>
      <c r="J69" s="307"/>
      <c r="K69" s="249"/>
      <c r="L69" s="249"/>
      <c r="M69" s="486">
        <v>44936</v>
      </c>
      <c r="N69" s="193">
        <v>9650</v>
      </c>
      <c r="O69" s="191">
        <v>15039</v>
      </c>
      <c r="P69" s="192">
        <v>2414</v>
      </c>
      <c r="Q69" s="191">
        <v>2880</v>
      </c>
      <c r="R69" s="191">
        <v>3723</v>
      </c>
      <c r="S69" s="487"/>
      <c r="T69" s="488"/>
      <c r="U69" s="21"/>
      <c r="V69" s="21"/>
      <c r="W69" s="489"/>
      <c r="X69" s="490">
        <v>1692</v>
      </c>
      <c r="Y69" s="194">
        <v>84</v>
      </c>
      <c r="Z69" s="192">
        <v>368</v>
      </c>
      <c r="AA69" s="192">
        <v>25780.51</v>
      </c>
      <c r="AB69" s="192">
        <v>26717</v>
      </c>
      <c r="AC69" s="194">
        <v>-936.4900000000016</v>
      </c>
      <c r="AD69" s="491">
        <v>26349</v>
      </c>
      <c r="AE69" s="492">
        <v>0</v>
      </c>
      <c r="AF69" s="192">
        <v>15039</v>
      </c>
      <c r="AG69" s="192">
        <v>15039</v>
      </c>
      <c r="AH69" s="192">
        <v>0</v>
      </c>
      <c r="AI69" s="192">
        <v>7850</v>
      </c>
      <c r="AJ69" s="194">
        <v>1800</v>
      </c>
      <c r="AK69" s="192">
        <v>1653.09</v>
      </c>
      <c r="AL69" s="192">
        <v>1641.31</v>
      </c>
      <c r="AM69" s="207">
        <v>1285.53</v>
      </c>
      <c r="AN69" s="207">
        <v>24.62857142857143</v>
      </c>
      <c r="AO69" s="197">
        <v>7.1260487934716038E-3</v>
      </c>
      <c r="AP69" s="493">
        <v>1474.19</v>
      </c>
      <c r="AQ69" s="494">
        <v>821.97</v>
      </c>
      <c r="AR69" s="495">
        <v>1121.49</v>
      </c>
      <c r="AS69" s="495">
        <v>1133.1400000000001</v>
      </c>
      <c r="AT69" s="495">
        <v>1234.07</v>
      </c>
      <c r="AU69" s="496">
        <v>1202.82</v>
      </c>
      <c r="AV69" s="496">
        <v>1186.8800000000001</v>
      </c>
      <c r="AW69" s="21"/>
      <c r="AX69" s="497">
        <v>1.0344</v>
      </c>
      <c r="AY69" s="498">
        <v>1.3711</v>
      </c>
      <c r="AZ69" s="499">
        <v>2.5242</v>
      </c>
      <c r="BA69" s="499">
        <v>2.2846000000000002</v>
      </c>
      <c r="BB69" s="499">
        <v>2.0579000000000001</v>
      </c>
      <c r="BC69" s="307"/>
      <c r="BD69" s="500"/>
      <c r="BE69" s="501"/>
      <c r="BF69" s="499">
        <v>1054.31</v>
      </c>
      <c r="BG69" s="502">
        <v>1054.31</v>
      </c>
      <c r="BH69" s="503">
        <v>0</v>
      </c>
      <c r="BI69" s="503">
        <v>0</v>
      </c>
      <c r="BJ69" s="503">
        <v>0</v>
      </c>
      <c r="BK69" s="503">
        <v>1054.31</v>
      </c>
      <c r="BL69" s="503">
        <v>1054.31</v>
      </c>
      <c r="BM69" s="503">
        <v>1054.31</v>
      </c>
      <c r="BN69" s="503">
        <v>1054.48</v>
      </c>
      <c r="BO69" s="503">
        <v>1054.3699999999999</v>
      </c>
      <c r="BP69" s="503">
        <v>34.141102474336911</v>
      </c>
      <c r="BQ69" s="503">
        <v>0</v>
      </c>
      <c r="BR69" s="503">
        <v>0</v>
      </c>
      <c r="BS69" s="503">
        <v>1054.3399999999999</v>
      </c>
      <c r="BT69" s="503">
        <v>0</v>
      </c>
      <c r="BU69" s="504">
        <v>0</v>
      </c>
      <c r="BV69" s="307"/>
      <c r="BW69" s="458"/>
      <c r="BX69" s="505"/>
      <c r="BY69" s="505"/>
      <c r="BZ69" s="505"/>
      <c r="CA69" s="505"/>
      <c r="CB69" s="505"/>
      <c r="CC69" s="505"/>
      <c r="CD69" s="505"/>
      <c r="CE69" s="505"/>
      <c r="CF69" s="505"/>
      <c r="CG69" s="505"/>
      <c r="CH69" s="505"/>
      <c r="CI69" s="505"/>
      <c r="CJ69" s="505"/>
      <c r="CK69" s="505"/>
      <c r="CL69" s="505"/>
      <c r="CM69" s="505"/>
      <c r="CN69" s="505"/>
      <c r="CO69" s="500"/>
      <c r="CP69" s="505"/>
      <c r="CQ69" s="505"/>
      <c r="CR69" s="506"/>
      <c r="CS69" s="500"/>
      <c r="CT69" s="505"/>
      <c r="CU69" s="500"/>
      <c r="CV69" s="500"/>
      <c r="CW69" s="500"/>
      <c r="CX69" s="506"/>
      <c r="CY69" s="505"/>
      <c r="CZ69" s="475"/>
      <c r="DA69" s="307"/>
      <c r="DB69" s="507">
        <v>0</v>
      </c>
      <c r="DC69" s="508"/>
      <c r="DD69" s="508"/>
      <c r="DE69" s="509"/>
      <c r="DF69" s="510">
        <v>852.96</v>
      </c>
      <c r="DG69" s="511">
        <v>297.8</v>
      </c>
      <c r="DH69" s="397"/>
      <c r="DI69" s="512"/>
      <c r="DJ69" s="171">
        <v>1150.76</v>
      </c>
      <c r="DK69" s="172">
        <v>852.96</v>
      </c>
      <c r="DL69" s="172">
        <v>297.8</v>
      </c>
      <c r="DM69" s="172">
        <v>1450.55</v>
      </c>
      <c r="DN69" s="172">
        <v>280.20999999999998</v>
      </c>
      <c r="DO69" s="172">
        <v>3509.46</v>
      </c>
      <c r="DP69" s="172">
        <v>536.61</v>
      </c>
      <c r="DQ69" s="513">
        <v>0</v>
      </c>
      <c r="DS69" s="2"/>
      <c r="DT69" s="2"/>
      <c r="DU69" s="2"/>
      <c r="DV69" s="2"/>
      <c r="DW69" s="60"/>
      <c r="DX69" s="512">
        <v>60923</v>
      </c>
      <c r="DY69" s="514">
        <v>1</v>
      </c>
      <c r="DZ69" s="169">
        <v>0</v>
      </c>
      <c r="EA69" s="169">
        <v>0</v>
      </c>
      <c r="EB69" s="228"/>
      <c r="EC69" s="174"/>
      <c r="ED69" s="175"/>
      <c r="EE69" s="21"/>
      <c r="EF69" s="21"/>
      <c r="EG69" s="228"/>
      <c r="EH69" s="175"/>
      <c r="EI69" s="175"/>
      <c r="EJ69" s="175"/>
      <c r="EK69" s="175"/>
      <c r="EL69" s="175"/>
      <c r="EM69" s="172">
        <v>1285.53</v>
      </c>
      <c r="EO69" s="656">
        <v>8897</v>
      </c>
      <c r="EP69" s="657">
        <v>14202</v>
      </c>
      <c r="EQ69" s="658">
        <v>2356</v>
      </c>
      <c r="ER69" s="657">
        <v>2835</v>
      </c>
      <c r="ES69" s="657">
        <v>3723</v>
      </c>
      <c r="EU69" s="635">
        <v>7.8031088082901559E-2</v>
      </c>
      <c r="EV69" s="635">
        <v>5.565529622980251E-2</v>
      </c>
      <c r="EW69" s="635">
        <v>2.4026512013256007E-2</v>
      </c>
      <c r="EX69" s="635">
        <v>1.5625E-2</v>
      </c>
      <c r="EY69" s="635">
        <v>0</v>
      </c>
      <c r="EZ69" s="129"/>
      <c r="FB69" s="515"/>
      <c r="FC69" s="515"/>
    </row>
    <row r="70" spans="2:159" x14ac:dyDescent="0.2">
      <c r="B70" s="60"/>
      <c r="C70" s="392" t="s">
        <v>111</v>
      </c>
      <c r="D70" s="531">
        <f>ROUNDDOWN(H65*$H$11*42*35/1000,0)</f>
        <v>218</v>
      </c>
      <c r="E70" s="537" t="s">
        <v>111</v>
      </c>
      <c r="F70" s="539">
        <f>ROUND(H59*$H$11*42*35/1000,0)</f>
        <v>216</v>
      </c>
      <c r="G70" s="392" t="s">
        <v>111</v>
      </c>
      <c r="H70" s="531">
        <f>ROUND(H53*$H$11*42*35/1000,0)</f>
        <v>276</v>
      </c>
      <c r="I70" s="2"/>
      <c r="J70" s="307"/>
      <c r="K70" s="249"/>
      <c r="L70" s="249"/>
      <c r="M70" s="486">
        <v>44937</v>
      </c>
      <c r="N70" s="193">
        <v>9650</v>
      </c>
      <c r="O70" s="191">
        <v>14530</v>
      </c>
      <c r="P70" s="192">
        <v>2344</v>
      </c>
      <c r="Q70" s="191">
        <v>2703</v>
      </c>
      <c r="R70" s="191">
        <v>3538</v>
      </c>
      <c r="S70" s="487"/>
      <c r="T70" s="488"/>
      <c r="U70" s="21"/>
      <c r="V70" s="21"/>
      <c r="W70" s="489"/>
      <c r="X70" s="490">
        <v>1636</v>
      </c>
      <c r="Y70" s="194">
        <v>82</v>
      </c>
      <c r="Z70" s="192">
        <v>475</v>
      </c>
      <c r="AA70" s="192">
        <v>25089.93</v>
      </c>
      <c r="AB70" s="192">
        <v>26001</v>
      </c>
      <c r="AC70" s="194">
        <v>-911.06999999999971</v>
      </c>
      <c r="AD70" s="491">
        <v>25526</v>
      </c>
      <c r="AE70" s="492">
        <v>0</v>
      </c>
      <c r="AF70" s="192">
        <v>14530</v>
      </c>
      <c r="AG70" s="192">
        <v>14530</v>
      </c>
      <c r="AH70" s="192">
        <v>0</v>
      </c>
      <c r="AI70" s="192">
        <v>7850</v>
      </c>
      <c r="AJ70" s="194">
        <v>1800</v>
      </c>
      <c r="AK70" s="192">
        <v>1684.38</v>
      </c>
      <c r="AL70" s="192">
        <v>1682.46</v>
      </c>
      <c r="AM70" s="207">
        <v>1253.53</v>
      </c>
      <c r="AN70" s="207">
        <v>24.890476190476193</v>
      </c>
      <c r="AO70" s="197">
        <v>1.1398852990418271E-3</v>
      </c>
      <c r="AP70" s="493">
        <v>1248.56</v>
      </c>
      <c r="AQ70" s="494">
        <v>910.91</v>
      </c>
      <c r="AR70" s="495">
        <v>1122.1099999999999</v>
      </c>
      <c r="AS70" s="495">
        <v>1133.8800000000001</v>
      </c>
      <c r="AT70" s="495">
        <v>1234.8399999999999</v>
      </c>
      <c r="AU70" s="496">
        <v>1202.82</v>
      </c>
      <c r="AV70" s="496">
        <v>1188.1500000000001</v>
      </c>
      <c r="AW70" s="21"/>
      <c r="AX70" s="497">
        <v>1.0454000000000001</v>
      </c>
      <c r="AY70" s="498">
        <v>1.3838999999999999</v>
      </c>
      <c r="AZ70" s="499">
        <v>2.5367000000000002</v>
      </c>
      <c r="BA70" s="499">
        <v>2.2846000000000002</v>
      </c>
      <c r="BB70" s="499">
        <v>2.0899000000000001</v>
      </c>
      <c r="BC70" s="307"/>
      <c r="BD70" s="500"/>
      <c r="BE70" s="501"/>
      <c r="BF70" s="499">
        <v>1055.01</v>
      </c>
      <c r="BG70" s="502">
        <v>1055.01</v>
      </c>
      <c r="BH70" s="503">
        <v>0</v>
      </c>
      <c r="BI70" s="503">
        <v>0</v>
      </c>
      <c r="BJ70" s="503">
        <v>0</v>
      </c>
      <c r="BK70" s="503">
        <v>1055.01</v>
      </c>
      <c r="BL70" s="503">
        <v>1055.01</v>
      </c>
      <c r="BM70" s="503">
        <v>1055.01</v>
      </c>
      <c r="BN70" s="503">
        <v>1055.04</v>
      </c>
      <c r="BO70" s="503">
        <v>1055.02</v>
      </c>
      <c r="BP70" s="503">
        <v>33.971921257439348</v>
      </c>
      <c r="BQ70" s="503">
        <v>0</v>
      </c>
      <c r="BR70" s="503">
        <v>0</v>
      </c>
      <c r="BS70" s="503">
        <v>1055.0899999999999</v>
      </c>
      <c r="BT70" s="503">
        <v>0</v>
      </c>
      <c r="BU70" s="504">
        <v>0</v>
      </c>
      <c r="BV70" s="307"/>
      <c r="BW70" s="458"/>
      <c r="BX70" s="505"/>
      <c r="BY70" s="505"/>
      <c r="BZ70" s="505"/>
      <c r="CA70" s="505"/>
      <c r="CB70" s="505"/>
      <c r="CC70" s="505"/>
      <c r="CD70" s="505"/>
      <c r="CE70" s="505"/>
      <c r="CF70" s="505"/>
      <c r="CG70" s="505"/>
      <c r="CH70" s="505"/>
      <c r="CI70" s="505"/>
      <c r="CJ70" s="505"/>
      <c r="CK70" s="505"/>
      <c r="CL70" s="505"/>
      <c r="CM70" s="505"/>
      <c r="CN70" s="505"/>
      <c r="CO70" s="500"/>
      <c r="CP70" s="505"/>
      <c r="CQ70" s="505"/>
      <c r="CR70" s="506"/>
      <c r="CS70" s="500"/>
      <c r="CT70" s="505"/>
      <c r="CU70" s="500"/>
      <c r="CV70" s="500"/>
      <c r="CW70" s="500"/>
      <c r="CX70" s="506"/>
      <c r="CY70" s="505"/>
      <c r="CZ70" s="475"/>
      <c r="DA70" s="307"/>
      <c r="DB70" s="507">
        <v>0</v>
      </c>
      <c r="DC70" s="508"/>
      <c r="DD70" s="508"/>
      <c r="DE70" s="509"/>
      <c r="DF70" s="510">
        <v>825.58</v>
      </c>
      <c r="DG70" s="511">
        <v>287.51</v>
      </c>
      <c r="DH70" s="397"/>
      <c r="DI70" s="512"/>
      <c r="DJ70" s="171">
        <v>1113.0900000000001</v>
      </c>
      <c r="DK70" s="172">
        <v>825.58</v>
      </c>
      <c r="DL70" s="172">
        <v>287.51</v>
      </c>
      <c r="DM70" s="172">
        <v>546.92999999999995</v>
      </c>
      <c r="DN70" s="172">
        <v>275.79000000000002</v>
      </c>
      <c r="DO70" s="172">
        <v>3788.1100000000006</v>
      </c>
      <c r="DP70" s="172">
        <v>548.33000000000004</v>
      </c>
      <c r="DQ70" s="513">
        <v>0</v>
      </c>
      <c r="DS70" s="2"/>
      <c r="DT70" s="2"/>
      <c r="DU70" s="2"/>
      <c r="DV70" s="2"/>
      <c r="DW70" s="60"/>
      <c r="DX70" s="512">
        <v>22971</v>
      </c>
      <c r="DY70" s="514">
        <v>1</v>
      </c>
      <c r="DZ70" s="169">
        <v>0</v>
      </c>
      <c r="EA70" s="169">
        <v>0</v>
      </c>
      <c r="EB70" s="228"/>
      <c r="EC70" s="174"/>
      <c r="ED70" s="175"/>
      <c r="EE70" s="21"/>
      <c r="EF70" s="21"/>
      <c r="EG70" s="228"/>
      <c r="EH70" s="175"/>
      <c r="EI70" s="175"/>
      <c r="EJ70" s="175"/>
      <c r="EK70" s="175"/>
      <c r="EL70" s="175"/>
      <c r="EM70" s="172">
        <v>1253.53</v>
      </c>
      <c r="EO70" s="656">
        <v>8902</v>
      </c>
      <c r="EP70" s="657">
        <v>13765</v>
      </c>
      <c r="EQ70" s="658">
        <v>2313</v>
      </c>
      <c r="ER70" s="657">
        <v>2630</v>
      </c>
      <c r="ES70" s="657">
        <v>3538</v>
      </c>
      <c r="EU70" s="635">
        <v>7.7512953367875642E-2</v>
      </c>
      <c r="EV70" s="635">
        <v>5.2649690295939439E-2</v>
      </c>
      <c r="EW70" s="635">
        <v>1.3225255972696246E-2</v>
      </c>
      <c r="EX70" s="635">
        <v>2.7007029226785054E-2</v>
      </c>
      <c r="EY70" s="635">
        <v>0</v>
      </c>
      <c r="EZ70" s="129"/>
      <c r="FB70" s="515"/>
      <c r="FC70" s="515"/>
    </row>
    <row r="71" spans="2:159" x14ac:dyDescent="0.2">
      <c r="B71" s="60"/>
      <c r="C71" s="392" t="s">
        <v>113</v>
      </c>
      <c r="D71" s="531">
        <f>ROUND(D68*0.0025,0)</f>
        <v>8</v>
      </c>
      <c r="E71" s="537" t="s">
        <v>113</v>
      </c>
      <c r="F71" s="539">
        <f>ROUND(F68*0.0025,0)</f>
        <v>6</v>
      </c>
      <c r="G71" s="392" t="s">
        <v>113</v>
      </c>
      <c r="H71" s="531">
        <f>ROUND(H68*0.0025,0)</f>
        <v>9</v>
      </c>
      <c r="J71" s="307"/>
      <c r="K71" s="249"/>
      <c r="L71" s="249"/>
      <c r="M71" s="486">
        <v>44938</v>
      </c>
      <c r="N71" s="193">
        <v>9649</v>
      </c>
      <c r="O71" s="191">
        <v>14525</v>
      </c>
      <c r="P71" s="192">
        <v>2227</v>
      </c>
      <c r="Q71" s="191">
        <v>2919</v>
      </c>
      <c r="R71" s="191">
        <v>3576</v>
      </c>
      <c r="S71" s="487"/>
      <c r="T71" s="488"/>
      <c r="U71" s="21"/>
      <c r="V71" s="21"/>
      <c r="W71" s="489"/>
      <c r="X71" s="490">
        <v>1640</v>
      </c>
      <c r="Y71" s="194">
        <v>82</v>
      </c>
      <c r="Z71" s="192">
        <v>613</v>
      </c>
      <c r="AA71" s="192">
        <v>25655.43</v>
      </c>
      <c r="AB71" s="192">
        <v>26581</v>
      </c>
      <c r="AC71" s="194">
        <v>-925.56999999999971</v>
      </c>
      <c r="AD71" s="491">
        <v>25968</v>
      </c>
      <c r="AE71" s="492">
        <v>0</v>
      </c>
      <c r="AF71" s="192">
        <v>14525</v>
      </c>
      <c r="AG71" s="192">
        <v>14525</v>
      </c>
      <c r="AH71" s="192">
        <v>0</v>
      </c>
      <c r="AI71" s="192">
        <v>7850</v>
      </c>
      <c r="AJ71" s="194">
        <v>1799</v>
      </c>
      <c r="AK71" s="192">
        <v>1705.63</v>
      </c>
      <c r="AL71" s="192">
        <v>1693.35</v>
      </c>
      <c r="AM71" s="207">
        <v>1254.44</v>
      </c>
      <c r="AN71" s="207">
        <v>25.388095238095236</v>
      </c>
      <c r="AO71" s="197">
        <v>7.1996857466157371E-3</v>
      </c>
      <c r="AP71" s="493">
        <v>835.91</v>
      </c>
      <c r="AQ71" s="494">
        <v>872.54</v>
      </c>
      <c r="AR71" s="495">
        <v>1123.07</v>
      </c>
      <c r="AS71" s="495">
        <v>1133.8800000000001</v>
      </c>
      <c r="AT71" s="495">
        <v>1235.17</v>
      </c>
      <c r="AU71" s="496">
        <v>1202.82</v>
      </c>
      <c r="AV71" s="496">
        <v>1189.46</v>
      </c>
      <c r="AW71" s="21"/>
      <c r="AX71" s="497">
        <v>1.0663</v>
      </c>
      <c r="AY71" s="498">
        <v>1.3838999999999999</v>
      </c>
      <c r="AZ71" s="499">
        <v>2.5467</v>
      </c>
      <c r="BA71" s="499">
        <v>2.2846000000000002</v>
      </c>
      <c r="BB71" s="499">
        <v>2.1143000000000001</v>
      </c>
      <c r="BC71" s="307"/>
      <c r="BD71" s="500"/>
      <c r="BE71" s="501"/>
      <c r="BF71" s="499">
        <v>1054.3399999999999</v>
      </c>
      <c r="BG71" s="502">
        <v>1054.3399999999999</v>
      </c>
      <c r="BH71" s="503">
        <v>0</v>
      </c>
      <c r="BI71" s="503">
        <v>0</v>
      </c>
      <c r="BJ71" s="503">
        <v>0</v>
      </c>
      <c r="BK71" s="503">
        <v>1054.3399999999999</v>
      </c>
      <c r="BL71" s="503">
        <v>1054.3399999999999</v>
      </c>
      <c r="BM71" s="503">
        <v>1054.3399999999999</v>
      </c>
      <c r="BN71" s="503">
        <v>1054.3699999999999</v>
      </c>
      <c r="BO71" s="503">
        <v>1054.3399999999999</v>
      </c>
      <c r="BP71" s="503">
        <v>33.907769941634243</v>
      </c>
      <c r="BQ71" s="503">
        <v>0</v>
      </c>
      <c r="BR71" s="503">
        <v>0</v>
      </c>
      <c r="BS71" s="503">
        <v>1054.4100000000001</v>
      </c>
      <c r="BT71" s="503">
        <v>0</v>
      </c>
      <c r="BU71" s="504">
        <v>0</v>
      </c>
      <c r="BV71" s="307"/>
      <c r="BW71" s="458"/>
      <c r="BX71" s="505"/>
      <c r="BY71" s="505"/>
      <c r="BZ71" s="505"/>
      <c r="CA71" s="505"/>
      <c r="CB71" s="505"/>
      <c r="CC71" s="505"/>
      <c r="CD71" s="505"/>
      <c r="CE71" s="505"/>
      <c r="CF71" s="505"/>
      <c r="CG71" s="505"/>
      <c r="CH71" s="505"/>
      <c r="CI71" s="505"/>
      <c r="CJ71" s="505"/>
      <c r="CK71" s="505"/>
      <c r="CL71" s="505"/>
      <c r="CM71" s="505"/>
      <c r="CN71" s="505"/>
      <c r="CO71" s="500"/>
      <c r="CP71" s="505"/>
      <c r="CQ71" s="505"/>
      <c r="CR71" s="506"/>
      <c r="CS71" s="500"/>
      <c r="CT71" s="505"/>
      <c r="CU71" s="500"/>
      <c r="CV71" s="500"/>
      <c r="CW71" s="500"/>
      <c r="CX71" s="506"/>
      <c r="CY71" s="505"/>
      <c r="CZ71" s="475"/>
      <c r="DA71" s="307"/>
      <c r="DB71" s="507">
        <v>0</v>
      </c>
      <c r="DC71" s="508"/>
      <c r="DD71" s="508"/>
      <c r="DE71" s="509"/>
      <c r="DF71" s="510">
        <v>819.98</v>
      </c>
      <c r="DG71" s="511">
        <v>295.45</v>
      </c>
      <c r="DH71" s="397"/>
      <c r="DI71" s="512"/>
      <c r="DJ71" s="171">
        <v>1115.43</v>
      </c>
      <c r="DK71" s="172">
        <v>819.98</v>
      </c>
      <c r="DL71" s="172">
        <v>295.45</v>
      </c>
      <c r="DM71" s="172">
        <v>1058.57</v>
      </c>
      <c r="DN71" s="172">
        <v>210.74</v>
      </c>
      <c r="DO71" s="172">
        <v>3549.52</v>
      </c>
      <c r="DP71" s="172">
        <v>633.04000000000008</v>
      </c>
      <c r="DQ71" s="513">
        <v>0</v>
      </c>
      <c r="DS71" s="2"/>
      <c r="DT71" s="2"/>
      <c r="DU71" s="2"/>
      <c r="DV71" s="2"/>
      <c r="DW71" s="60"/>
      <c r="DX71" s="512">
        <v>44460</v>
      </c>
      <c r="DY71" s="514">
        <v>1</v>
      </c>
      <c r="DZ71" s="169">
        <v>0</v>
      </c>
      <c r="EA71" s="169">
        <v>0</v>
      </c>
      <c r="EB71" s="228"/>
      <c r="EC71" s="174"/>
      <c r="ED71" s="175"/>
      <c r="EE71" s="21"/>
      <c r="EF71" s="21"/>
      <c r="EG71" s="228"/>
      <c r="EH71" s="175"/>
      <c r="EI71" s="175"/>
      <c r="EJ71" s="175"/>
      <c r="EK71" s="175"/>
      <c r="EL71" s="175"/>
      <c r="EM71" s="172">
        <v>1254.44</v>
      </c>
      <c r="EO71" s="656">
        <v>8905</v>
      </c>
      <c r="EP71" s="657">
        <v>13787.7</v>
      </c>
      <c r="EQ71" s="658">
        <v>2203.1999999999998</v>
      </c>
      <c r="ER71" s="657">
        <v>2778.3</v>
      </c>
      <c r="ES71" s="657">
        <v>3568.8</v>
      </c>
      <c r="EU71" s="635">
        <v>7.7106435900093279E-2</v>
      </c>
      <c r="EV71" s="635">
        <v>5.0760757314974134E-2</v>
      </c>
      <c r="EW71" s="635">
        <v>1.068702290076344E-2</v>
      </c>
      <c r="EX71" s="635">
        <v>4.8201438848920801E-2</v>
      </c>
      <c r="EY71" s="635">
        <v>2.0134228187918954E-3</v>
      </c>
      <c r="EZ71" s="129"/>
    </row>
    <row r="72" spans="2:159" x14ac:dyDescent="0.2">
      <c r="B72" s="60"/>
      <c r="C72" s="392" t="s">
        <v>115</v>
      </c>
      <c r="D72" s="531">
        <f>ROUND(ROUND(G64,0)/(G64+G58+G52+G46+G88+G104)*ROUND($E$29,0),0)</f>
        <v>157</v>
      </c>
      <c r="E72" s="537" t="s">
        <v>115</v>
      </c>
      <c r="F72" s="539">
        <f>ROUND(G58/(G64+G58+G52+G46+G88+G104)*ROUND($E$29,0),0)</f>
        <v>124</v>
      </c>
      <c r="G72" s="392" t="s">
        <v>115</v>
      </c>
      <c r="H72" s="531">
        <f>ROUND(G52/(G64+G58+G52+G46+G88+G104)*ROUND($E$29,0),0)</f>
        <v>168</v>
      </c>
      <c r="I72" s="2"/>
      <c r="J72" s="307"/>
      <c r="K72" s="249"/>
      <c r="L72" s="249"/>
      <c r="M72" s="486">
        <v>44939</v>
      </c>
      <c r="N72" s="193">
        <v>9649</v>
      </c>
      <c r="O72" s="191">
        <v>14710</v>
      </c>
      <c r="P72" s="192">
        <v>2248</v>
      </c>
      <c r="Q72" s="191">
        <v>2892</v>
      </c>
      <c r="R72" s="191">
        <v>3552</v>
      </c>
      <c r="S72" s="487"/>
      <c r="T72" s="488"/>
      <c r="U72" s="21"/>
      <c r="V72" s="21"/>
      <c r="W72" s="489"/>
      <c r="X72" s="490">
        <v>1665</v>
      </c>
      <c r="Y72" s="194">
        <v>83</v>
      </c>
      <c r="Z72" s="192">
        <v>877</v>
      </c>
      <c r="AA72" s="192">
        <v>25870.01</v>
      </c>
      <c r="AB72" s="192">
        <v>26816</v>
      </c>
      <c r="AC72" s="194">
        <v>-945.9900000000016</v>
      </c>
      <c r="AD72" s="491">
        <v>25939</v>
      </c>
      <c r="AE72" s="492">
        <v>0</v>
      </c>
      <c r="AF72" s="192">
        <v>14710</v>
      </c>
      <c r="AG72" s="192">
        <v>14710</v>
      </c>
      <c r="AH72" s="192">
        <v>0</v>
      </c>
      <c r="AI72" s="192">
        <v>7850</v>
      </c>
      <c r="AJ72" s="194">
        <v>1799</v>
      </c>
      <c r="AK72" s="192">
        <v>1662.03</v>
      </c>
      <c r="AL72" s="192">
        <v>1678.39</v>
      </c>
      <c r="AM72" s="207">
        <v>1259.31</v>
      </c>
      <c r="AN72" s="207">
        <v>25.183333333333334</v>
      </c>
      <c r="AO72" s="197">
        <v>-9.8433842951090693E-3</v>
      </c>
      <c r="AP72" s="493">
        <v>1028.52</v>
      </c>
      <c r="AQ72" s="494">
        <v>567.9</v>
      </c>
      <c r="AR72" s="495">
        <v>1122.73</v>
      </c>
      <c r="AS72" s="495">
        <v>1133.8800000000001</v>
      </c>
      <c r="AT72" s="495">
        <v>1234.1199999999999</v>
      </c>
      <c r="AU72" s="496">
        <v>1202.82</v>
      </c>
      <c r="AV72" s="496">
        <v>1187.3900000000001</v>
      </c>
      <c r="AW72" s="21"/>
      <c r="AX72" s="497">
        <v>1.0577000000000001</v>
      </c>
      <c r="AY72" s="498">
        <v>1.3838999999999999</v>
      </c>
      <c r="AZ72" s="499">
        <v>2.5255999999999998</v>
      </c>
      <c r="BA72" s="499">
        <v>2.2846000000000002</v>
      </c>
      <c r="BB72" s="499">
        <v>2.0952999999999999</v>
      </c>
      <c r="BC72" s="307"/>
      <c r="BD72" s="500"/>
      <c r="BE72" s="501"/>
      <c r="BF72" s="499">
        <v>1053.9100000000001</v>
      </c>
      <c r="BG72" s="502">
        <v>1053.9100000000001</v>
      </c>
      <c r="BH72" s="503">
        <v>0</v>
      </c>
      <c r="BI72" s="503">
        <v>0</v>
      </c>
      <c r="BJ72" s="503">
        <v>0</v>
      </c>
      <c r="BK72" s="503">
        <v>1053.9100000000001</v>
      </c>
      <c r="BL72" s="503">
        <v>1053.9100000000001</v>
      </c>
      <c r="BM72" s="503">
        <v>1053.9100000000001</v>
      </c>
      <c r="BN72" s="503">
        <v>1053.8900000000001</v>
      </c>
      <c r="BO72" s="503">
        <v>1053.8800000000001</v>
      </c>
      <c r="BP72" s="503">
        <v>34.276421288311994</v>
      </c>
      <c r="BQ72" s="503">
        <v>0</v>
      </c>
      <c r="BR72" s="503">
        <v>0</v>
      </c>
      <c r="BS72" s="503">
        <v>1053.95</v>
      </c>
      <c r="BT72" s="503">
        <v>0</v>
      </c>
      <c r="BU72" s="504">
        <v>0</v>
      </c>
      <c r="BV72" s="307"/>
      <c r="BW72" s="458"/>
      <c r="BX72" s="505"/>
      <c r="BY72" s="505"/>
      <c r="BZ72" s="505"/>
      <c r="CA72" s="505"/>
      <c r="CB72" s="505"/>
      <c r="CC72" s="505"/>
      <c r="CD72" s="505"/>
      <c r="CE72" s="505"/>
      <c r="CF72" s="505"/>
      <c r="CG72" s="505"/>
      <c r="CH72" s="505"/>
      <c r="CI72" s="505"/>
      <c r="CJ72" s="505"/>
      <c r="CK72" s="505"/>
      <c r="CL72" s="505"/>
      <c r="CM72" s="505"/>
      <c r="CN72" s="505"/>
      <c r="CO72" s="500"/>
      <c r="CP72" s="505"/>
      <c r="CQ72" s="505"/>
      <c r="CR72" s="506"/>
      <c r="CS72" s="500"/>
      <c r="CT72" s="505"/>
      <c r="CU72" s="500"/>
      <c r="CV72" s="500"/>
      <c r="CW72" s="500"/>
      <c r="CX72" s="506"/>
      <c r="CY72" s="505"/>
      <c r="CZ72" s="475"/>
      <c r="DA72" s="307"/>
      <c r="DB72" s="507">
        <v>0</v>
      </c>
      <c r="DC72" s="508"/>
      <c r="DD72" s="508"/>
      <c r="DE72" s="509"/>
      <c r="DF72" s="510">
        <v>834.99</v>
      </c>
      <c r="DG72" s="511">
        <v>297.88</v>
      </c>
      <c r="DH72" s="397"/>
      <c r="DI72" s="512"/>
      <c r="DJ72" s="171">
        <v>1132.8699999999999</v>
      </c>
      <c r="DK72" s="172">
        <v>834.99</v>
      </c>
      <c r="DL72" s="172">
        <v>297.88</v>
      </c>
      <c r="DM72" s="172">
        <v>790.93</v>
      </c>
      <c r="DN72" s="172">
        <v>327.9</v>
      </c>
      <c r="DO72" s="172">
        <v>3593.58</v>
      </c>
      <c r="DP72" s="172">
        <v>603.0200000000001</v>
      </c>
      <c r="DQ72" s="513">
        <v>0</v>
      </c>
      <c r="DS72" s="2"/>
      <c r="DT72" s="2"/>
      <c r="DU72" s="2"/>
      <c r="DV72" s="2"/>
      <c r="DW72" s="60"/>
      <c r="DX72" s="512">
        <v>33219</v>
      </c>
      <c r="DY72" s="514">
        <v>1</v>
      </c>
      <c r="DZ72" s="169">
        <v>0</v>
      </c>
      <c r="EA72" s="169">
        <v>0</v>
      </c>
      <c r="EB72" s="228"/>
      <c r="EC72" s="174"/>
      <c r="ED72" s="175"/>
      <c r="EE72" s="21"/>
      <c r="EF72" s="21"/>
      <c r="EG72" s="228"/>
      <c r="EH72" s="175"/>
      <c r="EI72" s="175"/>
      <c r="EJ72" s="175"/>
      <c r="EK72" s="175"/>
      <c r="EL72" s="175"/>
      <c r="EM72" s="172">
        <v>1259.31</v>
      </c>
      <c r="EO72" s="656">
        <v>8916</v>
      </c>
      <c r="EP72" s="657">
        <v>13844.8</v>
      </c>
      <c r="EQ72" s="658">
        <v>2188</v>
      </c>
      <c r="ER72" s="657">
        <v>2830</v>
      </c>
      <c r="ES72" s="657">
        <v>3551.6</v>
      </c>
      <c r="EU72" s="635">
        <v>7.5966421390817704E-2</v>
      </c>
      <c r="EV72" s="635">
        <v>5.8817131203263137E-2</v>
      </c>
      <c r="EW72" s="635">
        <v>2.6690391459074734E-2</v>
      </c>
      <c r="EX72" s="635">
        <v>2.1438450899031812E-2</v>
      </c>
      <c r="EY72" s="635">
        <v>1.1261261261263822E-4</v>
      </c>
      <c r="EZ72" s="129"/>
    </row>
    <row r="73" spans="2:159" x14ac:dyDescent="0.2">
      <c r="B73" s="60"/>
      <c r="C73" s="392" t="s">
        <v>117</v>
      </c>
      <c r="D73" s="531">
        <f>D68-D69-D70-D71-D72-D75-D67-D66</f>
        <v>294.27</v>
      </c>
      <c r="E73" s="537" t="s">
        <v>117</v>
      </c>
      <c r="F73" s="539">
        <f>F68-F69-F70-F71-F72</f>
        <v>2200</v>
      </c>
      <c r="G73" s="392" t="s">
        <v>117</v>
      </c>
      <c r="H73" s="531">
        <f>H68-H69-H70-H71-H72</f>
        <v>2988</v>
      </c>
      <c r="J73" s="307"/>
      <c r="K73" s="249"/>
      <c r="L73" s="249"/>
      <c r="M73" s="486">
        <v>44940</v>
      </c>
      <c r="N73" s="193">
        <v>9545</v>
      </c>
      <c r="O73" s="191">
        <v>14844</v>
      </c>
      <c r="P73" s="192">
        <v>2163</v>
      </c>
      <c r="Q73" s="191">
        <v>2927</v>
      </c>
      <c r="R73" s="191">
        <v>3509</v>
      </c>
      <c r="S73" s="487"/>
      <c r="T73" s="488"/>
      <c r="U73" s="21"/>
      <c r="V73" s="21"/>
      <c r="W73" s="489"/>
      <c r="X73" s="490">
        <v>1488</v>
      </c>
      <c r="Y73" s="194">
        <v>82</v>
      </c>
      <c r="Z73" s="192">
        <v>699</v>
      </c>
      <c r="AA73" s="192">
        <v>25225.46</v>
      </c>
      <c r="AB73" s="192">
        <v>27021</v>
      </c>
      <c r="AC73" s="194">
        <v>-1795.5400000000009</v>
      </c>
      <c r="AD73" s="491">
        <v>26322</v>
      </c>
      <c r="AE73" s="492">
        <v>-2604.4</v>
      </c>
      <c r="AF73" s="192">
        <v>14844</v>
      </c>
      <c r="AG73" s="192">
        <v>14844</v>
      </c>
      <c r="AH73" s="192">
        <v>145.59999999999991</v>
      </c>
      <c r="AI73" s="192">
        <v>7850</v>
      </c>
      <c r="AJ73" s="194">
        <v>1695</v>
      </c>
      <c r="AK73" s="192">
        <v>1402.87</v>
      </c>
      <c r="AL73" s="192">
        <v>756.75</v>
      </c>
      <c r="AM73" s="207">
        <v>1209.8</v>
      </c>
      <c r="AN73" s="207">
        <v>24.730952380952381</v>
      </c>
      <c r="AO73" s="197">
        <v>0.46057011697448796</v>
      </c>
      <c r="AP73" s="493">
        <v>1089.55</v>
      </c>
      <c r="AQ73" s="494">
        <v>550.17999999999995</v>
      </c>
      <c r="AR73" s="495">
        <v>1121.71</v>
      </c>
      <c r="AS73" s="495">
        <v>1133.8800000000001</v>
      </c>
      <c r="AT73" s="495">
        <v>1234.99</v>
      </c>
      <c r="AU73" s="496">
        <v>1202.82</v>
      </c>
      <c r="AV73" s="496">
        <v>1189.67</v>
      </c>
      <c r="AW73" s="21"/>
      <c r="AX73" s="497">
        <v>1.0387</v>
      </c>
      <c r="AY73" s="498">
        <v>1.3838999999999999</v>
      </c>
      <c r="AZ73" s="499">
        <v>2.5268000000000002</v>
      </c>
      <c r="BA73" s="499">
        <v>2.2846000000000002</v>
      </c>
      <c r="BB73" s="499">
        <v>2.1162999999999998</v>
      </c>
      <c r="BC73" s="307"/>
      <c r="BD73" s="500"/>
      <c r="BE73" s="501"/>
      <c r="BF73" s="499">
        <v>1059.5</v>
      </c>
      <c r="BG73" s="502">
        <v>1059.5</v>
      </c>
      <c r="BH73" s="503">
        <v>0</v>
      </c>
      <c r="BI73" s="503">
        <v>0</v>
      </c>
      <c r="BJ73" s="503">
        <v>0</v>
      </c>
      <c r="BK73" s="503">
        <v>1059.5</v>
      </c>
      <c r="BL73" s="503">
        <v>1059.5</v>
      </c>
      <c r="BM73" s="503">
        <v>1059.5</v>
      </c>
      <c r="BN73" s="503">
        <v>1060.19</v>
      </c>
      <c r="BO73" s="503">
        <v>1060.25</v>
      </c>
      <c r="BP73" s="503">
        <v>30.694494967867101</v>
      </c>
      <c r="BQ73" s="503">
        <v>1392.9718499999999</v>
      </c>
      <c r="BR73" s="503">
        <v>0</v>
      </c>
      <c r="BS73" s="503">
        <v>1057.53</v>
      </c>
      <c r="BT73" s="503">
        <v>0</v>
      </c>
      <c r="BU73" s="504">
        <v>0</v>
      </c>
      <c r="BV73" s="307"/>
      <c r="BW73" s="458"/>
      <c r="BX73" s="505"/>
      <c r="BY73" s="505"/>
      <c r="BZ73" s="505"/>
      <c r="CA73" s="505"/>
      <c r="CB73" s="505"/>
      <c r="CC73" s="505"/>
      <c r="CD73" s="505"/>
      <c r="CE73" s="505"/>
      <c r="CF73" s="505"/>
      <c r="CG73" s="505"/>
      <c r="CH73" s="505"/>
      <c r="CI73" s="505"/>
      <c r="CJ73" s="505"/>
      <c r="CK73" s="505"/>
      <c r="CL73" s="505"/>
      <c r="CM73" s="505"/>
      <c r="CN73" s="505"/>
      <c r="CO73" s="500"/>
      <c r="CP73" s="505"/>
      <c r="CQ73" s="505"/>
      <c r="CR73" s="506"/>
      <c r="CS73" s="500"/>
      <c r="CT73" s="505"/>
      <c r="CU73" s="500"/>
      <c r="CV73" s="500"/>
      <c r="CW73" s="500"/>
      <c r="CX73" s="506"/>
      <c r="CY73" s="505"/>
      <c r="CZ73" s="475"/>
      <c r="DA73" s="307"/>
      <c r="DB73" s="507">
        <v>2</v>
      </c>
      <c r="DC73" s="508"/>
      <c r="DD73" s="508"/>
      <c r="DE73" s="509"/>
      <c r="DF73" s="510">
        <v>733.14</v>
      </c>
      <c r="DG73" s="511">
        <v>279.41000000000003</v>
      </c>
      <c r="DH73" s="397"/>
      <c r="DI73" s="512"/>
      <c r="DJ73" s="171">
        <v>1012.55</v>
      </c>
      <c r="DK73" s="172">
        <v>733.14</v>
      </c>
      <c r="DL73" s="172">
        <v>279.41000000000003</v>
      </c>
      <c r="DM73" s="172">
        <v>1269.95</v>
      </c>
      <c r="DN73" s="172">
        <v>426.17</v>
      </c>
      <c r="DO73" s="172">
        <v>3056.7699999999995</v>
      </c>
      <c r="DP73" s="172">
        <v>456.26</v>
      </c>
      <c r="DQ73" s="513">
        <v>0</v>
      </c>
      <c r="DS73" s="2"/>
      <c r="DT73" s="2"/>
      <c r="DU73" s="2"/>
      <c r="DV73" s="2"/>
      <c r="DW73" s="60"/>
      <c r="DX73" s="512">
        <v>53338</v>
      </c>
      <c r="DY73" s="514">
        <v>2</v>
      </c>
      <c r="DZ73" s="169">
        <v>0</v>
      </c>
      <c r="EA73" s="169">
        <v>0</v>
      </c>
      <c r="EB73" s="228"/>
      <c r="EC73" s="174"/>
      <c r="ED73" s="175"/>
      <c r="EE73" s="21"/>
      <c r="EF73" s="21"/>
      <c r="EG73" s="228"/>
      <c r="EH73" s="175"/>
      <c r="EI73" s="175"/>
      <c r="EJ73" s="175"/>
      <c r="EK73" s="175"/>
      <c r="EL73" s="175"/>
      <c r="EM73" s="172">
        <v>1209.8</v>
      </c>
      <c r="EO73" s="656">
        <v>8327.1</v>
      </c>
      <c r="EP73" s="657">
        <v>13204</v>
      </c>
      <c r="EQ73" s="658">
        <v>2047.8</v>
      </c>
      <c r="ER73" s="657">
        <v>2685.4</v>
      </c>
      <c r="ES73" s="657">
        <v>3364.3</v>
      </c>
      <c r="EU73" s="635">
        <v>0.12759559979046617</v>
      </c>
      <c r="EV73" s="635">
        <v>0.11048234977095123</v>
      </c>
      <c r="EW73" s="635">
        <v>5.3259361997226098E-2</v>
      </c>
      <c r="EX73" s="635">
        <v>8.2541851725315987E-2</v>
      </c>
      <c r="EY73" s="635">
        <v>4.1236819606725511E-2</v>
      </c>
      <c r="EZ73" s="129"/>
    </row>
    <row r="74" spans="2:159" ht="15.75" thickBot="1" x14ac:dyDescent="0.25">
      <c r="B74" s="60"/>
      <c r="C74" s="540" t="s">
        <v>119</v>
      </c>
      <c r="D74" s="541">
        <f>ROUND(H65*$H$11,2)</f>
        <v>148.76</v>
      </c>
      <c r="E74" s="542" t="s">
        <v>119</v>
      </c>
      <c r="F74" s="543">
        <f>ROUND(H59*$H$11,2)</f>
        <v>147.13</v>
      </c>
      <c r="G74" s="400" t="s">
        <v>119</v>
      </c>
      <c r="H74" s="544">
        <f>ROUND(H53*$H$11,2)</f>
        <v>188.03</v>
      </c>
      <c r="J74" s="307"/>
      <c r="K74" s="249"/>
      <c r="L74" s="249"/>
      <c r="M74" s="486">
        <v>44941</v>
      </c>
      <c r="N74" s="193">
        <v>9777</v>
      </c>
      <c r="O74" s="191">
        <v>15359</v>
      </c>
      <c r="P74" s="192">
        <v>2159</v>
      </c>
      <c r="Q74" s="191">
        <v>2891</v>
      </c>
      <c r="R74" s="191">
        <v>3649</v>
      </c>
      <c r="S74" s="487"/>
      <c r="T74" s="488"/>
      <c r="U74" s="21"/>
      <c r="V74" s="21"/>
      <c r="W74" s="489"/>
      <c r="X74" s="490">
        <v>1677</v>
      </c>
      <c r="Y74" s="194">
        <v>85</v>
      </c>
      <c r="Z74" s="192">
        <v>650</v>
      </c>
      <c r="AA74" s="192">
        <v>26267.51</v>
      </c>
      <c r="AB74" s="192">
        <v>27219</v>
      </c>
      <c r="AC74" s="194">
        <v>-951.4900000000016</v>
      </c>
      <c r="AD74" s="491">
        <v>26569</v>
      </c>
      <c r="AE74" s="492">
        <v>27.8</v>
      </c>
      <c r="AF74" s="192">
        <v>15359</v>
      </c>
      <c r="AG74" s="192">
        <v>15359</v>
      </c>
      <c r="AH74" s="192">
        <v>28.8</v>
      </c>
      <c r="AI74" s="192">
        <v>7850</v>
      </c>
      <c r="AJ74" s="194">
        <v>1927</v>
      </c>
      <c r="AK74" s="192">
        <v>1720.95</v>
      </c>
      <c r="AL74" s="192">
        <v>1721.83</v>
      </c>
      <c r="AM74" s="207">
        <v>1276.8399999999999</v>
      </c>
      <c r="AN74" s="207">
        <v>25.63095238095238</v>
      </c>
      <c r="AO74" s="197">
        <v>-5.1134547778836211E-4</v>
      </c>
      <c r="AP74" s="493">
        <v>1068.27</v>
      </c>
      <c r="AQ74" s="494">
        <v>760.14</v>
      </c>
      <c r="AR74" s="495">
        <v>1124.17</v>
      </c>
      <c r="AS74" s="495">
        <v>1133.8800000000001</v>
      </c>
      <c r="AT74" s="495">
        <v>1233.04</v>
      </c>
      <c r="AU74" s="496">
        <v>1202.82</v>
      </c>
      <c r="AV74" s="496">
        <v>1188.7</v>
      </c>
      <c r="AW74" s="21"/>
      <c r="AX74" s="497">
        <v>1.0765</v>
      </c>
      <c r="AY74" s="498">
        <v>1.3838999999999999</v>
      </c>
      <c r="AZ74" s="499">
        <v>2.5078999999999998</v>
      </c>
      <c r="BA74" s="499">
        <v>2.2846000000000002</v>
      </c>
      <c r="BB74" s="499">
        <v>2.11</v>
      </c>
      <c r="BC74" s="307"/>
      <c r="BD74" s="500"/>
      <c r="BE74" s="501"/>
      <c r="BF74" s="499">
        <v>1054.32</v>
      </c>
      <c r="BG74" s="502">
        <v>1054.32</v>
      </c>
      <c r="BH74" s="503">
        <v>0</v>
      </c>
      <c r="BI74" s="503">
        <v>0</v>
      </c>
      <c r="BJ74" s="503">
        <v>0</v>
      </c>
      <c r="BK74" s="503">
        <v>1054.32</v>
      </c>
      <c r="BL74" s="503">
        <v>1054.32</v>
      </c>
      <c r="BM74" s="503">
        <v>1054.32</v>
      </c>
      <c r="BN74" s="503">
        <v>1054.24</v>
      </c>
      <c r="BO74" s="503">
        <v>1054.32</v>
      </c>
      <c r="BP74" s="503">
        <v>33.710359095611054</v>
      </c>
      <c r="BQ74" s="503">
        <v>0</v>
      </c>
      <c r="BR74" s="503">
        <v>0</v>
      </c>
      <c r="BS74" s="503">
        <v>1054.3699999999999</v>
      </c>
      <c r="BT74" s="503">
        <v>0</v>
      </c>
      <c r="BU74" s="504">
        <v>0</v>
      </c>
      <c r="BV74" s="307"/>
      <c r="BW74" s="458"/>
      <c r="BX74" s="505"/>
      <c r="BY74" s="505"/>
      <c r="BZ74" s="505"/>
      <c r="CA74" s="505"/>
      <c r="CB74" s="505"/>
      <c r="CC74" s="505"/>
      <c r="CD74" s="505"/>
      <c r="CE74" s="505"/>
      <c r="CF74" s="505"/>
      <c r="CG74" s="505"/>
      <c r="CH74" s="505"/>
      <c r="CI74" s="505"/>
      <c r="CJ74" s="505"/>
      <c r="CK74" s="505"/>
      <c r="CL74" s="505"/>
      <c r="CM74" s="505"/>
      <c r="CN74" s="505"/>
      <c r="CO74" s="500"/>
      <c r="CP74" s="505"/>
      <c r="CQ74" s="505"/>
      <c r="CR74" s="506"/>
      <c r="CS74" s="500"/>
      <c r="CT74" s="505"/>
      <c r="CU74" s="500"/>
      <c r="CV74" s="500"/>
      <c r="CW74" s="500"/>
      <c r="CX74" s="506"/>
      <c r="CY74" s="505"/>
      <c r="CZ74" s="475"/>
      <c r="DA74" s="307"/>
      <c r="DB74" s="507">
        <v>0</v>
      </c>
      <c r="DC74" s="508"/>
      <c r="DD74" s="508"/>
      <c r="DE74" s="509"/>
      <c r="DF74" s="510">
        <v>864.41</v>
      </c>
      <c r="DG74" s="511">
        <v>276.18</v>
      </c>
      <c r="DH74" s="397"/>
      <c r="DI74" s="512"/>
      <c r="DJ74" s="171">
        <v>1140.5899999999999</v>
      </c>
      <c r="DK74" s="172">
        <v>864.41</v>
      </c>
      <c r="DL74" s="172">
        <v>276.18</v>
      </c>
      <c r="DM74" s="172">
        <v>0</v>
      </c>
      <c r="DN74" s="172">
        <v>0</v>
      </c>
      <c r="DO74" s="172">
        <v>3921.1800000000003</v>
      </c>
      <c r="DP74" s="172">
        <v>732.44</v>
      </c>
      <c r="DQ74" s="513">
        <v>0</v>
      </c>
      <c r="DS74" s="2"/>
      <c r="DT74" s="2"/>
      <c r="DU74" s="2"/>
      <c r="DV74" s="2"/>
      <c r="DW74" s="60"/>
      <c r="DX74" s="512">
        <v>0</v>
      </c>
      <c r="DY74" s="514">
        <v>0</v>
      </c>
      <c r="DZ74" s="169">
        <v>0</v>
      </c>
      <c r="EA74" s="169">
        <v>0</v>
      </c>
      <c r="EB74" s="228"/>
      <c r="EC74" s="174"/>
      <c r="ED74" s="175"/>
      <c r="EE74" s="21"/>
      <c r="EF74" s="21"/>
      <c r="EG74" s="228"/>
      <c r="EH74" s="175"/>
      <c r="EI74" s="175"/>
      <c r="EJ74" s="175"/>
      <c r="EK74" s="175"/>
      <c r="EL74" s="175"/>
      <c r="EM74" s="172">
        <v>1276.8399999999999</v>
      </c>
      <c r="EO74" s="656">
        <v>9053.2000000000007</v>
      </c>
      <c r="EP74" s="657">
        <v>14413.4</v>
      </c>
      <c r="EQ74" s="658">
        <v>2119.9</v>
      </c>
      <c r="ER74" s="657">
        <v>2844.1</v>
      </c>
      <c r="ES74" s="657">
        <v>3569.1</v>
      </c>
      <c r="EU74" s="635">
        <v>7.4030888820701579E-2</v>
      </c>
      <c r="EV74" s="635">
        <v>6.1566508236213319E-2</v>
      </c>
      <c r="EW74" s="635">
        <v>1.8110236220472399E-2</v>
      </c>
      <c r="EX74" s="635">
        <v>1.6222760290556932E-2</v>
      </c>
      <c r="EY74" s="635">
        <v>2.1896409975335734E-2</v>
      </c>
      <c r="EZ74" s="129"/>
    </row>
    <row r="75" spans="2:159" ht="16.5" thickBot="1" x14ac:dyDescent="0.25">
      <c r="B75" s="60"/>
      <c r="C75" s="545" t="s">
        <v>191</v>
      </c>
      <c r="D75" s="546">
        <v>0</v>
      </c>
      <c r="E75" s="60"/>
      <c r="F75" s="60"/>
      <c r="G75" s="307"/>
      <c r="J75" s="307"/>
      <c r="K75" s="249"/>
      <c r="L75" s="249"/>
      <c r="M75" s="486">
        <v>44942</v>
      </c>
      <c r="N75" s="193">
        <v>9670</v>
      </c>
      <c r="O75" s="191">
        <v>15046</v>
      </c>
      <c r="P75" s="192">
        <v>2156</v>
      </c>
      <c r="Q75" s="191">
        <v>2859</v>
      </c>
      <c r="R75" s="191">
        <v>3516</v>
      </c>
      <c r="S75" s="487"/>
      <c r="T75" s="488"/>
      <c r="U75" s="21"/>
      <c r="V75" s="21"/>
      <c r="W75" s="489"/>
      <c r="X75" s="490">
        <v>1595</v>
      </c>
      <c r="Y75" s="194">
        <v>83</v>
      </c>
      <c r="Z75" s="192">
        <v>638</v>
      </c>
      <c r="AA75" s="192">
        <v>25902.400000000001</v>
      </c>
      <c r="AB75" s="192">
        <v>26839</v>
      </c>
      <c r="AC75" s="194">
        <v>-936.59999999999854</v>
      </c>
      <c r="AD75" s="491">
        <v>26201</v>
      </c>
      <c r="AE75" s="492">
        <v>4.66</v>
      </c>
      <c r="AF75" s="192">
        <v>15046</v>
      </c>
      <c r="AG75" s="192">
        <v>15046</v>
      </c>
      <c r="AH75" s="192">
        <v>5.66</v>
      </c>
      <c r="AI75" s="192">
        <v>7850</v>
      </c>
      <c r="AJ75" s="194">
        <v>1820</v>
      </c>
      <c r="AK75" s="192">
        <v>1648.1</v>
      </c>
      <c r="AL75" s="192">
        <v>1698.67</v>
      </c>
      <c r="AM75" s="207">
        <v>1278.8599999999999</v>
      </c>
      <c r="AN75" s="207">
        <v>25.152380952380955</v>
      </c>
      <c r="AO75" s="197">
        <v>-3.0683817729506804E-2</v>
      </c>
      <c r="AP75" s="493">
        <v>1144.44</v>
      </c>
      <c r="AQ75" s="494">
        <v>653.94000000000005</v>
      </c>
      <c r="AR75" s="495">
        <v>1122.8399999999999</v>
      </c>
      <c r="AS75" s="495">
        <v>1133.8800000000001</v>
      </c>
      <c r="AT75" s="495">
        <v>1237.3900000000001</v>
      </c>
      <c r="AU75" s="496">
        <v>1199.6400000000001</v>
      </c>
      <c r="AV75" s="496">
        <v>1189.8900000000001</v>
      </c>
      <c r="AW75" s="21"/>
      <c r="AX75" s="497">
        <v>1.0564</v>
      </c>
      <c r="AY75" s="498">
        <v>1.3838999999999999</v>
      </c>
      <c r="AZ75" s="499">
        <v>2.5676000000000001</v>
      </c>
      <c r="BA75" s="499">
        <v>2.2035</v>
      </c>
      <c r="BB75" s="499">
        <v>2.1230000000000002</v>
      </c>
      <c r="BC75" s="307"/>
      <c r="BD75" s="500"/>
      <c r="BE75" s="501"/>
      <c r="BF75" s="499">
        <v>1055.45</v>
      </c>
      <c r="BG75" s="502">
        <v>1055.45</v>
      </c>
      <c r="BH75" s="503">
        <v>0</v>
      </c>
      <c r="BI75" s="503">
        <v>0</v>
      </c>
      <c r="BJ75" s="503">
        <v>0</v>
      </c>
      <c r="BK75" s="503">
        <v>1055.45</v>
      </c>
      <c r="BL75" s="503">
        <v>1055.45</v>
      </c>
      <c r="BM75" s="503">
        <v>1055.45</v>
      </c>
      <c r="BN75" s="503">
        <v>1055.48</v>
      </c>
      <c r="BO75" s="503">
        <v>1055.3499999999999</v>
      </c>
      <c r="BP75" s="503">
        <v>32.637230426805424</v>
      </c>
      <c r="BQ75" s="503">
        <v>0</v>
      </c>
      <c r="BR75" s="503">
        <v>0</v>
      </c>
      <c r="BS75" s="503">
        <v>1055.3900000000001</v>
      </c>
      <c r="BT75" s="503">
        <v>0</v>
      </c>
      <c r="BU75" s="504">
        <v>0</v>
      </c>
      <c r="BV75" s="307"/>
      <c r="BW75" s="458"/>
      <c r="BX75" s="505"/>
      <c r="BY75" s="505"/>
      <c r="BZ75" s="505"/>
      <c r="CA75" s="505"/>
      <c r="CB75" s="505"/>
      <c r="CC75" s="505"/>
      <c r="CD75" s="505"/>
      <c r="CE75" s="505"/>
      <c r="CF75" s="505"/>
      <c r="CG75" s="505"/>
      <c r="CH75" s="505"/>
      <c r="CI75" s="505"/>
      <c r="CJ75" s="505"/>
      <c r="CK75" s="505"/>
      <c r="CL75" s="505"/>
      <c r="CM75" s="505"/>
      <c r="CN75" s="505"/>
      <c r="CO75" s="500"/>
      <c r="CP75" s="505"/>
      <c r="CQ75" s="505"/>
      <c r="CR75" s="506"/>
      <c r="CS75" s="500"/>
      <c r="CT75" s="505"/>
      <c r="CU75" s="500"/>
      <c r="CV75" s="500"/>
      <c r="CW75" s="500"/>
      <c r="CX75" s="506"/>
      <c r="CY75" s="505"/>
      <c r="CZ75" s="475"/>
      <c r="DA75" s="307"/>
      <c r="DB75" s="507">
        <v>0</v>
      </c>
      <c r="DC75" s="508"/>
      <c r="DD75" s="508"/>
      <c r="DE75" s="509"/>
      <c r="DF75" s="510">
        <v>797.15</v>
      </c>
      <c r="DG75" s="511">
        <v>287.94</v>
      </c>
      <c r="DH75" s="397"/>
      <c r="DI75" s="512"/>
      <c r="DJ75" s="171">
        <v>1085.0899999999999</v>
      </c>
      <c r="DK75" s="172">
        <v>797.15</v>
      </c>
      <c r="DL75" s="172">
        <v>287.94</v>
      </c>
      <c r="DM75" s="172">
        <v>418.24</v>
      </c>
      <c r="DN75" s="172">
        <v>279.45</v>
      </c>
      <c r="DO75" s="172">
        <v>4300.09</v>
      </c>
      <c r="DP75" s="172">
        <v>740.93000000000006</v>
      </c>
      <c r="DQ75" s="513">
        <v>0</v>
      </c>
      <c r="DS75" s="2"/>
      <c r="DT75" s="2"/>
      <c r="DU75" s="2"/>
      <c r="DV75" s="2"/>
      <c r="DW75" s="60"/>
      <c r="DX75" s="512">
        <v>17566</v>
      </c>
      <c r="DY75" s="514">
        <v>1</v>
      </c>
      <c r="DZ75" s="169">
        <v>0</v>
      </c>
      <c r="EA75" s="169">
        <v>0</v>
      </c>
      <c r="EB75" s="228"/>
      <c r="EC75" s="174"/>
      <c r="ED75" s="175"/>
      <c r="EE75" s="21"/>
      <c r="EF75" s="21"/>
      <c r="EG75" s="228"/>
      <c r="EH75" s="175"/>
      <c r="EI75" s="175"/>
      <c r="EJ75" s="175"/>
      <c r="EK75" s="175"/>
      <c r="EL75" s="175"/>
      <c r="EM75" s="172">
        <v>1278.8599999999999</v>
      </c>
      <c r="EO75" s="656">
        <v>8969.2999999999993</v>
      </c>
      <c r="EP75" s="657">
        <v>14243.1</v>
      </c>
      <c r="EQ75" s="658">
        <v>2134.3000000000002</v>
      </c>
      <c r="ER75" s="657">
        <v>2807.1</v>
      </c>
      <c r="ES75" s="657">
        <v>3551.3</v>
      </c>
      <c r="EU75" s="635">
        <v>7.2461220268872875E-2</v>
      </c>
      <c r="EV75" s="635">
        <v>5.336302007177985E-2</v>
      </c>
      <c r="EW75" s="635">
        <v>1.006493506493498E-2</v>
      </c>
      <c r="EX75" s="635">
        <v>1.8153200419727209E-2</v>
      </c>
      <c r="EY75" s="635">
        <v>-1.003981797497161E-2</v>
      </c>
      <c r="EZ75" s="129"/>
    </row>
    <row r="76" spans="2:159" ht="15.75" customHeight="1" thickBot="1" x14ac:dyDescent="0.25">
      <c r="B76" s="60">
        <f>SUM(I6:I8,E7)</f>
        <v>17967</v>
      </c>
      <c r="C76" s="741" t="s">
        <v>192</v>
      </c>
      <c r="D76" s="742"/>
      <c r="E76" s="547" t="s">
        <v>19</v>
      </c>
      <c r="F76" s="548" t="s">
        <v>74</v>
      </c>
      <c r="G76" s="548" t="s">
        <v>76</v>
      </c>
      <c r="H76" s="547" t="s">
        <v>75</v>
      </c>
      <c r="I76" s="743" t="s">
        <v>193</v>
      </c>
      <c r="J76" s="307"/>
      <c r="K76" s="249"/>
      <c r="L76" s="249"/>
      <c r="M76" s="486">
        <v>44943</v>
      </c>
      <c r="N76" s="193">
        <v>9170</v>
      </c>
      <c r="O76" s="191">
        <v>14726</v>
      </c>
      <c r="P76" s="192">
        <v>2103</v>
      </c>
      <c r="Q76" s="191">
        <v>2948</v>
      </c>
      <c r="R76" s="191">
        <v>3485</v>
      </c>
      <c r="S76" s="487"/>
      <c r="T76" s="488"/>
      <c r="U76" s="21"/>
      <c r="V76" s="21"/>
      <c r="W76" s="489"/>
      <c r="X76" s="490">
        <v>1619</v>
      </c>
      <c r="Y76" s="194">
        <v>81</v>
      </c>
      <c r="Z76" s="192">
        <v>755</v>
      </c>
      <c r="AA76" s="192">
        <v>25525</v>
      </c>
      <c r="AB76" s="192">
        <v>26243</v>
      </c>
      <c r="AC76" s="194">
        <v>-718</v>
      </c>
      <c r="AD76" s="491">
        <v>25488</v>
      </c>
      <c r="AE76" s="492">
        <v>4.04</v>
      </c>
      <c r="AF76" s="192">
        <v>14726</v>
      </c>
      <c r="AG76" s="192">
        <v>14726</v>
      </c>
      <c r="AH76" s="192">
        <v>5.04</v>
      </c>
      <c r="AI76" s="192">
        <v>7369</v>
      </c>
      <c r="AJ76" s="194">
        <v>1801</v>
      </c>
      <c r="AK76" s="192">
        <v>1630.12</v>
      </c>
      <c r="AL76" s="192">
        <v>1529.96</v>
      </c>
      <c r="AM76" s="207">
        <v>1239.2</v>
      </c>
      <c r="AN76" s="207">
        <v>23.811904761904763</v>
      </c>
      <c r="AO76" s="197">
        <v>6.1443329325448347E-2</v>
      </c>
      <c r="AP76" s="493">
        <v>1026.44</v>
      </c>
      <c r="AQ76" s="494">
        <v>589.20000000000005</v>
      </c>
      <c r="AR76" s="495">
        <v>1118.8599999999999</v>
      </c>
      <c r="AS76" s="495">
        <v>1133.8800000000001</v>
      </c>
      <c r="AT76" s="495">
        <v>1234.58</v>
      </c>
      <c r="AU76" s="496">
        <v>1199.6400000000001</v>
      </c>
      <c r="AV76" s="496">
        <v>1195.01</v>
      </c>
      <c r="AW76" s="21"/>
      <c r="AX76" s="497">
        <v>1.0001</v>
      </c>
      <c r="AY76" s="498">
        <v>1.3838999999999999</v>
      </c>
      <c r="AZ76" s="499">
        <v>2.5533000000000001</v>
      </c>
      <c r="BA76" s="499">
        <v>2.2035</v>
      </c>
      <c r="BB76" s="499">
        <v>2.1899000000000002</v>
      </c>
      <c r="BC76" s="307"/>
      <c r="BD76" s="500"/>
      <c r="BE76" s="501"/>
      <c r="BF76" s="499">
        <v>1055.45</v>
      </c>
      <c r="BG76" s="502">
        <v>1055.45</v>
      </c>
      <c r="BH76" s="503">
        <v>0</v>
      </c>
      <c r="BI76" s="503">
        <v>0</v>
      </c>
      <c r="BJ76" s="503">
        <v>0</v>
      </c>
      <c r="BK76" s="503">
        <v>1055.45</v>
      </c>
      <c r="BL76" s="503">
        <v>1055.45</v>
      </c>
      <c r="BM76" s="503">
        <v>1055.45</v>
      </c>
      <c r="BN76" s="503">
        <v>1054.9000000000001</v>
      </c>
      <c r="BO76" s="503">
        <v>1055.1300000000001</v>
      </c>
      <c r="BP76" s="503">
        <v>33.966452886038475</v>
      </c>
      <c r="BQ76" s="503">
        <v>0</v>
      </c>
      <c r="BR76" s="503">
        <v>0</v>
      </c>
      <c r="BS76" s="503">
        <v>1055.3900000000001</v>
      </c>
      <c r="BT76" s="503">
        <v>0</v>
      </c>
      <c r="BU76" s="504">
        <v>0</v>
      </c>
      <c r="BV76" s="307"/>
      <c r="BW76" s="458"/>
      <c r="BX76" s="505"/>
      <c r="BY76" s="505"/>
      <c r="BZ76" s="505"/>
      <c r="CA76" s="505"/>
      <c r="CB76" s="505"/>
      <c r="CC76" s="505"/>
      <c r="CD76" s="505"/>
      <c r="CE76" s="505"/>
      <c r="CF76" s="505"/>
      <c r="CG76" s="505"/>
      <c r="CH76" s="505"/>
      <c r="CI76" s="505"/>
      <c r="CJ76" s="505"/>
      <c r="CK76" s="505"/>
      <c r="CL76" s="505"/>
      <c r="CM76" s="505"/>
      <c r="CN76" s="505"/>
      <c r="CO76" s="500"/>
      <c r="CP76" s="505"/>
      <c r="CQ76" s="505"/>
      <c r="CR76" s="506"/>
      <c r="CS76" s="500"/>
      <c r="CT76" s="505"/>
      <c r="CU76" s="500"/>
      <c r="CV76" s="500"/>
      <c r="CW76" s="500"/>
      <c r="CX76" s="506"/>
      <c r="CY76" s="505"/>
      <c r="CZ76" s="475"/>
      <c r="DA76" s="307"/>
      <c r="DB76" s="507">
        <v>0</v>
      </c>
      <c r="DC76" s="508"/>
      <c r="DD76" s="508"/>
      <c r="DE76" s="509"/>
      <c r="DF76" s="510">
        <v>795.8</v>
      </c>
      <c r="DG76" s="511">
        <v>305.8</v>
      </c>
      <c r="DH76" s="397"/>
      <c r="DI76" s="512"/>
      <c r="DJ76" s="171">
        <v>1101.5999999999999</v>
      </c>
      <c r="DK76" s="172">
        <v>795.8</v>
      </c>
      <c r="DL76" s="172">
        <v>305.8</v>
      </c>
      <c r="DM76" s="172">
        <v>1101.9000000000001</v>
      </c>
      <c r="DN76" s="172">
        <v>537.38</v>
      </c>
      <c r="DO76" s="172">
        <v>3993.9900000000002</v>
      </c>
      <c r="DP76" s="172">
        <v>509.34999999999997</v>
      </c>
      <c r="DQ76" s="513">
        <v>0</v>
      </c>
      <c r="DS76" s="2"/>
      <c r="DT76" s="2"/>
      <c r="DU76" s="2"/>
      <c r="DV76" s="2"/>
      <c r="DW76" s="60"/>
      <c r="DX76" s="512">
        <v>46280</v>
      </c>
      <c r="DY76" s="514">
        <v>2</v>
      </c>
      <c r="DZ76" s="169">
        <v>0</v>
      </c>
      <c r="EA76" s="169">
        <v>0</v>
      </c>
      <c r="EB76" s="228"/>
      <c r="EC76" s="174"/>
      <c r="ED76" s="175"/>
      <c r="EE76" s="21"/>
      <c r="EF76" s="21"/>
      <c r="EG76" s="228"/>
      <c r="EH76" s="175"/>
      <c r="EI76" s="175"/>
      <c r="EJ76" s="175"/>
      <c r="EK76" s="175"/>
      <c r="EL76" s="175"/>
      <c r="EM76" s="172">
        <v>1239.2</v>
      </c>
      <c r="EO76" s="656">
        <v>8465.9</v>
      </c>
      <c r="EP76" s="657">
        <v>14063.7</v>
      </c>
      <c r="EQ76" s="658">
        <v>2064.5</v>
      </c>
      <c r="ER76" s="657">
        <v>2842.7</v>
      </c>
      <c r="ES76" s="657">
        <v>3451.8</v>
      </c>
      <c r="EU76" s="635">
        <v>7.678298800436209E-2</v>
      </c>
      <c r="EV76" s="635">
        <v>4.497487437185925E-2</v>
      </c>
      <c r="EW76" s="635">
        <v>1.830718021873514E-2</v>
      </c>
      <c r="EX76" s="635">
        <v>3.5719131614654065E-2</v>
      </c>
      <c r="EY76" s="635">
        <v>9.5265423242467204E-3</v>
      </c>
      <c r="EZ76" s="129"/>
    </row>
    <row r="77" spans="2:159" ht="15.75" thickBot="1" x14ac:dyDescent="0.25">
      <c r="B77" s="60">
        <f>+D77-D79-D80-D81-D84</f>
        <v>10859</v>
      </c>
      <c r="C77" s="384" t="s">
        <v>107</v>
      </c>
      <c r="D77" s="536">
        <f>+I6</f>
        <v>11980</v>
      </c>
      <c r="E77" s="549">
        <v>2620</v>
      </c>
      <c r="F77" s="550">
        <v>11980</v>
      </c>
      <c r="G77" s="550">
        <v>2546</v>
      </c>
      <c r="H77" s="549">
        <v>3441</v>
      </c>
      <c r="I77" s="744"/>
      <c r="J77" s="307"/>
      <c r="K77" s="249"/>
      <c r="L77" s="249"/>
      <c r="M77" s="486">
        <v>44944</v>
      </c>
      <c r="N77" s="193">
        <v>9650</v>
      </c>
      <c r="O77" s="191">
        <v>14069</v>
      </c>
      <c r="P77" s="192">
        <v>2076</v>
      </c>
      <c r="Q77" s="191">
        <v>2835</v>
      </c>
      <c r="R77" s="191">
        <v>3407</v>
      </c>
      <c r="S77" s="487"/>
      <c r="T77" s="488"/>
      <c r="U77" s="21"/>
      <c r="V77" s="21"/>
      <c r="W77" s="489"/>
      <c r="X77" s="490">
        <v>1565</v>
      </c>
      <c r="Y77" s="194">
        <v>80</v>
      </c>
      <c r="Z77" s="192">
        <v>725</v>
      </c>
      <c r="AA77" s="192">
        <v>23202.01</v>
      </c>
      <c r="AB77" s="192">
        <v>24074</v>
      </c>
      <c r="AC77" s="194">
        <v>-871.9900000000016</v>
      </c>
      <c r="AD77" s="491">
        <v>23349</v>
      </c>
      <c r="AE77" s="492">
        <v>1564.23</v>
      </c>
      <c r="AF77" s="192">
        <v>14069</v>
      </c>
      <c r="AG77" s="192">
        <v>14069</v>
      </c>
      <c r="AH77" s="192">
        <v>21.230000000000018</v>
      </c>
      <c r="AI77" s="192">
        <v>7850</v>
      </c>
      <c r="AJ77" s="194">
        <v>1800</v>
      </c>
      <c r="AK77" s="192">
        <v>1676.3</v>
      </c>
      <c r="AL77" s="192">
        <v>1676.51</v>
      </c>
      <c r="AM77" s="207">
        <v>1210.22</v>
      </c>
      <c r="AN77" s="207">
        <v>24.295238095238094</v>
      </c>
      <c r="AO77" s="197">
        <v>-1.2527590526757525E-4</v>
      </c>
      <c r="AP77" s="493">
        <v>1150.8399999999999</v>
      </c>
      <c r="AQ77" s="494">
        <v>716.41</v>
      </c>
      <c r="AR77" s="495">
        <v>1120.21</v>
      </c>
      <c r="AS77" s="495">
        <v>1135.32</v>
      </c>
      <c r="AT77" s="495">
        <v>1234.5899999999999</v>
      </c>
      <c r="AU77" s="496">
        <v>1199.6400000000001</v>
      </c>
      <c r="AV77" s="496">
        <v>1196.68</v>
      </c>
      <c r="AW77" s="21"/>
      <c r="AX77" s="497">
        <v>1.0204</v>
      </c>
      <c r="AY77" s="498">
        <v>1.3908</v>
      </c>
      <c r="AZ77" s="499">
        <v>2.5451999999999999</v>
      </c>
      <c r="BA77" s="499">
        <v>2.2035</v>
      </c>
      <c r="BB77" s="499">
        <v>2.2254</v>
      </c>
      <c r="BC77" s="307"/>
      <c r="BD77" s="500"/>
      <c r="BE77" s="501"/>
      <c r="BF77" s="499">
        <v>1056.3699999999999</v>
      </c>
      <c r="BG77" s="502">
        <v>1056.3699999999999</v>
      </c>
      <c r="BH77" s="503">
        <v>0</v>
      </c>
      <c r="BI77" s="503">
        <v>0</v>
      </c>
      <c r="BJ77" s="503">
        <v>0</v>
      </c>
      <c r="BK77" s="503">
        <v>1056.3699999999999</v>
      </c>
      <c r="BL77" s="503">
        <v>1056.3699999999999</v>
      </c>
      <c r="BM77" s="503">
        <v>1056.3699999999999</v>
      </c>
      <c r="BN77" s="503">
        <v>1056.72</v>
      </c>
      <c r="BO77" s="503">
        <v>1056.4000000000001</v>
      </c>
      <c r="BP77" s="503">
        <v>33.236258076598929</v>
      </c>
      <c r="BQ77" s="503">
        <v>0</v>
      </c>
      <c r="BR77" s="503">
        <v>0</v>
      </c>
      <c r="BS77" s="503">
        <v>1056.48</v>
      </c>
      <c r="BT77" s="503">
        <v>0</v>
      </c>
      <c r="BU77" s="504">
        <v>0</v>
      </c>
      <c r="BV77" s="307"/>
      <c r="BW77" s="458"/>
      <c r="BX77" s="505"/>
      <c r="BY77" s="505"/>
      <c r="BZ77" s="505"/>
      <c r="CA77" s="505"/>
      <c r="CB77" s="505"/>
      <c r="CC77" s="505"/>
      <c r="CD77" s="505"/>
      <c r="CE77" s="505"/>
      <c r="CF77" s="505"/>
      <c r="CG77" s="505"/>
      <c r="CH77" s="505"/>
      <c r="CI77" s="505"/>
      <c r="CJ77" s="505"/>
      <c r="CK77" s="505"/>
      <c r="CL77" s="505"/>
      <c r="CM77" s="505"/>
      <c r="CN77" s="505"/>
      <c r="CO77" s="500"/>
      <c r="CP77" s="505"/>
      <c r="CQ77" s="505"/>
      <c r="CR77" s="506"/>
      <c r="CS77" s="500"/>
      <c r="CT77" s="505"/>
      <c r="CU77" s="500"/>
      <c r="CV77" s="500"/>
      <c r="CW77" s="500"/>
      <c r="CX77" s="506"/>
      <c r="CY77" s="505"/>
      <c r="CZ77" s="475"/>
      <c r="DA77" s="307"/>
      <c r="DB77" s="507">
        <v>0</v>
      </c>
      <c r="DC77" s="508"/>
      <c r="DD77" s="508"/>
      <c r="DE77" s="509"/>
      <c r="DF77" s="510">
        <v>785.88</v>
      </c>
      <c r="DG77" s="511">
        <v>278.91000000000003</v>
      </c>
      <c r="DH77" s="397"/>
      <c r="DI77" s="512"/>
      <c r="DJ77" s="171">
        <v>1064.79</v>
      </c>
      <c r="DK77" s="172">
        <v>785.88</v>
      </c>
      <c r="DL77" s="172">
        <v>278.91000000000003</v>
      </c>
      <c r="DM77" s="172">
        <v>1650.57</v>
      </c>
      <c r="DN77" s="172">
        <v>275.43</v>
      </c>
      <c r="DO77" s="172">
        <v>3129.3</v>
      </c>
      <c r="DP77" s="172">
        <v>512.83000000000004</v>
      </c>
      <c r="DQ77" s="513">
        <v>0</v>
      </c>
      <c r="DS77" s="2"/>
      <c r="DT77" s="2"/>
      <c r="DU77" s="2"/>
      <c r="DV77" s="2"/>
      <c r="DW77" s="60"/>
      <c r="DX77" s="512">
        <v>69324</v>
      </c>
      <c r="DY77" s="514">
        <v>1</v>
      </c>
      <c r="DZ77" s="169">
        <v>0</v>
      </c>
      <c r="EA77" s="169">
        <v>0</v>
      </c>
      <c r="EB77" s="228"/>
      <c r="EC77" s="174"/>
      <c r="ED77" s="175"/>
      <c r="EE77" s="21"/>
      <c r="EF77" s="21"/>
      <c r="EG77" s="228"/>
      <c r="EH77" s="175"/>
      <c r="EI77" s="175"/>
      <c r="EJ77" s="175"/>
      <c r="EK77" s="175"/>
      <c r="EL77" s="175"/>
      <c r="EM77" s="172">
        <v>1210.22</v>
      </c>
      <c r="EO77" s="656">
        <v>8906.6</v>
      </c>
      <c r="EP77" s="657">
        <v>13199.3</v>
      </c>
      <c r="EQ77" s="658">
        <v>2053.8000000000002</v>
      </c>
      <c r="ER77" s="657">
        <v>2811.9</v>
      </c>
      <c r="ES77" s="657">
        <v>3389.8</v>
      </c>
      <c r="EU77" s="635">
        <v>7.7036269430051776E-2</v>
      </c>
      <c r="EV77" s="635">
        <v>6.1816760253038644E-2</v>
      </c>
      <c r="EW77" s="635">
        <v>1.0693641618497023E-2</v>
      </c>
      <c r="EX77" s="635">
        <v>8.1481481481481162E-3</v>
      </c>
      <c r="EY77" s="635">
        <v>5.0484297035514585E-3</v>
      </c>
      <c r="EZ77" s="129"/>
    </row>
    <row r="78" spans="2:159" ht="15.75" x14ac:dyDescent="0.2">
      <c r="B78" s="396">
        <f>+D77-D79-D80-D81</f>
        <v>10859</v>
      </c>
      <c r="C78" s="392" t="s">
        <v>109</v>
      </c>
      <c r="D78" s="531">
        <f>I12-D69-F69-H69</f>
        <v>10860</v>
      </c>
      <c r="E78" s="551">
        <f>E77-E79-E80-E81</f>
        <v>2375</v>
      </c>
      <c r="F78" s="552">
        <f>F77-F79-F80-F81</f>
        <v>10861</v>
      </c>
      <c r="G78" s="552">
        <f>G77-G79-G80-G81</f>
        <v>2178</v>
      </c>
      <c r="H78" s="551">
        <f>H77-H79-H80-H81</f>
        <v>2988</v>
      </c>
      <c r="I78" s="553">
        <f>IF(I17=0,I12-E78-F78-G78-H78,I12-E78-F78-G78-H78-I16)</f>
        <v>-7402</v>
      </c>
      <c r="K78" s="249"/>
      <c r="L78" s="249"/>
      <c r="M78" s="486">
        <v>44945</v>
      </c>
      <c r="N78" s="193">
        <v>9650</v>
      </c>
      <c r="O78" s="191">
        <v>14490</v>
      </c>
      <c r="P78" s="192">
        <v>2086</v>
      </c>
      <c r="Q78" s="191">
        <v>2879</v>
      </c>
      <c r="R78" s="191">
        <v>3478</v>
      </c>
      <c r="S78" s="487"/>
      <c r="T78" s="488"/>
      <c r="U78" s="21"/>
      <c r="V78" s="21"/>
      <c r="W78" s="489"/>
      <c r="X78" s="490">
        <v>1616</v>
      </c>
      <c r="Y78" s="194">
        <v>81</v>
      </c>
      <c r="Z78" s="192">
        <v>685</v>
      </c>
      <c r="AA78" s="192">
        <v>11253.17</v>
      </c>
      <c r="AB78" s="192">
        <v>11593</v>
      </c>
      <c r="AC78" s="194">
        <v>-339.82999999999993</v>
      </c>
      <c r="AD78" s="491">
        <v>10908</v>
      </c>
      <c r="AE78" s="492">
        <v>13553.23</v>
      </c>
      <c r="AF78" s="192">
        <v>14490</v>
      </c>
      <c r="AG78" s="192">
        <v>14490</v>
      </c>
      <c r="AH78" s="192">
        <v>126.22999999999956</v>
      </c>
      <c r="AI78" s="192">
        <v>7850</v>
      </c>
      <c r="AJ78" s="194">
        <v>1800</v>
      </c>
      <c r="AK78" s="192">
        <v>1683.37</v>
      </c>
      <c r="AL78" s="192">
        <v>1708.19</v>
      </c>
      <c r="AM78" s="207">
        <v>1090.8499999999999</v>
      </c>
      <c r="AN78" s="207">
        <v>26.357142857142858</v>
      </c>
      <c r="AO78" s="197">
        <v>-1.4744233293928349E-2</v>
      </c>
      <c r="AP78" s="493">
        <v>933.45</v>
      </c>
      <c r="AQ78" s="494">
        <v>2032.1</v>
      </c>
      <c r="AR78" s="495">
        <v>1126.1099999999999</v>
      </c>
      <c r="AS78" s="495">
        <v>1135.32</v>
      </c>
      <c r="AT78" s="495">
        <v>1234.57</v>
      </c>
      <c r="AU78" s="496">
        <v>1199.6400000000001</v>
      </c>
      <c r="AV78" s="496">
        <v>1194</v>
      </c>
      <c r="AW78" s="21"/>
      <c r="AX78" s="497">
        <v>1.107</v>
      </c>
      <c r="AY78" s="498">
        <v>1.3908</v>
      </c>
      <c r="AZ78" s="499">
        <v>2.5501</v>
      </c>
      <c r="BA78" s="499">
        <v>2.2035</v>
      </c>
      <c r="BB78" s="499">
        <v>2.1928000000000001</v>
      </c>
      <c r="BC78" s="307"/>
      <c r="BD78" s="500"/>
      <c r="BE78" s="501"/>
      <c r="BF78" s="499">
        <v>1054.9100000000001</v>
      </c>
      <c r="BG78" s="502">
        <v>1054.9100000000001</v>
      </c>
      <c r="BH78" s="503">
        <v>0</v>
      </c>
      <c r="BI78" s="503">
        <v>0</v>
      </c>
      <c r="BJ78" s="503">
        <v>0</v>
      </c>
      <c r="BK78" s="503">
        <v>1054.9100000000001</v>
      </c>
      <c r="BL78" s="503">
        <v>1054.9100000000001</v>
      </c>
      <c r="BM78" s="503">
        <v>1054.9100000000001</v>
      </c>
      <c r="BN78" s="503">
        <v>1054.69</v>
      </c>
      <c r="BO78" s="503">
        <v>1054.8800000000001</v>
      </c>
      <c r="BP78" s="503">
        <v>33.735690390694536</v>
      </c>
      <c r="BQ78" s="503">
        <v>57.444919999999911</v>
      </c>
      <c r="BR78" s="503">
        <v>0</v>
      </c>
      <c r="BS78" s="503">
        <v>1054.8800000000001</v>
      </c>
      <c r="BT78" s="503">
        <v>0</v>
      </c>
      <c r="BU78" s="504">
        <v>0</v>
      </c>
      <c r="BV78" s="307"/>
      <c r="BW78" s="458"/>
      <c r="BX78" s="505"/>
      <c r="BY78" s="505"/>
      <c r="BZ78" s="505"/>
      <c r="CA78" s="505"/>
      <c r="CB78" s="505"/>
      <c r="CC78" s="505"/>
      <c r="CD78" s="505"/>
      <c r="CE78" s="505"/>
      <c r="CF78" s="505"/>
      <c r="CG78" s="505"/>
      <c r="CH78" s="505"/>
      <c r="CI78" s="505"/>
      <c r="CJ78" s="505"/>
      <c r="CK78" s="505"/>
      <c r="CL78" s="505"/>
      <c r="CM78" s="505"/>
      <c r="CN78" s="505"/>
      <c r="CO78" s="500"/>
      <c r="CP78" s="505"/>
      <c r="CQ78" s="505"/>
      <c r="CR78" s="506"/>
      <c r="CS78" s="500"/>
      <c r="CT78" s="505"/>
      <c r="CU78" s="500"/>
      <c r="CV78" s="500"/>
      <c r="CW78" s="500"/>
      <c r="CX78" s="506"/>
      <c r="CY78" s="505"/>
      <c r="CZ78" s="475"/>
      <c r="DA78" s="307"/>
      <c r="DB78" s="507">
        <v>0</v>
      </c>
      <c r="DC78" s="508"/>
      <c r="DD78" s="508"/>
      <c r="DE78" s="509"/>
      <c r="DF78" s="510">
        <v>803.18</v>
      </c>
      <c r="DG78" s="511">
        <v>296.02999999999997</v>
      </c>
      <c r="DH78" s="397"/>
      <c r="DI78" s="512"/>
      <c r="DJ78" s="171">
        <v>1099.21</v>
      </c>
      <c r="DK78" s="172">
        <v>803.18</v>
      </c>
      <c r="DL78" s="172">
        <v>296.02999999999997</v>
      </c>
      <c r="DM78" s="172">
        <v>782.57</v>
      </c>
      <c r="DN78" s="172">
        <v>280.81</v>
      </c>
      <c r="DO78" s="172">
        <v>3149.9100000000003</v>
      </c>
      <c r="DP78" s="172">
        <v>528.05000000000007</v>
      </c>
      <c r="DQ78" s="513">
        <v>0</v>
      </c>
      <c r="DS78" s="2"/>
      <c r="DT78" s="2"/>
      <c r="DU78" s="2"/>
      <c r="DV78" s="2"/>
      <c r="DW78" s="60"/>
      <c r="DX78" s="512">
        <v>32868</v>
      </c>
      <c r="DY78" s="514">
        <v>1</v>
      </c>
      <c r="DZ78" s="169">
        <v>0</v>
      </c>
      <c r="EA78" s="169">
        <v>0</v>
      </c>
      <c r="EB78" s="228"/>
      <c r="EC78" s="174"/>
      <c r="ED78" s="175"/>
      <c r="EE78" s="21"/>
      <c r="EF78" s="21"/>
      <c r="EG78" s="228"/>
      <c r="EH78" s="175"/>
      <c r="EI78" s="175"/>
      <c r="EJ78" s="175"/>
      <c r="EK78" s="175"/>
      <c r="EL78" s="175"/>
      <c r="EM78" s="172">
        <v>1090.8499999999999</v>
      </c>
      <c r="EO78" s="656">
        <v>8941.9</v>
      </c>
      <c r="EP78" s="657">
        <v>11760.5</v>
      </c>
      <c r="EQ78" s="658">
        <v>2059</v>
      </c>
      <c r="ER78" s="657">
        <v>2828.2</v>
      </c>
      <c r="ES78" s="657">
        <v>3457</v>
      </c>
      <c r="EU78" s="635">
        <v>7.3378238341968952E-2</v>
      </c>
      <c r="EV78" s="635">
        <v>0.1883712905452036</v>
      </c>
      <c r="EW78" s="635">
        <v>1.2943432406519654E-2</v>
      </c>
      <c r="EX78" s="635">
        <v>1.7645015630427294E-2</v>
      </c>
      <c r="EY78" s="635">
        <v>6.0379528464634845E-3</v>
      </c>
      <c r="EZ78" s="129"/>
    </row>
    <row r="79" spans="2:159" x14ac:dyDescent="0.2">
      <c r="B79" s="530"/>
      <c r="C79" s="392" t="s">
        <v>111</v>
      </c>
      <c r="D79" s="531">
        <f>E15-D70-F70-H70-D94</f>
        <v>554</v>
      </c>
      <c r="E79" s="554">
        <v>119</v>
      </c>
      <c r="F79" s="555">
        <v>552</v>
      </c>
      <c r="G79" s="555">
        <v>216</v>
      </c>
      <c r="H79" s="556">
        <v>276</v>
      </c>
      <c r="I79" s="244"/>
      <c r="K79" s="249"/>
      <c r="L79" s="249"/>
      <c r="M79" s="486">
        <v>44946</v>
      </c>
      <c r="N79" s="193">
        <v>9650</v>
      </c>
      <c r="O79" s="191">
        <v>14818</v>
      </c>
      <c r="P79" s="192">
        <v>2045</v>
      </c>
      <c r="Q79" s="191">
        <v>2873</v>
      </c>
      <c r="R79" s="191">
        <v>3369</v>
      </c>
      <c r="S79" s="487"/>
      <c r="T79" s="488"/>
      <c r="U79" s="21"/>
      <c r="V79" s="21"/>
      <c r="W79" s="489"/>
      <c r="X79" s="490">
        <v>1715</v>
      </c>
      <c r="Y79" s="194">
        <v>82</v>
      </c>
      <c r="Z79" s="192">
        <v>701</v>
      </c>
      <c r="AA79" s="192">
        <v>21044.61</v>
      </c>
      <c r="AB79" s="192">
        <v>21858</v>
      </c>
      <c r="AC79" s="194">
        <v>-813.38999999999942</v>
      </c>
      <c r="AD79" s="491">
        <v>21157</v>
      </c>
      <c r="AE79" s="492">
        <v>3855.87</v>
      </c>
      <c r="AF79" s="192">
        <v>14818</v>
      </c>
      <c r="AG79" s="192">
        <v>14818</v>
      </c>
      <c r="AH79" s="192">
        <v>602.86999999999989</v>
      </c>
      <c r="AI79" s="192">
        <v>7850</v>
      </c>
      <c r="AJ79" s="194">
        <v>1800</v>
      </c>
      <c r="AK79" s="192">
        <v>1678.09</v>
      </c>
      <c r="AL79" s="192">
        <v>1645.69</v>
      </c>
      <c r="AM79" s="207">
        <v>1205.67</v>
      </c>
      <c r="AN79" s="207">
        <v>26.323809523809523</v>
      </c>
      <c r="AO79" s="197">
        <v>1.9307665262292169E-2</v>
      </c>
      <c r="AP79" s="493">
        <v>617.85</v>
      </c>
      <c r="AQ79" s="494">
        <v>1742.52</v>
      </c>
      <c r="AR79" s="495">
        <v>1125.99</v>
      </c>
      <c r="AS79" s="495">
        <v>1135.32</v>
      </c>
      <c r="AT79" s="495">
        <v>1237.75</v>
      </c>
      <c r="AU79" s="496">
        <v>1199.6400000000001</v>
      </c>
      <c r="AV79" s="496">
        <v>1196.75</v>
      </c>
      <c r="AW79" s="21"/>
      <c r="AX79" s="497">
        <v>1.1055999999999999</v>
      </c>
      <c r="AY79" s="498">
        <v>1.3908</v>
      </c>
      <c r="AZ79" s="499">
        <v>2.5775000000000001</v>
      </c>
      <c r="BA79" s="499">
        <v>2.2035</v>
      </c>
      <c r="BB79" s="499">
        <v>2.2063000000000001</v>
      </c>
      <c r="BC79" s="307"/>
      <c r="BD79" s="500"/>
      <c r="BE79" s="501"/>
      <c r="BF79" s="499">
        <v>1055.45</v>
      </c>
      <c r="BG79" s="502">
        <v>1055.45</v>
      </c>
      <c r="BH79" s="503">
        <v>0</v>
      </c>
      <c r="BI79" s="503">
        <v>0</v>
      </c>
      <c r="BJ79" s="503">
        <v>0</v>
      </c>
      <c r="BK79" s="503">
        <v>1055.45</v>
      </c>
      <c r="BL79" s="503">
        <v>1055.45</v>
      </c>
      <c r="BM79" s="503">
        <v>1055.45</v>
      </c>
      <c r="BN79" s="503">
        <v>1055.6099999999999</v>
      </c>
      <c r="BO79" s="503">
        <v>1055.5</v>
      </c>
      <c r="BP79" s="503">
        <v>35.609830560219812</v>
      </c>
      <c r="BQ79" s="503">
        <v>0</v>
      </c>
      <c r="BR79" s="503">
        <v>0</v>
      </c>
      <c r="BS79" s="503">
        <v>1055.43</v>
      </c>
      <c r="BT79" s="503">
        <v>0</v>
      </c>
      <c r="BU79" s="504">
        <v>0</v>
      </c>
      <c r="BV79" s="307"/>
      <c r="BW79" s="458"/>
      <c r="BX79" s="505"/>
      <c r="BY79" s="505"/>
      <c r="BZ79" s="505"/>
      <c r="CA79" s="505"/>
      <c r="CB79" s="505"/>
      <c r="CC79" s="505"/>
      <c r="CD79" s="505"/>
      <c r="CE79" s="505"/>
      <c r="CF79" s="505"/>
      <c r="CG79" s="505"/>
      <c r="CH79" s="505"/>
      <c r="CI79" s="505"/>
      <c r="CJ79" s="505"/>
      <c r="CK79" s="505"/>
      <c r="CL79" s="505"/>
      <c r="CM79" s="505"/>
      <c r="CN79" s="505"/>
      <c r="CO79" s="500"/>
      <c r="CP79" s="505"/>
      <c r="CQ79" s="505"/>
      <c r="CR79" s="506"/>
      <c r="CS79" s="500"/>
      <c r="CT79" s="505"/>
      <c r="CU79" s="500"/>
      <c r="CV79" s="500"/>
      <c r="CW79" s="500"/>
      <c r="CX79" s="506"/>
      <c r="CY79" s="505"/>
      <c r="CZ79" s="475"/>
      <c r="DA79" s="307"/>
      <c r="DB79" s="507">
        <v>0</v>
      </c>
      <c r="DC79" s="508"/>
      <c r="DD79" s="508"/>
      <c r="DE79" s="509"/>
      <c r="DF79" s="510">
        <v>839.48</v>
      </c>
      <c r="DG79" s="511">
        <v>326.92</v>
      </c>
      <c r="DH79" s="397"/>
      <c r="DI79" s="512"/>
      <c r="DJ79" s="171">
        <v>1166.4000000000001</v>
      </c>
      <c r="DK79" s="172">
        <v>839.48</v>
      </c>
      <c r="DL79" s="172">
        <v>326.92</v>
      </c>
      <c r="DM79" s="172">
        <v>1049.1400000000001</v>
      </c>
      <c r="DN79" s="172">
        <v>542.36</v>
      </c>
      <c r="DO79" s="172">
        <v>2940.25</v>
      </c>
      <c r="DP79" s="172">
        <v>312.60999999999996</v>
      </c>
      <c r="DQ79" s="513">
        <v>0</v>
      </c>
      <c r="DS79" s="2"/>
      <c r="DT79" s="2"/>
      <c r="DU79" s="2"/>
      <c r="DV79" s="2"/>
      <c r="DW79" s="60"/>
      <c r="DX79" s="512">
        <v>44064</v>
      </c>
      <c r="DY79" s="514">
        <v>2</v>
      </c>
      <c r="DZ79" s="169">
        <v>0</v>
      </c>
      <c r="EA79" s="169">
        <v>0</v>
      </c>
      <c r="EB79" s="228"/>
      <c r="EC79" s="174"/>
      <c r="ED79" s="175"/>
      <c r="EE79" s="21"/>
      <c r="EF79" s="21"/>
      <c r="EG79" s="228"/>
      <c r="EH79" s="175"/>
      <c r="EI79" s="175"/>
      <c r="EJ79" s="175"/>
      <c r="EK79" s="175"/>
      <c r="EL79" s="175"/>
      <c r="EM79" s="172">
        <v>1205.67</v>
      </c>
      <c r="EO79" s="656">
        <v>8936.7000000000007</v>
      </c>
      <c r="EP79" s="657">
        <v>13826.8</v>
      </c>
      <c r="EQ79" s="658">
        <v>2018.2</v>
      </c>
      <c r="ER79" s="657">
        <v>2787.3</v>
      </c>
      <c r="ES79" s="657">
        <v>3392.2</v>
      </c>
      <c r="EU79" s="635">
        <v>7.3917098445595783E-2</v>
      </c>
      <c r="EV79" s="635">
        <v>6.6891618302065109E-2</v>
      </c>
      <c r="EW79" s="635">
        <v>1.3105134474327606E-2</v>
      </c>
      <c r="EX79" s="635">
        <v>2.9829446571527956E-2</v>
      </c>
      <c r="EY79" s="635">
        <v>-6.8863164143662271E-3</v>
      </c>
      <c r="EZ79" s="129"/>
    </row>
    <row r="80" spans="2:159" x14ac:dyDescent="0.2">
      <c r="B80" s="530"/>
      <c r="C80" s="392" t="s">
        <v>113</v>
      </c>
      <c r="D80" s="531">
        <f>E16-D71-F71-H71-D95-D111</f>
        <v>30</v>
      </c>
      <c r="E80" s="557">
        <f>ROUND(0.0025*E77,0)</f>
        <v>7</v>
      </c>
      <c r="F80" s="558">
        <f>ROUND(0.0025*F77,0)</f>
        <v>30</v>
      </c>
      <c r="G80" s="558">
        <f>ROUND(0.0025*G77,0)</f>
        <v>6</v>
      </c>
      <c r="H80" s="557">
        <f>ROUND(0.0025*H77,0)</f>
        <v>9</v>
      </c>
      <c r="I80" s="244"/>
      <c r="K80" s="249"/>
      <c r="L80" s="249"/>
      <c r="M80" s="486">
        <v>44947</v>
      </c>
      <c r="N80" s="193">
        <v>9649</v>
      </c>
      <c r="O80" s="191">
        <v>14596</v>
      </c>
      <c r="P80" s="192">
        <v>1973</v>
      </c>
      <c r="Q80" s="191">
        <v>2898</v>
      </c>
      <c r="R80" s="191">
        <v>3313</v>
      </c>
      <c r="S80" s="487"/>
      <c r="T80" s="488"/>
      <c r="U80" s="21"/>
      <c r="V80" s="21"/>
      <c r="W80" s="489"/>
      <c r="X80" s="490">
        <v>1650</v>
      </c>
      <c r="Y80" s="194">
        <v>81</v>
      </c>
      <c r="Z80" s="192">
        <v>761</v>
      </c>
      <c r="AA80" s="192">
        <v>23240.76</v>
      </c>
      <c r="AB80" s="192">
        <v>24328</v>
      </c>
      <c r="AC80" s="194">
        <v>-1087.2400000000016</v>
      </c>
      <c r="AD80" s="491">
        <v>23567</v>
      </c>
      <c r="AE80" s="492">
        <v>1690.86</v>
      </c>
      <c r="AF80" s="192">
        <v>14596</v>
      </c>
      <c r="AG80" s="192">
        <v>14596</v>
      </c>
      <c r="AH80" s="192">
        <v>1177.8599999999999</v>
      </c>
      <c r="AI80" s="192">
        <v>7850</v>
      </c>
      <c r="AJ80" s="194">
        <v>1799</v>
      </c>
      <c r="AK80" s="192">
        <v>1628</v>
      </c>
      <c r="AL80" s="192">
        <v>1629.74</v>
      </c>
      <c r="AM80" s="207">
        <v>1269.95</v>
      </c>
      <c r="AN80" s="207">
        <v>25.804761904761911</v>
      </c>
      <c r="AO80" s="197">
        <v>-1.0687960687960744E-3</v>
      </c>
      <c r="AP80" s="493">
        <v>1025.05</v>
      </c>
      <c r="AQ80" s="494">
        <v>756.14</v>
      </c>
      <c r="AR80" s="495">
        <v>1124.6099999999999</v>
      </c>
      <c r="AS80" s="495">
        <v>1135.32</v>
      </c>
      <c r="AT80" s="495">
        <v>1234.75</v>
      </c>
      <c r="AU80" s="496">
        <v>1199.6400000000001</v>
      </c>
      <c r="AV80" s="496">
        <v>1195.6300000000001</v>
      </c>
      <c r="AW80" s="21"/>
      <c r="AX80" s="497">
        <v>1.0838000000000001</v>
      </c>
      <c r="AY80" s="498">
        <v>1.3908</v>
      </c>
      <c r="AZ80" s="499">
        <v>2.532</v>
      </c>
      <c r="BA80" s="499">
        <v>2.2035</v>
      </c>
      <c r="BB80" s="499">
        <v>2.2107000000000001</v>
      </c>
      <c r="BC80" s="307"/>
      <c r="BD80" s="500"/>
      <c r="BE80" s="501"/>
      <c r="BF80" s="499">
        <v>1054.79</v>
      </c>
      <c r="BG80" s="502">
        <v>1054.79</v>
      </c>
      <c r="BH80" s="503">
        <v>0</v>
      </c>
      <c r="BI80" s="503">
        <v>0</v>
      </c>
      <c r="BJ80" s="503">
        <v>0</v>
      </c>
      <c r="BK80" s="503">
        <v>1054.79</v>
      </c>
      <c r="BL80" s="503">
        <v>1054.79</v>
      </c>
      <c r="BM80" s="503">
        <v>1054.79</v>
      </c>
      <c r="BN80" s="503">
        <v>1055.04</v>
      </c>
      <c r="BO80" s="503">
        <v>1054.8699999999999</v>
      </c>
      <c r="BP80" s="503">
        <v>34.611613062382439</v>
      </c>
      <c r="BQ80" s="503">
        <v>0</v>
      </c>
      <c r="BR80" s="503">
        <v>0</v>
      </c>
      <c r="BS80" s="503">
        <v>1054.74</v>
      </c>
      <c r="BT80" s="503">
        <v>0</v>
      </c>
      <c r="BU80" s="504">
        <v>0</v>
      </c>
      <c r="BV80" s="307"/>
      <c r="BW80" s="458"/>
      <c r="BX80" s="505"/>
      <c r="BY80" s="505"/>
      <c r="BZ80" s="505"/>
      <c r="CA80" s="505"/>
      <c r="CB80" s="505"/>
      <c r="CC80" s="505"/>
      <c r="CD80" s="505"/>
      <c r="CE80" s="505"/>
      <c r="CF80" s="505"/>
      <c r="CG80" s="505"/>
      <c r="CH80" s="505"/>
      <c r="CI80" s="505"/>
      <c r="CJ80" s="505"/>
      <c r="CK80" s="505"/>
      <c r="CL80" s="505"/>
      <c r="CM80" s="505"/>
      <c r="CN80" s="505"/>
      <c r="CO80" s="500"/>
      <c r="CP80" s="505"/>
      <c r="CQ80" s="505"/>
      <c r="CR80" s="506"/>
      <c r="CS80" s="500"/>
      <c r="CT80" s="505"/>
      <c r="CU80" s="500"/>
      <c r="CV80" s="500"/>
      <c r="CW80" s="500"/>
      <c r="CX80" s="506"/>
      <c r="CY80" s="505"/>
      <c r="CZ80" s="475"/>
      <c r="DA80" s="307"/>
      <c r="DB80" s="507">
        <v>0</v>
      </c>
      <c r="DC80" s="508"/>
      <c r="DD80" s="508"/>
      <c r="DE80" s="509"/>
      <c r="DF80" s="510">
        <v>832.44</v>
      </c>
      <c r="DG80" s="511">
        <v>289.98</v>
      </c>
      <c r="DH80" s="397"/>
      <c r="DI80" s="512"/>
      <c r="DJ80" s="171">
        <v>1122.42</v>
      </c>
      <c r="DK80" s="172">
        <v>832.44</v>
      </c>
      <c r="DL80" s="172">
        <v>289.98</v>
      </c>
      <c r="DM80" s="172">
        <v>769.76</v>
      </c>
      <c r="DN80" s="172">
        <v>210.12</v>
      </c>
      <c r="DO80" s="172">
        <v>3002.9300000000003</v>
      </c>
      <c r="DP80" s="172">
        <v>392.46999999999997</v>
      </c>
      <c r="DQ80" s="513">
        <v>0</v>
      </c>
      <c r="DS80" s="2"/>
      <c r="DT80" s="2"/>
      <c r="DU80" s="2"/>
      <c r="DV80" s="2"/>
      <c r="DW80" s="60"/>
      <c r="DX80" s="512">
        <v>32330</v>
      </c>
      <c r="DY80" s="514">
        <v>1</v>
      </c>
      <c r="DZ80" s="169">
        <v>0</v>
      </c>
      <c r="EA80" s="169">
        <v>0</v>
      </c>
      <c r="EB80" s="228"/>
      <c r="EC80" s="174"/>
      <c r="ED80" s="175"/>
      <c r="EE80" s="21"/>
      <c r="EF80" s="21"/>
      <c r="EG80" s="228"/>
      <c r="EH80" s="175"/>
      <c r="EI80" s="175"/>
      <c r="EJ80" s="175"/>
      <c r="EK80" s="175"/>
      <c r="EL80" s="175"/>
      <c r="EM80" s="172">
        <v>1269.95</v>
      </c>
      <c r="EO80" s="656">
        <v>8934.7999999999993</v>
      </c>
      <c r="EP80" s="657">
        <v>13836.6</v>
      </c>
      <c r="EQ80" s="658">
        <v>2827.6</v>
      </c>
      <c r="ER80" s="657">
        <v>2827.6</v>
      </c>
      <c r="ES80" s="657">
        <v>3317.2</v>
      </c>
      <c r="EU80" s="635">
        <v>7.4018032956783164E-2</v>
      </c>
      <c r="EV80" s="635">
        <v>5.2027952863798278E-2</v>
      </c>
      <c r="EW80" s="635">
        <v>-0.43314749113025847</v>
      </c>
      <c r="EX80" s="635">
        <v>2.4292615596963454E-2</v>
      </c>
      <c r="EY80" s="635">
        <v>-1.2677331723512882E-3</v>
      </c>
      <c r="EZ80" s="129"/>
    </row>
    <row r="81" spans="2:156" ht="15.75" thickBot="1" x14ac:dyDescent="0.25">
      <c r="B81" s="530"/>
      <c r="C81" s="392" t="s">
        <v>115</v>
      </c>
      <c r="D81" s="531">
        <f>ROUND(E29-D72-F72-H72-D96-D112,0)</f>
        <v>537</v>
      </c>
      <c r="E81" s="559">
        <f>+ROUND((G5/SUM(G5:G9))*E29,0)</f>
        <v>119</v>
      </c>
      <c r="F81" s="560">
        <f>+ROUND((G6/SUM(G5:G9))*E29,0)</f>
        <v>537</v>
      </c>
      <c r="G81" s="560">
        <f>+ROUND((G8/SUM(G5:G9))*E29*(3000/E8),0)</f>
        <v>146</v>
      </c>
      <c r="H81" s="561">
        <f>+ROUND((G7/SUM(G5:G9))*E29,0)</f>
        <v>168</v>
      </c>
      <c r="I81" s="233"/>
      <c r="K81" s="249"/>
      <c r="L81" s="249"/>
      <c r="M81" s="486">
        <v>44948</v>
      </c>
      <c r="N81" s="193">
        <v>9650</v>
      </c>
      <c r="O81" s="191">
        <v>14805</v>
      </c>
      <c r="P81" s="192">
        <v>1942</v>
      </c>
      <c r="Q81" s="191">
        <v>2850</v>
      </c>
      <c r="R81" s="191">
        <v>3482</v>
      </c>
      <c r="S81" s="487"/>
      <c r="T81" s="488"/>
      <c r="U81" s="21"/>
      <c r="V81" s="21"/>
      <c r="W81" s="489"/>
      <c r="X81" s="490">
        <v>1635</v>
      </c>
      <c r="Y81" s="194">
        <v>82</v>
      </c>
      <c r="Z81" s="192">
        <v>687</v>
      </c>
      <c r="AA81" s="192">
        <v>23203.64</v>
      </c>
      <c r="AB81" s="192">
        <v>24256</v>
      </c>
      <c r="AC81" s="194">
        <v>-1052.3600000000006</v>
      </c>
      <c r="AD81" s="491">
        <v>23569</v>
      </c>
      <c r="AE81" s="492">
        <v>1678.07</v>
      </c>
      <c r="AF81" s="192">
        <v>14805</v>
      </c>
      <c r="AG81" s="192">
        <v>14805</v>
      </c>
      <c r="AH81" s="192">
        <v>925.06999999999994</v>
      </c>
      <c r="AI81" s="192">
        <v>7850</v>
      </c>
      <c r="AJ81" s="194">
        <v>1800</v>
      </c>
      <c r="AK81" s="192">
        <v>1687.84</v>
      </c>
      <c r="AL81" s="192">
        <v>1673.66</v>
      </c>
      <c r="AM81" s="207">
        <v>1253.8699999999999</v>
      </c>
      <c r="AN81" s="207">
        <v>25.44047619047619</v>
      </c>
      <c r="AO81" s="197">
        <v>8.401270262584035E-3</v>
      </c>
      <c r="AP81" s="493">
        <v>1271.44</v>
      </c>
      <c r="AQ81" s="494">
        <v>864.78</v>
      </c>
      <c r="AR81" s="495">
        <v>1123.44</v>
      </c>
      <c r="AS81" s="495">
        <v>1135.32</v>
      </c>
      <c r="AT81" s="495">
        <v>1234.5</v>
      </c>
      <c r="AU81" s="496">
        <v>1199.6400000000001</v>
      </c>
      <c r="AV81" s="496">
        <v>1193.6199999999999</v>
      </c>
      <c r="AW81" s="21"/>
      <c r="AX81" s="497">
        <v>1.0685</v>
      </c>
      <c r="AY81" s="498">
        <v>1.3908</v>
      </c>
      <c r="AZ81" s="499">
        <v>2.5304000000000002</v>
      </c>
      <c r="BA81" s="499">
        <v>2.2035</v>
      </c>
      <c r="BB81" s="499">
        <v>2.1842000000000001</v>
      </c>
      <c r="BC81" s="307"/>
      <c r="BD81" s="500"/>
      <c r="BE81" s="501"/>
      <c r="BF81" s="499">
        <v>1054.93</v>
      </c>
      <c r="BG81" s="502">
        <v>1054.93</v>
      </c>
      <c r="BH81" s="503">
        <v>0</v>
      </c>
      <c r="BI81" s="503">
        <v>0</v>
      </c>
      <c r="BJ81" s="503">
        <v>0</v>
      </c>
      <c r="BK81" s="503">
        <v>1054.93</v>
      </c>
      <c r="BL81" s="503">
        <v>1054.93</v>
      </c>
      <c r="BM81" s="503">
        <v>1054.93</v>
      </c>
      <c r="BN81" s="503">
        <v>1054.3399999999999</v>
      </c>
      <c r="BO81" s="503">
        <v>1054.8900000000001</v>
      </c>
      <c r="BP81" s="503">
        <v>33.988206178007268</v>
      </c>
      <c r="BQ81" s="503">
        <v>0.63056999999935215</v>
      </c>
      <c r="BR81" s="503">
        <v>0</v>
      </c>
      <c r="BS81" s="503">
        <v>1054.83</v>
      </c>
      <c r="BT81" s="503">
        <v>0</v>
      </c>
      <c r="BU81" s="504">
        <v>0</v>
      </c>
      <c r="BV81" s="307"/>
      <c r="BW81" s="458"/>
      <c r="BX81" s="505"/>
      <c r="BY81" s="505"/>
      <c r="BZ81" s="505"/>
      <c r="CA81" s="505"/>
      <c r="CB81" s="505"/>
      <c r="CC81" s="505"/>
      <c r="CD81" s="505"/>
      <c r="CE81" s="505"/>
      <c r="CF81" s="505"/>
      <c r="CG81" s="505"/>
      <c r="CH81" s="505"/>
      <c r="CI81" s="505"/>
      <c r="CJ81" s="505"/>
      <c r="CK81" s="505"/>
      <c r="CL81" s="505"/>
      <c r="CM81" s="505"/>
      <c r="CN81" s="505"/>
      <c r="CO81" s="500"/>
      <c r="CP81" s="505"/>
      <c r="CQ81" s="505"/>
      <c r="CR81" s="506"/>
      <c r="CS81" s="500"/>
      <c r="CT81" s="505"/>
      <c r="CU81" s="500"/>
      <c r="CV81" s="500"/>
      <c r="CW81" s="500"/>
      <c r="CX81" s="506"/>
      <c r="CY81" s="505"/>
      <c r="CZ81" s="475"/>
      <c r="DA81" s="307"/>
      <c r="DB81" s="507">
        <v>0</v>
      </c>
      <c r="DC81" s="508"/>
      <c r="DD81" s="508"/>
      <c r="DE81" s="509"/>
      <c r="DF81" s="510">
        <v>817.81</v>
      </c>
      <c r="DG81" s="511">
        <v>294.58999999999997</v>
      </c>
      <c r="DH81" s="397"/>
      <c r="DI81" s="512"/>
      <c r="DJ81" s="171">
        <v>1112.3999999999999</v>
      </c>
      <c r="DK81" s="172">
        <v>817.81</v>
      </c>
      <c r="DL81" s="172">
        <v>294.58999999999997</v>
      </c>
      <c r="DM81" s="172">
        <v>0</v>
      </c>
      <c r="DN81" s="172">
        <v>0</v>
      </c>
      <c r="DO81" s="172">
        <v>3820.74</v>
      </c>
      <c r="DP81" s="172">
        <v>687.06000000000006</v>
      </c>
      <c r="DQ81" s="513">
        <v>0</v>
      </c>
      <c r="DS81" s="2"/>
      <c r="DT81" s="2"/>
      <c r="DU81" s="2"/>
      <c r="DV81" s="2"/>
      <c r="DW81" s="60"/>
      <c r="DX81" s="512">
        <v>0</v>
      </c>
      <c r="DY81" s="514">
        <v>0</v>
      </c>
      <c r="DZ81" s="169">
        <v>0</v>
      </c>
      <c r="EA81" s="169">
        <v>0</v>
      </c>
      <c r="EB81" s="228"/>
      <c r="EC81" s="174"/>
      <c r="ED81" s="175"/>
      <c r="EE81" s="21"/>
      <c r="EF81" s="21"/>
      <c r="EG81" s="228"/>
      <c r="EH81" s="175"/>
      <c r="EI81" s="175"/>
      <c r="EJ81" s="175"/>
      <c r="EK81" s="175"/>
      <c r="EL81" s="175"/>
      <c r="EM81" s="172">
        <v>1253.8699999999999</v>
      </c>
      <c r="EO81" s="656">
        <v>8931</v>
      </c>
      <c r="EP81" s="657">
        <v>14045</v>
      </c>
      <c r="EQ81" s="658">
        <v>1929</v>
      </c>
      <c r="ER81" s="657">
        <v>2794</v>
      </c>
      <c r="ES81" s="657">
        <v>3482.2690000000002</v>
      </c>
      <c r="EU81" s="635">
        <v>7.4507772020725394E-2</v>
      </c>
      <c r="EV81" s="635">
        <v>5.1334008780817293E-2</v>
      </c>
      <c r="EW81" s="635">
        <v>6.694129763130793E-3</v>
      </c>
      <c r="EX81" s="635">
        <v>1.9649122807017545E-2</v>
      </c>
      <c r="EY81" s="635">
        <v>-7.7254451464742343E-5</v>
      </c>
      <c r="EZ81" s="129"/>
    </row>
    <row r="82" spans="2:156" ht="15.75" x14ac:dyDescent="0.2">
      <c r="B82" s="530"/>
      <c r="C82" s="392" t="s">
        <v>117</v>
      </c>
      <c r="D82" s="562">
        <f>ROUND(E22-D73-F73-H73-D97-D113,0)</f>
        <v>-1</v>
      </c>
      <c r="E82" s="563"/>
      <c r="F82" s="563"/>
      <c r="G82" s="563"/>
      <c r="H82" s="2">
        <f>+D82+E33</f>
        <v>-1</v>
      </c>
      <c r="K82" s="249"/>
      <c r="L82" s="249"/>
      <c r="M82" s="486">
        <v>44949</v>
      </c>
      <c r="N82" s="193">
        <v>9650</v>
      </c>
      <c r="O82" s="191">
        <v>14253</v>
      </c>
      <c r="P82" s="192">
        <v>1786</v>
      </c>
      <c r="Q82" s="191">
        <v>2864</v>
      </c>
      <c r="R82" s="191">
        <v>3451</v>
      </c>
      <c r="S82" s="487"/>
      <c r="T82" s="488"/>
      <c r="U82" s="21"/>
      <c r="V82" s="21"/>
      <c r="W82" s="489"/>
      <c r="X82" s="490">
        <v>1652</v>
      </c>
      <c r="Y82" s="194">
        <v>80</v>
      </c>
      <c r="Z82" s="192">
        <v>710</v>
      </c>
      <c r="AA82" s="192">
        <v>22274.06</v>
      </c>
      <c r="AB82" s="192">
        <v>22954</v>
      </c>
      <c r="AC82" s="194">
        <v>-679.93999999999869</v>
      </c>
      <c r="AD82" s="491">
        <v>22244</v>
      </c>
      <c r="AE82" s="492">
        <v>2141.2199999999998</v>
      </c>
      <c r="AF82" s="192">
        <v>14253</v>
      </c>
      <c r="AG82" s="192">
        <v>14253</v>
      </c>
      <c r="AH82" s="192">
        <v>787.2199999999998</v>
      </c>
      <c r="AI82" s="192">
        <v>7850</v>
      </c>
      <c r="AJ82" s="194">
        <v>1800</v>
      </c>
      <c r="AK82" s="192">
        <v>1734.41</v>
      </c>
      <c r="AL82" s="192">
        <v>1763.41</v>
      </c>
      <c r="AM82" s="207">
        <v>1254.49</v>
      </c>
      <c r="AN82" s="207">
        <v>25.657142857142855</v>
      </c>
      <c r="AO82" s="197">
        <v>-1.6720383300373037E-2</v>
      </c>
      <c r="AP82" s="493">
        <v>1353.78</v>
      </c>
      <c r="AQ82" s="494">
        <v>834.1</v>
      </c>
      <c r="AR82" s="495">
        <v>1124.45</v>
      </c>
      <c r="AS82" s="495">
        <v>1135.32</v>
      </c>
      <c r="AT82" s="495">
        <v>1228.25</v>
      </c>
      <c r="AU82" s="496">
        <v>1200.6099999999999</v>
      </c>
      <c r="AV82" s="496">
        <v>1191.27</v>
      </c>
      <c r="AW82" s="21"/>
      <c r="AX82" s="497">
        <v>1.0775999999999999</v>
      </c>
      <c r="AY82" s="498">
        <v>1.3908</v>
      </c>
      <c r="AZ82" s="499">
        <v>2.4497</v>
      </c>
      <c r="BA82" s="499">
        <v>2.2330000000000001</v>
      </c>
      <c r="BB82" s="499">
        <v>2.1400999999999999</v>
      </c>
      <c r="BC82" s="307"/>
      <c r="BD82" s="500"/>
      <c r="BE82" s="501"/>
      <c r="BF82" s="499">
        <v>1055.19</v>
      </c>
      <c r="BG82" s="502">
        <v>1055.19</v>
      </c>
      <c r="BH82" s="503">
        <v>0</v>
      </c>
      <c r="BI82" s="503">
        <v>0</v>
      </c>
      <c r="BJ82" s="503">
        <v>0</v>
      </c>
      <c r="BK82" s="503">
        <v>1055.19</v>
      </c>
      <c r="BL82" s="503">
        <v>1055.19</v>
      </c>
      <c r="BM82" s="503">
        <v>1055.19</v>
      </c>
      <c r="BN82" s="503">
        <v>1055.3800000000001</v>
      </c>
      <c r="BO82" s="503">
        <v>1055.25</v>
      </c>
      <c r="BP82" s="503">
        <v>35.108111486064239</v>
      </c>
      <c r="BQ82" s="503">
        <v>0</v>
      </c>
      <c r="BR82" s="503">
        <v>0</v>
      </c>
      <c r="BS82" s="503">
        <v>1055.1500000000001</v>
      </c>
      <c r="BT82" s="503">
        <v>0</v>
      </c>
      <c r="BU82" s="504">
        <v>0</v>
      </c>
      <c r="BV82" s="307"/>
      <c r="BW82" s="458"/>
      <c r="BX82" s="505"/>
      <c r="BY82" s="505"/>
      <c r="BZ82" s="505"/>
      <c r="CA82" s="505"/>
      <c r="CB82" s="505"/>
      <c r="CC82" s="505"/>
      <c r="CD82" s="505"/>
      <c r="CE82" s="505"/>
      <c r="CF82" s="505"/>
      <c r="CG82" s="505"/>
      <c r="CH82" s="505"/>
      <c r="CI82" s="505"/>
      <c r="CJ82" s="505"/>
      <c r="CK82" s="505"/>
      <c r="CL82" s="505"/>
      <c r="CM82" s="505"/>
      <c r="CN82" s="505"/>
      <c r="CO82" s="500"/>
      <c r="CP82" s="505"/>
      <c r="CQ82" s="505"/>
      <c r="CR82" s="506"/>
      <c r="CS82" s="500"/>
      <c r="CT82" s="505"/>
      <c r="CU82" s="500"/>
      <c r="CV82" s="500"/>
      <c r="CW82" s="500"/>
      <c r="CX82" s="506"/>
      <c r="CY82" s="505"/>
      <c r="CZ82" s="475"/>
      <c r="DA82" s="307"/>
      <c r="DB82" s="507">
        <v>0</v>
      </c>
      <c r="DC82" s="508"/>
      <c r="DD82" s="508"/>
      <c r="DE82" s="509"/>
      <c r="DF82" s="510">
        <v>804.09</v>
      </c>
      <c r="DG82" s="511">
        <v>319.51</v>
      </c>
      <c r="DH82" s="397"/>
      <c r="DI82" s="512"/>
      <c r="DJ82" s="171">
        <v>1123.5999999999999</v>
      </c>
      <c r="DK82" s="172">
        <v>804.09</v>
      </c>
      <c r="DL82" s="172">
        <v>319.51</v>
      </c>
      <c r="DM82" s="172">
        <v>778</v>
      </c>
      <c r="DN82" s="172">
        <v>279.98</v>
      </c>
      <c r="DO82" s="172">
        <v>3846.83</v>
      </c>
      <c r="DP82" s="172">
        <v>726.59</v>
      </c>
      <c r="DQ82" s="513">
        <v>0</v>
      </c>
      <c r="DS82" s="2"/>
      <c r="DT82" s="2"/>
      <c r="DU82" s="2"/>
      <c r="DV82" s="2"/>
      <c r="DW82" s="60"/>
      <c r="DX82" s="512">
        <v>32676</v>
      </c>
      <c r="DY82" s="514">
        <v>1</v>
      </c>
      <c r="DZ82" s="169">
        <v>0</v>
      </c>
      <c r="EA82" s="169">
        <v>0</v>
      </c>
      <c r="EB82" s="228"/>
      <c r="EC82" s="174"/>
      <c r="ED82" s="175"/>
      <c r="EE82" s="21"/>
      <c r="EF82" s="21"/>
      <c r="EG82" s="228"/>
      <c r="EH82" s="175"/>
      <c r="EI82" s="175"/>
      <c r="EJ82" s="175"/>
      <c r="EK82" s="175"/>
      <c r="EL82" s="175"/>
      <c r="EM82" s="172">
        <v>1254.49</v>
      </c>
      <c r="EO82" s="656">
        <v>8935</v>
      </c>
      <c r="EP82" s="657">
        <v>13571</v>
      </c>
      <c r="EQ82" s="658">
        <v>1664</v>
      </c>
      <c r="ER82" s="657">
        <v>2778</v>
      </c>
      <c r="ES82" s="657">
        <v>3422</v>
      </c>
      <c r="EU82" s="635">
        <v>7.409326424870466E-2</v>
      </c>
      <c r="EV82" s="635">
        <v>4.7849575527959029E-2</v>
      </c>
      <c r="EW82" s="635">
        <v>6.83090705487122E-2</v>
      </c>
      <c r="EX82" s="635">
        <v>3.0027932960893854E-2</v>
      </c>
      <c r="EY82" s="635">
        <v>8.4033613445378148E-3</v>
      </c>
      <c r="EZ82" s="129"/>
    </row>
    <row r="83" spans="2:156" ht="15.75" thickBot="1" x14ac:dyDescent="0.25">
      <c r="B83" s="530"/>
      <c r="C83" s="400" t="s">
        <v>119</v>
      </c>
      <c r="D83" s="544">
        <f>E11-D74-F74-H74-D98-D114</f>
        <v>375.31000000000006</v>
      </c>
      <c r="E83" s="564">
        <f>ROUND(H47*$H$11,2)</f>
        <v>375.27</v>
      </c>
      <c r="F83" s="563">
        <f>D77-D78-D79-D80-D81</f>
        <v>-1</v>
      </c>
      <c r="G83" s="563"/>
      <c r="K83" s="249"/>
      <c r="L83" s="249"/>
      <c r="M83" s="486">
        <v>44950</v>
      </c>
      <c r="N83" s="193">
        <v>9650</v>
      </c>
      <c r="O83" s="191">
        <v>14637</v>
      </c>
      <c r="P83" s="192">
        <v>2091</v>
      </c>
      <c r="Q83" s="191">
        <v>2817</v>
      </c>
      <c r="R83" s="191">
        <v>3368</v>
      </c>
      <c r="S83" s="487"/>
      <c r="T83" s="488"/>
      <c r="U83" s="21"/>
      <c r="V83" s="21"/>
      <c r="W83" s="489"/>
      <c r="X83" s="490">
        <v>1629</v>
      </c>
      <c r="Y83" s="194">
        <v>81</v>
      </c>
      <c r="Z83" s="192">
        <v>620</v>
      </c>
      <c r="AA83" s="192">
        <v>24787</v>
      </c>
      <c r="AB83" s="192">
        <v>24787</v>
      </c>
      <c r="AC83" s="194">
        <v>0</v>
      </c>
      <c r="AD83" s="491">
        <v>24167</v>
      </c>
      <c r="AE83" s="492">
        <v>1126.8</v>
      </c>
      <c r="AF83" s="192">
        <v>14637</v>
      </c>
      <c r="AG83" s="192">
        <v>14637</v>
      </c>
      <c r="AH83" s="192">
        <v>954.8</v>
      </c>
      <c r="AI83" s="192">
        <v>7850</v>
      </c>
      <c r="AJ83" s="194">
        <v>1800</v>
      </c>
      <c r="AK83" s="192">
        <v>1687.37</v>
      </c>
      <c r="AL83" s="192">
        <v>1695.46</v>
      </c>
      <c r="AM83" s="207">
        <v>1237.54</v>
      </c>
      <c r="AN83" s="207">
        <v>25.276190476190479</v>
      </c>
      <c r="AO83" s="197">
        <v>-4.7944434237897713E-3</v>
      </c>
      <c r="AP83" s="493">
        <v>1241.05</v>
      </c>
      <c r="AQ83" s="494">
        <v>773.24</v>
      </c>
      <c r="AR83" s="495">
        <v>1123.55</v>
      </c>
      <c r="AS83" s="495">
        <v>1135.32</v>
      </c>
      <c r="AT83" s="495">
        <v>1223.3399999999999</v>
      </c>
      <c r="AU83" s="496">
        <v>1200.6099999999999</v>
      </c>
      <c r="AV83" s="496">
        <v>1190.79</v>
      </c>
      <c r="AW83" s="21"/>
      <c r="AX83" s="497">
        <v>1.0616000000000001</v>
      </c>
      <c r="AY83" s="498">
        <v>1.3908</v>
      </c>
      <c r="AZ83" s="499">
        <v>2.4975000000000001</v>
      </c>
      <c r="BA83" s="499">
        <v>2.2330000000000001</v>
      </c>
      <c r="BB83" s="499">
        <v>2.1204999999999998</v>
      </c>
      <c r="BC83" s="307"/>
      <c r="BD83" s="500"/>
      <c r="BE83" s="501"/>
      <c r="BF83" s="499">
        <v>1054.79</v>
      </c>
      <c r="BG83" s="502">
        <v>1054.79</v>
      </c>
      <c r="BH83" s="503">
        <v>0</v>
      </c>
      <c r="BI83" s="503">
        <v>0</v>
      </c>
      <c r="BJ83" s="503">
        <v>0</v>
      </c>
      <c r="BK83" s="503">
        <v>1054.79</v>
      </c>
      <c r="BL83" s="503">
        <v>1054.79</v>
      </c>
      <c r="BM83" s="503">
        <v>1054.79</v>
      </c>
      <c r="BN83" s="503">
        <v>1054.94</v>
      </c>
      <c r="BO83" s="503">
        <v>1054.71</v>
      </c>
      <c r="BP83" s="503">
        <v>34.024813438565239</v>
      </c>
      <c r="BQ83" s="503">
        <v>0</v>
      </c>
      <c r="BR83" s="503">
        <v>0</v>
      </c>
      <c r="BS83" s="503">
        <v>1054.77</v>
      </c>
      <c r="BT83" s="503">
        <v>0</v>
      </c>
      <c r="BU83" s="504">
        <v>0</v>
      </c>
      <c r="BV83" s="307"/>
      <c r="BW83" s="458"/>
      <c r="BX83" s="505"/>
      <c r="BY83" s="505"/>
      <c r="BZ83" s="505"/>
      <c r="CA83" s="505"/>
      <c r="CB83" s="505"/>
      <c r="CC83" s="505"/>
      <c r="CD83" s="505"/>
      <c r="CE83" s="505"/>
      <c r="CF83" s="505"/>
      <c r="CG83" s="505"/>
      <c r="CH83" s="505"/>
      <c r="CI83" s="505"/>
      <c r="CJ83" s="505"/>
      <c r="CK83" s="505"/>
      <c r="CL83" s="505"/>
      <c r="CM83" s="505"/>
      <c r="CN83" s="505"/>
      <c r="CO83" s="500"/>
      <c r="CP83" s="505"/>
      <c r="CQ83" s="505"/>
      <c r="CR83" s="506"/>
      <c r="CS83" s="500"/>
      <c r="CT83" s="505"/>
      <c r="CU83" s="500"/>
      <c r="CV83" s="500"/>
      <c r="CW83" s="500"/>
      <c r="CX83" s="506"/>
      <c r="CY83" s="505"/>
      <c r="CZ83" s="475"/>
      <c r="DA83" s="307"/>
      <c r="DB83" s="507">
        <v>0</v>
      </c>
      <c r="DC83" s="508"/>
      <c r="DD83" s="508"/>
      <c r="DE83" s="509"/>
      <c r="DF83" s="510">
        <v>816.69</v>
      </c>
      <c r="DG83" s="511">
        <v>291.26</v>
      </c>
      <c r="DH83" s="397"/>
      <c r="DI83" s="512"/>
      <c r="DJ83" s="171">
        <v>1107.95</v>
      </c>
      <c r="DK83" s="172">
        <v>816.69</v>
      </c>
      <c r="DL83" s="172">
        <v>291.26</v>
      </c>
      <c r="DM83" s="172">
        <v>1236.02</v>
      </c>
      <c r="DN83" s="172">
        <v>326.81</v>
      </c>
      <c r="DO83" s="172">
        <v>3427.5</v>
      </c>
      <c r="DP83" s="172">
        <v>691.04000000000008</v>
      </c>
      <c r="DQ83" s="513">
        <v>0</v>
      </c>
      <c r="DS83" s="2"/>
      <c r="DT83" s="2"/>
      <c r="DU83" s="2"/>
      <c r="DV83" s="2"/>
      <c r="DW83" s="60"/>
      <c r="DX83" s="512">
        <v>51913</v>
      </c>
      <c r="DY83" s="514">
        <v>1</v>
      </c>
      <c r="DZ83" s="169">
        <v>0</v>
      </c>
      <c r="EA83" s="169">
        <v>0</v>
      </c>
      <c r="EB83" s="228"/>
      <c r="EC83" s="174"/>
      <c r="ED83" s="175"/>
      <c r="EE83" s="21"/>
      <c r="EF83" s="21"/>
      <c r="EG83" s="228"/>
      <c r="EH83" s="175"/>
      <c r="EI83" s="175"/>
      <c r="EJ83" s="175"/>
      <c r="EK83" s="175"/>
      <c r="EL83" s="175"/>
      <c r="EM83" s="172">
        <v>1237.54</v>
      </c>
      <c r="EO83" s="656">
        <v>8937</v>
      </c>
      <c r="EP83" s="657">
        <v>13740</v>
      </c>
      <c r="EQ83" s="658">
        <v>2034</v>
      </c>
      <c r="ER83" s="657">
        <v>2739</v>
      </c>
      <c r="ES83" s="657">
        <v>3367</v>
      </c>
      <c r="EU83" s="635">
        <v>7.3886010362694307E-2</v>
      </c>
      <c r="EV83" s="635">
        <v>6.1283049805287967E-2</v>
      </c>
      <c r="EW83" s="635">
        <v>2.7259684361549498E-2</v>
      </c>
      <c r="EX83" s="635">
        <v>2.7689030883919063E-2</v>
      </c>
      <c r="EY83" s="635">
        <v>2.9691211401425179E-4</v>
      </c>
      <c r="EZ83" s="129"/>
    </row>
    <row r="84" spans="2:156" x14ac:dyDescent="0.2">
      <c r="B84" s="530"/>
      <c r="C84" s="563"/>
      <c r="D84" s="563"/>
      <c r="E84" s="563"/>
      <c r="F84" s="563"/>
      <c r="G84" s="563"/>
      <c r="K84" s="249"/>
      <c r="L84" s="249"/>
      <c r="M84" s="486">
        <v>44951</v>
      </c>
      <c r="N84" s="193">
        <v>9650</v>
      </c>
      <c r="O84" s="191">
        <v>14773</v>
      </c>
      <c r="P84" s="192">
        <v>2080</v>
      </c>
      <c r="Q84" s="191">
        <v>2567</v>
      </c>
      <c r="R84" s="191">
        <v>3367</v>
      </c>
      <c r="S84" s="487"/>
      <c r="T84" s="488"/>
      <c r="U84" s="21"/>
      <c r="V84" s="21"/>
      <c r="W84" s="489"/>
      <c r="X84" s="490">
        <v>1626</v>
      </c>
      <c r="Y84" s="194">
        <v>81</v>
      </c>
      <c r="Z84" s="192">
        <v>550</v>
      </c>
      <c r="AA84" s="192">
        <v>22941.29</v>
      </c>
      <c r="AB84" s="192">
        <v>24126</v>
      </c>
      <c r="AC84" s="194">
        <v>-1184.7099999999991</v>
      </c>
      <c r="AD84" s="491">
        <v>23576</v>
      </c>
      <c r="AE84" s="492">
        <v>1557.32</v>
      </c>
      <c r="AF84" s="192">
        <v>14773</v>
      </c>
      <c r="AG84" s="192">
        <v>14773</v>
      </c>
      <c r="AH84" s="192">
        <v>829.31999999999994</v>
      </c>
      <c r="AI84" s="192">
        <v>7850</v>
      </c>
      <c r="AJ84" s="194">
        <v>1800</v>
      </c>
      <c r="AK84" s="192">
        <v>1708.56</v>
      </c>
      <c r="AL84" s="192">
        <v>1712.32</v>
      </c>
      <c r="AM84" s="207">
        <v>1217.51</v>
      </c>
      <c r="AN84" s="207">
        <v>24.988095238095237</v>
      </c>
      <c r="AO84" s="197">
        <v>-2.2006836166128148E-3</v>
      </c>
      <c r="AP84" s="493">
        <v>1349.54</v>
      </c>
      <c r="AQ84" s="494">
        <v>771.07</v>
      </c>
      <c r="AR84" s="495">
        <v>1122.31</v>
      </c>
      <c r="AS84" s="495">
        <v>1133.3900000000001</v>
      </c>
      <c r="AT84" s="495">
        <v>1233.79</v>
      </c>
      <c r="AU84" s="496">
        <v>1200.6099999999999</v>
      </c>
      <c r="AV84" s="496">
        <v>1189.1099999999999</v>
      </c>
      <c r="AW84" s="21"/>
      <c r="AX84" s="497">
        <v>1.0495000000000001</v>
      </c>
      <c r="AY84" s="498">
        <v>1.3805000000000001</v>
      </c>
      <c r="AZ84" s="499">
        <v>2.5101</v>
      </c>
      <c r="BA84" s="499">
        <v>2.2330000000000001</v>
      </c>
      <c r="BB84" s="499">
        <v>2.1002000000000001</v>
      </c>
      <c r="BC84" s="307"/>
      <c r="BD84" s="500"/>
      <c r="BE84" s="501"/>
      <c r="BF84" s="499">
        <v>1054.77</v>
      </c>
      <c r="BG84" s="502">
        <v>1054.77</v>
      </c>
      <c r="BH84" s="503">
        <v>0</v>
      </c>
      <c r="BI84" s="503">
        <v>0</v>
      </c>
      <c r="BJ84" s="503">
        <v>0</v>
      </c>
      <c r="BK84" s="503">
        <v>1054.77</v>
      </c>
      <c r="BL84" s="503">
        <v>1054.77</v>
      </c>
      <c r="BM84" s="503">
        <v>1054.77</v>
      </c>
      <c r="BN84" s="503">
        <v>1055.02</v>
      </c>
      <c r="BO84" s="503">
        <v>1054.79</v>
      </c>
      <c r="BP84" s="503">
        <v>34.099331010882636</v>
      </c>
      <c r="BQ84" s="503">
        <v>0</v>
      </c>
      <c r="BR84" s="503">
        <v>0</v>
      </c>
      <c r="BS84" s="503">
        <v>1054.76</v>
      </c>
      <c r="BT84" s="503">
        <v>0</v>
      </c>
      <c r="BU84" s="504">
        <v>0</v>
      </c>
      <c r="BV84" s="307"/>
      <c r="BW84" s="458"/>
      <c r="BX84" s="505"/>
      <c r="BY84" s="505"/>
      <c r="BZ84" s="505"/>
      <c r="CA84" s="505"/>
      <c r="CB84" s="505"/>
      <c r="CC84" s="505"/>
      <c r="CD84" s="505"/>
      <c r="CE84" s="505"/>
      <c r="CF84" s="505"/>
      <c r="CG84" s="505"/>
      <c r="CH84" s="505"/>
      <c r="CI84" s="505"/>
      <c r="CJ84" s="505"/>
      <c r="CK84" s="505"/>
      <c r="CL84" s="505"/>
      <c r="CM84" s="505"/>
      <c r="CN84" s="505"/>
      <c r="CO84" s="500"/>
      <c r="CP84" s="505"/>
      <c r="CQ84" s="505"/>
      <c r="CR84" s="506"/>
      <c r="CS84" s="500"/>
      <c r="CT84" s="505"/>
      <c r="CU84" s="500"/>
      <c r="CV84" s="500"/>
      <c r="CW84" s="500"/>
      <c r="CX84" s="506"/>
      <c r="CY84" s="505"/>
      <c r="CZ84" s="475"/>
      <c r="DA84" s="307"/>
      <c r="DB84" s="507">
        <v>0</v>
      </c>
      <c r="DC84" s="508"/>
      <c r="DD84" s="508"/>
      <c r="DE84" s="509"/>
      <c r="DF84" s="510">
        <v>808.83</v>
      </c>
      <c r="DG84" s="511">
        <v>297.25</v>
      </c>
      <c r="DH84" s="397"/>
      <c r="DI84" s="512"/>
      <c r="DJ84" s="171">
        <v>1106.08</v>
      </c>
      <c r="DK84" s="172">
        <v>808.83</v>
      </c>
      <c r="DL84" s="172">
        <v>297.25</v>
      </c>
      <c r="DM84" s="172">
        <v>958.88</v>
      </c>
      <c r="DN84" s="172">
        <v>275.26</v>
      </c>
      <c r="DO84" s="172">
        <v>3277.45</v>
      </c>
      <c r="DP84" s="172">
        <v>713.03000000000009</v>
      </c>
      <c r="DQ84" s="513">
        <v>0</v>
      </c>
      <c r="DS84" s="2"/>
      <c r="DT84" s="2"/>
      <c r="DU84" s="2"/>
      <c r="DV84" s="2"/>
      <c r="DW84" s="60"/>
      <c r="DX84" s="512">
        <v>40273</v>
      </c>
      <c r="DY84" s="514">
        <v>1</v>
      </c>
      <c r="DZ84" s="169">
        <v>0</v>
      </c>
      <c r="EA84" s="169">
        <v>0</v>
      </c>
      <c r="EB84" s="228"/>
      <c r="EC84" s="174"/>
      <c r="ED84" s="175"/>
      <c r="EE84" s="21"/>
      <c r="EF84" s="21"/>
      <c r="EG84" s="228"/>
      <c r="EH84" s="175"/>
      <c r="EI84" s="175"/>
      <c r="EJ84" s="175"/>
      <c r="EK84" s="175"/>
      <c r="EL84" s="175"/>
      <c r="EM84" s="172">
        <v>1217.51</v>
      </c>
      <c r="EO84" s="656">
        <v>8929</v>
      </c>
      <c r="EP84" s="657">
        <v>13933</v>
      </c>
      <c r="EQ84" s="658">
        <v>2079</v>
      </c>
      <c r="ER84" s="657">
        <v>2515</v>
      </c>
      <c r="ES84" s="657">
        <v>3366</v>
      </c>
      <c r="EU84" s="635">
        <v>7.4715025906735746E-2</v>
      </c>
      <c r="EV84" s="635">
        <v>5.6860488729438843E-2</v>
      </c>
      <c r="EW84" s="635">
        <v>4.807692307692308E-4</v>
      </c>
      <c r="EX84" s="635">
        <v>2.0257109466303078E-2</v>
      </c>
      <c r="EY84" s="635">
        <v>2.9700029700029698E-4</v>
      </c>
      <c r="EZ84" s="129"/>
    </row>
    <row r="85" spans="2:156" ht="21" thickBot="1" x14ac:dyDescent="0.25">
      <c r="B85" s="530"/>
      <c r="C85" s="718" t="s">
        <v>194</v>
      </c>
      <c r="D85" s="718"/>
      <c r="E85" s="718"/>
      <c r="F85" s="718"/>
      <c r="G85" s="718"/>
      <c r="H85" s="718"/>
      <c r="K85" s="249"/>
      <c r="L85" s="249"/>
      <c r="M85" s="486">
        <v>44952</v>
      </c>
      <c r="N85" s="193">
        <v>9650</v>
      </c>
      <c r="O85" s="191">
        <v>14742</v>
      </c>
      <c r="P85" s="192">
        <v>2069</v>
      </c>
      <c r="Q85" s="191">
        <v>2872</v>
      </c>
      <c r="R85" s="191">
        <v>3330</v>
      </c>
      <c r="S85" s="487"/>
      <c r="T85" s="488"/>
      <c r="U85" s="21"/>
      <c r="V85" s="21"/>
      <c r="W85" s="489"/>
      <c r="X85" s="490">
        <v>1625</v>
      </c>
      <c r="Y85" s="194">
        <v>82</v>
      </c>
      <c r="Z85" s="192">
        <v>1256</v>
      </c>
      <c r="AA85" s="192">
        <v>23815</v>
      </c>
      <c r="AB85" s="192">
        <v>24788</v>
      </c>
      <c r="AC85" s="194">
        <v>-973</v>
      </c>
      <c r="AD85" s="491">
        <v>23532</v>
      </c>
      <c r="AE85" s="492">
        <v>1297.5</v>
      </c>
      <c r="AF85" s="192">
        <v>14742</v>
      </c>
      <c r="AG85" s="192">
        <v>14742</v>
      </c>
      <c r="AH85" s="192">
        <v>985.5</v>
      </c>
      <c r="AI85" s="192">
        <v>7850</v>
      </c>
      <c r="AJ85" s="194">
        <v>1800</v>
      </c>
      <c r="AK85" s="192">
        <v>1665.89</v>
      </c>
      <c r="AL85" s="192">
        <v>1680.13</v>
      </c>
      <c r="AM85" s="207">
        <v>1232.72</v>
      </c>
      <c r="AN85" s="207">
        <v>25.595238095238095</v>
      </c>
      <c r="AO85" s="197">
        <v>-8.5479833602458803E-3</v>
      </c>
      <c r="AP85" s="493">
        <v>1187.83</v>
      </c>
      <c r="AQ85" s="494">
        <v>784.06</v>
      </c>
      <c r="AR85" s="495">
        <v>1124.1300000000001</v>
      </c>
      <c r="AS85" s="495">
        <v>1133.3900000000001</v>
      </c>
      <c r="AT85" s="495">
        <v>1234.8599999999999</v>
      </c>
      <c r="AU85" s="496">
        <v>1200.6099999999999</v>
      </c>
      <c r="AV85" s="496">
        <v>1192.55</v>
      </c>
      <c r="AW85" s="21"/>
      <c r="AX85" s="497">
        <v>1.075</v>
      </c>
      <c r="AY85" s="498">
        <v>1.3805000000000001</v>
      </c>
      <c r="AZ85" s="499">
        <v>2.5270000000000001</v>
      </c>
      <c r="BA85" s="499">
        <v>2.2330000000000001</v>
      </c>
      <c r="BB85" s="499">
        <v>2.1440999999999999</v>
      </c>
      <c r="BC85" s="307"/>
      <c r="BD85" s="500"/>
      <c r="BE85" s="501"/>
      <c r="BF85" s="499">
        <v>1057.29</v>
      </c>
      <c r="BG85" s="502">
        <v>1057.29</v>
      </c>
      <c r="BH85" s="503">
        <v>0</v>
      </c>
      <c r="BI85" s="503">
        <v>0</v>
      </c>
      <c r="BJ85" s="503">
        <v>0</v>
      </c>
      <c r="BK85" s="503">
        <v>1057.29</v>
      </c>
      <c r="BL85" s="503">
        <v>1057.29</v>
      </c>
      <c r="BM85" s="503">
        <v>1057.29</v>
      </c>
      <c r="BN85" s="503">
        <v>1057.05</v>
      </c>
      <c r="BO85" s="503">
        <v>1057.32</v>
      </c>
      <c r="BP85" s="503">
        <v>33.837675657471763</v>
      </c>
      <c r="BQ85" s="503">
        <v>0</v>
      </c>
      <c r="BR85" s="503">
        <v>0</v>
      </c>
      <c r="BS85" s="503">
        <v>1057.26</v>
      </c>
      <c r="BT85" s="503">
        <v>0</v>
      </c>
      <c r="BU85" s="504">
        <v>0</v>
      </c>
      <c r="BV85" s="307"/>
      <c r="BW85" s="458"/>
      <c r="BX85" s="505"/>
      <c r="BY85" s="505"/>
      <c r="BZ85" s="505"/>
      <c r="CA85" s="505"/>
      <c r="CB85" s="505"/>
      <c r="CC85" s="505"/>
      <c r="CD85" s="505"/>
      <c r="CE85" s="505"/>
      <c r="CF85" s="505"/>
      <c r="CG85" s="505"/>
      <c r="CH85" s="505"/>
      <c r="CI85" s="505"/>
      <c r="CJ85" s="505"/>
      <c r="CK85" s="505"/>
      <c r="CL85" s="505"/>
      <c r="CM85" s="505"/>
      <c r="CN85" s="505"/>
      <c r="CO85" s="500"/>
      <c r="CP85" s="505"/>
      <c r="CQ85" s="505"/>
      <c r="CR85" s="506"/>
      <c r="CS85" s="500"/>
      <c r="CT85" s="505"/>
      <c r="CU85" s="500"/>
      <c r="CV85" s="500"/>
      <c r="CW85" s="500"/>
      <c r="CX85" s="506"/>
      <c r="CY85" s="505"/>
      <c r="CZ85" s="475"/>
      <c r="DA85" s="307"/>
      <c r="DB85" s="507">
        <v>0</v>
      </c>
      <c r="DC85" s="508"/>
      <c r="DD85" s="508"/>
      <c r="DE85" s="509"/>
      <c r="DF85" s="510">
        <v>810.44</v>
      </c>
      <c r="DG85" s="511">
        <v>294.8</v>
      </c>
      <c r="DH85" s="397"/>
      <c r="DI85" s="512"/>
      <c r="DJ85" s="171">
        <v>1105.24</v>
      </c>
      <c r="DK85" s="172">
        <v>810.44</v>
      </c>
      <c r="DL85" s="172">
        <v>294.8</v>
      </c>
      <c r="DM85" s="172">
        <v>1001.67</v>
      </c>
      <c r="DN85" s="172">
        <v>0</v>
      </c>
      <c r="DO85" s="172">
        <v>3086.22</v>
      </c>
      <c r="DP85" s="172">
        <v>1007.83</v>
      </c>
      <c r="DQ85" s="513">
        <v>0</v>
      </c>
      <c r="DS85" s="2"/>
      <c r="DT85" s="2"/>
      <c r="DU85" s="2"/>
      <c r="DV85" s="2"/>
      <c r="DW85" s="60"/>
      <c r="DX85" s="512">
        <v>42070</v>
      </c>
      <c r="DY85" s="514">
        <v>0</v>
      </c>
      <c r="DZ85" s="169">
        <v>0</v>
      </c>
      <c r="EA85" s="169">
        <v>0</v>
      </c>
      <c r="EB85" s="228"/>
      <c r="EC85" s="174"/>
      <c r="ED85" s="175"/>
      <c r="EE85" s="21"/>
      <c r="EF85" s="21"/>
      <c r="EG85" s="228"/>
      <c r="EH85" s="175"/>
      <c r="EI85" s="175"/>
      <c r="EJ85" s="175"/>
      <c r="EK85" s="175"/>
      <c r="EL85" s="175"/>
      <c r="EM85" s="172">
        <v>1232.72</v>
      </c>
      <c r="EO85" s="656">
        <v>8939</v>
      </c>
      <c r="EP85" s="657">
        <v>13956</v>
      </c>
      <c r="EQ85" s="658">
        <v>2059</v>
      </c>
      <c r="ER85" s="657">
        <v>2802</v>
      </c>
      <c r="ES85" s="657">
        <v>3329</v>
      </c>
      <c r="EU85" s="635">
        <v>7.367875647668394E-2</v>
      </c>
      <c r="EV85" s="635">
        <v>5.3317053317053317E-2</v>
      </c>
      <c r="EW85" s="635">
        <v>4.8332527791203478E-3</v>
      </c>
      <c r="EX85" s="635">
        <v>2.4373259052924791E-2</v>
      </c>
      <c r="EY85" s="635">
        <v>3.0030030030030029E-4</v>
      </c>
      <c r="EZ85" s="129"/>
    </row>
    <row r="86" spans="2:156" ht="15.75" thickBot="1" x14ac:dyDescent="0.25">
      <c r="B86" s="530"/>
      <c r="C86" s="23"/>
      <c r="D86" s="23"/>
      <c r="E86" s="523" t="s">
        <v>131</v>
      </c>
      <c r="F86" s="565" t="s">
        <v>10</v>
      </c>
      <c r="G86" s="565" t="s">
        <v>11</v>
      </c>
      <c r="H86" s="367" t="s">
        <v>12</v>
      </c>
      <c r="K86" s="249"/>
      <c r="L86" s="249"/>
      <c r="M86" s="486">
        <v>44953</v>
      </c>
      <c r="N86" s="193">
        <v>9650</v>
      </c>
      <c r="O86" s="191">
        <v>15102</v>
      </c>
      <c r="P86" s="192">
        <v>2077</v>
      </c>
      <c r="Q86" s="191">
        <v>2926</v>
      </c>
      <c r="R86" s="191">
        <v>3395</v>
      </c>
      <c r="S86" s="487"/>
      <c r="T86" s="488"/>
      <c r="U86" s="21"/>
      <c r="V86" s="21"/>
      <c r="W86" s="489"/>
      <c r="X86" s="490">
        <v>1723</v>
      </c>
      <c r="Y86" s="194">
        <v>83</v>
      </c>
      <c r="Z86" s="192">
        <v>1895</v>
      </c>
      <c r="AA86" s="192">
        <v>24117.040000000001</v>
      </c>
      <c r="AB86" s="192">
        <v>25418</v>
      </c>
      <c r="AC86" s="194">
        <v>-1300.9599999999991</v>
      </c>
      <c r="AD86" s="491">
        <v>23523</v>
      </c>
      <c r="AE86" s="492">
        <v>759.55</v>
      </c>
      <c r="AF86" s="192">
        <v>15102</v>
      </c>
      <c r="AG86" s="192">
        <v>15102</v>
      </c>
      <c r="AH86" s="192">
        <v>759.55</v>
      </c>
      <c r="AI86" s="192">
        <v>7850</v>
      </c>
      <c r="AJ86" s="194">
        <v>1800</v>
      </c>
      <c r="AK86" s="192">
        <v>1703.68</v>
      </c>
      <c r="AL86" s="192">
        <v>1700.51</v>
      </c>
      <c r="AM86" s="207">
        <v>1261.18</v>
      </c>
      <c r="AN86" s="207">
        <v>25.697619047619046</v>
      </c>
      <c r="AO86" s="197">
        <v>1.8606780616078563E-3</v>
      </c>
      <c r="AP86" s="493">
        <v>1362.9</v>
      </c>
      <c r="AQ86" s="494">
        <v>838.69</v>
      </c>
      <c r="AR86" s="495">
        <v>1124.8699999999999</v>
      </c>
      <c r="AS86" s="495">
        <v>1133.3900000000001</v>
      </c>
      <c r="AT86" s="495">
        <v>1238.45</v>
      </c>
      <c r="AU86" s="496">
        <v>1200.6099999999999</v>
      </c>
      <c r="AV86" s="496">
        <v>1194.02</v>
      </c>
      <c r="AW86" s="21"/>
      <c r="AX86" s="497">
        <v>1.0792999999999999</v>
      </c>
      <c r="AY86" s="498">
        <v>1.3805000000000001</v>
      </c>
      <c r="AZ86" s="499">
        <v>2.569</v>
      </c>
      <c r="BA86" s="499">
        <v>2.2330000000000001</v>
      </c>
      <c r="BB86" s="499">
        <v>2.1604000000000001</v>
      </c>
      <c r="BC86" s="307"/>
      <c r="BD86" s="500"/>
      <c r="BE86" s="501"/>
      <c r="BF86" s="499">
        <v>1056.1600000000001</v>
      </c>
      <c r="BG86" s="502">
        <v>1056.1600000000001</v>
      </c>
      <c r="BH86" s="503">
        <v>0</v>
      </c>
      <c r="BI86" s="503">
        <v>0</v>
      </c>
      <c r="BJ86" s="503">
        <v>0</v>
      </c>
      <c r="BK86" s="503">
        <v>1056.1600000000001</v>
      </c>
      <c r="BL86" s="503">
        <v>1056.1600000000001</v>
      </c>
      <c r="BM86" s="503">
        <v>1056.1600000000001</v>
      </c>
      <c r="BN86" s="503">
        <v>1056.3499999999999</v>
      </c>
      <c r="BO86" s="503">
        <v>1056.17</v>
      </c>
      <c r="BP86" s="503">
        <v>35.347812971342385</v>
      </c>
      <c r="BQ86" s="503">
        <v>0</v>
      </c>
      <c r="BR86" s="503">
        <v>0</v>
      </c>
      <c r="BS86" s="503">
        <v>1056.17</v>
      </c>
      <c r="BT86" s="503">
        <v>0</v>
      </c>
      <c r="BU86" s="504">
        <v>0</v>
      </c>
      <c r="BV86" s="307"/>
      <c r="BW86" s="458"/>
      <c r="BX86" s="505"/>
      <c r="BY86" s="505"/>
      <c r="BZ86" s="505"/>
      <c r="CA86" s="505"/>
      <c r="CB86" s="505"/>
      <c r="CC86" s="505"/>
      <c r="CD86" s="505"/>
      <c r="CE86" s="505"/>
      <c r="CF86" s="505"/>
      <c r="CG86" s="505"/>
      <c r="CH86" s="505"/>
      <c r="CI86" s="505"/>
      <c r="CJ86" s="505"/>
      <c r="CK86" s="505"/>
      <c r="CL86" s="505"/>
      <c r="CM86" s="505"/>
      <c r="CN86" s="505"/>
      <c r="CO86" s="500"/>
      <c r="CP86" s="505"/>
      <c r="CQ86" s="505"/>
      <c r="CR86" s="506"/>
      <c r="CS86" s="500"/>
      <c r="CT86" s="505"/>
      <c r="CU86" s="500"/>
      <c r="CV86" s="500"/>
      <c r="CW86" s="500"/>
      <c r="CX86" s="506"/>
      <c r="CY86" s="505"/>
      <c r="CZ86" s="475"/>
      <c r="DA86" s="307"/>
      <c r="DB86" s="507">
        <v>0</v>
      </c>
      <c r="DC86" s="508"/>
      <c r="DD86" s="508"/>
      <c r="DE86" s="509"/>
      <c r="DF86" s="510">
        <v>840.68</v>
      </c>
      <c r="DG86" s="511">
        <v>331.1</v>
      </c>
      <c r="DH86" s="397"/>
      <c r="DI86" s="512"/>
      <c r="DJ86" s="171">
        <v>1171.78</v>
      </c>
      <c r="DK86" s="172">
        <v>840.68</v>
      </c>
      <c r="DL86" s="172">
        <v>331.1</v>
      </c>
      <c r="DM86" s="172">
        <v>543.14</v>
      </c>
      <c r="DN86" s="172">
        <v>704.57</v>
      </c>
      <c r="DO86" s="172">
        <v>3383.76</v>
      </c>
      <c r="DP86" s="172">
        <v>634.3599999999999</v>
      </c>
      <c r="DQ86" s="513">
        <v>0</v>
      </c>
      <c r="DS86" s="2"/>
      <c r="DT86" s="2"/>
      <c r="DU86" s="2"/>
      <c r="DV86" s="2"/>
      <c r="DW86" s="60"/>
      <c r="DX86" s="512">
        <v>22812</v>
      </c>
      <c r="DY86" s="514">
        <v>3</v>
      </c>
      <c r="DZ86" s="169">
        <v>0</v>
      </c>
      <c r="EA86" s="169">
        <v>0</v>
      </c>
      <c r="EB86" s="228"/>
      <c r="EC86" s="174"/>
      <c r="ED86" s="175"/>
      <c r="EE86" s="21"/>
      <c r="EF86" s="21"/>
      <c r="EG86" s="228"/>
      <c r="EH86" s="175"/>
      <c r="EI86" s="175"/>
      <c r="EJ86" s="175"/>
      <c r="EK86" s="175"/>
      <c r="EL86" s="175"/>
      <c r="EM86" s="172">
        <v>1261.18</v>
      </c>
      <c r="EO86" s="656">
        <v>8949</v>
      </c>
      <c r="EP86" s="657">
        <v>14188</v>
      </c>
      <c r="EQ86" s="658">
        <v>2054</v>
      </c>
      <c r="ER86" s="657">
        <v>2849</v>
      </c>
      <c r="ES86" s="657">
        <v>3394</v>
      </c>
      <c r="EU86" s="635">
        <v>7.264248704663212E-2</v>
      </c>
      <c r="EV86" s="635">
        <v>6.0521785194014036E-2</v>
      </c>
      <c r="EW86" s="635">
        <v>1.1073663938372653E-2</v>
      </c>
      <c r="EX86" s="635">
        <v>2.6315789473684209E-2</v>
      </c>
      <c r="EY86" s="635">
        <v>2.9455081001472752E-4</v>
      </c>
      <c r="EZ86" s="129"/>
    </row>
    <row r="87" spans="2:156" x14ac:dyDescent="0.2">
      <c r="B87" s="530"/>
      <c r="C87" s="745" t="s">
        <v>195</v>
      </c>
      <c r="D87" s="746"/>
      <c r="E87" s="566">
        <v>2620</v>
      </c>
      <c r="F87" s="567">
        <f>+F5</f>
        <v>1145.5899999999999</v>
      </c>
      <c r="G87" s="567">
        <f>ROUND(E87*F87/1000,2)</f>
        <v>3001.45</v>
      </c>
      <c r="H87" s="387">
        <f>+H5</f>
        <v>1.379</v>
      </c>
      <c r="K87" s="249"/>
      <c r="L87" s="249"/>
      <c r="M87" s="486">
        <v>44954</v>
      </c>
      <c r="N87" s="193">
        <v>9650</v>
      </c>
      <c r="O87" s="191">
        <v>15064</v>
      </c>
      <c r="P87" s="192">
        <v>2091</v>
      </c>
      <c r="Q87" s="191">
        <v>2921</v>
      </c>
      <c r="R87" s="191">
        <v>3346</v>
      </c>
      <c r="S87" s="487"/>
      <c r="T87" s="488"/>
      <c r="U87" s="21"/>
      <c r="V87" s="21"/>
      <c r="W87" s="489"/>
      <c r="X87" s="490">
        <v>1662</v>
      </c>
      <c r="Y87" s="194">
        <v>83</v>
      </c>
      <c r="Z87" s="192">
        <v>2027</v>
      </c>
      <c r="AA87" s="192">
        <v>24572.2</v>
      </c>
      <c r="AB87" s="192">
        <v>25805</v>
      </c>
      <c r="AC87" s="194">
        <v>-1232.7999999999993</v>
      </c>
      <c r="AD87" s="491">
        <v>23778</v>
      </c>
      <c r="AE87" s="492">
        <v>236.43</v>
      </c>
      <c r="AF87" s="192">
        <v>15064</v>
      </c>
      <c r="AG87" s="192">
        <v>15064</v>
      </c>
      <c r="AH87" s="192">
        <v>237.43</v>
      </c>
      <c r="AI87" s="192">
        <v>7850</v>
      </c>
      <c r="AJ87" s="194">
        <v>1800</v>
      </c>
      <c r="AK87" s="192">
        <v>1656.0889999999999</v>
      </c>
      <c r="AL87" s="192">
        <v>1696.26</v>
      </c>
      <c r="AM87" s="207">
        <v>1265.52</v>
      </c>
      <c r="AN87" s="207">
        <v>24.830952380952379</v>
      </c>
      <c r="AO87" s="197">
        <v>-2.4256546598642979E-2</v>
      </c>
      <c r="AP87" s="493">
        <v>1338.33</v>
      </c>
      <c r="AQ87" s="494">
        <v>1025.6300000000001</v>
      </c>
      <c r="AR87" s="495">
        <v>1122.01</v>
      </c>
      <c r="AS87" s="495">
        <v>1133.3900000000001</v>
      </c>
      <c r="AT87" s="495">
        <v>1238.73</v>
      </c>
      <c r="AU87" s="496">
        <v>1200.6099999999999</v>
      </c>
      <c r="AV87" s="496">
        <v>1193.42</v>
      </c>
      <c r="AW87" s="21"/>
      <c r="AX87" s="497">
        <v>1.0428999999999999</v>
      </c>
      <c r="AY87" s="498">
        <v>1.3805000000000001</v>
      </c>
      <c r="AZ87" s="499">
        <v>2.5767000000000002</v>
      </c>
      <c r="BA87" s="499">
        <v>2.2330000000000001</v>
      </c>
      <c r="BB87" s="499">
        <v>2.1530999999999998</v>
      </c>
      <c r="BC87" s="307"/>
      <c r="BD87" s="500"/>
      <c r="BE87" s="501"/>
      <c r="BF87" s="499">
        <v>1056.1199999999999</v>
      </c>
      <c r="BG87" s="502">
        <v>1056.1199999999999</v>
      </c>
      <c r="BH87" s="503">
        <v>0</v>
      </c>
      <c r="BI87" s="503">
        <v>0</v>
      </c>
      <c r="BJ87" s="503">
        <v>0</v>
      </c>
      <c r="BK87" s="503">
        <v>1056.1199999999999</v>
      </c>
      <c r="BL87" s="503">
        <v>1056.1199999999999</v>
      </c>
      <c r="BM87" s="503">
        <v>1056.1199999999999</v>
      </c>
      <c r="BN87" s="503">
        <v>1056.0999999999999</v>
      </c>
      <c r="BO87" s="503">
        <v>1056.0999999999999</v>
      </c>
      <c r="BP87" s="503">
        <v>34.176644895984516</v>
      </c>
      <c r="BQ87" s="503">
        <v>0</v>
      </c>
      <c r="BR87" s="503">
        <v>0</v>
      </c>
      <c r="BS87" s="503">
        <v>1056.1300000000001</v>
      </c>
      <c r="BT87" s="503">
        <v>0</v>
      </c>
      <c r="BU87" s="504">
        <v>0</v>
      </c>
      <c r="BV87" s="307"/>
      <c r="BW87" s="458"/>
      <c r="BX87" s="505"/>
      <c r="BY87" s="505"/>
      <c r="BZ87" s="505"/>
      <c r="CA87" s="505"/>
      <c r="CB87" s="505"/>
      <c r="CC87" s="505"/>
      <c r="CD87" s="505"/>
      <c r="CE87" s="505"/>
      <c r="CF87" s="505"/>
      <c r="CG87" s="505"/>
      <c r="CH87" s="505"/>
      <c r="CI87" s="505"/>
      <c r="CJ87" s="505"/>
      <c r="CK87" s="505"/>
      <c r="CL87" s="505"/>
      <c r="CM87" s="505"/>
      <c r="CN87" s="505"/>
      <c r="CO87" s="500"/>
      <c r="CP87" s="505"/>
      <c r="CQ87" s="505"/>
      <c r="CR87" s="506"/>
      <c r="CS87" s="500"/>
      <c r="CT87" s="505"/>
      <c r="CU87" s="500"/>
      <c r="CV87" s="500"/>
      <c r="CW87" s="500"/>
      <c r="CX87" s="506"/>
      <c r="CY87" s="505"/>
      <c r="CZ87" s="475"/>
      <c r="DA87" s="307"/>
      <c r="DB87" s="507">
        <v>0</v>
      </c>
      <c r="DC87" s="508"/>
      <c r="DD87" s="508"/>
      <c r="DE87" s="509"/>
      <c r="DF87" s="510">
        <v>816.7</v>
      </c>
      <c r="DG87" s="511">
        <v>313.58999999999997</v>
      </c>
      <c r="DH87" s="397"/>
      <c r="DI87" s="512"/>
      <c r="DJ87" s="171">
        <v>1130.29</v>
      </c>
      <c r="DK87" s="172">
        <v>816.7</v>
      </c>
      <c r="DL87" s="172">
        <v>313.58999999999997</v>
      </c>
      <c r="DM87" s="172">
        <v>728.48</v>
      </c>
      <c r="DN87" s="172">
        <v>419.69</v>
      </c>
      <c r="DO87" s="172">
        <v>3471.9799999999996</v>
      </c>
      <c r="DP87" s="172">
        <v>528.26</v>
      </c>
      <c r="DQ87" s="513">
        <v>0</v>
      </c>
      <c r="DS87" s="2"/>
      <c r="DT87" s="2"/>
      <c r="DU87" s="2"/>
      <c r="DV87" s="2"/>
      <c r="DW87" s="60"/>
      <c r="DX87" s="512">
        <v>30596</v>
      </c>
      <c r="DY87" s="514">
        <v>2</v>
      </c>
      <c r="DZ87" s="169">
        <v>0</v>
      </c>
      <c r="EA87" s="169">
        <v>0</v>
      </c>
      <c r="EB87" s="228"/>
      <c r="EC87" s="174"/>
      <c r="ED87" s="175"/>
      <c r="EE87" s="21"/>
      <c r="EF87" s="21"/>
      <c r="EG87" s="228"/>
      <c r="EH87" s="175"/>
      <c r="EI87" s="175"/>
      <c r="EJ87" s="175"/>
      <c r="EK87" s="175"/>
      <c r="EL87" s="175"/>
      <c r="EM87" s="172">
        <v>1265.52</v>
      </c>
      <c r="EO87" s="656">
        <v>8935.6</v>
      </c>
      <c r="EP87" s="657">
        <v>14314.8</v>
      </c>
      <c r="EQ87" s="658">
        <v>2072</v>
      </c>
      <c r="ER87" s="657">
        <v>2860</v>
      </c>
      <c r="ES87" s="657">
        <v>3345.82</v>
      </c>
      <c r="EU87" s="635">
        <v>7.4031088082901514E-2</v>
      </c>
      <c r="EV87" s="635">
        <v>4.9734466277217254E-2</v>
      </c>
      <c r="EW87" s="635">
        <v>9.0865614538498327E-3</v>
      </c>
      <c r="EX87" s="635">
        <v>2.0883259157822662E-2</v>
      </c>
      <c r="EY87" s="635">
        <v>5.3795576808080184E-5</v>
      </c>
      <c r="EZ87" s="129"/>
    </row>
    <row r="88" spans="2:156" x14ac:dyDescent="0.2">
      <c r="B88" s="530"/>
      <c r="C88" s="747" t="s">
        <v>135</v>
      </c>
      <c r="D88" s="748"/>
      <c r="E88" s="568"/>
      <c r="F88" s="317"/>
      <c r="G88" s="317">
        <f>G87</f>
        <v>3001.45</v>
      </c>
      <c r="H88" s="399"/>
      <c r="K88" s="249"/>
      <c r="L88" s="249"/>
      <c r="M88" s="486">
        <v>44955</v>
      </c>
      <c r="N88" s="193">
        <v>9650</v>
      </c>
      <c r="O88" s="191">
        <v>14059</v>
      </c>
      <c r="P88" s="192">
        <v>2071</v>
      </c>
      <c r="Q88" s="191">
        <v>2925</v>
      </c>
      <c r="R88" s="191">
        <v>3268</v>
      </c>
      <c r="S88" s="487"/>
      <c r="T88" s="488"/>
      <c r="U88" s="21"/>
      <c r="V88" s="21"/>
      <c r="W88" s="489"/>
      <c r="X88" s="490">
        <v>1571</v>
      </c>
      <c r="Y88" s="194">
        <v>80</v>
      </c>
      <c r="Z88" s="192">
        <v>1772</v>
      </c>
      <c r="AA88" s="192">
        <v>24595.1</v>
      </c>
      <c r="AB88" s="192">
        <v>25525</v>
      </c>
      <c r="AC88" s="194">
        <v>-929.90000000000146</v>
      </c>
      <c r="AD88" s="491">
        <v>23753</v>
      </c>
      <c r="AE88" s="492">
        <v>-50.37</v>
      </c>
      <c r="AF88" s="192">
        <v>14059</v>
      </c>
      <c r="AG88" s="192">
        <v>14059</v>
      </c>
      <c r="AH88" s="192">
        <v>-49.37</v>
      </c>
      <c r="AI88" s="192">
        <v>7850</v>
      </c>
      <c r="AJ88" s="194">
        <v>1800</v>
      </c>
      <c r="AK88" s="192">
        <v>1685.54</v>
      </c>
      <c r="AL88" s="192">
        <v>1574.4</v>
      </c>
      <c r="AM88" s="207">
        <v>1243.56</v>
      </c>
      <c r="AN88" s="207">
        <v>24.36904761904762</v>
      </c>
      <c r="AO88" s="197">
        <v>6.5937325723506926E-2</v>
      </c>
      <c r="AP88" s="493">
        <v>937.43</v>
      </c>
      <c r="AQ88" s="494">
        <v>980.84</v>
      </c>
      <c r="AR88" s="495">
        <v>1120.6500000000001</v>
      </c>
      <c r="AS88" s="495">
        <v>1133.3900000000001</v>
      </c>
      <c r="AT88" s="495">
        <v>1239.77</v>
      </c>
      <c r="AU88" s="496">
        <v>1200.6099999999999</v>
      </c>
      <c r="AV88" s="496">
        <v>1197.1099999999999</v>
      </c>
      <c r="AW88" s="21"/>
      <c r="AX88" s="497">
        <v>1.0235000000000001</v>
      </c>
      <c r="AY88" s="498">
        <v>1.3805000000000001</v>
      </c>
      <c r="AZ88" s="499">
        <v>2.5903</v>
      </c>
      <c r="BA88" s="499">
        <v>2.2330000000000001</v>
      </c>
      <c r="BB88" s="499">
        <v>2.2006000000000001</v>
      </c>
      <c r="BC88" s="307"/>
      <c r="BD88" s="500"/>
      <c r="BE88" s="501"/>
      <c r="BF88" s="499">
        <v>1056.75</v>
      </c>
      <c r="BG88" s="502">
        <v>1056.75</v>
      </c>
      <c r="BH88" s="503">
        <v>0</v>
      </c>
      <c r="BI88" s="503">
        <v>0</v>
      </c>
      <c r="BJ88" s="503">
        <v>0</v>
      </c>
      <c r="BK88" s="503">
        <v>1056.75</v>
      </c>
      <c r="BL88" s="503">
        <v>1056.75</v>
      </c>
      <c r="BM88" s="503">
        <v>1056.75</v>
      </c>
      <c r="BN88" s="503">
        <v>1056.8900000000001</v>
      </c>
      <c r="BO88" s="503">
        <v>1056.78</v>
      </c>
      <c r="BP88" s="503">
        <v>33.422262534013079</v>
      </c>
      <c r="BQ88" s="503">
        <v>0</v>
      </c>
      <c r="BR88" s="503">
        <v>0</v>
      </c>
      <c r="BS88" s="503">
        <v>1056.73</v>
      </c>
      <c r="BT88" s="503">
        <v>0</v>
      </c>
      <c r="BU88" s="504">
        <v>0</v>
      </c>
      <c r="BV88" s="307"/>
      <c r="BW88" s="458"/>
      <c r="BX88" s="505"/>
      <c r="BY88" s="505"/>
      <c r="BZ88" s="505"/>
      <c r="CA88" s="505"/>
      <c r="CB88" s="505"/>
      <c r="CC88" s="505"/>
      <c r="CD88" s="505"/>
      <c r="CE88" s="505"/>
      <c r="CF88" s="505"/>
      <c r="CG88" s="505"/>
      <c r="CH88" s="505"/>
      <c r="CI88" s="505"/>
      <c r="CJ88" s="505"/>
      <c r="CK88" s="505"/>
      <c r="CL88" s="505"/>
      <c r="CM88" s="505"/>
      <c r="CN88" s="505"/>
      <c r="CO88" s="500"/>
      <c r="CP88" s="505"/>
      <c r="CQ88" s="505"/>
      <c r="CR88" s="506"/>
      <c r="CS88" s="500"/>
      <c r="CT88" s="505"/>
      <c r="CU88" s="500"/>
      <c r="CV88" s="500"/>
      <c r="CW88" s="500"/>
      <c r="CX88" s="506"/>
      <c r="CY88" s="505"/>
      <c r="CZ88" s="475"/>
      <c r="DA88" s="307"/>
      <c r="DB88" s="507">
        <v>0</v>
      </c>
      <c r="DC88" s="508"/>
      <c r="DD88" s="508"/>
      <c r="DE88" s="509"/>
      <c r="DF88" s="510">
        <v>788.51</v>
      </c>
      <c r="DG88" s="511">
        <v>280.10000000000002</v>
      </c>
      <c r="DH88" s="397"/>
      <c r="DI88" s="512"/>
      <c r="DJ88" s="171">
        <v>1068.6100000000001</v>
      </c>
      <c r="DK88" s="172">
        <v>788.51</v>
      </c>
      <c r="DL88" s="172">
        <v>280.10000000000002</v>
      </c>
      <c r="DM88" s="172">
        <v>0</v>
      </c>
      <c r="DN88" s="172">
        <v>0</v>
      </c>
      <c r="DO88" s="172">
        <v>4260.49</v>
      </c>
      <c r="DP88" s="172">
        <v>808.36</v>
      </c>
      <c r="DQ88" s="513">
        <v>0</v>
      </c>
      <c r="DS88" s="2"/>
      <c r="DT88" s="2"/>
      <c r="DU88" s="2"/>
      <c r="DV88" s="2"/>
      <c r="DW88" s="60"/>
      <c r="DX88" s="512">
        <v>0</v>
      </c>
      <c r="DY88" s="514">
        <v>0</v>
      </c>
      <c r="DZ88" s="169">
        <v>0</v>
      </c>
      <c r="EA88" s="169">
        <v>0</v>
      </c>
      <c r="EB88" s="228"/>
      <c r="EC88" s="174"/>
      <c r="ED88" s="175"/>
      <c r="EE88" s="21"/>
      <c r="EF88" s="21"/>
      <c r="EG88" s="228"/>
      <c r="EH88" s="175"/>
      <c r="EI88" s="175"/>
      <c r="EJ88" s="175"/>
      <c r="EK88" s="175"/>
      <c r="EL88" s="175"/>
      <c r="EM88" s="172">
        <v>1243.56</v>
      </c>
      <c r="EO88" s="656">
        <v>8922</v>
      </c>
      <c r="EP88" s="657">
        <v>13496.7</v>
      </c>
      <c r="EQ88" s="658">
        <v>2085.8000000000002</v>
      </c>
      <c r="ER88" s="657">
        <v>2849.3</v>
      </c>
      <c r="ES88" s="657">
        <v>3271.9</v>
      </c>
      <c r="EU88" s="635">
        <v>7.5440414507772016E-2</v>
      </c>
      <c r="EV88" s="635">
        <v>3.9995732271142989E-2</v>
      </c>
      <c r="EW88" s="635">
        <v>-7.1463061323033227E-3</v>
      </c>
      <c r="EX88" s="635">
        <v>2.5880341880341818E-2</v>
      </c>
      <c r="EY88" s="635">
        <v>-1.1933904528764049E-3</v>
      </c>
      <c r="EZ88" s="129"/>
    </row>
    <row r="89" spans="2:156" ht="15.75" thickBot="1" x14ac:dyDescent="0.25">
      <c r="B89" s="530"/>
      <c r="C89" s="749" t="s">
        <v>136</v>
      </c>
      <c r="D89" s="750"/>
      <c r="E89" s="569"/>
      <c r="F89" s="570"/>
      <c r="G89" s="570"/>
      <c r="H89" s="403">
        <f>E87*H87/42</f>
        <v>86.023333333333341</v>
      </c>
      <c r="K89" s="249"/>
      <c r="L89" s="249"/>
      <c r="M89" s="486">
        <v>44956</v>
      </c>
      <c r="N89" s="193">
        <v>9650</v>
      </c>
      <c r="O89" s="191">
        <v>14269</v>
      </c>
      <c r="P89" s="192">
        <v>2086</v>
      </c>
      <c r="Q89" s="191">
        <v>2910</v>
      </c>
      <c r="R89" s="191">
        <v>3265</v>
      </c>
      <c r="S89" s="487"/>
      <c r="T89" s="488"/>
      <c r="U89" s="21"/>
      <c r="V89" s="21"/>
      <c r="W89" s="489"/>
      <c r="X89" s="490">
        <v>1642</v>
      </c>
      <c r="Y89" s="194">
        <v>80</v>
      </c>
      <c r="Z89" s="192">
        <v>1710</v>
      </c>
      <c r="AA89" s="192">
        <v>24599.66</v>
      </c>
      <c r="AB89" s="192">
        <v>25450</v>
      </c>
      <c r="AC89" s="194">
        <v>-850.34000000000015</v>
      </c>
      <c r="AD89" s="491">
        <v>23740</v>
      </c>
      <c r="AE89" s="492">
        <v>-41.24</v>
      </c>
      <c r="AF89" s="192">
        <v>14269</v>
      </c>
      <c r="AG89" s="192">
        <v>14269</v>
      </c>
      <c r="AH89" s="192">
        <v>-41.24</v>
      </c>
      <c r="AI89" s="192">
        <v>7850</v>
      </c>
      <c r="AJ89" s="194">
        <v>1800</v>
      </c>
      <c r="AK89" s="192">
        <v>1674.5510000000002</v>
      </c>
      <c r="AL89" s="192">
        <v>1667.62</v>
      </c>
      <c r="AM89" s="207">
        <v>1247.71</v>
      </c>
      <c r="AN89" s="207">
        <v>24.761904761904763</v>
      </c>
      <c r="AO89" s="197">
        <v>4.1390199522142153E-3</v>
      </c>
      <c r="AP89" s="493">
        <v>1122.28</v>
      </c>
      <c r="AQ89" s="494">
        <v>1004.7</v>
      </c>
      <c r="AR89" s="495">
        <v>1121.94</v>
      </c>
      <c r="AS89" s="495">
        <v>1133.3900000000001</v>
      </c>
      <c r="AT89" s="495">
        <v>1238.51</v>
      </c>
      <c r="AU89" s="496">
        <v>1203.6099999999999</v>
      </c>
      <c r="AV89" s="496">
        <v>1191.8599999999999</v>
      </c>
      <c r="AW89" s="21"/>
      <c r="AX89" s="497">
        <v>1.04</v>
      </c>
      <c r="AY89" s="498">
        <v>1.3805000000000001</v>
      </c>
      <c r="AZ89" s="499">
        <v>2.5644</v>
      </c>
      <c r="BA89" s="499">
        <v>2.3090999999999999</v>
      </c>
      <c r="BB89" s="499">
        <v>2.1328999999999998</v>
      </c>
      <c r="BC89" s="307"/>
      <c r="BD89" s="500"/>
      <c r="BE89" s="501"/>
      <c r="BF89" s="499">
        <v>1057.7</v>
      </c>
      <c r="BG89" s="502">
        <v>1057.7</v>
      </c>
      <c r="BH89" s="503">
        <v>0</v>
      </c>
      <c r="BI89" s="503">
        <v>0</v>
      </c>
      <c r="BJ89" s="503">
        <v>0</v>
      </c>
      <c r="BK89" s="503">
        <v>1057.7</v>
      </c>
      <c r="BL89" s="503">
        <v>1057.7</v>
      </c>
      <c r="BM89" s="503">
        <v>1057.7</v>
      </c>
      <c r="BN89" s="503">
        <v>1057.7</v>
      </c>
      <c r="BO89" s="503">
        <v>1057.69</v>
      </c>
      <c r="BP89" s="503">
        <v>34.707271597265382</v>
      </c>
      <c r="BQ89" s="503">
        <v>0</v>
      </c>
      <c r="BR89" s="503">
        <v>0</v>
      </c>
      <c r="BS89" s="503">
        <v>1057.6600000000001</v>
      </c>
      <c r="BT89" s="503">
        <v>0</v>
      </c>
      <c r="BU89" s="504">
        <v>0</v>
      </c>
      <c r="BV89" s="307"/>
      <c r="BW89" s="458"/>
      <c r="BX89" s="505"/>
      <c r="BY89" s="505"/>
      <c r="BZ89" s="505"/>
      <c r="CA89" s="505"/>
      <c r="CB89" s="505"/>
      <c r="CC89" s="505"/>
      <c r="CD89" s="505"/>
      <c r="CE89" s="505"/>
      <c r="CF89" s="505"/>
      <c r="CG89" s="505"/>
      <c r="CH89" s="505"/>
      <c r="CI89" s="505"/>
      <c r="CJ89" s="505"/>
      <c r="CK89" s="505"/>
      <c r="CL89" s="505"/>
      <c r="CM89" s="505"/>
      <c r="CN89" s="505"/>
      <c r="CO89" s="500"/>
      <c r="CP89" s="505"/>
      <c r="CQ89" s="505"/>
      <c r="CR89" s="506"/>
      <c r="CS89" s="500"/>
      <c r="CT89" s="505"/>
      <c r="CU89" s="500"/>
      <c r="CV89" s="500"/>
      <c r="CW89" s="500"/>
      <c r="CX89" s="506"/>
      <c r="CY89" s="505"/>
      <c r="CZ89" s="475"/>
      <c r="DA89" s="307"/>
      <c r="DB89" s="507">
        <v>0</v>
      </c>
      <c r="DC89" s="508"/>
      <c r="DD89" s="508"/>
      <c r="DE89" s="509"/>
      <c r="DF89" s="510">
        <v>805.85</v>
      </c>
      <c r="DG89" s="511">
        <v>311.02999999999997</v>
      </c>
      <c r="DH89" s="397"/>
      <c r="DI89" s="512"/>
      <c r="DJ89" s="171">
        <v>1116.8800000000001</v>
      </c>
      <c r="DK89" s="172">
        <v>805.85</v>
      </c>
      <c r="DL89" s="172">
        <v>311.02999999999997</v>
      </c>
      <c r="DM89" s="172">
        <v>1268.76</v>
      </c>
      <c r="DN89" s="172">
        <v>606.1</v>
      </c>
      <c r="DO89" s="172">
        <v>3797.58</v>
      </c>
      <c r="DP89" s="172">
        <v>513.29000000000008</v>
      </c>
      <c r="DQ89" s="513">
        <v>0</v>
      </c>
      <c r="DS89" s="2"/>
      <c r="DT89" s="2"/>
      <c r="DU89" s="2"/>
      <c r="DV89" s="2"/>
      <c r="DW89" s="60"/>
      <c r="DX89" s="512">
        <v>53288</v>
      </c>
      <c r="DY89" s="514">
        <v>2</v>
      </c>
      <c r="DZ89" s="169">
        <v>0</v>
      </c>
      <c r="EA89" s="169">
        <v>0</v>
      </c>
      <c r="EB89" s="228"/>
      <c r="EC89" s="174"/>
      <c r="ED89" s="175"/>
      <c r="EE89" s="21"/>
      <c r="EF89" s="21"/>
      <c r="EG89" s="228"/>
      <c r="EH89" s="175"/>
      <c r="EI89" s="175"/>
      <c r="EJ89" s="175"/>
      <c r="EK89" s="175"/>
      <c r="EL89" s="175"/>
      <c r="EM89" s="172">
        <v>1247.71</v>
      </c>
      <c r="EO89" s="656">
        <v>8932.5</v>
      </c>
      <c r="EP89" s="657">
        <v>13415.8</v>
      </c>
      <c r="EQ89" s="658">
        <v>2034.5</v>
      </c>
      <c r="ER89" s="657">
        <v>2832.1</v>
      </c>
      <c r="ES89" s="657">
        <v>3236.9</v>
      </c>
      <c r="EU89" s="635">
        <v>7.4352331606217612E-2</v>
      </c>
      <c r="EV89" s="635">
        <v>5.9793958931950435E-2</v>
      </c>
      <c r="EW89" s="635">
        <v>2.4688398849472677E-2</v>
      </c>
      <c r="EX89" s="635">
        <v>2.6769759450171852E-2</v>
      </c>
      <c r="EY89" s="635">
        <v>8.6064318529861898E-3</v>
      </c>
      <c r="EZ89" s="129"/>
    </row>
    <row r="90" spans="2:156" ht="16.5" thickBot="1" x14ac:dyDescent="0.3">
      <c r="B90" s="530"/>
      <c r="G90" s="1"/>
      <c r="J90" s="485"/>
      <c r="K90" s="249"/>
      <c r="L90" s="249"/>
      <c r="M90" s="486">
        <v>44957</v>
      </c>
      <c r="N90" s="193">
        <v>9650</v>
      </c>
      <c r="O90" s="191">
        <v>14081</v>
      </c>
      <c r="P90" s="192">
        <v>2156</v>
      </c>
      <c r="Q90" s="191">
        <v>2968</v>
      </c>
      <c r="R90" s="191">
        <v>3435</v>
      </c>
      <c r="S90" s="487"/>
      <c r="T90" s="488"/>
      <c r="U90" s="21"/>
      <c r="V90" s="21"/>
      <c r="W90" s="489"/>
      <c r="X90" s="490">
        <v>1636</v>
      </c>
      <c r="Y90" s="194">
        <v>81</v>
      </c>
      <c r="Z90" s="192">
        <v>1721</v>
      </c>
      <c r="AA90" s="192">
        <v>24812.97</v>
      </c>
      <c r="AB90" s="192">
        <v>25628</v>
      </c>
      <c r="AC90" s="194">
        <v>-815.02999999999884</v>
      </c>
      <c r="AD90" s="491">
        <v>23907</v>
      </c>
      <c r="AE90" s="492">
        <v>-28.48</v>
      </c>
      <c r="AF90" s="192">
        <v>14081</v>
      </c>
      <c r="AG90" s="192">
        <v>14081</v>
      </c>
      <c r="AH90" s="192">
        <v>-27.48</v>
      </c>
      <c r="AI90" s="192">
        <v>7850</v>
      </c>
      <c r="AJ90" s="194">
        <v>1800</v>
      </c>
      <c r="AK90" s="192">
        <v>1662.28</v>
      </c>
      <c r="AL90" s="192">
        <v>1659.18</v>
      </c>
      <c r="AM90" s="207">
        <v>1244.06</v>
      </c>
      <c r="AN90" s="207">
        <v>23.754761904761907</v>
      </c>
      <c r="AO90" s="197">
        <v>1.8649084390114235E-3</v>
      </c>
      <c r="AP90" s="493">
        <v>1084.72</v>
      </c>
      <c r="AQ90" s="494">
        <v>982.42</v>
      </c>
      <c r="AR90" s="495">
        <v>1118.98</v>
      </c>
      <c r="AS90" s="495">
        <v>1133.3900000000001</v>
      </c>
      <c r="AT90" s="495">
        <v>1236.82</v>
      </c>
      <c r="AU90" s="496">
        <v>1203.6099999999999</v>
      </c>
      <c r="AV90" s="496">
        <v>1188.08</v>
      </c>
      <c r="AW90" s="21"/>
      <c r="AX90" s="497">
        <v>0.99770000000000003</v>
      </c>
      <c r="AY90" s="498">
        <v>1.3805000000000001</v>
      </c>
      <c r="AZ90" s="499">
        <v>2.5436000000000001</v>
      </c>
      <c r="BA90" s="499">
        <v>2.3090999999999999</v>
      </c>
      <c r="BB90" s="499">
        <v>2.1183000000000001</v>
      </c>
      <c r="BC90" s="307"/>
      <c r="BD90" s="500"/>
      <c r="BE90" s="501"/>
      <c r="BF90" s="499">
        <v>1056.4000000000001</v>
      </c>
      <c r="BG90" s="502">
        <v>1056.4000000000001</v>
      </c>
      <c r="BH90" s="503">
        <v>0</v>
      </c>
      <c r="BI90" s="503">
        <v>0</v>
      </c>
      <c r="BJ90" s="503">
        <v>0</v>
      </c>
      <c r="BK90" s="503">
        <v>1056.4000000000001</v>
      </c>
      <c r="BL90" s="503">
        <v>1056.4000000000001</v>
      </c>
      <c r="BM90" s="503">
        <v>1056.4000000000001</v>
      </c>
      <c r="BN90" s="503">
        <v>1056.5</v>
      </c>
      <c r="BO90" s="503">
        <v>1056.42</v>
      </c>
      <c r="BP90" s="503">
        <v>34.462372251471045</v>
      </c>
      <c r="BQ90" s="503">
        <v>0</v>
      </c>
      <c r="BR90" s="503">
        <v>0</v>
      </c>
      <c r="BS90" s="503">
        <v>1056.3499999999999</v>
      </c>
      <c r="BT90" s="503">
        <v>0</v>
      </c>
      <c r="BU90" s="504">
        <v>0</v>
      </c>
      <c r="BV90" s="307"/>
      <c r="BW90" s="458"/>
      <c r="BX90" s="505"/>
      <c r="BY90" s="505"/>
      <c r="BZ90" s="505"/>
      <c r="CA90" s="505"/>
      <c r="CB90" s="505"/>
      <c r="CC90" s="505"/>
      <c r="CD90" s="505"/>
      <c r="CE90" s="505"/>
      <c r="CF90" s="505"/>
      <c r="CG90" s="505"/>
      <c r="CH90" s="505"/>
      <c r="CI90" s="505"/>
      <c r="CJ90" s="505"/>
      <c r="CK90" s="505"/>
      <c r="CL90" s="505"/>
      <c r="CM90" s="505"/>
      <c r="CN90" s="505"/>
      <c r="CO90" s="500"/>
      <c r="CP90" s="505"/>
      <c r="CQ90" s="505"/>
      <c r="CR90" s="506"/>
      <c r="CS90" s="500"/>
      <c r="CT90" s="505"/>
      <c r="CU90" s="500"/>
      <c r="CV90" s="500"/>
      <c r="CW90" s="500"/>
      <c r="CX90" s="506"/>
      <c r="CY90" s="505"/>
      <c r="CZ90" s="475"/>
      <c r="DA90" s="307"/>
      <c r="DB90" s="507">
        <v>0</v>
      </c>
      <c r="DC90" s="508"/>
      <c r="DD90" s="508"/>
      <c r="DE90" s="509"/>
      <c r="DF90" s="510">
        <v>805.19</v>
      </c>
      <c r="DG90" s="511">
        <v>307.60000000000002</v>
      </c>
      <c r="DH90" s="397"/>
      <c r="DI90" s="512"/>
      <c r="DJ90" s="171">
        <v>1112.79</v>
      </c>
      <c r="DK90" s="172">
        <v>805.19</v>
      </c>
      <c r="DL90" s="172">
        <v>307.60000000000002</v>
      </c>
      <c r="DM90" s="172">
        <v>1594.07</v>
      </c>
      <c r="DN90" s="172">
        <v>274.95</v>
      </c>
      <c r="DO90" s="172">
        <v>3008.7</v>
      </c>
      <c r="DP90" s="172">
        <v>545.93999999999994</v>
      </c>
      <c r="DQ90" s="513">
        <v>0</v>
      </c>
      <c r="DS90" s="2"/>
      <c r="DT90" s="2"/>
      <c r="DU90" s="2"/>
      <c r="DV90" s="2"/>
      <c r="DW90" s="60"/>
      <c r="DX90" s="512">
        <v>66951</v>
      </c>
      <c r="DY90" s="514">
        <v>1</v>
      </c>
      <c r="DZ90" s="169">
        <v>0</v>
      </c>
      <c r="EA90" s="169">
        <v>0</v>
      </c>
      <c r="EB90" s="228"/>
      <c r="EC90" s="174"/>
      <c r="ED90" s="175"/>
      <c r="EE90" s="21"/>
      <c r="EF90" s="21"/>
      <c r="EG90" s="228"/>
      <c r="EH90" s="175"/>
      <c r="EI90" s="175"/>
      <c r="EJ90" s="175"/>
      <c r="EK90" s="175"/>
      <c r="EL90" s="175"/>
      <c r="EM90" s="172">
        <v>1244.06</v>
      </c>
      <c r="EO90" s="656">
        <v>8925.1</v>
      </c>
      <c r="EP90" s="657">
        <v>13405.4</v>
      </c>
      <c r="EQ90" s="658">
        <v>2138.6</v>
      </c>
      <c r="ER90" s="657">
        <v>2879.9</v>
      </c>
      <c r="ES90" s="657">
        <v>3383.2</v>
      </c>
      <c r="EU90" s="635">
        <v>7.5119170984455919E-2</v>
      </c>
      <c r="EV90" s="635">
        <v>4.7979546907179912E-2</v>
      </c>
      <c r="EW90" s="635">
        <v>8.0705009276438276E-3</v>
      </c>
      <c r="EX90" s="635">
        <v>2.9683288409703475E-2</v>
      </c>
      <c r="EY90" s="635">
        <v>1.5080058224163081E-2</v>
      </c>
      <c r="EZ90" s="129"/>
    </row>
    <row r="91" spans="2:156" ht="15.75" customHeight="1" thickBot="1" x14ac:dyDescent="0.3">
      <c r="B91" s="530"/>
      <c r="C91" s="755" t="s">
        <v>196</v>
      </c>
      <c r="D91" s="754"/>
      <c r="E91" s="2"/>
      <c r="F91" s="2"/>
      <c r="G91" s="2"/>
      <c r="H91" s="2"/>
      <c r="J91" s="485" t="s">
        <v>197</v>
      </c>
      <c r="K91" s="249"/>
      <c r="L91" s="249"/>
      <c r="M91" s="486">
        <v>44958</v>
      </c>
      <c r="N91" s="193">
        <v>9650</v>
      </c>
      <c r="O91" s="191">
        <v>14030</v>
      </c>
      <c r="P91" s="192">
        <v>2174</v>
      </c>
      <c r="Q91" s="191">
        <v>2946</v>
      </c>
      <c r="R91" s="191">
        <v>3440</v>
      </c>
      <c r="S91" s="487"/>
      <c r="T91" s="488"/>
      <c r="U91" s="21"/>
      <c r="V91" s="21"/>
      <c r="W91" s="489"/>
      <c r="X91" s="490">
        <v>1667</v>
      </c>
      <c r="Y91" s="194">
        <v>81</v>
      </c>
      <c r="Z91" s="192">
        <v>1930</v>
      </c>
      <c r="AA91" s="192">
        <v>24350.07</v>
      </c>
      <c r="AB91" s="192">
        <v>25245</v>
      </c>
      <c r="AC91" s="194">
        <v>-894.93000000000029</v>
      </c>
      <c r="AD91" s="491">
        <v>23315</v>
      </c>
      <c r="AE91" s="492">
        <v>80.489999999999995</v>
      </c>
      <c r="AF91" s="192">
        <v>14030</v>
      </c>
      <c r="AG91" s="192">
        <v>14030</v>
      </c>
      <c r="AH91" s="192">
        <v>81.489999999999995</v>
      </c>
      <c r="AI91" s="192">
        <v>7850</v>
      </c>
      <c r="AJ91" s="194">
        <v>1800</v>
      </c>
      <c r="AK91" s="192">
        <v>1682.41</v>
      </c>
      <c r="AL91" s="192">
        <v>1672.76</v>
      </c>
      <c r="AM91" s="207">
        <v>1252.3</v>
      </c>
      <c r="AN91" s="207">
        <v>24.464285714285715</v>
      </c>
      <c r="AO91" s="197">
        <v>5.7358194494802634E-3</v>
      </c>
      <c r="AP91" s="493">
        <v>1237.32</v>
      </c>
      <c r="AQ91" s="494">
        <v>994.48</v>
      </c>
      <c r="AR91" s="495">
        <v>1121.29</v>
      </c>
      <c r="AS91" s="495">
        <v>1137.1400000000001</v>
      </c>
      <c r="AT91" s="495">
        <v>1238.06</v>
      </c>
      <c r="AU91" s="496">
        <v>1203.6099999999999</v>
      </c>
      <c r="AV91" s="496">
        <v>1191.1500000000001</v>
      </c>
      <c r="AW91" s="21"/>
      <c r="AX91" s="497">
        <v>1.0275000000000001</v>
      </c>
      <c r="AY91" s="498">
        <v>1.4173</v>
      </c>
      <c r="AZ91" s="499">
        <v>2.5621999999999998</v>
      </c>
      <c r="BA91" s="499">
        <v>2.3090999999999999</v>
      </c>
      <c r="BB91" s="499">
        <v>2.1511999999999998</v>
      </c>
      <c r="BC91" s="307"/>
      <c r="BD91" s="500"/>
      <c r="BE91" s="501"/>
      <c r="BF91" s="499">
        <v>1056.24</v>
      </c>
      <c r="BG91" s="502">
        <v>1056.24</v>
      </c>
      <c r="BH91" s="503">
        <v>0</v>
      </c>
      <c r="BI91" s="503">
        <v>0</v>
      </c>
      <c r="BJ91" s="503">
        <v>0</v>
      </c>
      <c r="BK91" s="503">
        <v>1056.24</v>
      </c>
      <c r="BL91" s="503">
        <v>1056.24</v>
      </c>
      <c r="BM91" s="503">
        <v>1056.24</v>
      </c>
      <c r="BN91" s="503">
        <v>1056.3499999999999</v>
      </c>
      <c r="BO91" s="503">
        <v>1056.25</v>
      </c>
      <c r="BP91" s="503">
        <v>35.171526054590572</v>
      </c>
      <c r="BQ91" s="503">
        <v>0</v>
      </c>
      <c r="BR91" s="503">
        <v>0</v>
      </c>
      <c r="BS91" s="503">
        <v>1056.25</v>
      </c>
      <c r="BT91" s="503">
        <v>0</v>
      </c>
      <c r="BU91" s="504">
        <v>0</v>
      </c>
      <c r="BV91" s="307"/>
      <c r="BW91" s="458"/>
      <c r="BX91" s="505"/>
      <c r="BY91" s="505"/>
      <c r="BZ91" s="505"/>
      <c r="CA91" s="505"/>
      <c r="CB91" s="505"/>
      <c r="CC91" s="505"/>
      <c r="CD91" s="505"/>
      <c r="CE91" s="505"/>
      <c r="CF91" s="505"/>
      <c r="CG91" s="505"/>
      <c r="CH91" s="505"/>
      <c r="CI91" s="505"/>
      <c r="CJ91" s="505"/>
      <c r="CK91" s="505"/>
      <c r="CL91" s="505"/>
      <c r="CM91" s="505"/>
      <c r="CN91" s="505"/>
      <c r="CO91" s="500"/>
      <c r="CP91" s="505"/>
      <c r="CQ91" s="505"/>
      <c r="CR91" s="506"/>
      <c r="CS91" s="500"/>
      <c r="CT91" s="505"/>
      <c r="CU91" s="500"/>
      <c r="CV91" s="500"/>
      <c r="CW91" s="500"/>
      <c r="CX91" s="506"/>
      <c r="CY91" s="505"/>
      <c r="CZ91" s="475"/>
      <c r="DA91" s="307"/>
      <c r="DB91" s="507">
        <v>0</v>
      </c>
      <c r="DC91" s="508"/>
      <c r="DD91" s="508"/>
      <c r="DE91" s="509"/>
      <c r="DF91" s="571">
        <v>819.97</v>
      </c>
      <c r="DG91" s="511">
        <v>313.95999999999998</v>
      </c>
      <c r="DH91" s="397"/>
      <c r="DI91" s="512"/>
      <c r="DJ91" s="171">
        <v>1133.93</v>
      </c>
      <c r="DK91" s="172">
        <v>819.97</v>
      </c>
      <c r="DL91" s="172">
        <v>313.95999999999998</v>
      </c>
      <c r="DM91" s="172">
        <v>1039.55</v>
      </c>
      <c r="DN91" s="172">
        <v>214.31</v>
      </c>
      <c r="DO91" s="172">
        <v>2789.1200000000003</v>
      </c>
      <c r="DP91" s="172">
        <v>645.58999999999992</v>
      </c>
      <c r="DQ91" s="513">
        <v>0</v>
      </c>
      <c r="DS91" s="2"/>
      <c r="DT91" s="2"/>
      <c r="DU91" s="2"/>
      <c r="DV91" s="2"/>
      <c r="DW91" s="60"/>
      <c r="DX91" s="512">
        <v>43661</v>
      </c>
      <c r="DY91" s="514">
        <v>1</v>
      </c>
      <c r="DZ91" s="169">
        <v>0</v>
      </c>
      <c r="EA91" s="169">
        <v>0</v>
      </c>
      <c r="EB91" s="228"/>
      <c r="EC91" s="174"/>
      <c r="ED91" s="175"/>
      <c r="EE91" s="21"/>
      <c r="EF91" s="21"/>
      <c r="EG91" s="228"/>
      <c r="EH91" s="175"/>
      <c r="EI91" s="175"/>
      <c r="EJ91" s="175"/>
      <c r="EK91" s="175"/>
      <c r="EL91" s="175"/>
      <c r="EM91" s="172">
        <v>1252.3</v>
      </c>
      <c r="EO91" s="656">
        <v>8936.5</v>
      </c>
      <c r="EP91" s="657">
        <v>13289</v>
      </c>
      <c r="EQ91" s="658">
        <v>2158.1999999999998</v>
      </c>
      <c r="ER91" s="657">
        <v>2882</v>
      </c>
      <c r="ES91" s="657">
        <v>3450.7</v>
      </c>
      <c r="EU91" s="635">
        <v>7.3937823834196892E-2</v>
      </c>
      <c r="EV91" s="635">
        <v>5.2815395580898074E-2</v>
      </c>
      <c r="EW91" s="635">
        <v>7.2677092916284183E-3</v>
      </c>
      <c r="EX91" s="635">
        <v>2.1724372029871011E-2</v>
      </c>
      <c r="EY91" s="635">
        <v>-3.110465116279017E-3</v>
      </c>
      <c r="EZ91" s="129"/>
    </row>
    <row r="92" spans="2:156" x14ac:dyDescent="0.2">
      <c r="B92" s="530"/>
      <c r="C92" s="384" t="s">
        <v>107</v>
      </c>
      <c r="D92" s="536">
        <f>+E87</f>
        <v>2620</v>
      </c>
      <c r="E92" s="2"/>
      <c r="F92" s="2"/>
      <c r="G92" s="2"/>
      <c r="H92" s="2"/>
      <c r="K92" s="249"/>
      <c r="L92" s="249"/>
      <c r="M92" s="486">
        <v>44959</v>
      </c>
      <c r="N92" s="193">
        <v>9650</v>
      </c>
      <c r="O92" s="191">
        <v>13742</v>
      </c>
      <c r="P92" s="192">
        <v>2324</v>
      </c>
      <c r="Q92" s="191">
        <v>2957</v>
      </c>
      <c r="R92" s="191">
        <v>3357</v>
      </c>
      <c r="S92" s="487"/>
      <c r="T92" s="488"/>
      <c r="U92" s="21"/>
      <c r="V92" s="21"/>
      <c r="W92" s="489"/>
      <c r="X92" s="490">
        <v>1537</v>
      </c>
      <c r="Y92" s="194">
        <v>80</v>
      </c>
      <c r="Z92" s="192">
        <v>2162</v>
      </c>
      <c r="AA92" s="192">
        <v>24571.88</v>
      </c>
      <c r="AB92" s="192">
        <v>25505</v>
      </c>
      <c r="AC92" s="194">
        <v>-933.11999999999898</v>
      </c>
      <c r="AD92" s="491">
        <v>23343</v>
      </c>
      <c r="AE92" s="492">
        <v>13.88</v>
      </c>
      <c r="AF92" s="192">
        <v>13742</v>
      </c>
      <c r="AG92" s="192">
        <v>13742</v>
      </c>
      <c r="AH92" s="192">
        <v>13.88</v>
      </c>
      <c r="AI92" s="192">
        <v>7850</v>
      </c>
      <c r="AJ92" s="194">
        <v>1800</v>
      </c>
      <c r="AK92" s="192">
        <v>1651.8700000000001</v>
      </c>
      <c r="AL92" s="192">
        <v>1665.21</v>
      </c>
      <c r="AM92" s="207">
        <v>1233.51</v>
      </c>
      <c r="AN92" s="207">
        <v>23.873809523809523</v>
      </c>
      <c r="AO92" s="197">
        <v>-8.0756960293485065E-3</v>
      </c>
      <c r="AP92" s="493">
        <v>976.89</v>
      </c>
      <c r="AQ92" s="494">
        <v>1031.8499999999999</v>
      </c>
      <c r="AR92" s="495">
        <v>1119.45</v>
      </c>
      <c r="AS92" s="495">
        <v>1137.1400000000001</v>
      </c>
      <c r="AT92" s="495">
        <v>1237.49</v>
      </c>
      <c r="AU92" s="496">
        <v>1203.6099999999999</v>
      </c>
      <c r="AV92" s="496">
        <v>1192</v>
      </c>
      <c r="AW92" s="21"/>
      <c r="AX92" s="497">
        <v>1.0026999999999999</v>
      </c>
      <c r="AY92" s="498">
        <v>1.4173</v>
      </c>
      <c r="AZ92" s="499">
        <v>2.5586000000000002</v>
      </c>
      <c r="BA92" s="499">
        <v>2.3090999999999999</v>
      </c>
      <c r="BB92" s="499">
        <v>2.1667999999999998</v>
      </c>
      <c r="BC92" s="307"/>
      <c r="BD92" s="500"/>
      <c r="BE92" s="501"/>
      <c r="BF92" s="499">
        <v>1055.5</v>
      </c>
      <c r="BG92" s="502">
        <v>1055.5</v>
      </c>
      <c r="BH92" s="503">
        <v>0</v>
      </c>
      <c r="BI92" s="503">
        <v>0</v>
      </c>
      <c r="BJ92" s="503">
        <v>0</v>
      </c>
      <c r="BK92" s="503">
        <v>1055.5</v>
      </c>
      <c r="BL92" s="503">
        <v>1055.5</v>
      </c>
      <c r="BM92" s="503">
        <v>1055.5</v>
      </c>
      <c r="BN92" s="503">
        <v>1055.42</v>
      </c>
      <c r="BO92" s="503">
        <v>1055.5</v>
      </c>
      <c r="BP92" s="503">
        <v>32.653762098033098</v>
      </c>
      <c r="BQ92" s="503">
        <v>0</v>
      </c>
      <c r="BR92" s="503">
        <v>0</v>
      </c>
      <c r="BS92" s="503">
        <v>1055.55</v>
      </c>
      <c r="BT92" s="503">
        <v>0</v>
      </c>
      <c r="BU92" s="504">
        <v>0</v>
      </c>
      <c r="BV92" s="307"/>
      <c r="BW92" s="458"/>
      <c r="BX92" s="505"/>
      <c r="BY92" s="505"/>
      <c r="BZ92" s="505"/>
      <c r="CA92" s="505"/>
      <c r="CB92" s="505"/>
      <c r="CC92" s="505"/>
      <c r="CD92" s="505"/>
      <c r="CE92" s="505"/>
      <c r="CF92" s="505"/>
      <c r="CG92" s="505"/>
      <c r="CH92" s="505"/>
      <c r="CI92" s="505"/>
      <c r="CJ92" s="505"/>
      <c r="CK92" s="505"/>
      <c r="CL92" s="505"/>
      <c r="CM92" s="505"/>
      <c r="CN92" s="505"/>
      <c r="CO92" s="500"/>
      <c r="CP92" s="505"/>
      <c r="CQ92" s="505"/>
      <c r="CR92" s="506"/>
      <c r="CS92" s="500"/>
      <c r="CT92" s="505"/>
      <c r="CU92" s="500"/>
      <c r="CV92" s="500"/>
      <c r="CW92" s="500"/>
      <c r="CX92" s="506"/>
      <c r="CY92" s="505"/>
      <c r="CZ92" s="475"/>
      <c r="DA92" s="307"/>
      <c r="DB92" s="507">
        <v>0</v>
      </c>
      <c r="DC92" s="508"/>
      <c r="DD92" s="508"/>
      <c r="DE92" s="509"/>
      <c r="DF92" s="571">
        <v>745.65</v>
      </c>
      <c r="DG92" s="511">
        <v>300.25</v>
      </c>
      <c r="DH92" s="397"/>
      <c r="DI92" s="512"/>
      <c r="DJ92" s="171">
        <v>1045.9000000000001</v>
      </c>
      <c r="DK92" s="172">
        <v>745.65</v>
      </c>
      <c r="DL92" s="172">
        <v>300.25</v>
      </c>
      <c r="DM92" s="172">
        <v>693.07</v>
      </c>
      <c r="DN92" s="172">
        <v>279.60000000000002</v>
      </c>
      <c r="DO92" s="172">
        <v>2841.7000000000003</v>
      </c>
      <c r="DP92" s="172">
        <v>666.24</v>
      </c>
      <c r="DQ92" s="513">
        <v>0</v>
      </c>
      <c r="DS92" s="2"/>
      <c r="DT92" s="2"/>
      <c r="DU92" s="2"/>
      <c r="DV92" s="2"/>
      <c r="DW92" s="60"/>
      <c r="DX92" s="512">
        <v>29109</v>
      </c>
      <c r="DY92" s="514">
        <v>1</v>
      </c>
      <c r="DZ92" s="169">
        <v>0</v>
      </c>
      <c r="EA92" s="169">
        <v>0</v>
      </c>
      <c r="EB92" s="228"/>
      <c r="EC92" s="174"/>
      <c r="ED92" s="175"/>
      <c r="EE92" s="21"/>
      <c r="EF92" s="21"/>
      <c r="EG92" s="228"/>
      <c r="EH92" s="175"/>
      <c r="EI92" s="175"/>
      <c r="EJ92" s="175"/>
      <c r="EK92" s="175"/>
      <c r="EL92" s="175"/>
      <c r="EM92" s="172">
        <v>1233.51</v>
      </c>
      <c r="EO92" s="656">
        <v>8928.2999999999993</v>
      </c>
      <c r="EP92" s="657">
        <v>12957.7</v>
      </c>
      <c r="EQ92" s="658">
        <v>2258.3000000000002</v>
      </c>
      <c r="ER92" s="657">
        <v>2877.8</v>
      </c>
      <c r="ES92" s="657">
        <v>3336.1</v>
      </c>
      <c r="EU92" s="635">
        <v>7.4787564766839454E-2</v>
      </c>
      <c r="EV92" s="635">
        <v>5.7073206229078681E-2</v>
      </c>
      <c r="EW92" s="635">
        <v>2.8270223752151383E-2</v>
      </c>
      <c r="EX92" s="635">
        <v>2.6783902603990471E-2</v>
      </c>
      <c r="EY92" s="635">
        <v>6.225796842418853E-3</v>
      </c>
      <c r="EZ92" s="129"/>
    </row>
    <row r="93" spans="2:156" ht="15.75" x14ac:dyDescent="0.2">
      <c r="B93" s="530"/>
      <c r="C93" s="392" t="s">
        <v>109</v>
      </c>
      <c r="D93" s="572">
        <v>0</v>
      </c>
      <c r="E93" s="2">
        <f>+D92-D94-D95-D96</f>
        <v>2375</v>
      </c>
      <c r="F93" s="4"/>
      <c r="G93" s="2"/>
      <c r="H93" s="2"/>
      <c r="K93" s="249"/>
      <c r="L93" s="249"/>
      <c r="M93" s="486">
        <v>44960</v>
      </c>
      <c r="N93" s="193">
        <v>8281</v>
      </c>
      <c r="O93" s="191">
        <v>14649</v>
      </c>
      <c r="P93" s="192">
        <v>2370</v>
      </c>
      <c r="Q93" s="191">
        <v>2906</v>
      </c>
      <c r="R93" s="191">
        <v>3429</v>
      </c>
      <c r="S93" s="487"/>
      <c r="T93" s="488"/>
      <c r="U93" s="21"/>
      <c r="V93" s="21"/>
      <c r="W93" s="489"/>
      <c r="X93" s="490">
        <v>1634</v>
      </c>
      <c r="Y93" s="194">
        <v>79</v>
      </c>
      <c r="Z93" s="192">
        <v>2134</v>
      </c>
      <c r="AA93" s="192">
        <v>25377.48</v>
      </c>
      <c r="AB93" s="192">
        <v>26337</v>
      </c>
      <c r="AC93" s="194">
        <v>-959.52000000000044</v>
      </c>
      <c r="AD93" s="491">
        <v>24203</v>
      </c>
      <c r="AE93" s="492">
        <v>-28.07</v>
      </c>
      <c r="AF93" s="192">
        <v>14649</v>
      </c>
      <c r="AG93" s="192">
        <v>14649</v>
      </c>
      <c r="AH93" s="192">
        <v>-28.07</v>
      </c>
      <c r="AI93" s="192">
        <v>7850</v>
      </c>
      <c r="AJ93" s="194">
        <v>431</v>
      </c>
      <c r="AK93" s="192">
        <v>409.75</v>
      </c>
      <c r="AL93" s="192">
        <v>766.17</v>
      </c>
      <c r="AM93" s="207">
        <v>1237.01</v>
      </c>
      <c r="AN93" s="207">
        <v>23.75</v>
      </c>
      <c r="AO93" s="197">
        <v>-0.86984746796827328</v>
      </c>
      <c r="AP93" s="493">
        <v>963.85</v>
      </c>
      <c r="AQ93" s="494">
        <v>1002.46</v>
      </c>
      <c r="AR93" s="495">
        <v>1119.3599999999999</v>
      </c>
      <c r="AS93" s="495">
        <v>1137.1400000000001</v>
      </c>
      <c r="AT93" s="495">
        <v>1239.1099999999999</v>
      </c>
      <c r="AU93" s="496">
        <v>1203.6099999999999</v>
      </c>
      <c r="AV93" s="496">
        <v>1194.57</v>
      </c>
      <c r="AW93" s="21"/>
      <c r="AX93" s="497">
        <v>0.99750000000000005</v>
      </c>
      <c r="AY93" s="498">
        <v>1.4173</v>
      </c>
      <c r="AZ93" s="499">
        <v>2.5781999999999998</v>
      </c>
      <c r="BA93" s="499">
        <v>2.3090999999999999</v>
      </c>
      <c r="BB93" s="499">
        <v>2.1888999999999998</v>
      </c>
      <c r="BC93" s="307"/>
      <c r="BD93" s="500"/>
      <c r="BE93" s="501"/>
      <c r="BF93" s="499">
        <v>1056.02</v>
      </c>
      <c r="BG93" s="502">
        <v>1056.02</v>
      </c>
      <c r="BH93" s="503">
        <v>0</v>
      </c>
      <c r="BI93" s="503">
        <v>0</v>
      </c>
      <c r="BJ93" s="503">
        <v>0</v>
      </c>
      <c r="BK93" s="503">
        <v>1056.02</v>
      </c>
      <c r="BL93" s="503">
        <v>1056.02</v>
      </c>
      <c r="BM93" s="503">
        <v>1056.02</v>
      </c>
      <c r="BN93" s="503">
        <v>1056.1600000000001</v>
      </c>
      <c r="BO93" s="503">
        <v>1055.96</v>
      </c>
      <c r="BP93" s="503">
        <v>35.129761340287651</v>
      </c>
      <c r="BQ93" s="503">
        <v>0</v>
      </c>
      <c r="BR93" s="503">
        <v>0</v>
      </c>
      <c r="BS93" s="503">
        <v>1055.95</v>
      </c>
      <c r="BT93" s="503">
        <v>0</v>
      </c>
      <c r="BU93" s="504">
        <v>0</v>
      </c>
      <c r="BV93" s="307"/>
      <c r="BW93" s="458"/>
      <c r="BX93" s="505"/>
      <c r="BY93" s="505"/>
      <c r="BZ93" s="505"/>
      <c r="CA93" s="505"/>
      <c r="CB93" s="505"/>
      <c r="CC93" s="505"/>
      <c r="CD93" s="505"/>
      <c r="CE93" s="505"/>
      <c r="CF93" s="505"/>
      <c r="CG93" s="505"/>
      <c r="CH93" s="505"/>
      <c r="CI93" s="505"/>
      <c r="CJ93" s="505"/>
      <c r="CK93" s="505"/>
      <c r="CL93" s="505"/>
      <c r="CM93" s="505"/>
      <c r="CN93" s="505"/>
      <c r="CO93" s="500"/>
      <c r="CP93" s="505"/>
      <c r="CQ93" s="505"/>
      <c r="CR93" s="506"/>
      <c r="CS93" s="500"/>
      <c r="CT93" s="505"/>
      <c r="CU93" s="500"/>
      <c r="CV93" s="500"/>
      <c r="CW93" s="500"/>
      <c r="CX93" s="506"/>
      <c r="CY93" s="505"/>
      <c r="CZ93" s="475"/>
      <c r="DA93" s="307"/>
      <c r="DB93" s="507">
        <v>0</v>
      </c>
      <c r="DC93" s="508"/>
      <c r="DD93" s="508"/>
      <c r="DE93" s="509"/>
      <c r="DF93" s="571">
        <v>816.28</v>
      </c>
      <c r="DG93" s="511">
        <v>295.05</v>
      </c>
      <c r="DH93" s="397"/>
      <c r="DI93" s="512"/>
      <c r="DJ93" s="171">
        <v>1111.33</v>
      </c>
      <c r="DK93" s="172">
        <v>816.28</v>
      </c>
      <c r="DL93" s="172">
        <v>295.05</v>
      </c>
      <c r="DM93" s="172">
        <v>501.81</v>
      </c>
      <c r="DN93" s="172">
        <v>326.60000000000002</v>
      </c>
      <c r="DO93" s="172">
        <v>3156.17</v>
      </c>
      <c r="DP93" s="172">
        <v>634.69000000000005</v>
      </c>
      <c r="DQ93" s="513">
        <v>0</v>
      </c>
      <c r="DS93" s="2"/>
      <c r="DT93" s="2"/>
      <c r="DU93" s="2"/>
      <c r="DV93" s="2"/>
      <c r="DW93" s="60"/>
      <c r="DX93" s="512">
        <v>21076</v>
      </c>
      <c r="DY93" s="514">
        <v>1</v>
      </c>
      <c r="DZ93" s="169">
        <v>0</v>
      </c>
      <c r="EA93" s="169">
        <v>0</v>
      </c>
      <c r="EB93" s="228"/>
      <c r="EC93" s="174"/>
      <c r="ED93" s="175"/>
      <c r="EE93" s="21"/>
      <c r="EF93" s="21"/>
      <c r="EG93" s="228"/>
      <c r="EH93" s="175"/>
      <c r="EI93" s="175"/>
      <c r="EJ93" s="175"/>
      <c r="EK93" s="175"/>
      <c r="EL93" s="175"/>
      <c r="EM93" s="172">
        <v>1237.01</v>
      </c>
      <c r="EO93" s="656">
        <v>7932.7</v>
      </c>
      <c r="EP93" s="657">
        <v>13628.4</v>
      </c>
      <c r="EQ93" s="658">
        <v>2322.9</v>
      </c>
      <c r="ER93" s="657">
        <v>2845.1</v>
      </c>
      <c r="ES93" s="657">
        <v>3424.4</v>
      </c>
      <c r="EU93" s="635">
        <v>4.2060137664533294E-2</v>
      </c>
      <c r="EV93" s="635">
        <v>6.9670284661069046E-2</v>
      </c>
      <c r="EW93" s="635">
        <v>1.987341772151895E-2</v>
      </c>
      <c r="EX93" s="635">
        <v>2.0956641431521022E-2</v>
      </c>
      <c r="EY93" s="635">
        <v>1.3414989792942284E-3</v>
      </c>
      <c r="EZ93" s="129"/>
    </row>
    <row r="94" spans="2:156" x14ac:dyDescent="0.2">
      <c r="B94" s="530"/>
      <c r="C94" s="392" t="s">
        <v>111</v>
      </c>
      <c r="D94" s="531">
        <f>ROUND(H89*$H$11*42*35/1000,0)</f>
        <v>119</v>
      </c>
      <c r="E94" s="2">
        <f>+E93-D93</f>
        <v>2375</v>
      </c>
      <c r="F94" s="2">
        <f>+E93/D92</f>
        <v>0.90648854961832059</v>
      </c>
      <c r="G94" s="2"/>
      <c r="H94" s="2"/>
      <c r="K94" s="249"/>
      <c r="L94" s="249"/>
      <c r="M94" s="486">
        <v>44961</v>
      </c>
      <c r="N94" s="193">
        <v>7850</v>
      </c>
      <c r="O94" s="191">
        <v>15427</v>
      </c>
      <c r="P94" s="192">
        <v>2364</v>
      </c>
      <c r="Q94" s="191">
        <v>2923</v>
      </c>
      <c r="R94" s="191">
        <v>3603</v>
      </c>
      <c r="S94" s="487"/>
      <c r="T94" s="488"/>
      <c r="U94" s="21"/>
      <c r="V94" s="21"/>
      <c r="W94" s="489"/>
      <c r="X94" s="490">
        <v>1652</v>
      </c>
      <c r="Y94" s="194">
        <v>80</v>
      </c>
      <c r="Z94" s="192">
        <v>2225</v>
      </c>
      <c r="AA94" s="192">
        <v>24538.22</v>
      </c>
      <c r="AB94" s="192">
        <v>26223</v>
      </c>
      <c r="AC94" s="194">
        <v>-1684.7799999999988</v>
      </c>
      <c r="AD94" s="491">
        <v>23998</v>
      </c>
      <c r="AE94" s="492">
        <v>1025.1600000000001</v>
      </c>
      <c r="AF94" s="192">
        <v>15427</v>
      </c>
      <c r="AG94" s="192">
        <v>15427</v>
      </c>
      <c r="AH94" s="192">
        <v>1026.1600000000001</v>
      </c>
      <c r="AI94" s="192">
        <v>7850</v>
      </c>
      <c r="AJ94" s="194">
        <v>0</v>
      </c>
      <c r="AK94" s="192">
        <v>0</v>
      </c>
      <c r="AL94" s="192">
        <v>0</v>
      </c>
      <c r="AM94" s="207">
        <v>1257.94</v>
      </c>
      <c r="AN94" s="207">
        <v>24.540476190476191</v>
      </c>
      <c r="AO94" s="197" t="e">
        <v>#DIV/0!</v>
      </c>
      <c r="AP94" s="493">
        <v>1140.94</v>
      </c>
      <c r="AQ94" s="494">
        <v>787.96</v>
      </c>
      <c r="AR94" s="495">
        <v>1122.03</v>
      </c>
      <c r="AS94" s="495">
        <v>1137.1400000000001</v>
      </c>
      <c r="AT94" s="495">
        <v>1238.44</v>
      </c>
      <c r="AU94" s="496">
        <v>1203.6099999999999</v>
      </c>
      <c r="AV94" s="496">
        <v>1187.4000000000001</v>
      </c>
      <c r="AW94" s="21"/>
      <c r="AX94" s="497">
        <v>1.0306999999999999</v>
      </c>
      <c r="AY94" s="498">
        <v>1.4173</v>
      </c>
      <c r="AZ94" s="499">
        <v>2.5701000000000001</v>
      </c>
      <c r="BA94" s="499">
        <v>2.3090999999999999</v>
      </c>
      <c r="BB94" s="499">
        <v>2.0947</v>
      </c>
      <c r="BC94" s="307"/>
      <c r="BD94" s="500"/>
      <c r="BE94" s="501"/>
      <c r="BF94" s="499">
        <v>1055.49</v>
      </c>
      <c r="BG94" s="502">
        <v>1055.49</v>
      </c>
      <c r="BH94" s="503">
        <v>0</v>
      </c>
      <c r="BI94" s="503">
        <v>0</v>
      </c>
      <c r="BJ94" s="503">
        <v>0</v>
      </c>
      <c r="BK94" s="503">
        <v>1055.49</v>
      </c>
      <c r="BL94" s="503">
        <v>1055.49</v>
      </c>
      <c r="BM94" s="503">
        <v>1055.49</v>
      </c>
      <c r="BN94" s="503">
        <v>1055.53</v>
      </c>
      <c r="BO94" s="503">
        <v>1055.4100000000001</v>
      </c>
      <c r="BP94" s="503">
        <v>34.93269499797929</v>
      </c>
      <c r="BQ94" s="503">
        <v>0</v>
      </c>
      <c r="BR94" s="503">
        <v>0</v>
      </c>
      <c r="BS94" s="503">
        <v>1055.46</v>
      </c>
      <c r="BT94" s="503">
        <v>0</v>
      </c>
      <c r="BU94" s="504">
        <v>0</v>
      </c>
      <c r="BV94" s="307"/>
      <c r="BW94" s="458"/>
      <c r="BX94" s="505"/>
      <c r="BY94" s="505"/>
      <c r="BZ94" s="505"/>
      <c r="CA94" s="505"/>
      <c r="CB94" s="505"/>
      <c r="CC94" s="505"/>
      <c r="CD94" s="505"/>
      <c r="CE94" s="505"/>
      <c r="CF94" s="505"/>
      <c r="CG94" s="505"/>
      <c r="CH94" s="505"/>
      <c r="CI94" s="505"/>
      <c r="CJ94" s="505"/>
      <c r="CK94" s="505"/>
      <c r="CL94" s="505"/>
      <c r="CM94" s="505"/>
      <c r="CN94" s="505"/>
      <c r="CO94" s="500"/>
      <c r="CP94" s="505"/>
      <c r="CQ94" s="505"/>
      <c r="CR94" s="506"/>
      <c r="CS94" s="500"/>
      <c r="CT94" s="505"/>
      <c r="CU94" s="500"/>
      <c r="CV94" s="500"/>
      <c r="CW94" s="500"/>
      <c r="CX94" s="506"/>
      <c r="CY94" s="505"/>
      <c r="CZ94" s="475"/>
      <c r="DA94" s="307"/>
      <c r="DB94" s="507">
        <v>0</v>
      </c>
      <c r="DC94" s="508"/>
      <c r="DD94" s="508"/>
      <c r="DE94" s="509"/>
      <c r="DF94" s="571">
        <v>817.06</v>
      </c>
      <c r="DG94" s="511">
        <v>306.62</v>
      </c>
      <c r="DH94" s="397"/>
      <c r="DI94" s="512"/>
      <c r="DJ94" s="171">
        <v>1123.6799999999998</v>
      </c>
      <c r="DK94" s="172">
        <v>817.06</v>
      </c>
      <c r="DL94" s="172">
        <v>306.62</v>
      </c>
      <c r="DM94" s="172">
        <v>759.07</v>
      </c>
      <c r="DN94" s="172">
        <v>419.86</v>
      </c>
      <c r="DO94" s="172">
        <v>3214.1600000000003</v>
      </c>
      <c r="DP94" s="172">
        <v>521.44999999999993</v>
      </c>
      <c r="DQ94" s="513">
        <v>0</v>
      </c>
      <c r="DS94" s="2"/>
      <c r="DT94" s="2"/>
      <c r="DU94" s="2"/>
      <c r="DV94" s="2"/>
      <c r="DW94" s="60"/>
      <c r="DX94" s="512">
        <v>31881</v>
      </c>
      <c r="DY94" s="514">
        <v>2</v>
      </c>
      <c r="DZ94" s="169">
        <v>0</v>
      </c>
      <c r="EA94" s="169">
        <v>0</v>
      </c>
      <c r="EB94" s="228"/>
      <c r="EC94" s="174"/>
      <c r="ED94" s="175"/>
      <c r="EE94" s="21"/>
      <c r="EF94" s="21"/>
      <c r="EG94" s="228"/>
      <c r="EH94" s="175"/>
      <c r="EI94" s="175"/>
      <c r="EJ94" s="175"/>
      <c r="EK94" s="175"/>
      <c r="EL94" s="175"/>
      <c r="EM94" s="172">
        <v>1257.94</v>
      </c>
      <c r="EO94" s="656">
        <v>7261.4</v>
      </c>
      <c r="EP94" s="657">
        <v>14503.7</v>
      </c>
      <c r="EQ94" s="658">
        <v>2327.8000000000002</v>
      </c>
      <c r="ER94" s="657">
        <v>2842.2</v>
      </c>
      <c r="ES94" s="657">
        <v>3532.8</v>
      </c>
      <c r="EU94" s="635">
        <v>7.4980891719745271E-2</v>
      </c>
      <c r="EV94" s="635">
        <v>5.9849614312568827E-2</v>
      </c>
      <c r="EW94" s="635">
        <v>1.5313028764805338E-2</v>
      </c>
      <c r="EX94" s="635">
        <v>2.7642832706123908E-2</v>
      </c>
      <c r="EY94" s="635">
        <v>1.9483763530391291E-2</v>
      </c>
      <c r="EZ94" s="129"/>
    </row>
    <row r="95" spans="2:156" x14ac:dyDescent="0.2">
      <c r="B95" s="530"/>
      <c r="C95" s="392" t="s">
        <v>113</v>
      </c>
      <c r="D95" s="531">
        <f>ROUND(D92*0.0025,0)</f>
        <v>7</v>
      </c>
      <c r="E95" s="2"/>
      <c r="F95" s="2">
        <f>+D93/D92</f>
        <v>0</v>
      </c>
      <c r="G95" s="2"/>
      <c r="H95" s="2"/>
      <c r="K95" s="249"/>
      <c r="L95" s="249"/>
      <c r="M95" s="486">
        <v>44962</v>
      </c>
      <c r="N95" s="193">
        <v>7850</v>
      </c>
      <c r="O95" s="191">
        <v>15674</v>
      </c>
      <c r="P95" s="192">
        <v>2321</v>
      </c>
      <c r="Q95" s="191">
        <v>2890</v>
      </c>
      <c r="R95" s="191">
        <v>3682</v>
      </c>
      <c r="S95" s="487"/>
      <c r="T95" s="488"/>
      <c r="U95" s="21"/>
      <c r="V95" s="21"/>
      <c r="W95" s="489"/>
      <c r="X95" s="490">
        <v>1644</v>
      </c>
      <c r="Y95" s="194">
        <v>81</v>
      </c>
      <c r="Z95" s="192">
        <v>2272</v>
      </c>
      <c r="AA95" s="192">
        <v>24414.86</v>
      </c>
      <c r="AB95" s="192">
        <v>26274</v>
      </c>
      <c r="AC95" s="194">
        <v>-1859.1399999999994</v>
      </c>
      <c r="AD95" s="491">
        <v>24002</v>
      </c>
      <c r="AE95" s="492">
        <v>1095.57</v>
      </c>
      <c r="AF95" s="192">
        <v>15674</v>
      </c>
      <c r="AG95" s="192">
        <v>15674</v>
      </c>
      <c r="AH95" s="192">
        <v>1095.57</v>
      </c>
      <c r="AI95" s="192">
        <v>7850</v>
      </c>
      <c r="AJ95" s="194">
        <v>0</v>
      </c>
      <c r="AK95" s="192">
        <v>0</v>
      </c>
      <c r="AL95" s="192">
        <v>0</v>
      </c>
      <c r="AM95" s="207">
        <v>1247.28</v>
      </c>
      <c r="AN95" s="207">
        <v>24.349999999999998</v>
      </c>
      <c r="AO95" s="197" t="e">
        <v>#DIV/0!</v>
      </c>
      <c r="AP95" s="493">
        <v>1184.0899999999999</v>
      </c>
      <c r="AQ95" s="494">
        <v>891.06</v>
      </c>
      <c r="AR95" s="495">
        <v>1121.45</v>
      </c>
      <c r="AS95" s="495">
        <v>1137.1400000000001</v>
      </c>
      <c r="AT95" s="495">
        <v>1237.23</v>
      </c>
      <c r="AU95" s="496">
        <v>1203.6099999999999</v>
      </c>
      <c r="AV95" s="496">
        <v>1188.54</v>
      </c>
      <c r="AW95" s="21"/>
      <c r="AX95" s="497">
        <v>1.0226999999999999</v>
      </c>
      <c r="AY95" s="498">
        <v>1.4173</v>
      </c>
      <c r="AZ95" s="499">
        <v>2.5512999999999999</v>
      </c>
      <c r="BA95" s="499">
        <v>2.3090999999999999</v>
      </c>
      <c r="BB95" s="499">
        <v>2.1078000000000001</v>
      </c>
      <c r="BC95" s="307"/>
      <c r="BD95" s="500"/>
      <c r="BE95" s="501"/>
      <c r="BF95" s="499">
        <v>1056.45</v>
      </c>
      <c r="BG95" s="502">
        <v>1056.45</v>
      </c>
      <c r="BH95" s="503">
        <v>0</v>
      </c>
      <c r="BI95" s="503">
        <v>0</v>
      </c>
      <c r="BJ95" s="503">
        <v>0</v>
      </c>
      <c r="BK95" s="503">
        <v>1056.45</v>
      </c>
      <c r="BL95" s="503">
        <v>1056.45</v>
      </c>
      <c r="BM95" s="503">
        <v>1056.45</v>
      </c>
      <c r="BN95" s="503">
        <v>1056.58</v>
      </c>
      <c r="BO95" s="503">
        <v>1056.44</v>
      </c>
      <c r="BP95" s="503">
        <v>34.492704445198505</v>
      </c>
      <c r="BQ95" s="503">
        <v>0</v>
      </c>
      <c r="BR95" s="503">
        <v>0</v>
      </c>
      <c r="BS95" s="503">
        <v>1056.48</v>
      </c>
      <c r="BT95" s="503">
        <v>0</v>
      </c>
      <c r="BU95" s="504">
        <v>0</v>
      </c>
      <c r="BV95" s="307"/>
      <c r="BW95" s="458"/>
      <c r="BX95" s="505"/>
      <c r="BY95" s="505"/>
      <c r="BZ95" s="505"/>
      <c r="CA95" s="505"/>
      <c r="CB95" s="505"/>
      <c r="CC95" s="505"/>
      <c r="CD95" s="505"/>
      <c r="CE95" s="505"/>
      <c r="CF95" s="505"/>
      <c r="CG95" s="505"/>
      <c r="CH95" s="505"/>
      <c r="CI95" s="505"/>
      <c r="CJ95" s="505"/>
      <c r="CK95" s="505"/>
      <c r="CL95" s="505"/>
      <c r="CM95" s="505"/>
      <c r="CN95" s="505"/>
      <c r="CO95" s="500"/>
      <c r="CP95" s="505"/>
      <c r="CQ95" s="505"/>
      <c r="CR95" s="506"/>
      <c r="CS95" s="500"/>
      <c r="CT95" s="505"/>
      <c r="CU95" s="500"/>
      <c r="CV95" s="500"/>
      <c r="CW95" s="500"/>
      <c r="CX95" s="506"/>
      <c r="CY95" s="505"/>
      <c r="CZ95" s="475"/>
      <c r="DA95" s="307"/>
      <c r="DB95" s="507">
        <v>0</v>
      </c>
      <c r="DC95" s="508"/>
      <c r="DD95" s="508"/>
      <c r="DE95" s="509"/>
      <c r="DF95" s="571">
        <v>819.75</v>
      </c>
      <c r="DG95" s="511">
        <v>298.39999999999998</v>
      </c>
      <c r="DH95" s="397"/>
      <c r="DI95" s="512"/>
      <c r="DJ95" s="171">
        <v>1118.1500000000001</v>
      </c>
      <c r="DK95" s="172">
        <v>819.75</v>
      </c>
      <c r="DL95" s="172">
        <v>298.39999999999998</v>
      </c>
      <c r="DM95" s="172">
        <v>0</v>
      </c>
      <c r="DN95" s="172">
        <v>0</v>
      </c>
      <c r="DO95" s="172">
        <v>4033.91</v>
      </c>
      <c r="DP95" s="172">
        <v>819.84999999999991</v>
      </c>
      <c r="DQ95" s="513">
        <v>0</v>
      </c>
      <c r="DS95" s="2"/>
      <c r="DT95" s="2"/>
      <c r="DU95" s="2"/>
      <c r="DV95" s="2"/>
      <c r="DW95" s="60"/>
      <c r="DX95" s="512">
        <v>0</v>
      </c>
      <c r="DY95" s="514">
        <v>0</v>
      </c>
      <c r="DZ95" s="169">
        <v>0</v>
      </c>
      <c r="EA95" s="169">
        <v>0</v>
      </c>
      <c r="EB95" s="228"/>
      <c r="EC95" s="174"/>
      <c r="ED95" s="175"/>
      <c r="EE95" s="21"/>
      <c r="EF95" s="21"/>
      <c r="EG95" s="228"/>
      <c r="EH95" s="175"/>
      <c r="EI95" s="175"/>
      <c r="EJ95" s="175"/>
      <c r="EK95" s="175"/>
      <c r="EL95" s="175"/>
      <c r="EM95" s="172">
        <v>1247.28</v>
      </c>
      <c r="EO95" s="656">
        <v>7240</v>
      </c>
      <c r="EP95" s="657">
        <v>13709</v>
      </c>
      <c r="EQ95" s="658">
        <v>2307</v>
      </c>
      <c r="ER95" s="657">
        <v>2307</v>
      </c>
      <c r="ES95" s="657">
        <v>3656</v>
      </c>
      <c r="EU95" s="635">
        <v>7.7707006369426748E-2</v>
      </c>
      <c r="EV95" s="635">
        <v>0.12536684955978053</v>
      </c>
      <c r="EW95" s="635">
        <v>6.0318828091339939E-3</v>
      </c>
      <c r="EX95" s="635">
        <v>0.20173010380622838</v>
      </c>
      <c r="EY95" s="635">
        <v>7.0613796849538293E-3</v>
      </c>
      <c r="EZ95" s="129"/>
    </row>
    <row r="96" spans="2:156" x14ac:dyDescent="0.2">
      <c r="B96" s="530"/>
      <c r="C96" s="392" t="s">
        <v>115</v>
      </c>
      <c r="D96" s="531">
        <f>ROUND(G88/(G64+G58+G52+G46+G88+G104)*ROUND($E$29,0),0)</f>
        <v>119</v>
      </c>
      <c r="E96" s="2"/>
      <c r="F96" s="2"/>
      <c r="G96" s="2"/>
      <c r="H96" s="2"/>
      <c r="K96" s="249"/>
      <c r="L96" s="249"/>
      <c r="M96" s="486">
        <v>44963</v>
      </c>
      <c r="N96" s="193">
        <v>7850</v>
      </c>
      <c r="O96" s="191">
        <v>15196</v>
      </c>
      <c r="P96" s="192">
        <v>2257</v>
      </c>
      <c r="Q96" s="191">
        <v>2927</v>
      </c>
      <c r="R96" s="191">
        <v>3593</v>
      </c>
      <c r="S96" s="487"/>
      <c r="T96" s="488"/>
      <c r="U96" s="21"/>
      <c r="V96" s="21"/>
      <c r="W96" s="489"/>
      <c r="X96" s="490">
        <v>1630</v>
      </c>
      <c r="Y96" s="194">
        <v>80</v>
      </c>
      <c r="Z96" s="192">
        <v>2281</v>
      </c>
      <c r="AA96" s="192">
        <v>24393.98</v>
      </c>
      <c r="AB96" s="192">
        <v>25815</v>
      </c>
      <c r="AC96" s="194">
        <v>-1421.0200000000004</v>
      </c>
      <c r="AD96" s="491">
        <v>23534</v>
      </c>
      <c r="AE96" s="492">
        <v>811.7</v>
      </c>
      <c r="AF96" s="192">
        <v>15196</v>
      </c>
      <c r="AG96" s="192">
        <v>15196</v>
      </c>
      <c r="AH96" s="192">
        <v>812.7</v>
      </c>
      <c r="AI96" s="192">
        <v>7850</v>
      </c>
      <c r="AJ96" s="194">
        <v>0</v>
      </c>
      <c r="AK96" s="192">
        <v>0</v>
      </c>
      <c r="AL96" s="192">
        <v>0</v>
      </c>
      <c r="AM96" s="207">
        <v>1239.77</v>
      </c>
      <c r="AN96" s="207">
        <v>23.988095238095241</v>
      </c>
      <c r="AO96" s="197" t="e">
        <v>#DIV/0!</v>
      </c>
      <c r="AP96" s="493">
        <v>1418.03</v>
      </c>
      <c r="AQ96" s="494">
        <v>828.5</v>
      </c>
      <c r="AR96" s="495">
        <v>1120.18</v>
      </c>
      <c r="AS96" s="495">
        <v>1137.1400000000001</v>
      </c>
      <c r="AT96" s="495">
        <v>1238.74</v>
      </c>
      <c r="AU96" s="496">
        <v>1173.71</v>
      </c>
      <c r="AV96" s="496">
        <v>1189.42</v>
      </c>
      <c r="AW96" s="21"/>
      <c r="AX96" s="497">
        <v>1.0075000000000001</v>
      </c>
      <c r="AY96" s="498">
        <v>1.4173</v>
      </c>
      <c r="AZ96" s="499">
        <v>2.5754000000000001</v>
      </c>
      <c r="BA96" s="499">
        <v>1.8536999999999999</v>
      </c>
      <c r="BB96" s="499">
        <v>2.1177000000000001</v>
      </c>
      <c r="BC96" s="307"/>
      <c r="BD96" s="500"/>
      <c r="BE96" s="501"/>
      <c r="BF96" s="499">
        <v>1055.19</v>
      </c>
      <c r="BG96" s="502">
        <v>1055.19</v>
      </c>
      <c r="BH96" s="503">
        <v>0</v>
      </c>
      <c r="BI96" s="503">
        <v>0</v>
      </c>
      <c r="BJ96" s="503">
        <v>0</v>
      </c>
      <c r="BK96" s="503">
        <v>1055.19</v>
      </c>
      <c r="BL96" s="503">
        <v>1055.19</v>
      </c>
      <c r="BM96" s="503">
        <v>1055.19</v>
      </c>
      <c r="BN96" s="503">
        <v>1055.1099999999999</v>
      </c>
      <c r="BO96" s="503">
        <v>1055.1300000000001</v>
      </c>
      <c r="BP96" s="503">
        <v>34.848694340571285</v>
      </c>
      <c r="BQ96" s="503">
        <v>0</v>
      </c>
      <c r="BR96" s="503">
        <v>0</v>
      </c>
      <c r="BS96" s="503">
        <v>1055.17</v>
      </c>
      <c r="BT96" s="503">
        <v>0</v>
      </c>
      <c r="BU96" s="504">
        <v>0</v>
      </c>
      <c r="BV96" s="307"/>
      <c r="BW96" s="458"/>
      <c r="BX96" s="505"/>
      <c r="BY96" s="505"/>
      <c r="BZ96" s="505"/>
      <c r="CA96" s="505"/>
      <c r="CB96" s="505"/>
      <c r="CC96" s="505"/>
      <c r="CD96" s="505"/>
      <c r="CE96" s="505"/>
      <c r="CF96" s="505"/>
      <c r="CG96" s="505"/>
      <c r="CH96" s="505"/>
      <c r="CI96" s="505"/>
      <c r="CJ96" s="505"/>
      <c r="CK96" s="505"/>
      <c r="CL96" s="505"/>
      <c r="CM96" s="505"/>
      <c r="CN96" s="505"/>
      <c r="CO96" s="500"/>
      <c r="CP96" s="505"/>
      <c r="CQ96" s="505"/>
      <c r="CR96" s="506"/>
      <c r="CS96" s="500"/>
      <c r="CT96" s="505"/>
      <c r="CU96" s="500"/>
      <c r="CV96" s="500"/>
      <c r="CW96" s="500"/>
      <c r="CX96" s="506"/>
      <c r="CY96" s="505"/>
      <c r="CZ96" s="475"/>
      <c r="DA96" s="307"/>
      <c r="DB96" s="507">
        <v>0</v>
      </c>
      <c r="DC96" s="508"/>
      <c r="DD96" s="508"/>
      <c r="DE96" s="509"/>
      <c r="DF96" s="571">
        <v>793.6</v>
      </c>
      <c r="DG96" s="511">
        <v>315.39</v>
      </c>
      <c r="DH96" s="397"/>
      <c r="DI96" s="512"/>
      <c r="DJ96" s="171">
        <v>1108.99</v>
      </c>
      <c r="DK96" s="172">
        <v>793.6</v>
      </c>
      <c r="DL96" s="172">
        <v>315.39</v>
      </c>
      <c r="DM96" s="172">
        <v>1268.31</v>
      </c>
      <c r="DN96" s="172">
        <v>606.24</v>
      </c>
      <c r="DO96" s="172">
        <v>3559.2</v>
      </c>
      <c r="DP96" s="172">
        <v>529</v>
      </c>
      <c r="DQ96" s="513">
        <v>0</v>
      </c>
      <c r="DS96" s="2"/>
      <c r="DT96" s="2"/>
      <c r="DU96" s="2"/>
      <c r="DV96" s="2"/>
      <c r="DW96" s="60"/>
      <c r="DX96" s="512">
        <v>53269</v>
      </c>
      <c r="DY96" s="514">
        <v>2</v>
      </c>
      <c r="DZ96" s="169">
        <v>0</v>
      </c>
      <c r="EA96" s="169">
        <v>0</v>
      </c>
      <c r="EB96" s="228"/>
      <c r="EC96" s="174"/>
      <c r="ED96" s="175"/>
      <c r="EE96" s="21"/>
      <c r="EF96" s="21"/>
      <c r="EG96" s="228"/>
      <c r="EH96" s="175"/>
      <c r="EI96" s="175"/>
      <c r="EJ96" s="175"/>
      <c r="EK96" s="175"/>
      <c r="EL96" s="175"/>
      <c r="EM96" s="172">
        <v>1239.77</v>
      </c>
      <c r="EO96" s="656">
        <v>7239</v>
      </c>
      <c r="EP96" s="657">
        <v>14245</v>
      </c>
      <c r="EQ96" s="658">
        <v>2252</v>
      </c>
      <c r="ER96" s="657">
        <v>2829</v>
      </c>
      <c r="ES96" s="657">
        <v>3593</v>
      </c>
      <c r="EU96" s="635">
        <v>7.7834394904458593E-2</v>
      </c>
      <c r="EV96" s="635">
        <v>6.2582258489076073E-2</v>
      </c>
      <c r="EW96" s="635">
        <v>2.215330084182543E-3</v>
      </c>
      <c r="EX96" s="635">
        <v>3.3481380252818584E-2</v>
      </c>
      <c r="EY96" s="635">
        <v>0</v>
      </c>
      <c r="EZ96" s="129"/>
    </row>
    <row r="97" spans="2:156" x14ac:dyDescent="0.2">
      <c r="B97" s="530"/>
      <c r="C97" s="392" t="s">
        <v>117</v>
      </c>
      <c r="D97" s="531">
        <f>+D92-D93-D94-D95-D96</f>
        <v>2375</v>
      </c>
      <c r="E97" s="2"/>
      <c r="F97" s="4">
        <v>1780.68</v>
      </c>
      <c r="G97" s="2"/>
      <c r="H97" s="2"/>
      <c r="K97" s="249"/>
      <c r="L97" s="249"/>
      <c r="M97" s="486">
        <v>44964</v>
      </c>
      <c r="N97" s="193">
        <v>7827</v>
      </c>
      <c r="O97" s="191">
        <v>14718</v>
      </c>
      <c r="P97" s="192">
        <v>2275</v>
      </c>
      <c r="Q97" s="191">
        <v>2892</v>
      </c>
      <c r="R97" s="191">
        <v>3663</v>
      </c>
      <c r="S97" s="487"/>
      <c r="T97" s="488"/>
      <c r="U97" s="21"/>
      <c r="V97" s="21"/>
      <c r="W97" s="489"/>
      <c r="X97" s="490">
        <v>1476</v>
      </c>
      <c r="Y97" s="194">
        <v>78</v>
      </c>
      <c r="Z97" s="192">
        <v>2177</v>
      </c>
      <c r="AA97" s="192">
        <v>23945.35</v>
      </c>
      <c r="AB97" s="192">
        <v>25445</v>
      </c>
      <c r="AC97" s="194">
        <v>-1499.6500000000015</v>
      </c>
      <c r="AD97" s="491">
        <v>23268</v>
      </c>
      <c r="AE97" s="492">
        <v>1285.42</v>
      </c>
      <c r="AF97" s="192">
        <v>14718</v>
      </c>
      <c r="AG97" s="192">
        <v>14718</v>
      </c>
      <c r="AH97" s="192">
        <v>1285.42</v>
      </c>
      <c r="AI97" s="192">
        <v>7827</v>
      </c>
      <c r="AJ97" s="194">
        <v>0</v>
      </c>
      <c r="AK97" s="192">
        <v>0</v>
      </c>
      <c r="AL97" s="192">
        <v>0</v>
      </c>
      <c r="AM97" s="207">
        <v>1156.81</v>
      </c>
      <c r="AN97" s="207">
        <v>23.542857142857144</v>
      </c>
      <c r="AO97" s="197" t="e">
        <v>#DIV/0!</v>
      </c>
      <c r="AP97" s="493">
        <v>1194.95</v>
      </c>
      <c r="AQ97" s="494">
        <v>738.82</v>
      </c>
      <c r="AR97" s="495">
        <v>1118.55</v>
      </c>
      <c r="AS97" s="495">
        <v>1137.1400000000001</v>
      </c>
      <c r="AT97" s="495">
        <v>1240.33</v>
      </c>
      <c r="AU97" s="496">
        <v>1173.71</v>
      </c>
      <c r="AV97" s="496">
        <v>1189.07</v>
      </c>
      <c r="AW97" s="21"/>
      <c r="AX97" s="497">
        <v>0.98880000000000001</v>
      </c>
      <c r="AY97" s="498">
        <v>1.4173</v>
      </c>
      <c r="AZ97" s="499">
        <v>2.5924</v>
      </c>
      <c r="BA97" s="499">
        <v>1.8536999999999999</v>
      </c>
      <c r="BB97" s="499">
        <v>2.1172</v>
      </c>
      <c r="BC97" s="307"/>
      <c r="BD97" s="500"/>
      <c r="BE97" s="501"/>
      <c r="BF97" s="499">
        <v>1059.8699999999999</v>
      </c>
      <c r="BG97" s="502">
        <v>1059.8699999999999</v>
      </c>
      <c r="BH97" s="503">
        <v>0</v>
      </c>
      <c r="BI97" s="503">
        <v>0</v>
      </c>
      <c r="BJ97" s="503">
        <v>0</v>
      </c>
      <c r="BK97" s="503">
        <v>1059.8699999999999</v>
      </c>
      <c r="BL97" s="503">
        <v>1059.8699999999999</v>
      </c>
      <c r="BM97" s="503">
        <v>1059.8699999999999</v>
      </c>
      <c r="BN97" s="503">
        <v>1057.03</v>
      </c>
      <c r="BO97" s="503">
        <v>1058.46</v>
      </c>
      <c r="BP97" s="503">
        <v>32.004143426294824</v>
      </c>
      <c r="BQ97" s="503">
        <v>0</v>
      </c>
      <c r="BR97" s="503">
        <v>0</v>
      </c>
      <c r="BS97" s="503">
        <v>1059.6300000000001</v>
      </c>
      <c r="BT97" s="503">
        <v>0</v>
      </c>
      <c r="BU97" s="504">
        <v>0</v>
      </c>
      <c r="BV97" s="307"/>
      <c r="BW97" s="458"/>
      <c r="BX97" s="505"/>
      <c r="BY97" s="505"/>
      <c r="BZ97" s="505"/>
      <c r="CA97" s="505"/>
      <c r="CB97" s="505"/>
      <c r="CC97" s="505"/>
      <c r="CD97" s="505"/>
      <c r="CE97" s="505"/>
      <c r="CF97" s="505"/>
      <c r="CG97" s="505"/>
      <c r="CH97" s="505"/>
      <c r="CI97" s="505"/>
      <c r="CJ97" s="505"/>
      <c r="CK97" s="505"/>
      <c r="CL97" s="505"/>
      <c r="CM97" s="505"/>
      <c r="CN97" s="505"/>
      <c r="CO97" s="500"/>
      <c r="CP97" s="505"/>
      <c r="CQ97" s="505"/>
      <c r="CR97" s="506"/>
      <c r="CS97" s="500"/>
      <c r="CT97" s="505"/>
      <c r="CU97" s="500"/>
      <c r="CV97" s="500"/>
      <c r="CW97" s="500"/>
      <c r="CX97" s="506"/>
      <c r="CY97" s="505"/>
      <c r="CZ97" s="475"/>
      <c r="DA97" s="307"/>
      <c r="DB97" s="507">
        <v>0</v>
      </c>
      <c r="DC97" s="508"/>
      <c r="DD97" s="508"/>
      <c r="DE97" s="509"/>
      <c r="DF97" s="571">
        <v>728.95</v>
      </c>
      <c r="DG97" s="511">
        <v>275.18</v>
      </c>
      <c r="DH97" s="397"/>
      <c r="DI97" s="512"/>
      <c r="DJ97" s="171">
        <v>1004.1300000000001</v>
      </c>
      <c r="DK97" s="172">
        <v>728.95</v>
      </c>
      <c r="DL97" s="172">
        <v>275.18</v>
      </c>
      <c r="DM97" s="172">
        <v>817.45</v>
      </c>
      <c r="DN97" s="172">
        <v>275.02</v>
      </c>
      <c r="DO97" s="172">
        <v>3470.7000000000003</v>
      </c>
      <c r="DP97" s="172">
        <v>529.16</v>
      </c>
      <c r="DQ97" s="513">
        <v>0</v>
      </c>
      <c r="DS97" s="2"/>
      <c r="DT97" s="2"/>
      <c r="DU97" s="2"/>
      <c r="DV97" s="2"/>
      <c r="DW97" s="60"/>
      <c r="DX97" s="512">
        <v>34333</v>
      </c>
      <c r="DY97" s="514">
        <v>1</v>
      </c>
      <c r="DZ97" s="169">
        <v>0</v>
      </c>
      <c r="EA97" s="169">
        <v>0</v>
      </c>
      <c r="EB97" s="228"/>
      <c r="EC97" s="174"/>
      <c r="ED97" s="175"/>
      <c r="EE97" s="21"/>
      <c r="EF97" s="21"/>
      <c r="EG97" s="228"/>
      <c r="EH97" s="175"/>
      <c r="EI97" s="175"/>
      <c r="EJ97" s="175"/>
      <c r="EK97" s="175"/>
      <c r="EL97" s="175"/>
      <c r="EM97" s="172">
        <v>1156.81</v>
      </c>
      <c r="EO97" s="656">
        <v>6812</v>
      </c>
      <c r="EP97" s="657">
        <v>13355</v>
      </c>
      <c r="EQ97" s="658">
        <v>2049</v>
      </c>
      <c r="ER97" s="657">
        <v>2631</v>
      </c>
      <c r="ES97" s="657">
        <v>3663</v>
      </c>
      <c r="EU97" s="635">
        <v>0.12967931519100551</v>
      </c>
      <c r="EV97" s="635">
        <v>9.2607691262399788E-2</v>
      </c>
      <c r="EW97" s="635">
        <v>9.9340659340659346E-2</v>
      </c>
      <c r="EX97" s="635">
        <v>9.0248962655601658E-2</v>
      </c>
      <c r="EY97" s="635">
        <v>0</v>
      </c>
      <c r="EZ97" s="129"/>
    </row>
    <row r="98" spans="2:156" ht="15.75" thickBot="1" x14ac:dyDescent="0.25">
      <c r="B98" s="23"/>
      <c r="C98" s="400" t="s">
        <v>119</v>
      </c>
      <c r="D98" s="544">
        <f>ROUND(H89*$H$11,2)</f>
        <v>81.260000000000005</v>
      </c>
      <c r="E98" s="2"/>
      <c r="F98" s="2"/>
      <c r="G98" s="2"/>
      <c r="H98" s="2"/>
      <c r="K98" s="249"/>
      <c r="L98" s="249"/>
      <c r="M98" s="486">
        <v>44965</v>
      </c>
      <c r="N98" s="193">
        <v>7850</v>
      </c>
      <c r="O98" s="191">
        <v>14047</v>
      </c>
      <c r="P98" s="192">
        <v>2253</v>
      </c>
      <c r="Q98" s="191">
        <v>2911</v>
      </c>
      <c r="R98" s="191">
        <v>3663</v>
      </c>
      <c r="S98" s="487"/>
      <c r="T98" s="488"/>
      <c r="U98" s="21"/>
      <c r="V98" s="21"/>
      <c r="W98" s="489"/>
      <c r="X98" s="490">
        <v>1526</v>
      </c>
      <c r="Y98" s="194">
        <v>77</v>
      </c>
      <c r="Z98" s="192">
        <v>2078</v>
      </c>
      <c r="AA98" s="192">
        <v>26382.84</v>
      </c>
      <c r="AB98" s="192">
        <v>25548</v>
      </c>
      <c r="AC98" s="194">
        <v>834.84000000000015</v>
      </c>
      <c r="AD98" s="491">
        <v>23470</v>
      </c>
      <c r="AE98" s="492">
        <v>388.02</v>
      </c>
      <c r="AF98" s="192">
        <v>14047</v>
      </c>
      <c r="AG98" s="192">
        <v>14047</v>
      </c>
      <c r="AH98" s="192">
        <v>388.02</v>
      </c>
      <c r="AI98" s="192">
        <v>7850</v>
      </c>
      <c r="AJ98" s="194">
        <v>0</v>
      </c>
      <c r="AK98" s="192">
        <v>0</v>
      </c>
      <c r="AL98" s="192">
        <v>0</v>
      </c>
      <c r="AM98" s="207">
        <v>1188.31</v>
      </c>
      <c r="AN98" s="207">
        <v>24.602380952380958</v>
      </c>
      <c r="AO98" s="197" t="e">
        <v>#DIV/0!</v>
      </c>
      <c r="AP98" s="493">
        <v>1207.51</v>
      </c>
      <c r="AQ98" s="494">
        <v>789.16</v>
      </c>
      <c r="AR98" s="495">
        <v>1121.52</v>
      </c>
      <c r="AS98" s="495">
        <v>1135.3900000000001</v>
      </c>
      <c r="AT98" s="495">
        <v>1238.3900000000001</v>
      </c>
      <c r="AU98" s="496">
        <v>1173.71</v>
      </c>
      <c r="AV98" s="496">
        <v>1194.82</v>
      </c>
      <c r="AW98" s="21"/>
      <c r="AX98" s="497">
        <v>1.0333000000000001</v>
      </c>
      <c r="AY98" s="498">
        <v>1.4036</v>
      </c>
      <c r="AZ98" s="499">
        <v>2.5663</v>
      </c>
      <c r="BA98" s="499">
        <v>1.8536999999999999</v>
      </c>
      <c r="BB98" s="499">
        <v>2.1686999999999999</v>
      </c>
      <c r="BC98" s="307"/>
      <c r="BD98" s="500"/>
      <c r="BE98" s="501"/>
      <c r="BF98" s="499">
        <v>1061.97</v>
      </c>
      <c r="BG98" s="502">
        <v>1061.97</v>
      </c>
      <c r="BH98" s="503">
        <v>0</v>
      </c>
      <c r="BI98" s="503">
        <v>0</v>
      </c>
      <c r="BJ98" s="503">
        <v>0</v>
      </c>
      <c r="BK98" s="503">
        <v>1061.97</v>
      </c>
      <c r="BL98" s="503">
        <v>1061.97</v>
      </c>
      <c r="BM98" s="503">
        <v>1061.97</v>
      </c>
      <c r="BN98" s="503">
        <v>1063.28</v>
      </c>
      <c r="BO98" s="503">
        <v>1061.8900000000001</v>
      </c>
      <c r="BP98" s="503">
        <v>33.785965369092565</v>
      </c>
      <c r="BQ98" s="503">
        <v>0</v>
      </c>
      <c r="BR98" s="503">
        <v>0</v>
      </c>
      <c r="BS98" s="503">
        <v>1061.94</v>
      </c>
      <c r="BT98" s="503">
        <v>0</v>
      </c>
      <c r="BU98" s="504">
        <v>0</v>
      </c>
      <c r="BV98" s="307"/>
      <c r="BW98" s="458"/>
      <c r="BX98" s="505"/>
      <c r="BY98" s="505"/>
      <c r="BZ98" s="505"/>
      <c r="CA98" s="505"/>
      <c r="CB98" s="505"/>
      <c r="CC98" s="505"/>
      <c r="CD98" s="505"/>
      <c r="CE98" s="505"/>
      <c r="CF98" s="505"/>
      <c r="CG98" s="505"/>
      <c r="CH98" s="505"/>
      <c r="CI98" s="505"/>
      <c r="CJ98" s="505"/>
      <c r="CK98" s="505"/>
      <c r="CL98" s="505"/>
      <c r="CM98" s="505"/>
      <c r="CN98" s="505"/>
      <c r="CO98" s="500"/>
      <c r="CP98" s="505"/>
      <c r="CQ98" s="505"/>
      <c r="CR98" s="506"/>
      <c r="CS98" s="500"/>
      <c r="CT98" s="505"/>
      <c r="CU98" s="500"/>
      <c r="CV98" s="500"/>
      <c r="CW98" s="500"/>
      <c r="CX98" s="506"/>
      <c r="CY98" s="505"/>
      <c r="CZ98" s="475"/>
      <c r="DA98" s="307"/>
      <c r="DB98" s="507">
        <v>0</v>
      </c>
      <c r="DC98" s="508"/>
      <c r="DD98" s="508"/>
      <c r="DE98" s="509"/>
      <c r="DF98" s="571">
        <v>778.01</v>
      </c>
      <c r="DG98" s="511">
        <v>260.02999999999997</v>
      </c>
      <c r="DH98" s="397"/>
      <c r="DI98" s="512"/>
      <c r="DJ98" s="171">
        <v>1038.04</v>
      </c>
      <c r="DK98" s="172">
        <v>778.01</v>
      </c>
      <c r="DL98" s="172">
        <v>260.02999999999997</v>
      </c>
      <c r="DM98" s="172">
        <v>1258.71</v>
      </c>
      <c r="DN98" s="172">
        <v>209.67</v>
      </c>
      <c r="DO98" s="172">
        <v>2989.9999999999995</v>
      </c>
      <c r="DP98" s="172">
        <v>579.52</v>
      </c>
      <c r="DQ98" s="513">
        <v>0</v>
      </c>
      <c r="DS98" s="2"/>
      <c r="DT98" s="2"/>
      <c r="DU98" s="2"/>
      <c r="DV98" s="2"/>
      <c r="DW98" s="60"/>
      <c r="DX98" s="512">
        <v>52866</v>
      </c>
      <c r="DY98" s="514">
        <v>1</v>
      </c>
      <c r="DZ98" s="169">
        <v>0</v>
      </c>
      <c r="EA98" s="169">
        <v>0</v>
      </c>
      <c r="EB98" s="228"/>
      <c r="EC98" s="174"/>
      <c r="ED98" s="175"/>
      <c r="EE98" s="21"/>
      <c r="EF98" s="21"/>
      <c r="EG98" s="228"/>
      <c r="EH98" s="175"/>
      <c r="EI98" s="175"/>
      <c r="EJ98" s="175"/>
      <c r="EK98" s="175"/>
      <c r="EL98" s="175"/>
      <c r="EM98" s="172">
        <v>1188.31</v>
      </c>
      <c r="EO98" s="656">
        <v>7235</v>
      </c>
      <c r="EP98" s="657">
        <v>13506</v>
      </c>
      <c r="EQ98" s="658">
        <v>2226</v>
      </c>
      <c r="ER98" s="657">
        <v>2887</v>
      </c>
      <c r="ES98" s="657">
        <v>3663</v>
      </c>
      <c r="EU98" s="635">
        <v>7.8343949044585984E-2</v>
      </c>
      <c r="EV98" s="635">
        <v>3.8513561614579625E-2</v>
      </c>
      <c r="EW98" s="635">
        <v>1.1984021304926764E-2</v>
      </c>
      <c r="EX98" s="635">
        <v>8.244589488148402E-3</v>
      </c>
      <c r="EY98" s="635">
        <v>0</v>
      </c>
      <c r="EZ98" s="129"/>
    </row>
    <row r="99" spans="2:156" x14ac:dyDescent="0.2">
      <c r="B99" s="23"/>
      <c r="E99" s="2"/>
      <c r="F99" s="2"/>
      <c r="G99" s="2"/>
      <c r="H99" s="2"/>
      <c r="K99" s="249"/>
      <c r="L99" s="249"/>
      <c r="M99" s="486">
        <v>44966</v>
      </c>
      <c r="N99" s="193">
        <v>7850</v>
      </c>
      <c r="O99" s="191">
        <v>14108</v>
      </c>
      <c r="P99" s="192">
        <v>2063</v>
      </c>
      <c r="Q99" s="191">
        <v>2840</v>
      </c>
      <c r="R99" s="191">
        <v>3525</v>
      </c>
      <c r="S99" s="487"/>
      <c r="T99" s="488"/>
      <c r="U99" s="21"/>
      <c r="V99" s="21"/>
      <c r="W99" s="489"/>
      <c r="X99" s="490">
        <v>1539</v>
      </c>
      <c r="Y99" s="194">
        <v>76</v>
      </c>
      <c r="Z99" s="192">
        <v>2134</v>
      </c>
      <c r="AA99" s="192">
        <v>24568.63</v>
      </c>
      <c r="AB99" s="192">
        <v>25342</v>
      </c>
      <c r="AC99" s="194">
        <v>-773.36999999999898</v>
      </c>
      <c r="AD99" s="491">
        <v>23208</v>
      </c>
      <c r="AE99" s="492">
        <v>2.12</v>
      </c>
      <c r="AF99" s="192">
        <v>14108</v>
      </c>
      <c r="AG99" s="192">
        <v>14108</v>
      </c>
      <c r="AH99" s="192">
        <v>2.12</v>
      </c>
      <c r="AI99" s="192">
        <v>7850</v>
      </c>
      <c r="AJ99" s="194">
        <v>0</v>
      </c>
      <c r="AK99" s="192">
        <v>0</v>
      </c>
      <c r="AL99" s="192">
        <v>0</v>
      </c>
      <c r="AM99" s="207">
        <v>1227.8</v>
      </c>
      <c r="AN99" s="207">
        <v>24.533333333333335</v>
      </c>
      <c r="AO99" s="197" t="e">
        <v>#DIV/0!</v>
      </c>
      <c r="AP99" s="493">
        <v>1311.22</v>
      </c>
      <c r="AQ99" s="494">
        <v>887.86</v>
      </c>
      <c r="AR99" s="495">
        <v>1121.72</v>
      </c>
      <c r="AS99" s="495">
        <v>1135.3900000000001</v>
      </c>
      <c r="AT99" s="495">
        <v>1241.06</v>
      </c>
      <c r="AU99" s="496">
        <v>1173.71</v>
      </c>
      <c r="AV99" s="496">
        <v>1195.8</v>
      </c>
      <c r="AW99" s="21"/>
      <c r="AX99" s="497">
        <v>1.0304</v>
      </c>
      <c r="AY99" s="498">
        <v>1.4036</v>
      </c>
      <c r="AZ99" s="499">
        <v>2.6006999999999998</v>
      </c>
      <c r="BA99" s="499">
        <v>1.8536999999999999</v>
      </c>
      <c r="BB99" s="499">
        <v>2.1930000000000001</v>
      </c>
      <c r="BC99" s="307"/>
      <c r="BD99" s="500"/>
      <c r="BE99" s="501"/>
      <c r="BF99" s="499">
        <v>1053.9000000000001</v>
      </c>
      <c r="BG99" s="502">
        <v>1053.9000000000001</v>
      </c>
      <c r="BH99" s="503">
        <v>0</v>
      </c>
      <c r="BI99" s="503">
        <v>0</v>
      </c>
      <c r="BJ99" s="503">
        <v>0</v>
      </c>
      <c r="BK99" s="503">
        <v>1053.9000000000001</v>
      </c>
      <c r="BL99" s="503">
        <v>1053.9000000000001</v>
      </c>
      <c r="BM99" s="503">
        <v>1053.9000000000001</v>
      </c>
      <c r="BN99" s="503">
        <v>1053.9100000000001</v>
      </c>
      <c r="BO99" s="503">
        <v>1053.93</v>
      </c>
      <c r="BP99" s="503">
        <v>34.457974067004542</v>
      </c>
      <c r="BQ99" s="503">
        <v>0</v>
      </c>
      <c r="BR99" s="503">
        <v>0</v>
      </c>
      <c r="BS99" s="503">
        <v>1053.94</v>
      </c>
      <c r="BT99" s="503">
        <v>0</v>
      </c>
      <c r="BU99" s="504">
        <v>0</v>
      </c>
      <c r="BV99" s="307"/>
      <c r="BW99" s="458"/>
      <c r="BX99" s="505"/>
      <c r="BY99" s="505"/>
      <c r="BZ99" s="505"/>
      <c r="CA99" s="505"/>
      <c r="CB99" s="505"/>
      <c r="CC99" s="505"/>
      <c r="CD99" s="505"/>
      <c r="CE99" s="505"/>
      <c r="CF99" s="505"/>
      <c r="CG99" s="505"/>
      <c r="CH99" s="505"/>
      <c r="CI99" s="505"/>
      <c r="CJ99" s="505"/>
      <c r="CK99" s="505"/>
      <c r="CL99" s="505"/>
      <c r="CM99" s="505"/>
      <c r="CN99" s="505"/>
      <c r="CO99" s="500"/>
      <c r="CP99" s="505"/>
      <c r="CQ99" s="505"/>
      <c r="CR99" s="506"/>
      <c r="CS99" s="500"/>
      <c r="CT99" s="505"/>
      <c r="CU99" s="500"/>
      <c r="CV99" s="500"/>
      <c r="CW99" s="500"/>
      <c r="CX99" s="506"/>
      <c r="CY99" s="505"/>
      <c r="CZ99" s="475"/>
      <c r="DA99" s="307"/>
      <c r="DB99" s="507">
        <v>0</v>
      </c>
      <c r="DC99" s="508"/>
      <c r="DD99" s="508"/>
      <c r="DE99" s="509"/>
      <c r="DF99" s="571">
        <v>760.93</v>
      </c>
      <c r="DG99" s="511">
        <v>286.11</v>
      </c>
      <c r="DH99" s="397"/>
      <c r="DI99" s="512"/>
      <c r="DJ99" s="171">
        <v>1047.04</v>
      </c>
      <c r="DK99" s="172">
        <v>760.93</v>
      </c>
      <c r="DL99" s="172">
        <v>286.11</v>
      </c>
      <c r="DM99" s="172">
        <v>761.43</v>
      </c>
      <c r="DN99" s="172">
        <v>209.6</v>
      </c>
      <c r="DO99" s="172">
        <v>2989.5</v>
      </c>
      <c r="DP99" s="172">
        <v>656.03</v>
      </c>
      <c r="DQ99" s="513">
        <v>0</v>
      </c>
      <c r="DS99" s="2"/>
      <c r="DT99" s="2"/>
      <c r="DU99" s="2"/>
      <c r="DV99" s="2"/>
      <c r="DW99" s="60"/>
      <c r="DX99" s="512">
        <v>31980</v>
      </c>
      <c r="DY99" s="514">
        <v>1</v>
      </c>
      <c r="DZ99" s="169">
        <v>0</v>
      </c>
      <c r="EA99" s="169">
        <v>0</v>
      </c>
      <c r="EB99" s="228"/>
      <c r="EC99" s="174"/>
      <c r="ED99" s="175"/>
      <c r="EE99" s="21"/>
      <c r="EF99" s="21"/>
      <c r="EG99" s="228"/>
      <c r="EH99" s="175"/>
      <c r="EI99" s="175"/>
      <c r="EJ99" s="175"/>
      <c r="EK99" s="175"/>
      <c r="EL99" s="175"/>
      <c r="EM99" s="172">
        <v>1227.8</v>
      </c>
      <c r="EO99" s="656">
        <v>7232</v>
      </c>
      <c r="EP99" s="657">
        <v>13177</v>
      </c>
      <c r="EQ99" s="658">
        <v>2102</v>
      </c>
      <c r="ER99" s="657">
        <v>2789</v>
      </c>
      <c r="ES99" s="657">
        <v>3524</v>
      </c>
      <c r="EU99" s="635">
        <v>7.8726114649681531E-2</v>
      </c>
      <c r="EV99" s="635">
        <v>6.5990927133541252E-2</v>
      </c>
      <c r="EW99" s="635">
        <v>-1.8904507998061076E-2</v>
      </c>
      <c r="EX99" s="635">
        <v>1.795774647887324E-2</v>
      </c>
      <c r="EY99" s="635">
        <v>2.8368794326241134E-4</v>
      </c>
      <c r="EZ99" s="129"/>
    </row>
    <row r="100" spans="2:156" x14ac:dyDescent="0.2">
      <c r="B100" s="23"/>
      <c r="C100" s="340"/>
      <c r="D100" s="340"/>
      <c r="E100" s="340"/>
      <c r="G100" s="1"/>
      <c r="K100" s="249"/>
      <c r="L100" s="249"/>
      <c r="M100" s="486">
        <v>44967</v>
      </c>
      <c r="N100" s="193">
        <v>7850</v>
      </c>
      <c r="O100" s="191">
        <v>14534</v>
      </c>
      <c r="P100" s="192">
        <v>2261</v>
      </c>
      <c r="Q100" s="191">
        <v>2970</v>
      </c>
      <c r="R100" s="191">
        <v>3623</v>
      </c>
      <c r="S100" s="487"/>
      <c r="T100" s="488"/>
      <c r="U100" s="21"/>
      <c r="V100" s="21"/>
      <c r="W100" s="489"/>
      <c r="X100" s="490">
        <v>1597</v>
      </c>
      <c r="Y100" s="194">
        <v>78</v>
      </c>
      <c r="Z100" s="192">
        <v>2100</v>
      </c>
      <c r="AA100" s="192">
        <v>24480.73</v>
      </c>
      <c r="AB100" s="192">
        <v>25780</v>
      </c>
      <c r="AC100" s="194">
        <v>-1299.2700000000004</v>
      </c>
      <c r="AD100" s="491">
        <v>23680</v>
      </c>
      <c r="AE100" s="492">
        <v>633.91999999999996</v>
      </c>
      <c r="AF100" s="192">
        <v>14534</v>
      </c>
      <c r="AG100" s="192">
        <v>14534</v>
      </c>
      <c r="AH100" s="192">
        <v>634.91999999999996</v>
      </c>
      <c r="AI100" s="192">
        <v>7850</v>
      </c>
      <c r="AJ100" s="194">
        <v>0</v>
      </c>
      <c r="AK100" s="192">
        <v>0</v>
      </c>
      <c r="AL100" s="192">
        <v>0</v>
      </c>
      <c r="AM100" s="207">
        <v>1225.76</v>
      </c>
      <c r="AN100" s="207">
        <v>24.888095238095236</v>
      </c>
      <c r="AO100" s="197" t="e">
        <v>#DIV/0!</v>
      </c>
      <c r="AP100" s="493">
        <v>1076.01</v>
      </c>
      <c r="AQ100" s="494">
        <v>847.31</v>
      </c>
      <c r="AR100" s="495">
        <v>1122.6500000000001</v>
      </c>
      <c r="AS100" s="495">
        <v>1135.3900000000001</v>
      </c>
      <c r="AT100" s="495">
        <v>1239.57</v>
      </c>
      <c r="AU100" s="496">
        <v>1173.71</v>
      </c>
      <c r="AV100" s="496">
        <v>1190.47</v>
      </c>
      <c r="AW100" s="21"/>
      <c r="AX100" s="497">
        <v>1.0452999999999999</v>
      </c>
      <c r="AY100" s="498">
        <v>1.4036</v>
      </c>
      <c r="AZ100" s="499">
        <v>2.5817999999999999</v>
      </c>
      <c r="BA100" s="499">
        <v>1.8536999999999999</v>
      </c>
      <c r="BB100" s="499">
        <v>2.1202000000000001</v>
      </c>
      <c r="BC100" s="307"/>
      <c r="BD100" s="500"/>
      <c r="BE100" s="501"/>
      <c r="BF100" s="499">
        <v>1055.3699999999999</v>
      </c>
      <c r="BG100" s="502">
        <v>1055.3699999999999</v>
      </c>
      <c r="BH100" s="503">
        <v>0</v>
      </c>
      <c r="BI100" s="503">
        <v>0</v>
      </c>
      <c r="BJ100" s="503">
        <v>0</v>
      </c>
      <c r="BK100" s="503">
        <v>1055.3699999999999</v>
      </c>
      <c r="BL100" s="503">
        <v>1055.3699999999999</v>
      </c>
      <c r="BM100" s="503">
        <v>1055.3699999999999</v>
      </c>
      <c r="BN100" s="503">
        <v>1055.4100000000001</v>
      </c>
      <c r="BO100" s="503">
        <v>1055.3900000000001</v>
      </c>
      <c r="BP100" s="503">
        <v>34.786798130482111</v>
      </c>
      <c r="BQ100" s="503">
        <v>0</v>
      </c>
      <c r="BR100" s="503">
        <v>0</v>
      </c>
      <c r="BS100" s="503">
        <v>1055.3499999999999</v>
      </c>
      <c r="BT100" s="503">
        <v>0</v>
      </c>
      <c r="BU100" s="504">
        <v>0</v>
      </c>
      <c r="BV100" s="307"/>
      <c r="BW100" s="458"/>
      <c r="BX100" s="505"/>
      <c r="BY100" s="505"/>
      <c r="BZ100" s="505"/>
      <c r="CA100" s="505"/>
      <c r="CB100" s="505"/>
      <c r="CC100" s="505"/>
      <c r="CD100" s="505"/>
      <c r="CE100" s="505"/>
      <c r="CF100" s="505"/>
      <c r="CG100" s="505"/>
      <c r="CH100" s="505"/>
      <c r="CI100" s="505"/>
      <c r="CJ100" s="505"/>
      <c r="CK100" s="505"/>
      <c r="CL100" s="505"/>
      <c r="CM100" s="505"/>
      <c r="CN100" s="505"/>
      <c r="CO100" s="500"/>
      <c r="CP100" s="505"/>
      <c r="CQ100" s="505"/>
      <c r="CR100" s="506"/>
      <c r="CS100" s="500"/>
      <c r="CT100" s="505"/>
      <c r="CU100" s="500"/>
      <c r="CV100" s="500"/>
      <c r="CW100" s="500"/>
      <c r="CX100" s="506"/>
      <c r="CY100" s="505"/>
      <c r="CZ100" s="475"/>
      <c r="DA100" s="307"/>
      <c r="DB100" s="507">
        <v>0</v>
      </c>
      <c r="DC100" s="508"/>
      <c r="DD100" s="508"/>
      <c r="DE100" s="509"/>
      <c r="DF100" s="571">
        <v>788.07</v>
      </c>
      <c r="DG100" s="511">
        <v>298.60000000000002</v>
      </c>
      <c r="DH100" s="397"/>
      <c r="DI100" s="512"/>
      <c r="DJ100" s="171">
        <v>1086.67</v>
      </c>
      <c r="DK100" s="172">
        <v>788.07</v>
      </c>
      <c r="DL100" s="172">
        <v>298.60000000000002</v>
      </c>
      <c r="DM100" s="172">
        <v>565.52</v>
      </c>
      <c r="DN100" s="172">
        <v>326.39999999999998</v>
      </c>
      <c r="DO100" s="172">
        <v>3212.05</v>
      </c>
      <c r="DP100" s="172">
        <v>628.2299999999999</v>
      </c>
      <c r="DQ100" s="513">
        <v>0</v>
      </c>
      <c r="DS100" s="2"/>
      <c r="DT100" s="2"/>
      <c r="DU100" s="2"/>
      <c r="DV100" s="2"/>
      <c r="DW100" s="60"/>
      <c r="DX100" s="512">
        <v>23752</v>
      </c>
      <c r="DY100" s="514">
        <v>1</v>
      </c>
      <c r="DZ100" s="169">
        <v>0</v>
      </c>
      <c r="EA100" s="169">
        <v>0</v>
      </c>
      <c r="EB100" s="228"/>
      <c r="EC100" s="174"/>
      <c r="ED100" s="175"/>
      <c r="EE100" s="21"/>
      <c r="EF100" s="21"/>
      <c r="EG100" s="228"/>
      <c r="EH100" s="175"/>
      <c r="EI100" s="175"/>
      <c r="EJ100" s="175"/>
      <c r="EK100" s="175"/>
      <c r="EL100" s="175"/>
      <c r="EM100" s="172">
        <v>1225.76</v>
      </c>
      <c r="EO100" s="656">
        <v>7253.4</v>
      </c>
      <c r="EP100" s="657">
        <v>13735.2</v>
      </c>
      <c r="EQ100" s="658">
        <v>2157.6</v>
      </c>
      <c r="ER100" s="657">
        <v>2865</v>
      </c>
      <c r="ES100" s="657">
        <v>3548</v>
      </c>
      <c r="EU100" s="635">
        <v>7.600000000000004E-2</v>
      </c>
      <c r="EV100" s="635">
        <v>5.4960781615522175E-2</v>
      </c>
      <c r="EW100" s="635">
        <v>4.573197700132689E-2</v>
      </c>
      <c r="EX100" s="635">
        <v>3.5353535353535352E-2</v>
      </c>
      <c r="EY100" s="635">
        <v>2.0701076455975711E-2</v>
      </c>
      <c r="EZ100" s="129"/>
    </row>
    <row r="101" spans="2:156" ht="21" thickBot="1" x14ac:dyDescent="0.25">
      <c r="C101" s="718" t="s">
        <v>198</v>
      </c>
      <c r="D101" s="718"/>
      <c r="E101" s="718"/>
      <c r="F101" s="718"/>
      <c r="G101" s="718"/>
      <c r="H101" s="718"/>
      <c r="K101" s="249"/>
      <c r="L101" s="249"/>
      <c r="M101" s="486">
        <v>44968</v>
      </c>
      <c r="N101" s="193">
        <v>7850</v>
      </c>
      <c r="O101" s="191">
        <v>14906</v>
      </c>
      <c r="P101" s="192">
        <v>2281</v>
      </c>
      <c r="Q101" s="191">
        <v>2890</v>
      </c>
      <c r="R101" s="191">
        <v>3553</v>
      </c>
      <c r="S101" s="487"/>
      <c r="T101" s="488"/>
      <c r="U101" s="21"/>
      <c r="V101" s="21"/>
      <c r="W101" s="489"/>
      <c r="X101" s="490">
        <v>1611</v>
      </c>
      <c r="Y101" s="194">
        <v>79</v>
      </c>
      <c r="Z101" s="192">
        <v>2189</v>
      </c>
      <c r="AA101" s="192">
        <v>24300.87</v>
      </c>
      <c r="AB101" s="192">
        <v>25960</v>
      </c>
      <c r="AC101" s="194">
        <v>-1659.130000000001</v>
      </c>
      <c r="AD101" s="491">
        <v>23771</v>
      </c>
      <c r="AE101" s="492">
        <v>470.52</v>
      </c>
      <c r="AF101" s="192">
        <v>14906</v>
      </c>
      <c r="AG101" s="192">
        <v>14906</v>
      </c>
      <c r="AH101" s="192">
        <v>470.52</v>
      </c>
      <c r="AI101" s="192">
        <v>7850</v>
      </c>
      <c r="AJ101" s="194">
        <v>0</v>
      </c>
      <c r="AK101" s="192">
        <v>0</v>
      </c>
      <c r="AL101" s="192">
        <v>0</v>
      </c>
      <c r="AM101" s="207">
        <v>1215.5999999999999</v>
      </c>
      <c r="AN101" s="207">
        <v>24.833333333333332</v>
      </c>
      <c r="AO101" s="197" t="e">
        <v>#DIV/0!</v>
      </c>
      <c r="AP101" s="493">
        <v>1316.43</v>
      </c>
      <c r="AQ101" s="494">
        <v>827.45</v>
      </c>
      <c r="AR101" s="495">
        <v>1122.56</v>
      </c>
      <c r="AS101" s="495">
        <v>1135.3900000000001</v>
      </c>
      <c r="AT101" s="495">
        <v>1239.8599999999999</v>
      </c>
      <c r="AU101" s="496">
        <v>1173.71</v>
      </c>
      <c r="AV101" s="496">
        <v>1193.17</v>
      </c>
      <c r="AW101" s="21"/>
      <c r="AX101" s="497">
        <v>1.0429999999999999</v>
      </c>
      <c r="AY101" s="498">
        <v>1.4036</v>
      </c>
      <c r="AZ101" s="499">
        <v>2.5876999999999999</v>
      </c>
      <c r="BA101" s="499">
        <v>1.8536999999999999</v>
      </c>
      <c r="BB101" s="499">
        <v>2.1513</v>
      </c>
      <c r="BC101" s="307"/>
      <c r="BD101" s="500"/>
      <c r="BE101" s="501"/>
      <c r="BF101" s="499">
        <v>1055.3699999999999</v>
      </c>
      <c r="BG101" s="502">
        <v>1055.3699999999999</v>
      </c>
      <c r="BH101" s="503">
        <v>0</v>
      </c>
      <c r="BI101" s="503">
        <v>0</v>
      </c>
      <c r="BJ101" s="503">
        <v>0</v>
      </c>
      <c r="BK101" s="503">
        <v>1055.3699999999999</v>
      </c>
      <c r="BL101" s="503">
        <v>1055.3699999999999</v>
      </c>
      <c r="BM101" s="503">
        <v>1055.3699999999999</v>
      </c>
      <c r="BN101" s="503">
        <v>1055.8599999999999</v>
      </c>
      <c r="BO101" s="503">
        <v>1055.3900000000001</v>
      </c>
      <c r="BP101" s="503">
        <v>34.803684879288433</v>
      </c>
      <c r="BQ101" s="503">
        <v>0</v>
      </c>
      <c r="BR101" s="503">
        <v>0</v>
      </c>
      <c r="BS101" s="503">
        <v>1055.3499999999999</v>
      </c>
      <c r="BT101" s="503">
        <v>0</v>
      </c>
      <c r="BU101" s="504">
        <v>0</v>
      </c>
      <c r="BV101" s="307"/>
      <c r="BW101" s="458"/>
      <c r="BX101" s="505"/>
      <c r="BY101" s="505"/>
      <c r="BZ101" s="505"/>
      <c r="CA101" s="505"/>
      <c r="CB101" s="505"/>
      <c r="CC101" s="505"/>
      <c r="CD101" s="505"/>
      <c r="CE101" s="505"/>
      <c r="CF101" s="505"/>
      <c r="CG101" s="505"/>
      <c r="CH101" s="505"/>
      <c r="CI101" s="505"/>
      <c r="CJ101" s="505"/>
      <c r="CK101" s="505"/>
      <c r="CL101" s="505"/>
      <c r="CM101" s="505"/>
      <c r="CN101" s="505"/>
      <c r="CO101" s="500"/>
      <c r="CP101" s="505"/>
      <c r="CQ101" s="505"/>
      <c r="CR101" s="506"/>
      <c r="CS101" s="500"/>
      <c r="CT101" s="505"/>
      <c r="CU101" s="500"/>
      <c r="CV101" s="500"/>
      <c r="CW101" s="500"/>
      <c r="CX101" s="506"/>
      <c r="CY101" s="505"/>
      <c r="CZ101" s="475"/>
      <c r="DA101" s="307"/>
      <c r="DB101" s="507">
        <v>0</v>
      </c>
      <c r="DC101" s="508"/>
      <c r="DD101" s="508"/>
      <c r="DE101" s="509"/>
      <c r="DF101" s="571">
        <v>787.74</v>
      </c>
      <c r="DG101" s="511">
        <v>307.88</v>
      </c>
      <c r="DH101" s="397"/>
      <c r="DI101" s="512"/>
      <c r="DJ101" s="171">
        <v>1095.6199999999999</v>
      </c>
      <c r="DK101" s="172">
        <v>787.74</v>
      </c>
      <c r="DL101" s="172">
        <v>307.88</v>
      </c>
      <c r="DM101" s="172">
        <v>726.38</v>
      </c>
      <c r="DN101" s="172">
        <v>425.17</v>
      </c>
      <c r="DO101" s="172">
        <v>3273.41</v>
      </c>
      <c r="DP101" s="172">
        <v>510.94</v>
      </c>
      <c r="DQ101" s="513">
        <v>0</v>
      </c>
      <c r="DS101" s="2"/>
      <c r="DT101" s="2"/>
      <c r="DU101" s="2"/>
      <c r="DV101" s="2"/>
      <c r="DW101" s="60"/>
      <c r="DX101" s="512">
        <v>30508</v>
      </c>
      <c r="DY101" s="514">
        <v>2</v>
      </c>
      <c r="DZ101" s="169">
        <v>0</v>
      </c>
      <c r="EA101" s="169">
        <v>0</v>
      </c>
      <c r="EB101" s="228"/>
      <c r="EC101" s="174"/>
      <c r="ED101" s="175"/>
      <c r="EE101" s="21"/>
      <c r="EF101" s="21"/>
      <c r="EG101" s="228"/>
      <c r="EH101" s="175"/>
      <c r="EI101" s="175"/>
      <c r="EJ101" s="175"/>
      <c r="EK101" s="175"/>
      <c r="EL101" s="175"/>
      <c r="EM101" s="172">
        <v>1215.5999999999999</v>
      </c>
      <c r="EO101" s="656">
        <v>7241.9</v>
      </c>
      <c r="EP101" s="657">
        <v>14073.3</v>
      </c>
      <c r="EQ101" s="658">
        <v>2250.4</v>
      </c>
      <c r="ER101" s="657">
        <v>2854.5</v>
      </c>
      <c r="ES101" s="657">
        <v>3552.5</v>
      </c>
      <c r="EU101" s="635">
        <v>7.7464968152866284E-2</v>
      </c>
      <c r="EV101" s="635">
        <v>5.5863410707097862E-2</v>
      </c>
      <c r="EW101" s="635">
        <v>1.3415168785620301E-2</v>
      </c>
      <c r="EX101" s="635">
        <v>1.2283737024221454E-2</v>
      </c>
      <c r="EY101" s="635">
        <v>1.4072614691809738E-4</v>
      </c>
      <c r="EZ101" s="129"/>
    </row>
    <row r="102" spans="2:156" ht="15.75" thickBot="1" x14ac:dyDescent="0.25">
      <c r="E102" s="365" t="s">
        <v>131</v>
      </c>
      <c r="F102" s="366" t="s">
        <v>10</v>
      </c>
      <c r="G102" s="366" t="s">
        <v>11</v>
      </c>
      <c r="H102" s="367" t="s">
        <v>12</v>
      </c>
      <c r="K102" s="249"/>
      <c r="L102" s="249"/>
      <c r="M102" s="486">
        <v>44969</v>
      </c>
      <c r="N102" s="193">
        <v>7850</v>
      </c>
      <c r="O102" s="191">
        <v>15440</v>
      </c>
      <c r="P102" s="192">
        <v>2267</v>
      </c>
      <c r="Q102" s="191">
        <v>2676</v>
      </c>
      <c r="R102" s="191">
        <v>3423</v>
      </c>
      <c r="S102" s="487"/>
      <c r="T102" s="488"/>
      <c r="U102" s="21"/>
      <c r="V102" s="21"/>
      <c r="W102" s="489"/>
      <c r="X102" s="490">
        <v>1542</v>
      </c>
      <c r="Y102" s="194">
        <v>79</v>
      </c>
      <c r="Z102" s="192">
        <v>2132</v>
      </c>
      <c r="AA102" s="192">
        <v>19735.63</v>
      </c>
      <c r="AB102" s="192">
        <v>20550</v>
      </c>
      <c r="AC102" s="194">
        <v>-814.36999999999898</v>
      </c>
      <c r="AD102" s="491">
        <v>18418</v>
      </c>
      <c r="AE102" s="492">
        <v>6120.26</v>
      </c>
      <c r="AF102" s="192">
        <v>15440</v>
      </c>
      <c r="AG102" s="192">
        <v>15440</v>
      </c>
      <c r="AH102" s="192">
        <v>842.26000000000022</v>
      </c>
      <c r="AI102" s="192">
        <v>7850</v>
      </c>
      <c r="AJ102" s="194">
        <v>0</v>
      </c>
      <c r="AK102" s="192">
        <v>0</v>
      </c>
      <c r="AL102" s="192">
        <v>0</v>
      </c>
      <c r="AM102" s="207">
        <v>1165.1300000000001</v>
      </c>
      <c r="AN102" s="207">
        <v>24.969047619047622</v>
      </c>
      <c r="AO102" s="197" t="e">
        <v>#DIV/0!</v>
      </c>
      <c r="AP102" s="493">
        <v>1388.24</v>
      </c>
      <c r="AQ102" s="494">
        <v>811.37</v>
      </c>
      <c r="AR102" s="495">
        <v>1122.44</v>
      </c>
      <c r="AS102" s="495">
        <v>1135.3900000000001</v>
      </c>
      <c r="AT102" s="495">
        <v>1239.75</v>
      </c>
      <c r="AU102" s="496">
        <v>1173.71</v>
      </c>
      <c r="AV102" s="496">
        <v>1197.07</v>
      </c>
      <c r="AW102" s="21"/>
      <c r="AX102" s="497">
        <v>1.0487</v>
      </c>
      <c r="AY102" s="498">
        <v>1.4036</v>
      </c>
      <c r="AZ102" s="499">
        <v>2.5825999999999998</v>
      </c>
      <c r="BA102" s="499">
        <v>1.8536999999999999</v>
      </c>
      <c r="BB102" s="499">
        <v>2.2048000000000001</v>
      </c>
      <c r="BC102" s="307"/>
      <c r="BD102" s="500"/>
      <c r="BE102" s="501"/>
      <c r="BF102" s="499">
        <v>1055.8399999999999</v>
      </c>
      <c r="BG102" s="502">
        <v>1055.8399999999999</v>
      </c>
      <c r="BH102" s="503">
        <v>0</v>
      </c>
      <c r="BI102" s="503">
        <v>0</v>
      </c>
      <c r="BJ102" s="503">
        <v>0</v>
      </c>
      <c r="BK102" s="503">
        <v>1055.8399999999999</v>
      </c>
      <c r="BL102" s="503">
        <v>1055.8399999999999</v>
      </c>
      <c r="BM102" s="503">
        <v>1055.8399999999999</v>
      </c>
      <c r="BN102" s="503">
        <v>0</v>
      </c>
      <c r="BO102" s="503">
        <v>1055.54</v>
      </c>
      <c r="BP102" s="503">
        <v>33.136214303765485</v>
      </c>
      <c r="BQ102" s="503">
        <v>35.953660000000127</v>
      </c>
      <c r="BR102" s="503">
        <v>0</v>
      </c>
      <c r="BS102" s="503">
        <v>1055.8399999999999</v>
      </c>
      <c r="BT102" s="503">
        <v>0</v>
      </c>
      <c r="BU102" s="504">
        <v>0</v>
      </c>
      <c r="BV102" s="307"/>
      <c r="BW102" s="458"/>
      <c r="BX102" s="505"/>
      <c r="BY102" s="505"/>
      <c r="BZ102" s="505"/>
      <c r="CA102" s="505"/>
      <c r="CB102" s="505"/>
      <c r="CC102" s="505"/>
      <c r="CD102" s="505"/>
      <c r="CE102" s="505"/>
      <c r="CF102" s="505"/>
      <c r="CG102" s="505"/>
      <c r="CH102" s="505"/>
      <c r="CI102" s="505"/>
      <c r="CJ102" s="505"/>
      <c r="CK102" s="505"/>
      <c r="CL102" s="505"/>
      <c r="CM102" s="505"/>
      <c r="CN102" s="505"/>
      <c r="CO102" s="500"/>
      <c r="CP102" s="505"/>
      <c r="CQ102" s="505"/>
      <c r="CR102" s="506"/>
      <c r="CS102" s="500"/>
      <c r="CT102" s="505"/>
      <c r="CU102" s="500"/>
      <c r="CV102" s="500"/>
      <c r="CW102" s="500"/>
      <c r="CX102" s="506"/>
      <c r="CY102" s="505"/>
      <c r="CZ102" s="475"/>
      <c r="DA102" s="307"/>
      <c r="DB102" s="507">
        <v>0</v>
      </c>
      <c r="DC102" s="508"/>
      <c r="DD102" s="508"/>
      <c r="DE102" s="509"/>
      <c r="DF102" s="571">
        <v>772.1</v>
      </c>
      <c r="DG102" s="511">
        <v>276.86</v>
      </c>
      <c r="DH102" s="397"/>
      <c r="DI102" s="512"/>
      <c r="DJ102" s="171">
        <v>1048.96</v>
      </c>
      <c r="DK102" s="172">
        <v>772.1</v>
      </c>
      <c r="DL102" s="172">
        <v>276.86</v>
      </c>
      <c r="DM102" s="172">
        <v>0</v>
      </c>
      <c r="DN102" s="172">
        <v>0</v>
      </c>
      <c r="DO102" s="172">
        <v>4045.5099999999998</v>
      </c>
      <c r="DP102" s="172">
        <v>787.80000000000007</v>
      </c>
      <c r="DQ102" s="513">
        <v>0</v>
      </c>
      <c r="DS102" s="2"/>
      <c r="DT102" s="2"/>
      <c r="DU102" s="2"/>
      <c r="DV102" s="2"/>
      <c r="DW102" s="60"/>
      <c r="DX102" s="512">
        <v>0</v>
      </c>
      <c r="DY102" s="514">
        <v>0</v>
      </c>
      <c r="DZ102" s="169">
        <v>0</v>
      </c>
      <c r="EA102" s="169">
        <v>0</v>
      </c>
      <c r="EB102" s="228"/>
      <c r="EC102" s="174"/>
      <c r="ED102" s="175"/>
      <c r="EE102" s="21"/>
      <c r="EF102" s="21"/>
      <c r="EG102" s="228"/>
      <c r="EH102" s="175"/>
      <c r="EI102" s="175"/>
      <c r="EJ102" s="175"/>
      <c r="EK102" s="175"/>
      <c r="EL102" s="175"/>
      <c r="EM102" s="172">
        <v>1165.1300000000001</v>
      </c>
      <c r="EO102" s="656">
        <v>7255.6</v>
      </c>
      <c r="EP102" s="657">
        <v>14617.1</v>
      </c>
      <c r="EQ102" s="658">
        <v>2238.4</v>
      </c>
      <c r="ER102" s="657">
        <v>2635.3</v>
      </c>
      <c r="ES102" s="657">
        <v>3419.3</v>
      </c>
      <c r="EU102" s="635">
        <v>7.5719745222929888E-2</v>
      </c>
      <c r="EV102" s="635">
        <v>5.329663212435231E-2</v>
      </c>
      <c r="EW102" s="635">
        <v>1.2615791795324178E-2</v>
      </c>
      <c r="EX102" s="635">
        <v>1.5209267563527586E-2</v>
      </c>
      <c r="EY102" s="635">
        <v>1.0809231668126842E-3</v>
      </c>
      <c r="EZ102" s="129"/>
    </row>
    <row r="103" spans="2:156" x14ac:dyDescent="0.2">
      <c r="C103" s="722" t="s">
        <v>137</v>
      </c>
      <c r="D103" s="723"/>
      <c r="E103" s="385">
        <f>+E6-I6</f>
        <v>0</v>
      </c>
      <c r="F103" s="386">
        <f>+F6</f>
        <v>1126.71</v>
      </c>
      <c r="G103" s="386">
        <f>ROUND(E103*F103/1000,2)</f>
        <v>0</v>
      </c>
      <c r="H103" s="387">
        <f>+H6</f>
        <v>1.3928</v>
      </c>
      <c r="K103" s="249"/>
      <c r="L103" s="249"/>
      <c r="M103" s="486">
        <v>44970</v>
      </c>
      <c r="N103" s="193">
        <v>7849</v>
      </c>
      <c r="O103" s="191">
        <v>15245</v>
      </c>
      <c r="P103" s="192">
        <v>2329</v>
      </c>
      <c r="Q103" s="191">
        <v>2671</v>
      </c>
      <c r="R103" s="191">
        <v>3392</v>
      </c>
      <c r="S103" s="487"/>
      <c r="T103" s="488"/>
      <c r="U103" s="21"/>
      <c r="V103" s="21"/>
      <c r="W103" s="489"/>
      <c r="X103" s="490">
        <v>1664</v>
      </c>
      <c r="Y103" s="194">
        <v>79</v>
      </c>
      <c r="Z103" s="192">
        <v>2183</v>
      </c>
      <c r="AA103" s="192">
        <v>23375.439999999999</v>
      </c>
      <c r="AB103" s="192">
        <v>24012</v>
      </c>
      <c r="AC103" s="194">
        <v>-636.56000000000131</v>
      </c>
      <c r="AD103" s="491">
        <v>21829</v>
      </c>
      <c r="AE103" s="492">
        <v>2753.03</v>
      </c>
      <c r="AF103" s="192">
        <v>15245</v>
      </c>
      <c r="AG103" s="192">
        <v>15245</v>
      </c>
      <c r="AH103" s="192">
        <v>1222.0300000000002</v>
      </c>
      <c r="AI103" s="192">
        <v>7849</v>
      </c>
      <c r="AJ103" s="194">
        <v>0</v>
      </c>
      <c r="AK103" s="192">
        <v>0</v>
      </c>
      <c r="AL103" s="192">
        <v>0</v>
      </c>
      <c r="AM103" s="207">
        <v>1209.98</v>
      </c>
      <c r="AN103" s="207">
        <v>24.866666666666667</v>
      </c>
      <c r="AO103" s="197" t="e">
        <v>#DIV/0!</v>
      </c>
      <c r="AP103" s="493">
        <v>962.26</v>
      </c>
      <c r="AQ103" s="494">
        <v>805.73</v>
      </c>
      <c r="AR103" s="495">
        <v>1122.2</v>
      </c>
      <c r="AS103" s="495">
        <v>1135.3900000000001</v>
      </c>
      <c r="AT103" s="495">
        <v>1240.76</v>
      </c>
      <c r="AU103" s="496">
        <v>1200.6300000000001</v>
      </c>
      <c r="AV103" s="496">
        <v>1201.3499999999999</v>
      </c>
      <c r="AW103" s="21"/>
      <c r="AX103" s="497">
        <v>1.0444</v>
      </c>
      <c r="AY103" s="498">
        <v>1.4036</v>
      </c>
      <c r="AZ103" s="499">
        <v>2.5973000000000002</v>
      </c>
      <c r="BA103" s="499">
        <v>2.2336999999999998</v>
      </c>
      <c r="BB103" s="499">
        <v>2.2522000000000002</v>
      </c>
      <c r="BC103" s="307"/>
      <c r="BD103" s="500"/>
      <c r="BE103" s="501"/>
      <c r="BF103" s="499">
        <v>1053.67</v>
      </c>
      <c r="BG103" s="502">
        <v>1053.67</v>
      </c>
      <c r="BH103" s="503">
        <v>0</v>
      </c>
      <c r="BI103" s="503">
        <v>0</v>
      </c>
      <c r="BJ103" s="503">
        <v>0</v>
      </c>
      <c r="BK103" s="503">
        <v>1053.67</v>
      </c>
      <c r="BL103" s="503">
        <v>1053.67</v>
      </c>
      <c r="BM103" s="503">
        <v>1053.67</v>
      </c>
      <c r="BN103" s="503">
        <v>1053.3499999999999</v>
      </c>
      <c r="BO103" s="503">
        <v>1053.68</v>
      </c>
      <c r="BP103" s="503">
        <v>35.952169218065173</v>
      </c>
      <c r="BQ103" s="503">
        <v>0</v>
      </c>
      <c r="BR103" s="503">
        <v>0</v>
      </c>
      <c r="BS103" s="503">
        <v>1053.6600000000001</v>
      </c>
      <c r="BT103" s="503">
        <v>0</v>
      </c>
      <c r="BU103" s="504">
        <v>0</v>
      </c>
      <c r="BV103" s="307"/>
      <c r="BW103" s="458"/>
      <c r="BX103" s="505"/>
      <c r="BY103" s="505"/>
      <c r="BZ103" s="505"/>
      <c r="CA103" s="505"/>
      <c r="CB103" s="505"/>
      <c r="CC103" s="505"/>
      <c r="CD103" s="505"/>
      <c r="CE103" s="505"/>
      <c r="CF103" s="505"/>
      <c r="CG103" s="505"/>
      <c r="CH103" s="505"/>
      <c r="CI103" s="505"/>
      <c r="CJ103" s="505"/>
      <c r="CK103" s="505"/>
      <c r="CL103" s="505"/>
      <c r="CM103" s="505"/>
      <c r="CN103" s="505"/>
      <c r="CO103" s="500"/>
      <c r="CP103" s="505"/>
      <c r="CQ103" s="505"/>
      <c r="CR103" s="506"/>
      <c r="CS103" s="500"/>
      <c r="CT103" s="505"/>
      <c r="CU103" s="500"/>
      <c r="CV103" s="500"/>
      <c r="CW103" s="500"/>
      <c r="CX103" s="506"/>
      <c r="CY103" s="505"/>
      <c r="CZ103" s="475"/>
      <c r="DA103" s="307"/>
      <c r="DB103" s="507">
        <v>0</v>
      </c>
      <c r="DC103" s="508"/>
      <c r="DD103" s="508"/>
      <c r="DE103" s="509"/>
      <c r="DF103" s="571">
        <v>815.98</v>
      </c>
      <c r="DG103" s="511">
        <v>316.01</v>
      </c>
      <c r="DH103" s="397"/>
      <c r="DI103" s="512"/>
      <c r="DJ103" s="171">
        <v>1131.99</v>
      </c>
      <c r="DK103" s="172">
        <v>815.98</v>
      </c>
      <c r="DL103" s="172">
        <v>316.01</v>
      </c>
      <c r="DM103" s="172">
        <v>992.43</v>
      </c>
      <c r="DN103" s="172">
        <v>606.6</v>
      </c>
      <c r="DO103" s="172">
        <v>3869.0600000000004</v>
      </c>
      <c r="DP103" s="172">
        <v>497.21</v>
      </c>
      <c r="DQ103" s="513">
        <v>0</v>
      </c>
      <c r="DS103" s="2"/>
      <c r="DT103" s="2"/>
      <c r="DU103" s="2"/>
      <c r="DV103" s="2"/>
      <c r="DW103" s="60"/>
      <c r="DX103" s="512">
        <v>41682</v>
      </c>
      <c r="DY103" s="514">
        <v>2</v>
      </c>
      <c r="DZ103" s="169">
        <v>0</v>
      </c>
      <c r="EA103" s="169">
        <v>0</v>
      </c>
      <c r="EB103" s="228"/>
      <c r="EC103" s="174"/>
      <c r="ED103" s="175"/>
      <c r="EE103" s="21"/>
      <c r="EF103" s="21"/>
      <c r="EG103" s="228"/>
      <c r="EH103" s="175"/>
      <c r="EI103" s="175"/>
      <c r="EJ103" s="175"/>
      <c r="EK103" s="175"/>
      <c r="EL103" s="175"/>
      <c r="EM103" s="172">
        <v>1209.98</v>
      </c>
      <c r="EO103" s="656">
        <v>7238.1</v>
      </c>
      <c r="EP103" s="657">
        <v>14368.6</v>
      </c>
      <c r="EQ103" s="658">
        <v>2280.3000000000002</v>
      </c>
      <c r="ER103" s="657">
        <v>2609.9</v>
      </c>
      <c r="ES103" s="657">
        <v>3395.3</v>
      </c>
      <c r="EU103" s="635">
        <v>7.7831570900751643E-2</v>
      </c>
      <c r="EV103" s="635">
        <v>5.7487700885536216E-2</v>
      </c>
      <c r="EW103" s="635">
        <v>2.0910261914984893E-2</v>
      </c>
      <c r="EX103" s="635">
        <v>2.2875327592661889E-2</v>
      </c>
      <c r="EY103" s="635">
        <v>-9.7287735849061971E-4</v>
      </c>
      <c r="EZ103" s="129"/>
    </row>
    <row r="104" spans="2:156" x14ac:dyDescent="0.2">
      <c r="C104" s="724" t="s">
        <v>135</v>
      </c>
      <c r="D104" s="725"/>
      <c r="E104" s="398"/>
      <c r="F104" s="394"/>
      <c r="G104" s="394">
        <f>+G103</f>
        <v>0</v>
      </c>
      <c r="H104" s="399"/>
      <c r="K104" s="249"/>
      <c r="L104" s="249"/>
      <c r="M104" s="486">
        <v>44971</v>
      </c>
      <c r="N104" s="193">
        <v>7850</v>
      </c>
      <c r="O104" s="191">
        <v>15182</v>
      </c>
      <c r="P104" s="192">
        <v>2118</v>
      </c>
      <c r="Q104" s="191">
        <v>2728</v>
      </c>
      <c r="R104" s="191">
        <v>3312</v>
      </c>
      <c r="S104" s="487"/>
      <c r="T104" s="488"/>
      <c r="U104" s="21"/>
      <c r="V104" s="21"/>
      <c r="W104" s="489"/>
      <c r="X104" s="490">
        <v>1536</v>
      </c>
      <c r="Y104" s="194">
        <v>78</v>
      </c>
      <c r="Z104" s="192">
        <v>2057</v>
      </c>
      <c r="AA104" s="192">
        <v>23316.799999999999</v>
      </c>
      <c r="AB104" s="192">
        <v>24351</v>
      </c>
      <c r="AC104" s="194">
        <v>-1034.2000000000007</v>
      </c>
      <c r="AD104" s="491">
        <v>22294</v>
      </c>
      <c r="AE104" s="492">
        <v>2009.27</v>
      </c>
      <c r="AF104" s="192">
        <v>15182</v>
      </c>
      <c r="AG104" s="192">
        <v>15182</v>
      </c>
      <c r="AH104" s="192">
        <v>924.27</v>
      </c>
      <c r="AI104" s="192">
        <v>7850</v>
      </c>
      <c r="AJ104" s="194">
        <v>0</v>
      </c>
      <c r="AK104" s="192">
        <v>0</v>
      </c>
      <c r="AL104" s="192">
        <v>0</v>
      </c>
      <c r="AM104" s="207">
        <v>1203.02</v>
      </c>
      <c r="AN104" s="207">
        <v>25.354761904761901</v>
      </c>
      <c r="AO104" s="197" t="e">
        <v>#DIV/0!</v>
      </c>
      <c r="AP104" s="493">
        <v>1214.93</v>
      </c>
      <c r="AQ104" s="494">
        <v>797.78</v>
      </c>
      <c r="AR104" s="495">
        <v>1123.79</v>
      </c>
      <c r="AS104" s="495">
        <v>1135.3900000000001</v>
      </c>
      <c r="AT104" s="495">
        <v>1238.51</v>
      </c>
      <c r="AU104" s="496">
        <v>1200.6300000000001</v>
      </c>
      <c r="AV104" s="496">
        <v>1200.28</v>
      </c>
      <c r="AW104" s="21"/>
      <c r="AX104" s="497">
        <v>1.0649</v>
      </c>
      <c r="AY104" s="498">
        <v>1.4036</v>
      </c>
      <c r="AZ104" s="499">
        <v>2.5674000000000001</v>
      </c>
      <c r="BA104" s="499">
        <v>2.2336999999999998</v>
      </c>
      <c r="BB104" s="499">
        <v>2.2446000000000002</v>
      </c>
      <c r="BC104" s="307"/>
      <c r="BD104" s="500"/>
      <c r="BE104" s="501"/>
      <c r="BF104" s="499">
        <v>1053.6500000000001</v>
      </c>
      <c r="BG104" s="502">
        <v>1053.6500000000001</v>
      </c>
      <c r="BH104" s="503">
        <v>0</v>
      </c>
      <c r="BI104" s="503">
        <v>0</v>
      </c>
      <c r="BJ104" s="503">
        <v>0</v>
      </c>
      <c r="BK104" s="503">
        <v>1053.6500000000001</v>
      </c>
      <c r="BL104" s="503">
        <v>1053.6500000000001</v>
      </c>
      <c r="BM104" s="503">
        <v>1053.6500000000001</v>
      </c>
      <c r="BN104" s="503">
        <v>1053.31</v>
      </c>
      <c r="BO104" s="503">
        <v>1053.55</v>
      </c>
      <c r="BP104" s="503">
        <v>33.495671689644119</v>
      </c>
      <c r="BQ104" s="503">
        <v>134.31256000000121</v>
      </c>
      <c r="BR104" s="503">
        <v>0</v>
      </c>
      <c r="BS104" s="503">
        <v>1053.3800000000001</v>
      </c>
      <c r="BT104" s="503">
        <v>0</v>
      </c>
      <c r="BU104" s="504">
        <v>0</v>
      </c>
      <c r="BV104" s="307"/>
      <c r="BW104" s="458"/>
      <c r="BX104" s="505"/>
      <c r="BY104" s="505"/>
      <c r="BZ104" s="505"/>
      <c r="CA104" s="505"/>
      <c r="CB104" s="505"/>
      <c r="CC104" s="505"/>
      <c r="CD104" s="505"/>
      <c r="CE104" s="505"/>
      <c r="CF104" s="505"/>
      <c r="CG104" s="505"/>
      <c r="CH104" s="505"/>
      <c r="CI104" s="505"/>
      <c r="CJ104" s="505"/>
      <c r="CK104" s="505"/>
      <c r="CL104" s="505"/>
      <c r="CM104" s="505"/>
      <c r="CN104" s="505"/>
      <c r="CO104" s="500"/>
      <c r="CP104" s="505"/>
      <c r="CQ104" s="505"/>
      <c r="CR104" s="506"/>
      <c r="CS104" s="500"/>
      <c r="CT104" s="505"/>
      <c r="CU104" s="500"/>
      <c r="CV104" s="500"/>
      <c r="CW104" s="500"/>
      <c r="CX104" s="506"/>
      <c r="CY104" s="505"/>
      <c r="CZ104" s="475"/>
      <c r="DA104" s="307"/>
      <c r="DB104" s="507">
        <v>0</v>
      </c>
      <c r="DC104" s="508"/>
      <c r="DD104" s="508"/>
      <c r="DE104" s="509"/>
      <c r="DF104" s="571">
        <v>760.97</v>
      </c>
      <c r="DG104" s="511">
        <v>283.76</v>
      </c>
      <c r="DH104" s="397"/>
      <c r="DI104" s="512"/>
      <c r="DJ104" s="171">
        <v>1044.73</v>
      </c>
      <c r="DK104" s="172">
        <v>760.97</v>
      </c>
      <c r="DL104" s="172">
        <v>283.76</v>
      </c>
      <c r="DM104" s="172">
        <v>1023.52</v>
      </c>
      <c r="DN104" s="172">
        <v>273.81</v>
      </c>
      <c r="DO104" s="172">
        <v>3606.5099999999998</v>
      </c>
      <c r="DP104" s="172">
        <v>507.16</v>
      </c>
      <c r="DQ104" s="513">
        <v>0</v>
      </c>
      <c r="DS104" s="2"/>
      <c r="DT104" s="2"/>
      <c r="DU104" s="2"/>
      <c r="DV104" s="2"/>
      <c r="DW104" s="60"/>
      <c r="DX104" s="512">
        <v>42988</v>
      </c>
      <c r="DY104" s="514">
        <v>1</v>
      </c>
      <c r="DZ104" s="169">
        <v>0</v>
      </c>
      <c r="EA104" s="169">
        <v>0</v>
      </c>
      <c r="EB104" s="228"/>
      <c r="EC104" s="174"/>
      <c r="ED104" s="175"/>
      <c r="EE104" s="21"/>
      <c r="EF104" s="21"/>
      <c r="EG104" s="228"/>
      <c r="EH104" s="175"/>
      <c r="EI104" s="175"/>
      <c r="EJ104" s="175"/>
      <c r="EK104" s="175"/>
      <c r="EL104" s="175"/>
      <c r="EM104" s="172">
        <v>1203.02</v>
      </c>
      <c r="EO104" s="656">
        <v>7101.9</v>
      </c>
      <c r="EP104" s="657">
        <v>14315.5</v>
      </c>
      <c r="EQ104" s="658">
        <v>2142.5</v>
      </c>
      <c r="ER104" s="657">
        <v>2636.5</v>
      </c>
      <c r="ES104" s="657">
        <v>137.71250000000001</v>
      </c>
      <c r="EU104" s="635">
        <v>9.5299363057324893E-2</v>
      </c>
      <c r="EV104" s="635">
        <v>5.7074166776445792E-2</v>
      </c>
      <c r="EW104" s="635">
        <v>-1.1567516525023608E-2</v>
      </c>
      <c r="EX104" s="635">
        <v>3.3541055718475071E-2</v>
      </c>
      <c r="EY104" s="635">
        <v>0.95842013888888888</v>
      </c>
      <c r="EZ104" s="129"/>
    </row>
    <row r="105" spans="2:156" ht="15.75" thickBot="1" x14ac:dyDescent="0.25">
      <c r="C105" s="739" t="s">
        <v>136</v>
      </c>
      <c r="D105" s="740"/>
      <c r="E105" s="401"/>
      <c r="F105" s="402"/>
      <c r="G105" s="402"/>
      <c r="H105" s="403">
        <f>E103*H103/42</f>
        <v>0</v>
      </c>
      <c r="K105" s="249"/>
      <c r="L105" s="249"/>
      <c r="M105" s="486">
        <v>44972</v>
      </c>
      <c r="N105" s="193">
        <v>7850</v>
      </c>
      <c r="O105" s="191">
        <v>15304</v>
      </c>
      <c r="P105" s="192">
        <v>2175</v>
      </c>
      <c r="Q105" s="191">
        <v>2877</v>
      </c>
      <c r="R105" s="191">
        <v>3497</v>
      </c>
      <c r="S105" s="487"/>
      <c r="T105" s="488"/>
      <c r="U105" s="21"/>
      <c r="V105" s="21"/>
      <c r="W105" s="489"/>
      <c r="X105" s="490">
        <v>1526</v>
      </c>
      <c r="Y105" s="194">
        <v>79</v>
      </c>
      <c r="Z105" s="192">
        <v>2010</v>
      </c>
      <c r="AA105" s="192">
        <v>23530.25</v>
      </c>
      <c r="AB105" s="192">
        <v>25631</v>
      </c>
      <c r="AC105" s="194">
        <v>-2100.75</v>
      </c>
      <c r="AD105" s="491">
        <v>23621</v>
      </c>
      <c r="AE105" s="492">
        <v>-166.54</v>
      </c>
      <c r="AF105" s="192">
        <v>15304</v>
      </c>
      <c r="AG105" s="192">
        <v>15304</v>
      </c>
      <c r="AH105" s="192">
        <v>944.46</v>
      </c>
      <c r="AI105" s="192">
        <v>7850</v>
      </c>
      <c r="AJ105" s="194">
        <v>0</v>
      </c>
      <c r="AK105" s="192">
        <v>0</v>
      </c>
      <c r="AL105" s="192">
        <v>0</v>
      </c>
      <c r="AM105" s="207">
        <v>1129.4000000000001</v>
      </c>
      <c r="AN105" s="207">
        <v>24.964285714285715</v>
      </c>
      <c r="AO105" s="197" t="e">
        <v>#DIV/0!</v>
      </c>
      <c r="AP105" s="493">
        <v>1193.3399999999999</v>
      </c>
      <c r="AQ105" s="494">
        <v>989.8</v>
      </c>
      <c r="AR105" s="495">
        <v>1122.68</v>
      </c>
      <c r="AS105" s="495">
        <v>1137.99</v>
      </c>
      <c r="AT105" s="495">
        <v>1236.05</v>
      </c>
      <c r="AU105" s="496">
        <v>1200.6300000000001</v>
      </c>
      <c r="AV105" s="496">
        <v>1194.0999999999999</v>
      </c>
      <c r="AW105" s="21"/>
      <c r="AX105" s="497">
        <v>1.0485</v>
      </c>
      <c r="AY105" s="498">
        <v>1.4430000000000001</v>
      </c>
      <c r="AZ105" s="499">
        <v>2.5525000000000002</v>
      </c>
      <c r="BA105" s="499">
        <v>2.2336999999999998</v>
      </c>
      <c r="BB105" s="499">
        <v>2.1629999999999998</v>
      </c>
      <c r="BC105" s="307"/>
      <c r="BD105" s="500"/>
      <c r="BE105" s="501"/>
      <c r="BF105" s="499">
        <v>1058.8499999999999</v>
      </c>
      <c r="BG105" s="502">
        <v>1058.8499999999999</v>
      </c>
      <c r="BH105" s="503">
        <v>0</v>
      </c>
      <c r="BI105" s="503">
        <v>0</v>
      </c>
      <c r="BJ105" s="503">
        <v>0</v>
      </c>
      <c r="BK105" s="503">
        <v>1058.8499999999999</v>
      </c>
      <c r="BL105" s="503">
        <v>1058.8499999999999</v>
      </c>
      <c r="BM105" s="503">
        <v>1058.8499999999999</v>
      </c>
      <c r="BN105" s="503">
        <v>1059.02</v>
      </c>
      <c r="BO105" s="503">
        <v>1059.28</v>
      </c>
      <c r="BP105" s="503">
        <v>32.74800492066997</v>
      </c>
      <c r="BQ105" s="503">
        <v>1471.762299999999</v>
      </c>
      <c r="BR105" s="503">
        <v>0</v>
      </c>
      <c r="BS105" s="503">
        <v>1059</v>
      </c>
      <c r="BT105" s="503">
        <v>0</v>
      </c>
      <c r="BU105" s="504">
        <v>0</v>
      </c>
      <c r="BV105" s="307"/>
      <c r="BW105" s="458"/>
      <c r="BX105" s="505"/>
      <c r="BY105" s="505"/>
      <c r="BZ105" s="505"/>
      <c r="CA105" s="505"/>
      <c r="CB105" s="505"/>
      <c r="CC105" s="505"/>
      <c r="CD105" s="505"/>
      <c r="CE105" s="505"/>
      <c r="CF105" s="505"/>
      <c r="CG105" s="505"/>
      <c r="CH105" s="505"/>
      <c r="CI105" s="505"/>
      <c r="CJ105" s="505"/>
      <c r="CK105" s="505"/>
      <c r="CL105" s="505"/>
      <c r="CM105" s="505"/>
      <c r="CN105" s="505"/>
      <c r="CO105" s="500"/>
      <c r="CP105" s="505"/>
      <c r="CQ105" s="505"/>
      <c r="CR105" s="506"/>
      <c r="CS105" s="500"/>
      <c r="CT105" s="505"/>
      <c r="CU105" s="500"/>
      <c r="CV105" s="500"/>
      <c r="CW105" s="500"/>
      <c r="CX105" s="506"/>
      <c r="CY105" s="505"/>
      <c r="CZ105" s="475"/>
      <c r="DA105" s="307"/>
      <c r="DB105" s="507">
        <v>1</v>
      </c>
      <c r="DC105" s="508"/>
      <c r="DD105" s="508"/>
      <c r="DE105" s="509"/>
      <c r="DF105" s="571">
        <v>751.83</v>
      </c>
      <c r="DG105" s="511">
        <v>286.38</v>
      </c>
      <c r="DH105" s="397"/>
      <c r="DI105" s="512"/>
      <c r="DJ105" s="171">
        <v>1038.21</v>
      </c>
      <c r="DK105" s="172">
        <v>751.83</v>
      </c>
      <c r="DL105" s="172">
        <v>286.38</v>
      </c>
      <c r="DM105" s="172">
        <v>768.14</v>
      </c>
      <c r="DN105" s="172">
        <v>214.67</v>
      </c>
      <c r="DO105" s="172">
        <v>3590.2</v>
      </c>
      <c r="DP105" s="172">
        <v>578.87</v>
      </c>
      <c r="DQ105" s="513">
        <v>0</v>
      </c>
      <c r="DS105" s="2"/>
      <c r="DT105" s="2"/>
      <c r="DU105" s="2"/>
      <c r="DV105" s="2"/>
      <c r="DW105" s="60"/>
      <c r="DX105" s="512">
        <v>32262</v>
      </c>
      <c r="DY105" s="514">
        <v>1</v>
      </c>
      <c r="DZ105" s="169">
        <v>0</v>
      </c>
      <c r="EA105" s="169">
        <v>0</v>
      </c>
      <c r="EB105" s="228"/>
      <c r="EC105" s="174"/>
      <c r="ED105" s="175"/>
      <c r="EE105" s="21"/>
      <c r="EF105" s="21"/>
      <c r="EG105" s="228"/>
      <c r="EH105" s="175"/>
      <c r="EI105" s="175"/>
      <c r="EJ105" s="175"/>
      <c r="EK105" s="175"/>
      <c r="EL105" s="175"/>
      <c r="EM105" s="172">
        <v>1129.4000000000001</v>
      </c>
      <c r="EO105" s="656">
        <v>6838.1</v>
      </c>
      <c r="EP105" s="657">
        <v>14489.1</v>
      </c>
      <c r="EQ105" s="658">
        <v>2165.1</v>
      </c>
      <c r="ER105" s="657">
        <v>2759.2</v>
      </c>
      <c r="ES105" s="657">
        <v>3468.5</v>
      </c>
      <c r="EU105" s="635">
        <v>0.12890445859872607</v>
      </c>
      <c r="EV105" s="635">
        <v>5.3247516989022456E-2</v>
      </c>
      <c r="EW105" s="635">
        <v>4.5517241379310763E-3</v>
      </c>
      <c r="EX105" s="635">
        <v>4.0945429266597215E-2</v>
      </c>
      <c r="EY105" s="635">
        <v>8.1498427223334283E-3</v>
      </c>
      <c r="EZ105" s="129"/>
    </row>
    <row r="106" spans="2:156" ht="15.75" thickBot="1" x14ac:dyDescent="0.25">
      <c r="G106" s="1"/>
      <c r="K106" s="249"/>
      <c r="L106" s="249"/>
      <c r="M106" s="486">
        <v>44973</v>
      </c>
      <c r="N106" s="193">
        <v>7850</v>
      </c>
      <c r="O106" s="191">
        <v>15265</v>
      </c>
      <c r="P106" s="192">
        <v>2162</v>
      </c>
      <c r="Q106" s="191">
        <v>2867</v>
      </c>
      <c r="R106" s="191">
        <v>3382</v>
      </c>
      <c r="S106" s="487"/>
      <c r="T106" s="488"/>
      <c r="U106" s="21"/>
      <c r="V106" s="21"/>
      <c r="W106" s="489"/>
      <c r="X106" s="490">
        <v>1563</v>
      </c>
      <c r="Y106" s="194">
        <v>79</v>
      </c>
      <c r="Z106" s="192">
        <v>1702</v>
      </c>
      <c r="AA106" s="192">
        <v>21601.16</v>
      </c>
      <c r="AB106" s="192">
        <v>25231</v>
      </c>
      <c r="AC106" s="194">
        <v>-3629.84</v>
      </c>
      <c r="AD106" s="491">
        <v>23529</v>
      </c>
      <c r="AE106" s="492">
        <v>1154.31</v>
      </c>
      <c r="AF106" s="192">
        <v>15265</v>
      </c>
      <c r="AG106" s="192">
        <v>15265</v>
      </c>
      <c r="AH106" s="192">
        <v>687.31</v>
      </c>
      <c r="AI106" s="192">
        <v>7850</v>
      </c>
      <c r="AJ106" s="194">
        <v>0</v>
      </c>
      <c r="AK106" s="192">
        <v>0</v>
      </c>
      <c r="AL106" s="192">
        <v>0</v>
      </c>
      <c r="AM106" s="207">
        <v>1170.6199999999999</v>
      </c>
      <c r="AN106" s="207">
        <v>26.104761904761908</v>
      </c>
      <c r="AO106" s="197" t="e">
        <v>#DIV/0!</v>
      </c>
      <c r="AP106" s="493">
        <v>1269.19</v>
      </c>
      <c r="AQ106" s="494">
        <v>1058.8800000000001</v>
      </c>
      <c r="AR106" s="495">
        <v>1125.93</v>
      </c>
      <c r="AS106" s="495">
        <v>1137.99</v>
      </c>
      <c r="AT106" s="495">
        <v>1238.77</v>
      </c>
      <c r="AU106" s="496">
        <v>1200.6300000000001</v>
      </c>
      <c r="AV106" s="496">
        <v>1195.26</v>
      </c>
      <c r="AW106" s="21"/>
      <c r="AX106" s="497">
        <v>1.0964</v>
      </c>
      <c r="AY106" s="498">
        <v>1.4430000000000001</v>
      </c>
      <c r="AZ106" s="499">
        <v>2.5920999999999998</v>
      </c>
      <c r="BA106" s="499">
        <v>2.2336999999999998</v>
      </c>
      <c r="BB106" s="499">
        <v>2.1696</v>
      </c>
      <c r="BC106" s="307"/>
      <c r="BD106" s="500"/>
      <c r="BE106" s="501"/>
      <c r="BF106" s="499">
        <v>1056.29</v>
      </c>
      <c r="BG106" s="502">
        <v>1056.29</v>
      </c>
      <c r="BH106" s="503">
        <v>0</v>
      </c>
      <c r="BI106" s="503">
        <v>0</v>
      </c>
      <c r="BJ106" s="503">
        <v>0</v>
      </c>
      <c r="BK106" s="503">
        <v>1056.29</v>
      </c>
      <c r="BL106" s="503">
        <v>1056.29</v>
      </c>
      <c r="BM106" s="503">
        <v>1056.29</v>
      </c>
      <c r="BN106" s="503">
        <v>1056.5</v>
      </c>
      <c r="BO106" s="503">
        <v>1055.8900000000001</v>
      </c>
      <c r="BP106" s="503">
        <v>33.720421239611746</v>
      </c>
      <c r="BQ106" s="503">
        <v>93.279890000001615</v>
      </c>
      <c r="BR106" s="503">
        <v>0</v>
      </c>
      <c r="BS106" s="503">
        <v>1056.53</v>
      </c>
      <c r="BT106" s="503">
        <v>0</v>
      </c>
      <c r="BU106" s="504">
        <v>0</v>
      </c>
      <c r="BV106" s="307"/>
      <c r="BW106" s="458"/>
      <c r="BX106" s="505"/>
      <c r="BY106" s="505"/>
      <c r="BZ106" s="505"/>
      <c r="CA106" s="505"/>
      <c r="CB106" s="505"/>
      <c r="CC106" s="505"/>
      <c r="CD106" s="505"/>
      <c r="CE106" s="505"/>
      <c r="CF106" s="505"/>
      <c r="CG106" s="505"/>
      <c r="CH106" s="505"/>
      <c r="CI106" s="505"/>
      <c r="CJ106" s="505"/>
      <c r="CK106" s="505"/>
      <c r="CL106" s="505"/>
      <c r="CM106" s="505"/>
      <c r="CN106" s="505"/>
      <c r="CO106" s="500"/>
      <c r="CP106" s="505"/>
      <c r="CQ106" s="505"/>
      <c r="CR106" s="506"/>
      <c r="CS106" s="500"/>
      <c r="CT106" s="505"/>
      <c r="CU106" s="500"/>
      <c r="CV106" s="500"/>
      <c r="CW106" s="500"/>
      <c r="CX106" s="506"/>
      <c r="CY106" s="505"/>
      <c r="CZ106" s="475"/>
      <c r="DA106" s="307"/>
      <c r="DB106" s="507">
        <v>0</v>
      </c>
      <c r="DC106" s="508"/>
      <c r="DD106" s="508"/>
      <c r="DE106" s="509"/>
      <c r="DF106" s="571">
        <v>783.74</v>
      </c>
      <c r="DG106" s="511">
        <v>279.33</v>
      </c>
      <c r="DH106" s="397"/>
      <c r="DI106" s="512"/>
      <c r="DJ106" s="171">
        <v>1063.07</v>
      </c>
      <c r="DK106" s="172">
        <v>783.74</v>
      </c>
      <c r="DL106" s="172">
        <v>279.33</v>
      </c>
      <c r="DM106" s="172">
        <v>1047.3599999999999</v>
      </c>
      <c r="DN106" s="172">
        <v>279.55</v>
      </c>
      <c r="DO106" s="172">
        <v>3326.58</v>
      </c>
      <c r="DP106" s="172">
        <v>578.65</v>
      </c>
      <c r="DQ106" s="513">
        <v>0</v>
      </c>
      <c r="DS106" s="2"/>
      <c r="DT106" s="2"/>
      <c r="DU106" s="2"/>
      <c r="DV106" s="2"/>
      <c r="DW106" s="60"/>
      <c r="DX106" s="512">
        <v>43989</v>
      </c>
      <c r="DY106" s="514">
        <v>1</v>
      </c>
      <c r="DZ106" s="169">
        <v>0</v>
      </c>
      <c r="EA106" s="169">
        <v>0</v>
      </c>
      <c r="EB106" s="228"/>
      <c r="EC106" s="174"/>
      <c r="ED106" s="175"/>
      <c r="EE106" s="21"/>
      <c r="EF106" s="21"/>
      <c r="EG106" s="228"/>
      <c r="EH106" s="175"/>
      <c r="EI106" s="175"/>
      <c r="EJ106" s="175"/>
      <c r="EK106" s="175"/>
      <c r="EL106" s="175"/>
      <c r="EM106" s="172">
        <v>1170.6199999999999</v>
      </c>
      <c r="EO106" s="656">
        <v>6853.6</v>
      </c>
      <c r="EP106" s="657">
        <v>14254.2</v>
      </c>
      <c r="EQ106" s="658">
        <v>2116.8000000000002</v>
      </c>
      <c r="ER106" s="657">
        <v>2799.1</v>
      </c>
      <c r="ES106" s="657">
        <v>3363.5</v>
      </c>
      <c r="EU106" s="635">
        <v>0.12692993630573243</v>
      </c>
      <c r="EV106" s="635">
        <v>6.6216835899115575E-2</v>
      </c>
      <c r="EW106" s="635">
        <v>2.0906567992599361E-2</v>
      </c>
      <c r="EX106" s="635">
        <v>2.3683292640390683E-2</v>
      </c>
      <c r="EY106" s="635">
        <v>5.4701360141927854E-3</v>
      </c>
      <c r="EZ106" s="129"/>
    </row>
    <row r="107" spans="2:156" ht="15.75" thickBot="1" x14ac:dyDescent="0.25">
      <c r="C107" s="755" t="s">
        <v>199</v>
      </c>
      <c r="D107" s="754"/>
      <c r="G107" s="1"/>
      <c r="K107" s="249"/>
      <c r="L107" s="249"/>
      <c r="M107" s="486">
        <v>44974</v>
      </c>
      <c r="N107" s="193">
        <v>5887</v>
      </c>
      <c r="O107" s="191">
        <v>14447</v>
      </c>
      <c r="P107" s="192">
        <v>2148</v>
      </c>
      <c r="Q107" s="191">
        <v>3069</v>
      </c>
      <c r="R107" s="191">
        <v>3523</v>
      </c>
      <c r="S107" s="487"/>
      <c r="T107" s="488"/>
      <c r="U107" s="21"/>
      <c r="V107" s="21"/>
      <c r="W107" s="489"/>
      <c r="X107" s="490">
        <v>1583</v>
      </c>
      <c r="Y107" s="194">
        <v>73</v>
      </c>
      <c r="Z107" s="192">
        <v>2058</v>
      </c>
      <c r="AA107" s="192">
        <v>21756.01</v>
      </c>
      <c r="AB107" s="192">
        <v>23422</v>
      </c>
      <c r="AC107" s="194">
        <v>-1665.9900000000016</v>
      </c>
      <c r="AD107" s="491">
        <v>21364</v>
      </c>
      <c r="AE107" s="492">
        <v>589.79999999999995</v>
      </c>
      <c r="AF107" s="192">
        <v>14447</v>
      </c>
      <c r="AG107" s="192">
        <v>14447</v>
      </c>
      <c r="AH107" s="192">
        <v>589.79999999999995</v>
      </c>
      <c r="AI107" s="192">
        <v>5887</v>
      </c>
      <c r="AJ107" s="194">
        <v>0</v>
      </c>
      <c r="AK107" s="192">
        <v>0</v>
      </c>
      <c r="AL107" s="192">
        <v>0</v>
      </c>
      <c r="AM107" s="207">
        <v>1163.8</v>
      </c>
      <c r="AN107" s="207">
        <v>25.140476190476193</v>
      </c>
      <c r="AO107" s="197" t="e">
        <v>#DIV/0!</v>
      </c>
      <c r="AP107" s="493">
        <v>1201.76</v>
      </c>
      <c r="AQ107" s="494">
        <v>1040.6400000000001</v>
      </c>
      <c r="AR107" s="495">
        <v>1123.18</v>
      </c>
      <c r="AS107" s="495">
        <v>1137.99</v>
      </c>
      <c r="AT107" s="495">
        <v>1238.2</v>
      </c>
      <c r="AU107" s="496">
        <v>1200.6300000000001</v>
      </c>
      <c r="AV107" s="496">
        <v>1195.03</v>
      </c>
      <c r="AW107" s="21"/>
      <c r="AX107" s="497">
        <v>1.0559000000000001</v>
      </c>
      <c r="AY107" s="498">
        <v>1.4430000000000001</v>
      </c>
      <c r="AZ107" s="499">
        <v>2.5802999999999998</v>
      </c>
      <c r="BA107" s="499">
        <v>2.2336999999999998</v>
      </c>
      <c r="BB107" s="499">
        <v>2.1642000000000001</v>
      </c>
      <c r="BC107" s="307"/>
      <c r="BD107" s="500"/>
      <c r="BE107" s="501"/>
      <c r="BF107" s="499">
        <v>1055.25</v>
      </c>
      <c r="BG107" s="502">
        <v>1055.25</v>
      </c>
      <c r="BH107" s="503">
        <v>0</v>
      </c>
      <c r="BI107" s="503">
        <v>0</v>
      </c>
      <c r="BJ107" s="503">
        <v>0</v>
      </c>
      <c r="BK107" s="503">
        <v>1055.25</v>
      </c>
      <c r="BL107" s="503">
        <v>1055.25</v>
      </c>
      <c r="BM107" s="503">
        <v>1055.25</v>
      </c>
      <c r="BN107" s="503">
        <v>1055</v>
      </c>
      <c r="BO107" s="503">
        <v>1055.1500000000001</v>
      </c>
      <c r="BP107" s="503">
        <v>37.047877828988092</v>
      </c>
      <c r="BQ107" s="503">
        <v>0</v>
      </c>
      <c r="BR107" s="503">
        <v>0</v>
      </c>
      <c r="BS107" s="503">
        <v>1055.28</v>
      </c>
      <c r="BT107" s="503">
        <v>0</v>
      </c>
      <c r="BU107" s="504">
        <v>0</v>
      </c>
      <c r="BV107" s="307"/>
      <c r="BW107" s="458"/>
      <c r="BX107" s="505"/>
      <c r="BY107" s="505"/>
      <c r="BZ107" s="505"/>
      <c r="CA107" s="505"/>
      <c r="CB107" s="505"/>
      <c r="CC107" s="505"/>
      <c r="CD107" s="505"/>
      <c r="CE107" s="505"/>
      <c r="CF107" s="505"/>
      <c r="CG107" s="505"/>
      <c r="CH107" s="505"/>
      <c r="CI107" s="505"/>
      <c r="CJ107" s="505"/>
      <c r="CK107" s="505"/>
      <c r="CL107" s="505"/>
      <c r="CM107" s="505"/>
      <c r="CN107" s="505"/>
      <c r="CO107" s="500"/>
      <c r="CP107" s="505"/>
      <c r="CQ107" s="505"/>
      <c r="CR107" s="506"/>
      <c r="CS107" s="500"/>
      <c r="CT107" s="505"/>
      <c r="CU107" s="500"/>
      <c r="CV107" s="500"/>
      <c r="CW107" s="500"/>
      <c r="CX107" s="506"/>
      <c r="CY107" s="505"/>
      <c r="CZ107" s="475"/>
      <c r="DA107" s="307"/>
      <c r="DB107" s="507">
        <v>0</v>
      </c>
      <c r="DC107" s="508"/>
      <c r="DD107" s="508"/>
      <c r="DE107" s="509"/>
      <c r="DF107" s="571">
        <v>770.29</v>
      </c>
      <c r="DG107" s="511">
        <v>306.83999999999997</v>
      </c>
      <c r="DH107" s="397"/>
      <c r="DI107" s="512"/>
      <c r="DJ107" s="171">
        <v>1077.1299999999999</v>
      </c>
      <c r="DK107" s="172">
        <v>770.29</v>
      </c>
      <c r="DL107" s="172">
        <v>306.83999999999997</v>
      </c>
      <c r="DM107" s="172">
        <v>994.67</v>
      </c>
      <c r="DN107" s="172">
        <v>326.57</v>
      </c>
      <c r="DO107" s="172">
        <v>3102.2000000000003</v>
      </c>
      <c r="DP107" s="172">
        <v>558.91999999999996</v>
      </c>
      <c r="DQ107" s="513">
        <v>0</v>
      </c>
      <c r="DS107" s="2"/>
      <c r="DT107" s="2"/>
      <c r="DU107" s="2"/>
      <c r="DV107" s="2"/>
      <c r="DW107" s="60"/>
      <c r="DX107" s="512">
        <v>41776</v>
      </c>
      <c r="DY107" s="514">
        <v>1</v>
      </c>
      <c r="DZ107" s="169">
        <v>0</v>
      </c>
      <c r="EA107" s="169">
        <v>0</v>
      </c>
      <c r="EB107" s="228"/>
      <c r="EC107" s="174"/>
      <c r="ED107" s="175"/>
      <c r="EE107" s="21"/>
      <c r="EF107" s="21"/>
      <c r="EG107" s="228"/>
      <c r="EH107" s="175"/>
      <c r="EI107" s="175"/>
      <c r="EJ107" s="175"/>
      <c r="EK107" s="175"/>
      <c r="EL107" s="175"/>
      <c r="EM107" s="172">
        <v>1163.8</v>
      </c>
      <c r="EO107" s="656">
        <v>6805.6</v>
      </c>
      <c r="EP107" s="657">
        <v>13890.5</v>
      </c>
      <c r="EQ107" s="658">
        <v>2149.9</v>
      </c>
      <c r="ER107" s="657">
        <v>2971.3</v>
      </c>
      <c r="ES107" s="657">
        <v>3540.3</v>
      </c>
      <c r="EU107" s="635">
        <v>-0.15603872940377109</v>
      </c>
      <c r="EV107" s="635">
        <v>3.8520107980895689E-2</v>
      </c>
      <c r="EW107" s="635">
        <v>-8.8454376163877603E-4</v>
      </c>
      <c r="EX107" s="635">
        <v>3.1834473769957579E-2</v>
      </c>
      <c r="EY107" s="635">
        <v>-4.9105875674141869E-3</v>
      </c>
      <c r="EZ107" s="129"/>
    </row>
    <row r="108" spans="2:156" x14ac:dyDescent="0.2">
      <c r="C108" s="384" t="s">
        <v>107</v>
      </c>
      <c r="D108" s="536">
        <f>+E103</f>
        <v>0</v>
      </c>
      <c r="G108" s="1"/>
      <c r="K108" s="249"/>
      <c r="L108" s="249"/>
      <c r="M108" s="486">
        <v>44975</v>
      </c>
      <c r="N108" s="193">
        <v>7032</v>
      </c>
      <c r="O108" s="191">
        <v>15213</v>
      </c>
      <c r="P108" s="192">
        <v>2355</v>
      </c>
      <c r="Q108" s="191">
        <v>3058</v>
      </c>
      <c r="R108" s="191">
        <v>3367</v>
      </c>
      <c r="S108" s="487"/>
      <c r="T108" s="488"/>
      <c r="U108" s="21"/>
      <c r="V108" s="21"/>
      <c r="W108" s="489"/>
      <c r="X108" s="490">
        <v>1652</v>
      </c>
      <c r="Y108" s="194">
        <v>78</v>
      </c>
      <c r="Z108" s="192">
        <v>2104</v>
      </c>
      <c r="AA108" s="192">
        <v>25021.040000000001</v>
      </c>
      <c r="AB108" s="192">
        <v>26103</v>
      </c>
      <c r="AC108" s="194">
        <v>-1081.9599999999991</v>
      </c>
      <c r="AD108" s="491">
        <v>23999</v>
      </c>
      <c r="AE108" s="492">
        <v>-32</v>
      </c>
      <c r="AF108" s="192">
        <v>15213</v>
      </c>
      <c r="AG108" s="192">
        <v>15213</v>
      </c>
      <c r="AH108" s="192">
        <v>-32</v>
      </c>
      <c r="AI108" s="192">
        <v>7032</v>
      </c>
      <c r="AJ108" s="194">
        <v>0</v>
      </c>
      <c r="AK108" s="192">
        <v>0</v>
      </c>
      <c r="AL108" s="192">
        <v>0</v>
      </c>
      <c r="AM108" s="207">
        <v>1181.06</v>
      </c>
      <c r="AN108" s="207">
        <v>24.228571428571428</v>
      </c>
      <c r="AO108" s="197" t="e">
        <v>#DIV/0!</v>
      </c>
      <c r="AP108" s="493">
        <v>1257.3</v>
      </c>
      <c r="AQ108" s="494">
        <v>785.64</v>
      </c>
      <c r="AR108" s="495">
        <v>1120.71</v>
      </c>
      <c r="AS108" s="495">
        <v>1137.99</v>
      </c>
      <c r="AT108" s="495">
        <v>1238.6500000000001</v>
      </c>
      <c r="AU108" s="496">
        <v>1200.6300000000001</v>
      </c>
      <c r="AV108" s="496">
        <v>1197.0899999999999</v>
      </c>
      <c r="AW108" s="21"/>
      <c r="AX108" s="497">
        <v>1.0176000000000001</v>
      </c>
      <c r="AY108" s="498">
        <v>1.4430000000000001</v>
      </c>
      <c r="AZ108" s="499">
        <v>2.5865999999999998</v>
      </c>
      <c r="BA108" s="499">
        <v>2.2336999999999998</v>
      </c>
      <c r="BB108" s="499">
        <v>2.1964000000000001</v>
      </c>
      <c r="BC108" s="307"/>
      <c r="BD108" s="500"/>
      <c r="BE108" s="501"/>
      <c r="BF108" s="499">
        <v>1056.04</v>
      </c>
      <c r="BG108" s="502">
        <v>1056.04</v>
      </c>
      <c r="BH108" s="503">
        <v>0</v>
      </c>
      <c r="BI108" s="503">
        <v>0</v>
      </c>
      <c r="BJ108" s="503">
        <v>0</v>
      </c>
      <c r="BK108" s="503">
        <v>1056.04</v>
      </c>
      <c r="BL108" s="503">
        <v>1056.04</v>
      </c>
      <c r="BM108" s="503">
        <v>1056.04</v>
      </c>
      <c r="BN108" s="503">
        <v>1055.99</v>
      </c>
      <c r="BO108" s="503">
        <v>1056</v>
      </c>
      <c r="BP108" s="503">
        <v>36.220467365028206</v>
      </c>
      <c r="BQ108" s="503">
        <v>0</v>
      </c>
      <c r="BR108" s="503">
        <v>0</v>
      </c>
      <c r="BS108" s="503">
        <v>1056.03</v>
      </c>
      <c r="BT108" s="503">
        <v>0</v>
      </c>
      <c r="BU108" s="504">
        <v>0</v>
      </c>
      <c r="BV108" s="307"/>
      <c r="BW108" s="458"/>
      <c r="BX108" s="505"/>
      <c r="BY108" s="505"/>
      <c r="BZ108" s="505"/>
      <c r="CA108" s="505"/>
      <c r="CB108" s="505"/>
      <c r="CC108" s="505"/>
      <c r="CD108" s="505"/>
      <c r="CE108" s="505"/>
      <c r="CF108" s="505"/>
      <c r="CG108" s="505"/>
      <c r="CH108" s="505"/>
      <c r="CI108" s="505"/>
      <c r="CJ108" s="505"/>
      <c r="CK108" s="505"/>
      <c r="CL108" s="505"/>
      <c r="CM108" s="505"/>
      <c r="CN108" s="505"/>
      <c r="CO108" s="500"/>
      <c r="CP108" s="505"/>
      <c r="CQ108" s="505"/>
      <c r="CR108" s="506"/>
      <c r="CS108" s="500"/>
      <c r="CT108" s="505"/>
      <c r="CU108" s="500"/>
      <c r="CV108" s="500"/>
      <c r="CW108" s="500"/>
      <c r="CX108" s="506"/>
      <c r="CY108" s="505"/>
      <c r="CZ108" s="475"/>
      <c r="DA108" s="307"/>
      <c r="DB108" s="507">
        <v>0</v>
      </c>
      <c r="DC108" s="508"/>
      <c r="DD108" s="508"/>
      <c r="DE108" s="509"/>
      <c r="DF108" s="571">
        <v>820.51</v>
      </c>
      <c r="DG108" s="511">
        <v>303.23</v>
      </c>
      <c r="DH108" s="397"/>
      <c r="DI108" s="512"/>
      <c r="DJ108" s="171">
        <v>1123.74</v>
      </c>
      <c r="DK108" s="172">
        <v>820.51</v>
      </c>
      <c r="DL108" s="172">
        <v>303.23</v>
      </c>
      <c r="DM108" s="172">
        <v>984.4</v>
      </c>
      <c r="DN108" s="172">
        <v>419.5</v>
      </c>
      <c r="DO108" s="172">
        <v>2938.3100000000004</v>
      </c>
      <c r="DP108" s="172">
        <v>442.65</v>
      </c>
      <c r="DQ108" s="513">
        <v>0</v>
      </c>
      <c r="DS108" s="2"/>
      <c r="DT108" s="2"/>
      <c r="DU108" s="2"/>
      <c r="DV108" s="2"/>
      <c r="DW108" s="60"/>
      <c r="DX108" s="512">
        <v>41345</v>
      </c>
      <c r="DY108" s="514">
        <v>2</v>
      </c>
      <c r="DZ108" s="169">
        <v>0</v>
      </c>
      <c r="EA108" s="169">
        <v>0</v>
      </c>
      <c r="EB108" s="228"/>
      <c r="EC108" s="174"/>
      <c r="ED108" s="175"/>
      <c r="EE108" s="21"/>
      <c r="EF108" s="21"/>
      <c r="EG108" s="228"/>
      <c r="EH108" s="175"/>
      <c r="EI108" s="175"/>
      <c r="EJ108" s="175"/>
      <c r="EK108" s="175"/>
      <c r="EL108" s="175"/>
      <c r="EM108" s="172">
        <v>1181.06</v>
      </c>
      <c r="EO108" s="656">
        <v>5179</v>
      </c>
      <c r="EP108" s="657">
        <v>13925</v>
      </c>
      <c r="EQ108" s="658">
        <v>2254</v>
      </c>
      <c r="ER108" s="657">
        <v>2950</v>
      </c>
      <c r="ES108" s="657">
        <v>3367</v>
      </c>
      <c r="EU108" s="635">
        <v>0.26350967007963594</v>
      </c>
      <c r="EV108" s="635">
        <v>8.4664431736015247E-2</v>
      </c>
      <c r="EW108" s="635">
        <v>4.2887473460721866E-2</v>
      </c>
      <c r="EX108" s="635">
        <v>3.5317200784826683E-2</v>
      </c>
      <c r="EY108" s="635">
        <v>0</v>
      </c>
      <c r="EZ108" s="129"/>
    </row>
    <row r="109" spans="2:156" ht="15.75" x14ac:dyDescent="0.2">
      <c r="C109" s="392" t="s">
        <v>109</v>
      </c>
      <c r="D109" s="572">
        <v>0</v>
      </c>
      <c r="G109" s="1"/>
      <c r="K109" s="249"/>
      <c r="L109" s="249"/>
      <c r="M109" s="486">
        <v>44976</v>
      </c>
      <c r="N109" s="193">
        <v>7850</v>
      </c>
      <c r="O109" s="191">
        <v>15390</v>
      </c>
      <c r="P109" s="192">
        <v>2443</v>
      </c>
      <c r="Q109" s="191">
        <v>2948</v>
      </c>
      <c r="R109" s="191">
        <v>3424</v>
      </c>
      <c r="S109" s="487"/>
      <c r="T109" s="488"/>
      <c r="U109" s="21"/>
      <c r="V109" s="21"/>
      <c r="W109" s="489"/>
      <c r="X109" s="490">
        <v>1661</v>
      </c>
      <c r="Y109" s="194">
        <v>80</v>
      </c>
      <c r="Z109" s="192">
        <v>2403</v>
      </c>
      <c r="AA109" s="192">
        <v>21079.95</v>
      </c>
      <c r="AB109" s="192">
        <v>22136</v>
      </c>
      <c r="AC109" s="194">
        <v>-1056.0499999999993</v>
      </c>
      <c r="AD109" s="491">
        <v>19733</v>
      </c>
      <c r="AE109" s="492">
        <v>4853.26</v>
      </c>
      <c r="AF109" s="192">
        <v>15390</v>
      </c>
      <c r="AG109" s="192">
        <v>15390</v>
      </c>
      <c r="AH109" s="192">
        <v>891.26000000000022</v>
      </c>
      <c r="AI109" s="193">
        <v>7850</v>
      </c>
      <c r="AJ109" s="194">
        <v>0</v>
      </c>
      <c r="AK109" s="192">
        <v>0</v>
      </c>
      <c r="AL109" s="192">
        <v>0</v>
      </c>
      <c r="AM109" s="207">
        <v>1177.68</v>
      </c>
      <c r="AN109" s="207">
        <v>25.326190476190476</v>
      </c>
      <c r="AO109" s="197" t="e">
        <v>#DIV/0!</v>
      </c>
      <c r="AP109" s="493">
        <v>1364.99</v>
      </c>
      <c r="AQ109" s="494">
        <v>782.07</v>
      </c>
      <c r="AR109" s="495">
        <v>1123.8699999999999</v>
      </c>
      <c r="AS109" s="495">
        <v>1137.99</v>
      </c>
      <c r="AT109" s="495">
        <v>1240.51</v>
      </c>
      <c r="AU109" s="496">
        <v>1200.6300000000001</v>
      </c>
      <c r="AV109" s="496">
        <v>1198.83</v>
      </c>
      <c r="AW109" s="21"/>
      <c r="AX109" s="497">
        <v>1.0637000000000001</v>
      </c>
      <c r="AY109" s="498">
        <v>1.4430000000000001</v>
      </c>
      <c r="AZ109" s="499">
        <v>2.6126</v>
      </c>
      <c r="BA109" s="499">
        <v>2.2336999999999998</v>
      </c>
      <c r="BB109" s="499">
        <v>2.2195</v>
      </c>
      <c r="BC109" s="307"/>
      <c r="BD109" s="500"/>
      <c r="BE109" s="501"/>
      <c r="BF109" s="499">
        <v>1055.83</v>
      </c>
      <c r="BG109" s="502">
        <v>1055.83</v>
      </c>
      <c r="BH109" s="503">
        <v>0</v>
      </c>
      <c r="BI109" s="503">
        <v>0</v>
      </c>
      <c r="BJ109" s="503">
        <v>0</v>
      </c>
      <c r="BK109" s="503">
        <v>1055.83</v>
      </c>
      <c r="BL109" s="503">
        <v>1055.83</v>
      </c>
      <c r="BM109" s="503">
        <v>1055.83</v>
      </c>
      <c r="BN109" s="503">
        <v>0</v>
      </c>
      <c r="BO109" s="503">
        <v>1055.81</v>
      </c>
      <c r="BP109" s="503">
        <v>35.253782561222899</v>
      </c>
      <c r="BQ109" s="503">
        <v>16.596230000001924</v>
      </c>
      <c r="BR109" s="503">
        <v>0</v>
      </c>
      <c r="BS109" s="503">
        <v>1055.8599999999999</v>
      </c>
      <c r="BT109" s="503">
        <v>0</v>
      </c>
      <c r="BU109" s="504">
        <v>0</v>
      </c>
      <c r="BV109" s="307"/>
      <c r="BW109" s="458"/>
      <c r="BX109" s="505"/>
      <c r="BY109" s="505"/>
      <c r="BZ109" s="505"/>
      <c r="CA109" s="505"/>
      <c r="CB109" s="505"/>
      <c r="CC109" s="505"/>
      <c r="CD109" s="505"/>
      <c r="CE109" s="505"/>
      <c r="CF109" s="505"/>
      <c r="CG109" s="505"/>
      <c r="CH109" s="505"/>
      <c r="CI109" s="505"/>
      <c r="CJ109" s="505"/>
      <c r="CK109" s="505"/>
      <c r="CL109" s="505"/>
      <c r="CM109" s="505"/>
      <c r="CN109" s="505"/>
      <c r="CO109" s="500"/>
      <c r="CP109" s="505"/>
      <c r="CQ109" s="505"/>
      <c r="CR109" s="506"/>
      <c r="CS109" s="500"/>
      <c r="CT109" s="505"/>
      <c r="CU109" s="500"/>
      <c r="CV109" s="500"/>
      <c r="CW109" s="500"/>
      <c r="CX109" s="506"/>
      <c r="CY109" s="505"/>
      <c r="CZ109" s="475"/>
      <c r="DA109" s="307"/>
      <c r="DB109" s="507">
        <v>0</v>
      </c>
      <c r="DC109" s="508"/>
      <c r="DD109" s="508"/>
      <c r="DE109" s="509"/>
      <c r="DF109" s="571">
        <v>820.93</v>
      </c>
      <c r="DG109" s="511">
        <v>309.13</v>
      </c>
      <c r="DH109" s="397"/>
      <c r="DI109" s="512"/>
      <c r="DJ109" s="171">
        <v>1130.06</v>
      </c>
      <c r="DK109" s="172">
        <v>820.93</v>
      </c>
      <c r="DL109" s="172">
        <v>309.13</v>
      </c>
      <c r="DM109" s="172">
        <v>0</v>
      </c>
      <c r="DN109" s="172">
        <v>0</v>
      </c>
      <c r="DO109" s="172">
        <v>3759.2400000000002</v>
      </c>
      <c r="DP109" s="172">
        <v>751.78000000000009</v>
      </c>
      <c r="DQ109" s="513">
        <v>0</v>
      </c>
      <c r="DS109" s="2"/>
      <c r="DT109" s="2"/>
      <c r="DU109" s="2"/>
      <c r="DV109" s="2"/>
      <c r="DW109" s="60"/>
      <c r="DX109" s="512">
        <v>0</v>
      </c>
      <c r="DY109" s="514">
        <v>0</v>
      </c>
      <c r="DZ109" s="169">
        <v>0</v>
      </c>
      <c r="EA109" s="169">
        <v>0</v>
      </c>
      <c r="EB109" s="228"/>
      <c r="EC109" s="174"/>
      <c r="ED109" s="175"/>
      <c r="EE109" s="21"/>
      <c r="EF109" s="21"/>
      <c r="EG109" s="228"/>
      <c r="EH109" s="175"/>
      <c r="EI109" s="175"/>
      <c r="EJ109" s="175"/>
      <c r="EK109" s="175"/>
      <c r="EL109" s="175"/>
      <c r="EM109" s="172">
        <v>1177.68</v>
      </c>
      <c r="EO109" s="656">
        <v>7095</v>
      </c>
      <c r="EP109" s="657">
        <v>14372</v>
      </c>
      <c r="EQ109" s="658">
        <v>2399</v>
      </c>
      <c r="ER109" s="657">
        <v>2919</v>
      </c>
      <c r="ES109" s="657">
        <v>3423</v>
      </c>
      <c r="EU109" s="635">
        <v>9.6178343949044592E-2</v>
      </c>
      <c r="EV109" s="635">
        <v>6.6146848602988959E-2</v>
      </c>
      <c r="EW109" s="635">
        <v>1.8010642652476462E-2</v>
      </c>
      <c r="EX109" s="635">
        <v>9.8371777476255091E-3</v>
      </c>
      <c r="EY109" s="635">
        <v>2.9205607476635512E-4</v>
      </c>
      <c r="EZ109" s="129"/>
    </row>
    <row r="110" spans="2:156" x14ac:dyDescent="0.2">
      <c r="C110" s="392" t="s">
        <v>111</v>
      </c>
      <c r="D110" s="531">
        <f>ROUND(H105*$H$11*42*35/1000,0)</f>
        <v>0</v>
      </c>
      <c r="G110" s="1"/>
      <c r="K110" s="249"/>
      <c r="L110" s="249"/>
      <c r="M110" s="486">
        <v>44977</v>
      </c>
      <c r="N110" s="193">
        <v>7850</v>
      </c>
      <c r="O110" s="191">
        <v>15346</v>
      </c>
      <c r="P110" s="192">
        <v>1909</v>
      </c>
      <c r="Q110" s="191">
        <v>3041</v>
      </c>
      <c r="R110" s="191">
        <v>3490</v>
      </c>
      <c r="S110" s="487"/>
      <c r="T110" s="488"/>
      <c r="U110" s="21"/>
      <c r="V110" s="21"/>
      <c r="W110" s="489"/>
      <c r="X110" s="490">
        <v>1619</v>
      </c>
      <c r="Y110" s="194">
        <v>79</v>
      </c>
      <c r="Z110" s="192">
        <v>2570</v>
      </c>
      <c r="AA110" s="192">
        <v>22675.119999999999</v>
      </c>
      <c r="AB110" s="192">
        <v>23792</v>
      </c>
      <c r="AC110" s="194">
        <v>-1116.880000000001</v>
      </c>
      <c r="AD110" s="491">
        <v>21222</v>
      </c>
      <c r="AE110" s="492">
        <v>2772.63</v>
      </c>
      <c r="AF110" s="192">
        <v>15346</v>
      </c>
      <c r="AG110" s="192">
        <v>15346</v>
      </c>
      <c r="AH110" s="192">
        <v>913.63000000000011</v>
      </c>
      <c r="AI110" s="192">
        <v>7850</v>
      </c>
      <c r="AJ110" s="194">
        <v>0</v>
      </c>
      <c r="AK110" s="192">
        <v>0</v>
      </c>
      <c r="AL110" s="192">
        <v>0</v>
      </c>
      <c r="AM110" s="207">
        <v>1196.17</v>
      </c>
      <c r="AN110" s="207">
        <v>24.635714285714286</v>
      </c>
      <c r="AO110" s="197" t="e">
        <v>#DIV/0!</v>
      </c>
      <c r="AP110" s="493">
        <v>1350.94</v>
      </c>
      <c r="AQ110" s="494">
        <v>826.26</v>
      </c>
      <c r="AR110" s="495">
        <v>1122.29</v>
      </c>
      <c r="AS110" s="495">
        <v>1137.99</v>
      </c>
      <c r="AT110" s="495">
        <v>1239.79</v>
      </c>
      <c r="AU110" s="496">
        <v>1186.9000000000001</v>
      </c>
      <c r="AV110" s="496">
        <v>1198.0899999999999</v>
      </c>
      <c r="AW110" s="21"/>
      <c r="AX110" s="497">
        <v>1.0347</v>
      </c>
      <c r="AY110" s="498">
        <v>1.4430000000000001</v>
      </c>
      <c r="AZ110" s="499">
        <v>2.5987</v>
      </c>
      <c r="BA110" s="499">
        <v>2.0977000000000001</v>
      </c>
      <c r="BB110" s="499">
        <v>2.2155999999999998</v>
      </c>
      <c r="BC110" s="307"/>
      <c r="BD110" s="500"/>
      <c r="BE110" s="501"/>
      <c r="BF110" s="499">
        <v>1054.5999999999999</v>
      </c>
      <c r="BG110" s="502">
        <v>1054.5999999999999</v>
      </c>
      <c r="BH110" s="503">
        <v>0</v>
      </c>
      <c r="BI110" s="503">
        <v>0</v>
      </c>
      <c r="BJ110" s="503">
        <v>0</v>
      </c>
      <c r="BK110" s="503">
        <v>1054.5999999999999</v>
      </c>
      <c r="BL110" s="503">
        <v>1054.5999999999999</v>
      </c>
      <c r="BM110" s="503">
        <v>1054.5999999999999</v>
      </c>
      <c r="BN110" s="503">
        <v>1054.5899999999999</v>
      </c>
      <c r="BO110" s="503">
        <v>1054.57</v>
      </c>
      <c r="BP110" s="503">
        <v>34.80528511821975</v>
      </c>
      <c r="BQ110" s="503">
        <v>0</v>
      </c>
      <c r="BR110" s="503">
        <v>0</v>
      </c>
      <c r="BS110" s="503">
        <v>1054.5899999999999</v>
      </c>
      <c r="BT110" s="503">
        <v>0</v>
      </c>
      <c r="BU110" s="504">
        <v>0</v>
      </c>
      <c r="BV110" s="307"/>
      <c r="BW110" s="458"/>
      <c r="BX110" s="505"/>
      <c r="BY110" s="505"/>
      <c r="BZ110" s="505"/>
      <c r="CA110" s="505"/>
      <c r="CB110" s="505"/>
      <c r="CC110" s="505"/>
      <c r="CD110" s="505"/>
      <c r="CE110" s="505"/>
      <c r="CF110" s="505"/>
      <c r="CG110" s="505"/>
      <c r="CH110" s="505"/>
      <c r="CI110" s="505"/>
      <c r="CJ110" s="505"/>
      <c r="CK110" s="505"/>
      <c r="CL110" s="505"/>
      <c r="CM110" s="505"/>
      <c r="CN110" s="505"/>
      <c r="CO110" s="500"/>
      <c r="CP110" s="505"/>
      <c r="CQ110" s="505"/>
      <c r="CR110" s="506"/>
      <c r="CS110" s="500"/>
      <c r="CT110" s="505"/>
      <c r="CU110" s="500"/>
      <c r="CV110" s="500"/>
      <c r="CW110" s="500"/>
      <c r="CX110" s="506"/>
      <c r="CY110" s="505"/>
      <c r="CZ110" s="475"/>
      <c r="DA110" s="307"/>
      <c r="DB110" s="507">
        <v>0</v>
      </c>
      <c r="DC110" s="508"/>
      <c r="DD110" s="508"/>
      <c r="DE110" s="509"/>
      <c r="DF110" s="571">
        <v>784.93</v>
      </c>
      <c r="DG110" s="511">
        <v>316.17</v>
      </c>
      <c r="DH110" s="397"/>
      <c r="DI110" s="512"/>
      <c r="DJ110" s="171">
        <v>1101.0999999999999</v>
      </c>
      <c r="DK110" s="172">
        <v>784.93</v>
      </c>
      <c r="DL110" s="172">
        <v>316.17</v>
      </c>
      <c r="DM110" s="172">
        <v>764.55</v>
      </c>
      <c r="DN110" s="172">
        <v>606.12</v>
      </c>
      <c r="DO110" s="172">
        <v>3779.62</v>
      </c>
      <c r="DP110" s="172">
        <v>461.83</v>
      </c>
      <c r="DQ110" s="513">
        <v>0</v>
      </c>
      <c r="DS110" s="2"/>
      <c r="DT110" s="2"/>
      <c r="DU110" s="2"/>
      <c r="DV110" s="2"/>
      <c r="DW110" s="60"/>
      <c r="DX110" s="512">
        <v>32111</v>
      </c>
      <c r="DY110" s="514">
        <v>2</v>
      </c>
      <c r="DZ110" s="169">
        <v>0</v>
      </c>
      <c r="EA110" s="169">
        <v>0</v>
      </c>
      <c r="EB110" s="228"/>
      <c r="EC110" s="174"/>
      <c r="ED110" s="175"/>
      <c r="EE110" s="21"/>
      <c r="EF110" s="21"/>
      <c r="EG110" s="228"/>
      <c r="EH110" s="175"/>
      <c r="EI110" s="175"/>
      <c r="EJ110" s="175"/>
      <c r="EK110" s="175"/>
      <c r="EL110" s="175"/>
      <c r="EM110" s="172">
        <v>1196.17</v>
      </c>
      <c r="EO110" s="656">
        <v>7095</v>
      </c>
      <c r="EP110" s="657">
        <v>14372</v>
      </c>
      <c r="EQ110" s="658">
        <v>2399</v>
      </c>
      <c r="ER110" s="657">
        <v>2919</v>
      </c>
      <c r="ES110" s="657">
        <v>3423</v>
      </c>
      <c r="EU110" s="635">
        <v>9.6178343949044592E-2</v>
      </c>
      <c r="EV110" s="635">
        <v>6.3469307962987095E-2</v>
      </c>
      <c r="EW110" s="635">
        <v>-0.25667888947092721</v>
      </c>
      <c r="EX110" s="635">
        <v>4.0118382111147648E-2</v>
      </c>
      <c r="EY110" s="635">
        <v>1.9197707736389683E-2</v>
      </c>
      <c r="EZ110" s="129"/>
    </row>
    <row r="111" spans="2:156" x14ac:dyDescent="0.2">
      <c r="C111" s="392" t="s">
        <v>113</v>
      </c>
      <c r="D111" s="531">
        <f>ROUND(D108*0.0025,0)</f>
        <v>0</v>
      </c>
      <c r="G111" s="1"/>
      <c r="K111" s="249"/>
      <c r="L111" s="249"/>
      <c r="M111" s="486">
        <v>44978</v>
      </c>
      <c r="N111" s="193">
        <v>7850</v>
      </c>
      <c r="O111" s="191">
        <v>15414</v>
      </c>
      <c r="P111" s="192">
        <v>1839</v>
      </c>
      <c r="Q111" s="191">
        <v>3001</v>
      </c>
      <c r="R111" s="191">
        <v>3030</v>
      </c>
      <c r="S111" s="487"/>
      <c r="T111" s="488"/>
      <c r="U111" s="21"/>
      <c r="V111" s="21"/>
      <c r="W111" s="489"/>
      <c r="X111" s="490">
        <v>1537</v>
      </c>
      <c r="Y111" s="194">
        <v>78</v>
      </c>
      <c r="Z111" s="192">
        <v>2624</v>
      </c>
      <c r="AA111" s="192">
        <v>23715.09</v>
      </c>
      <c r="AB111" s="192">
        <v>25625</v>
      </c>
      <c r="AC111" s="194">
        <v>-1909.9099999999999</v>
      </c>
      <c r="AD111" s="491">
        <v>23001</v>
      </c>
      <c r="AE111" s="492">
        <v>21.54</v>
      </c>
      <c r="AF111" s="192">
        <v>15414</v>
      </c>
      <c r="AG111" s="192">
        <v>15414</v>
      </c>
      <c r="AH111" s="192">
        <v>22.54</v>
      </c>
      <c r="AI111" s="192">
        <v>7850</v>
      </c>
      <c r="AJ111" s="194">
        <v>0</v>
      </c>
      <c r="AK111" s="192">
        <v>595.19000000000005</v>
      </c>
      <c r="AL111" s="192">
        <v>375.03</v>
      </c>
      <c r="AM111" s="207">
        <v>1201.01</v>
      </c>
      <c r="AN111" s="207">
        <v>23.054761904761907</v>
      </c>
      <c r="AO111" s="197">
        <v>0.36989868781397545</v>
      </c>
      <c r="AP111" s="493">
        <v>1285.6300000000001</v>
      </c>
      <c r="AQ111" s="494">
        <v>790.63</v>
      </c>
      <c r="AR111" s="495">
        <v>1117.69</v>
      </c>
      <c r="AS111" s="495">
        <v>1137.99</v>
      </c>
      <c r="AT111" s="495">
        <v>1237.3</v>
      </c>
      <c r="AU111" s="496">
        <v>1186.9000000000001</v>
      </c>
      <c r="AV111" s="496">
        <v>1189.44</v>
      </c>
      <c r="AW111" s="21"/>
      <c r="AX111" s="497">
        <v>0.96830000000000005</v>
      </c>
      <c r="AY111" s="498">
        <v>1.4430000000000001</v>
      </c>
      <c r="AZ111" s="499">
        <v>2.5695000000000001</v>
      </c>
      <c r="BA111" s="499">
        <v>2.0977000000000001</v>
      </c>
      <c r="BB111" s="499">
        <v>2.1110000000000002</v>
      </c>
      <c r="BC111" s="307"/>
      <c r="BD111" s="500"/>
      <c r="BE111" s="501"/>
      <c r="BF111" s="499">
        <v>1053.03</v>
      </c>
      <c r="BG111" s="502">
        <v>1053.03</v>
      </c>
      <c r="BH111" s="503">
        <v>0</v>
      </c>
      <c r="BI111" s="503">
        <v>0</v>
      </c>
      <c r="BJ111" s="503">
        <v>0</v>
      </c>
      <c r="BK111" s="503">
        <v>1053.03</v>
      </c>
      <c r="BL111" s="503">
        <v>1053.03</v>
      </c>
      <c r="BM111" s="503">
        <v>1053.03</v>
      </c>
      <c r="BN111" s="503">
        <v>1053.1600000000001</v>
      </c>
      <c r="BO111" s="503">
        <v>1053.03</v>
      </c>
      <c r="BP111" s="503">
        <v>33.57647587846084</v>
      </c>
      <c r="BQ111" s="503">
        <v>54.460210000001553</v>
      </c>
      <c r="BR111" s="503">
        <v>0</v>
      </c>
      <c r="BS111" s="503">
        <v>1053.01</v>
      </c>
      <c r="BT111" s="503">
        <v>0</v>
      </c>
      <c r="BU111" s="504">
        <v>0</v>
      </c>
      <c r="BV111" s="307"/>
      <c r="BW111" s="458"/>
      <c r="BX111" s="505"/>
      <c r="BY111" s="505"/>
      <c r="BZ111" s="505"/>
      <c r="CA111" s="505"/>
      <c r="CB111" s="505"/>
      <c r="CC111" s="505"/>
      <c r="CD111" s="505"/>
      <c r="CE111" s="505"/>
      <c r="CF111" s="505"/>
      <c r="CG111" s="505"/>
      <c r="CH111" s="505"/>
      <c r="CI111" s="505"/>
      <c r="CJ111" s="505"/>
      <c r="CK111" s="505"/>
      <c r="CL111" s="505"/>
      <c r="CM111" s="505"/>
      <c r="CN111" s="505"/>
      <c r="CO111" s="500"/>
      <c r="CP111" s="505"/>
      <c r="CQ111" s="505"/>
      <c r="CR111" s="506"/>
      <c r="CS111" s="500"/>
      <c r="CT111" s="505"/>
      <c r="CU111" s="500"/>
      <c r="CV111" s="500"/>
      <c r="CW111" s="500"/>
      <c r="CX111" s="506"/>
      <c r="CY111" s="505"/>
      <c r="CZ111" s="475"/>
      <c r="DA111" s="307"/>
      <c r="DB111" s="507">
        <v>0</v>
      </c>
      <c r="DC111" s="508"/>
      <c r="DD111" s="508"/>
      <c r="DE111" s="509"/>
      <c r="DF111" s="571">
        <v>750.74</v>
      </c>
      <c r="DG111" s="511">
        <v>294.63</v>
      </c>
      <c r="DH111" s="397"/>
      <c r="DI111" s="512"/>
      <c r="DJ111" s="171">
        <v>1045.3699999999999</v>
      </c>
      <c r="DK111" s="172">
        <v>750.74</v>
      </c>
      <c r="DL111" s="172">
        <v>294.63</v>
      </c>
      <c r="DM111" s="172">
        <v>1025.55</v>
      </c>
      <c r="DN111" s="172">
        <v>274.98</v>
      </c>
      <c r="DO111" s="172">
        <v>3504.81</v>
      </c>
      <c r="DP111" s="172">
        <v>481.47999999999996</v>
      </c>
      <c r="DQ111" s="513">
        <v>0</v>
      </c>
      <c r="DS111" s="2"/>
      <c r="DT111" s="2"/>
      <c r="DU111" s="2"/>
      <c r="DV111" s="2"/>
      <c r="DW111" s="60"/>
      <c r="DX111" s="512">
        <v>43073</v>
      </c>
      <c r="DY111" s="514">
        <v>1</v>
      </c>
      <c r="DZ111" s="169">
        <v>0</v>
      </c>
      <c r="EA111" s="169">
        <v>0</v>
      </c>
      <c r="EB111" s="228"/>
      <c r="EC111" s="174"/>
      <c r="ED111" s="175"/>
      <c r="EE111" s="21"/>
      <c r="EF111" s="21"/>
      <c r="EG111" s="228"/>
      <c r="EH111" s="175"/>
      <c r="EI111" s="175"/>
      <c r="EJ111" s="175"/>
      <c r="EK111" s="175"/>
      <c r="EL111" s="175"/>
      <c r="EM111" s="172">
        <v>1201.01</v>
      </c>
      <c r="EO111" s="656">
        <v>6640.3</v>
      </c>
      <c r="EP111" s="657">
        <v>14447.5</v>
      </c>
      <c r="EQ111" s="658">
        <v>1839</v>
      </c>
      <c r="ER111" s="657">
        <v>2926</v>
      </c>
      <c r="ES111" s="657">
        <v>3030</v>
      </c>
      <c r="EU111" s="635">
        <v>0.15410191082802546</v>
      </c>
      <c r="EV111" s="635">
        <v>6.2702737770857664E-2</v>
      </c>
      <c r="EW111" s="635">
        <v>0</v>
      </c>
      <c r="EX111" s="635">
        <v>2.4991669443518827E-2</v>
      </c>
      <c r="EY111" s="635">
        <v>0</v>
      </c>
      <c r="EZ111" s="129"/>
    </row>
    <row r="112" spans="2:156" x14ac:dyDescent="0.2">
      <c r="C112" s="392" t="s">
        <v>115</v>
      </c>
      <c r="D112" s="531">
        <f>ROUND(G104/(G58+G52+G64+G88+G104+G46)*ROUND($E$29,0),0)</f>
        <v>0</v>
      </c>
      <c r="G112" s="1"/>
      <c r="K112" s="249"/>
      <c r="L112" s="249"/>
      <c r="M112" s="486">
        <v>44979</v>
      </c>
      <c r="N112" s="193">
        <v>7850</v>
      </c>
      <c r="O112" s="191">
        <v>15191</v>
      </c>
      <c r="P112" s="192">
        <v>2763</v>
      </c>
      <c r="Q112" s="191">
        <v>3233</v>
      </c>
      <c r="R112" s="191">
        <v>2930</v>
      </c>
      <c r="S112" s="487"/>
      <c r="T112" s="488"/>
      <c r="U112" s="21"/>
      <c r="V112" s="21"/>
      <c r="W112" s="489"/>
      <c r="X112" s="490">
        <v>1591</v>
      </c>
      <c r="Y112" s="194">
        <v>80</v>
      </c>
      <c r="Z112" s="192">
        <v>2554</v>
      </c>
      <c r="AA112" s="192">
        <v>20796.57</v>
      </c>
      <c r="AB112" s="192">
        <v>22127</v>
      </c>
      <c r="AC112" s="194">
        <v>-1330.4300000000003</v>
      </c>
      <c r="AD112" s="491">
        <v>19573</v>
      </c>
      <c r="AE112" s="492">
        <v>4349.3999999999996</v>
      </c>
      <c r="AF112" s="192">
        <v>15191</v>
      </c>
      <c r="AG112" s="192">
        <v>15191</v>
      </c>
      <c r="AH112" s="192">
        <v>-24.600000000000364</v>
      </c>
      <c r="AI112" s="192">
        <v>7850</v>
      </c>
      <c r="AJ112" s="194">
        <v>0</v>
      </c>
      <c r="AK112" s="192">
        <v>974.61</v>
      </c>
      <c r="AL112" s="192">
        <v>992.26</v>
      </c>
      <c r="AM112" s="207">
        <v>1167.71</v>
      </c>
      <c r="AN112" s="207">
        <v>24.907142857142862</v>
      </c>
      <c r="AO112" s="197">
        <v>-1.8109808025774388E-2</v>
      </c>
      <c r="AP112" s="493">
        <v>931.67</v>
      </c>
      <c r="AQ112" s="494">
        <v>745.61</v>
      </c>
      <c r="AR112" s="495">
        <v>1122.67</v>
      </c>
      <c r="AS112" s="495">
        <v>1138.82</v>
      </c>
      <c r="AT112" s="495">
        <v>1233.1400000000001</v>
      </c>
      <c r="AU112" s="496">
        <v>1186.9000000000001</v>
      </c>
      <c r="AV112" s="496">
        <v>1179.74</v>
      </c>
      <c r="AW112" s="21"/>
      <c r="AX112" s="497">
        <v>1.0461</v>
      </c>
      <c r="AY112" s="498">
        <v>1.4573</v>
      </c>
      <c r="AZ112" s="499">
        <v>2.5331000000000001</v>
      </c>
      <c r="BA112" s="499">
        <v>2.0977000000000001</v>
      </c>
      <c r="BB112" s="499">
        <v>2.0015000000000001</v>
      </c>
      <c r="BC112" s="307"/>
      <c r="BD112" s="500"/>
      <c r="BE112" s="501"/>
      <c r="BF112" s="499">
        <v>1055.82</v>
      </c>
      <c r="BG112" s="502">
        <v>1055.82</v>
      </c>
      <c r="BH112" s="503">
        <v>0</v>
      </c>
      <c r="BI112" s="503">
        <v>0</v>
      </c>
      <c r="BJ112" s="503">
        <v>0</v>
      </c>
      <c r="BK112" s="503">
        <v>1055.82</v>
      </c>
      <c r="BL112" s="503">
        <v>1055.82</v>
      </c>
      <c r="BM112" s="503">
        <v>1055.82</v>
      </c>
      <c r="BN112" s="503">
        <v>1053.46</v>
      </c>
      <c r="BO112" s="503">
        <v>1055.9100000000001</v>
      </c>
      <c r="BP112" s="503">
        <v>33.863046266462291</v>
      </c>
      <c r="BQ112" s="503">
        <v>54.943280000002233</v>
      </c>
      <c r="BR112" s="503">
        <v>0</v>
      </c>
      <c r="BS112" s="503">
        <v>1055.76</v>
      </c>
      <c r="BT112" s="503">
        <v>0</v>
      </c>
      <c r="BU112" s="504">
        <v>0</v>
      </c>
      <c r="BV112" s="307"/>
      <c r="BW112" s="458"/>
      <c r="BX112" s="505"/>
      <c r="BY112" s="505"/>
      <c r="BZ112" s="505"/>
      <c r="CA112" s="505"/>
      <c r="CB112" s="505"/>
      <c r="CC112" s="505"/>
      <c r="CD112" s="505"/>
      <c r="CE112" s="505"/>
      <c r="CF112" s="505"/>
      <c r="CG112" s="505"/>
      <c r="CH112" s="505"/>
      <c r="CI112" s="505"/>
      <c r="CJ112" s="505"/>
      <c r="CK112" s="505"/>
      <c r="CL112" s="505"/>
      <c r="CM112" s="505"/>
      <c r="CN112" s="505"/>
      <c r="CO112" s="500"/>
      <c r="CP112" s="505"/>
      <c r="CQ112" s="505"/>
      <c r="CR112" s="506"/>
      <c r="CS112" s="500"/>
      <c r="CT112" s="505"/>
      <c r="CU112" s="500"/>
      <c r="CV112" s="500"/>
      <c r="CW112" s="500"/>
      <c r="CX112" s="506"/>
      <c r="CY112" s="505"/>
      <c r="CZ112" s="475"/>
      <c r="DA112" s="307"/>
      <c r="DB112" s="507">
        <v>0</v>
      </c>
      <c r="DC112" s="508"/>
      <c r="DD112" s="508"/>
      <c r="DE112" s="509"/>
      <c r="DF112" s="571">
        <v>806.17</v>
      </c>
      <c r="DG112" s="511">
        <v>276.33</v>
      </c>
      <c r="DH112" s="397"/>
      <c r="DI112" s="512"/>
      <c r="DJ112" s="171">
        <v>1082.5</v>
      </c>
      <c r="DK112" s="172">
        <v>806.17</v>
      </c>
      <c r="DL112" s="172">
        <v>276.33</v>
      </c>
      <c r="DM112" s="172">
        <v>1051.31</v>
      </c>
      <c r="DN112" s="172">
        <v>214.64</v>
      </c>
      <c r="DO112" s="172">
        <v>3259.67</v>
      </c>
      <c r="DP112" s="172">
        <v>543.17000000000007</v>
      </c>
      <c r="DQ112" s="513">
        <v>0</v>
      </c>
      <c r="DS112" s="2"/>
      <c r="DT112" s="2"/>
      <c r="DU112" s="2"/>
      <c r="DV112" s="2"/>
      <c r="DW112" s="60"/>
      <c r="DX112" s="512">
        <v>44155</v>
      </c>
      <c r="DY112" s="514">
        <v>1</v>
      </c>
      <c r="DZ112" s="169">
        <v>0</v>
      </c>
      <c r="EA112" s="169">
        <v>0</v>
      </c>
      <c r="EB112" s="228"/>
      <c r="EC112" s="174"/>
      <c r="ED112" s="175"/>
      <c r="EE112" s="21"/>
      <c r="EF112" s="21"/>
      <c r="EG112" s="228"/>
      <c r="EH112" s="175"/>
      <c r="EI112" s="175"/>
      <c r="EJ112" s="175"/>
      <c r="EK112" s="175"/>
      <c r="EL112" s="175"/>
      <c r="EM112" s="172">
        <v>1167.71</v>
      </c>
      <c r="EO112" s="656">
        <v>6956</v>
      </c>
      <c r="EP112" s="657">
        <v>14279</v>
      </c>
      <c r="EQ112" s="658">
        <v>2460</v>
      </c>
      <c r="ER112" s="657">
        <v>2970</v>
      </c>
      <c r="ES112" s="657">
        <v>2803</v>
      </c>
      <c r="EU112" s="635">
        <v>0.11388535031847134</v>
      </c>
      <c r="EV112" s="635">
        <v>6.0035547363570536E-2</v>
      </c>
      <c r="EW112" s="635">
        <v>0.10966340933767643</v>
      </c>
      <c r="EX112" s="635">
        <v>8.1348592638416331E-2</v>
      </c>
      <c r="EY112" s="635">
        <v>4.3344709897610918E-2</v>
      </c>
      <c r="EZ112" s="129"/>
    </row>
    <row r="113" spans="3:156" x14ac:dyDescent="0.2">
      <c r="C113" s="392" t="s">
        <v>117</v>
      </c>
      <c r="D113" s="531">
        <f>+D108-D109-D110-D111-D112</f>
        <v>0</v>
      </c>
      <c r="G113" s="1"/>
      <c r="K113" s="249"/>
      <c r="L113" s="249"/>
      <c r="M113" s="486">
        <v>44980</v>
      </c>
      <c r="N113" s="193">
        <v>7739</v>
      </c>
      <c r="O113" s="191">
        <v>15057</v>
      </c>
      <c r="P113" s="192">
        <v>3090</v>
      </c>
      <c r="Q113" s="191">
        <v>3360</v>
      </c>
      <c r="R113" s="191">
        <v>3103</v>
      </c>
      <c r="S113" s="487"/>
      <c r="T113" s="488"/>
      <c r="U113" s="21"/>
      <c r="V113" s="21"/>
      <c r="W113" s="489"/>
      <c r="X113" s="490">
        <v>1649</v>
      </c>
      <c r="Y113" s="194">
        <v>81</v>
      </c>
      <c r="Z113" s="192">
        <v>2683</v>
      </c>
      <c r="AA113" s="192">
        <v>20944.04</v>
      </c>
      <c r="AB113" s="192">
        <v>21646</v>
      </c>
      <c r="AC113" s="194">
        <v>-701.95999999999913</v>
      </c>
      <c r="AD113" s="491">
        <v>18963</v>
      </c>
      <c r="AE113" s="492">
        <v>5000.05</v>
      </c>
      <c r="AF113" s="192">
        <v>15057</v>
      </c>
      <c r="AG113" s="192">
        <v>15057</v>
      </c>
      <c r="AH113" s="192">
        <v>-27.949999999999818</v>
      </c>
      <c r="AI113" s="192">
        <v>7739</v>
      </c>
      <c r="AJ113" s="194">
        <v>0</v>
      </c>
      <c r="AK113" s="192">
        <v>1013.34</v>
      </c>
      <c r="AL113" s="192">
        <v>1001.45</v>
      </c>
      <c r="AM113" s="207">
        <v>1173.5999999999999</v>
      </c>
      <c r="AN113" s="207">
        <v>25.390476190476193</v>
      </c>
      <c r="AO113" s="197">
        <v>1.1733475437661581E-2</v>
      </c>
      <c r="AP113" s="493">
        <v>989.64</v>
      </c>
      <c r="AQ113" s="494">
        <v>796.37</v>
      </c>
      <c r="AR113" s="495">
        <v>1124</v>
      </c>
      <c r="AS113" s="495">
        <v>1138.82</v>
      </c>
      <c r="AT113" s="495">
        <v>1238.6500000000001</v>
      </c>
      <c r="AU113" s="496">
        <v>1186.9000000000001</v>
      </c>
      <c r="AV113" s="496">
        <v>1188.19</v>
      </c>
      <c r="AW113" s="21"/>
      <c r="AX113" s="497">
        <v>1.0664</v>
      </c>
      <c r="AY113" s="498">
        <v>1.4573</v>
      </c>
      <c r="AZ113" s="499">
        <v>2.6137999999999999</v>
      </c>
      <c r="BA113" s="499">
        <v>2.0977000000000001</v>
      </c>
      <c r="BB113" s="499">
        <v>2.1101000000000001</v>
      </c>
      <c r="BC113" s="307"/>
      <c r="BD113" s="500"/>
      <c r="BE113" s="501"/>
      <c r="BF113" s="499">
        <v>1058.02</v>
      </c>
      <c r="BG113" s="502">
        <v>1058.02</v>
      </c>
      <c r="BH113" s="503">
        <v>0</v>
      </c>
      <c r="BI113" s="503">
        <v>0</v>
      </c>
      <c r="BJ113" s="503">
        <v>0</v>
      </c>
      <c r="BK113" s="503">
        <v>1058.02</v>
      </c>
      <c r="BL113" s="503">
        <v>1058.02</v>
      </c>
      <c r="BM113" s="503">
        <v>1058.02</v>
      </c>
      <c r="BN113" s="503">
        <v>1060.3399999999999</v>
      </c>
      <c r="BO113" s="503">
        <v>1058.05</v>
      </c>
      <c r="BP113" s="503">
        <v>34.681752140715332</v>
      </c>
      <c r="BQ113" s="503">
        <v>10.229810000001635</v>
      </c>
      <c r="BR113" s="503">
        <v>0</v>
      </c>
      <c r="BS113" s="503">
        <v>1057.98</v>
      </c>
      <c r="BT113" s="503">
        <v>0</v>
      </c>
      <c r="BU113" s="504">
        <v>0</v>
      </c>
      <c r="BV113" s="307"/>
      <c r="BW113" s="458"/>
      <c r="BX113" s="505"/>
      <c r="BY113" s="505"/>
      <c r="BZ113" s="505"/>
      <c r="CA113" s="505"/>
      <c r="CB113" s="505"/>
      <c r="CC113" s="505"/>
      <c r="CD113" s="505"/>
      <c r="CE113" s="505"/>
      <c r="CF113" s="505"/>
      <c r="CG113" s="505"/>
      <c r="CH113" s="505"/>
      <c r="CI113" s="505"/>
      <c r="CJ113" s="505"/>
      <c r="CK113" s="505"/>
      <c r="CL113" s="505"/>
      <c r="CM113" s="505"/>
      <c r="CN113" s="505"/>
      <c r="CO113" s="500"/>
      <c r="CP113" s="505"/>
      <c r="CQ113" s="505"/>
      <c r="CR113" s="506"/>
      <c r="CS113" s="500"/>
      <c r="CT113" s="505"/>
      <c r="CU113" s="500"/>
      <c r="CV113" s="500"/>
      <c r="CW113" s="500"/>
      <c r="CX113" s="506"/>
      <c r="CY113" s="505"/>
      <c r="CZ113" s="475"/>
      <c r="DA113" s="307"/>
      <c r="DB113" s="507">
        <v>0</v>
      </c>
      <c r="DC113" s="508"/>
      <c r="DD113" s="508"/>
      <c r="DE113" s="509"/>
      <c r="DF113" s="571">
        <v>822.09</v>
      </c>
      <c r="DG113" s="511">
        <v>299.83</v>
      </c>
      <c r="DH113" s="397"/>
      <c r="DI113" s="512"/>
      <c r="DJ113" s="171">
        <v>1121.92</v>
      </c>
      <c r="DK113" s="172">
        <v>822.09</v>
      </c>
      <c r="DL113" s="172">
        <v>299.83</v>
      </c>
      <c r="DM113" s="172">
        <v>757.81</v>
      </c>
      <c r="DN113" s="172">
        <v>280.83</v>
      </c>
      <c r="DO113" s="172">
        <v>3323.95</v>
      </c>
      <c r="DP113" s="172">
        <v>562.17000000000007</v>
      </c>
      <c r="DQ113" s="513">
        <v>0</v>
      </c>
      <c r="DS113" s="2"/>
      <c r="DT113" s="2"/>
      <c r="DU113" s="2"/>
      <c r="DV113" s="2"/>
      <c r="DW113" s="60"/>
      <c r="DX113" s="512">
        <v>31828</v>
      </c>
      <c r="DY113" s="514">
        <v>1</v>
      </c>
      <c r="DZ113" s="169">
        <v>0</v>
      </c>
      <c r="EA113" s="169">
        <v>0</v>
      </c>
      <c r="EB113" s="228"/>
      <c r="EC113" s="174"/>
      <c r="ED113" s="175"/>
      <c r="EE113" s="21"/>
      <c r="EF113" s="21"/>
      <c r="EG113" s="228"/>
      <c r="EH113" s="175"/>
      <c r="EI113" s="175"/>
      <c r="EJ113" s="175"/>
      <c r="EK113" s="175"/>
      <c r="EL113" s="175"/>
      <c r="EM113" s="172">
        <v>1173.5999999999999</v>
      </c>
      <c r="EO113" s="656">
        <v>7011</v>
      </c>
      <c r="EP113" s="657">
        <v>14383</v>
      </c>
      <c r="EQ113" s="658">
        <v>3002</v>
      </c>
      <c r="ER113" s="657">
        <v>3016</v>
      </c>
      <c r="ES113" s="657">
        <v>3105</v>
      </c>
      <c r="EU113" s="635">
        <v>9.4069001162940952E-2</v>
      </c>
      <c r="EV113" s="635">
        <v>4.4763233047751878E-2</v>
      </c>
      <c r="EW113" s="635">
        <v>2.84789644012945E-2</v>
      </c>
      <c r="EX113" s="635">
        <v>0.10238095238095238</v>
      </c>
      <c r="EY113" s="635">
        <v>-6.4453754431195622E-4</v>
      </c>
      <c r="EZ113" s="129"/>
    </row>
    <row r="114" spans="3:156" ht="15.75" thickBot="1" x14ac:dyDescent="0.25">
      <c r="C114" s="400" t="s">
        <v>119</v>
      </c>
      <c r="D114" s="544">
        <f>ROUND(H105*$H$11,2)</f>
        <v>0</v>
      </c>
      <c r="G114" s="1"/>
      <c r="K114" s="249"/>
      <c r="L114" s="249"/>
      <c r="M114" s="486">
        <v>44981</v>
      </c>
      <c r="N114" s="193">
        <v>7850</v>
      </c>
      <c r="O114" s="191">
        <v>15175</v>
      </c>
      <c r="P114" s="192">
        <v>3549</v>
      </c>
      <c r="Q114" s="191">
        <v>3154</v>
      </c>
      <c r="R114" s="191">
        <v>3224</v>
      </c>
      <c r="S114" s="487"/>
      <c r="T114" s="488"/>
      <c r="U114" s="21"/>
      <c r="V114" s="21"/>
      <c r="W114" s="489"/>
      <c r="X114" s="490">
        <v>1659</v>
      </c>
      <c r="Y114" s="194">
        <v>82</v>
      </c>
      <c r="Z114" s="192">
        <v>2861</v>
      </c>
      <c r="AA114" s="192">
        <v>21509.9</v>
      </c>
      <c r="AB114" s="192">
        <v>22298</v>
      </c>
      <c r="AC114" s="194">
        <v>-788.09999999999854</v>
      </c>
      <c r="AD114" s="491">
        <v>19437</v>
      </c>
      <c r="AE114" s="492">
        <v>4819.3999999999996</v>
      </c>
      <c r="AF114" s="192">
        <v>15175</v>
      </c>
      <c r="AG114" s="192">
        <v>15175</v>
      </c>
      <c r="AH114" s="192">
        <v>-27.600000000000364</v>
      </c>
      <c r="AI114" s="192">
        <v>7850</v>
      </c>
      <c r="AJ114" s="194">
        <v>0</v>
      </c>
      <c r="AK114" s="192">
        <v>928.63440000000003</v>
      </c>
      <c r="AL114" s="192">
        <v>905.91</v>
      </c>
      <c r="AM114" s="207">
        <v>1180.56</v>
      </c>
      <c r="AN114" s="207">
        <v>25.345238095238095</v>
      </c>
      <c r="AO114" s="197">
        <v>2.4470771274465019E-2</v>
      </c>
      <c r="AP114" s="493">
        <v>1247.81</v>
      </c>
      <c r="AQ114" s="494">
        <v>736.6</v>
      </c>
      <c r="AR114" s="495">
        <v>1124.06</v>
      </c>
      <c r="AS114" s="495">
        <v>1138.82</v>
      </c>
      <c r="AT114" s="495">
        <v>1235.3</v>
      </c>
      <c r="AU114" s="496">
        <v>1186.9000000000001</v>
      </c>
      <c r="AV114" s="496">
        <v>1187.29</v>
      </c>
      <c r="AW114" s="21"/>
      <c r="AX114" s="497">
        <v>1.0645</v>
      </c>
      <c r="AY114" s="498">
        <v>1.4573</v>
      </c>
      <c r="AZ114" s="499">
        <v>2.5712999999999999</v>
      </c>
      <c r="BA114" s="499">
        <v>2.0977000000000001</v>
      </c>
      <c r="BB114" s="499">
        <v>2.109</v>
      </c>
      <c r="BC114" s="307"/>
      <c r="BD114" s="500"/>
      <c r="BE114" s="501"/>
      <c r="BF114" s="499">
        <v>1054.97</v>
      </c>
      <c r="BG114" s="502">
        <v>1054.97</v>
      </c>
      <c r="BH114" s="503">
        <v>0</v>
      </c>
      <c r="BI114" s="503">
        <v>0</v>
      </c>
      <c r="BJ114" s="503">
        <v>0</v>
      </c>
      <c r="BK114" s="503">
        <v>1054.97</v>
      </c>
      <c r="BL114" s="503">
        <v>1054.97</v>
      </c>
      <c r="BM114" s="503">
        <v>1054.97</v>
      </c>
      <c r="BN114" s="503">
        <v>1054.97</v>
      </c>
      <c r="BO114" s="503">
        <v>1055</v>
      </c>
      <c r="BP114" s="503">
        <v>34.256494294731731</v>
      </c>
      <c r="BQ114" s="503">
        <v>148.82355999999709</v>
      </c>
      <c r="BR114" s="503">
        <v>0</v>
      </c>
      <c r="BS114" s="503">
        <v>1054.98</v>
      </c>
      <c r="BT114" s="503">
        <v>0</v>
      </c>
      <c r="BU114" s="504">
        <v>0</v>
      </c>
      <c r="BV114" s="307"/>
      <c r="BW114" s="458"/>
      <c r="BX114" s="505"/>
      <c r="BY114" s="505"/>
      <c r="BZ114" s="505"/>
      <c r="CA114" s="505"/>
      <c r="CB114" s="505"/>
      <c r="CC114" s="505"/>
      <c r="CD114" s="505"/>
      <c r="CE114" s="505"/>
      <c r="CF114" s="505"/>
      <c r="CG114" s="505"/>
      <c r="CH114" s="505"/>
      <c r="CI114" s="505"/>
      <c r="CJ114" s="505"/>
      <c r="CK114" s="505"/>
      <c r="CL114" s="505"/>
      <c r="CM114" s="505"/>
      <c r="CN114" s="505"/>
      <c r="CO114" s="500"/>
      <c r="CP114" s="505"/>
      <c r="CQ114" s="505"/>
      <c r="CR114" s="506"/>
      <c r="CS114" s="500"/>
      <c r="CT114" s="505"/>
      <c r="CU114" s="500"/>
      <c r="CV114" s="500"/>
      <c r="CW114" s="500"/>
      <c r="CX114" s="506"/>
      <c r="CY114" s="505"/>
      <c r="CZ114" s="475"/>
      <c r="DA114" s="307"/>
      <c r="DB114" s="507">
        <v>0</v>
      </c>
      <c r="DC114" s="508"/>
      <c r="DD114" s="508"/>
      <c r="DE114" s="509"/>
      <c r="DF114" s="571">
        <v>816.23</v>
      </c>
      <c r="DG114" s="511">
        <v>312.58999999999997</v>
      </c>
      <c r="DH114" s="397"/>
      <c r="DI114" s="512"/>
      <c r="DJ114" s="171">
        <v>1128.82</v>
      </c>
      <c r="DK114" s="172">
        <v>816.23</v>
      </c>
      <c r="DL114" s="172">
        <v>312.58999999999997</v>
      </c>
      <c r="DM114" s="172">
        <v>498.05</v>
      </c>
      <c r="DN114" s="172">
        <v>210.12</v>
      </c>
      <c r="DO114" s="172">
        <v>3642.1299999999997</v>
      </c>
      <c r="DP114" s="172">
        <v>664.64</v>
      </c>
      <c r="DQ114" s="513">
        <v>0</v>
      </c>
      <c r="DS114" s="2"/>
      <c r="DT114" s="2"/>
      <c r="DU114" s="2"/>
      <c r="DV114" s="2"/>
      <c r="DW114" s="60"/>
      <c r="DX114" s="512">
        <v>20918</v>
      </c>
      <c r="DY114" s="514">
        <v>1</v>
      </c>
      <c r="DZ114" s="169">
        <v>0</v>
      </c>
      <c r="EA114" s="169">
        <v>0</v>
      </c>
      <c r="EB114" s="228"/>
      <c r="EC114" s="174"/>
      <c r="ED114" s="175"/>
      <c r="EE114" s="21"/>
      <c r="EF114" s="21"/>
      <c r="EG114" s="228"/>
      <c r="EH114" s="175"/>
      <c r="EI114" s="175"/>
      <c r="EJ114" s="175"/>
      <c r="EK114" s="175"/>
      <c r="EL114" s="175"/>
      <c r="EM114" s="172">
        <v>1180.56</v>
      </c>
      <c r="EO114" s="656">
        <v>7265.7</v>
      </c>
      <c r="EP114" s="657">
        <v>14262.2</v>
      </c>
      <c r="EQ114" s="658">
        <v>3016.7</v>
      </c>
      <c r="ER114" s="657">
        <v>2930.6</v>
      </c>
      <c r="ES114" s="657">
        <v>3139.3</v>
      </c>
      <c r="EU114" s="635">
        <v>7.4433121019108303E-2</v>
      </c>
      <c r="EV114" s="635">
        <v>6.0151565074135042E-2</v>
      </c>
      <c r="EW114" s="635">
        <v>0.14998591152437313</v>
      </c>
      <c r="EX114" s="635">
        <v>7.0830691185795838E-2</v>
      </c>
      <c r="EY114" s="635">
        <v>2.6271712158808875E-2</v>
      </c>
      <c r="EZ114" s="129"/>
    </row>
    <row r="115" spans="3:156" x14ac:dyDescent="0.2">
      <c r="G115" s="1"/>
      <c r="K115" s="249"/>
      <c r="L115" s="249"/>
      <c r="M115" s="486">
        <v>44982</v>
      </c>
      <c r="N115" s="193">
        <v>7850</v>
      </c>
      <c r="O115" s="191">
        <v>14969</v>
      </c>
      <c r="P115" s="192">
        <v>3056</v>
      </c>
      <c r="Q115" s="191">
        <v>3009</v>
      </c>
      <c r="R115" s="191">
        <v>3288</v>
      </c>
      <c r="S115" s="487"/>
      <c r="T115" s="488"/>
      <c r="U115" s="21"/>
      <c r="V115" s="21"/>
      <c r="W115" s="489"/>
      <c r="X115" s="490">
        <v>1654</v>
      </c>
      <c r="Y115" s="194">
        <v>80</v>
      </c>
      <c r="Z115" s="192">
        <v>2511</v>
      </c>
      <c r="AA115" s="192">
        <v>20261.599999999999</v>
      </c>
      <c r="AB115" s="192">
        <v>21191</v>
      </c>
      <c r="AC115" s="194">
        <v>-929.40000000000146</v>
      </c>
      <c r="AD115" s="491">
        <v>18680</v>
      </c>
      <c r="AE115" s="492">
        <v>5109.57</v>
      </c>
      <c r="AF115" s="192">
        <v>14969</v>
      </c>
      <c r="AG115" s="192">
        <v>14000</v>
      </c>
      <c r="AH115" s="192">
        <v>856.56999999999971</v>
      </c>
      <c r="AI115" s="192">
        <v>7850</v>
      </c>
      <c r="AJ115" s="194">
        <v>0</v>
      </c>
      <c r="AK115" s="192">
        <v>1108.98</v>
      </c>
      <c r="AL115" s="192">
        <v>1138.8599999999999</v>
      </c>
      <c r="AM115" s="207">
        <v>1182.54</v>
      </c>
      <c r="AN115" s="207">
        <v>24.535714285714285</v>
      </c>
      <c r="AO115" s="197">
        <v>-2.6943677974354704E-2</v>
      </c>
      <c r="AP115" s="493">
        <v>1205.17</v>
      </c>
      <c r="AQ115" s="494">
        <v>640.74</v>
      </c>
      <c r="AR115" s="495">
        <v>1121.76</v>
      </c>
      <c r="AS115" s="495">
        <v>1138.82</v>
      </c>
      <c r="AT115" s="495">
        <v>1236.56</v>
      </c>
      <c r="AU115" s="496">
        <v>1186.9000000000001</v>
      </c>
      <c r="AV115" s="496">
        <v>1192.73</v>
      </c>
      <c r="AW115" s="21"/>
      <c r="AX115" s="497">
        <v>1.0305</v>
      </c>
      <c r="AY115" s="498">
        <v>1.4573</v>
      </c>
      <c r="AZ115" s="499">
        <v>2.5842000000000001</v>
      </c>
      <c r="BA115" s="499">
        <v>2.0977000000000001</v>
      </c>
      <c r="BB115" s="499">
        <v>2.1730999999999998</v>
      </c>
      <c r="BC115" s="307"/>
      <c r="BD115" s="500"/>
      <c r="BE115" s="501"/>
      <c r="BF115" s="499">
        <v>1053.26</v>
      </c>
      <c r="BG115" s="502">
        <v>1053.26</v>
      </c>
      <c r="BH115" s="503">
        <v>0</v>
      </c>
      <c r="BI115" s="503">
        <v>0</v>
      </c>
      <c r="BJ115" s="503">
        <v>0</v>
      </c>
      <c r="BK115" s="503">
        <v>1053.26</v>
      </c>
      <c r="BL115" s="503">
        <v>1053.26</v>
      </c>
      <c r="BM115" s="503">
        <v>1053.26</v>
      </c>
      <c r="BN115" s="503">
        <v>1052.92</v>
      </c>
      <c r="BO115" s="503">
        <v>1053.0999999999999</v>
      </c>
      <c r="BP115" s="503">
        <v>34.96456546064902</v>
      </c>
      <c r="BQ115" s="503">
        <v>103.8150099999998</v>
      </c>
      <c r="BR115" s="503">
        <v>0</v>
      </c>
      <c r="BS115" s="503">
        <v>1053.1600000000001</v>
      </c>
      <c r="BT115" s="503">
        <v>0</v>
      </c>
      <c r="BU115" s="504">
        <v>0</v>
      </c>
      <c r="BV115" s="307"/>
      <c r="BW115" s="458"/>
      <c r="BX115" s="505"/>
      <c r="BY115" s="505"/>
      <c r="BZ115" s="505"/>
      <c r="CA115" s="505"/>
      <c r="CB115" s="505"/>
      <c r="CC115" s="505"/>
      <c r="CD115" s="505"/>
      <c r="CE115" s="505"/>
      <c r="CF115" s="505"/>
      <c r="CG115" s="505"/>
      <c r="CH115" s="505"/>
      <c r="CI115" s="505"/>
      <c r="CJ115" s="505"/>
      <c r="CK115" s="505"/>
      <c r="CL115" s="505"/>
      <c r="CM115" s="505"/>
      <c r="CN115" s="505"/>
      <c r="CO115" s="500"/>
      <c r="CP115" s="505"/>
      <c r="CQ115" s="505"/>
      <c r="CR115" s="506"/>
      <c r="CS115" s="500"/>
      <c r="CT115" s="505"/>
      <c r="CU115" s="500"/>
      <c r="CV115" s="500"/>
      <c r="CW115" s="500"/>
      <c r="CX115" s="506"/>
      <c r="CY115" s="505"/>
      <c r="CZ115" s="475"/>
      <c r="DA115" s="307"/>
      <c r="DB115" s="507">
        <v>0</v>
      </c>
      <c r="DC115" s="508"/>
      <c r="DD115" s="508"/>
      <c r="DE115" s="509"/>
      <c r="DF115" s="571">
        <v>817.87</v>
      </c>
      <c r="DG115" s="511">
        <v>307.01</v>
      </c>
      <c r="DH115" s="397"/>
      <c r="DI115" s="512"/>
      <c r="DJ115" s="171">
        <v>1124.8800000000001</v>
      </c>
      <c r="DK115" s="172">
        <v>817.87</v>
      </c>
      <c r="DL115" s="172">
        <v>307.01</v>
      </c>
      <c r="DM115" s="172">
        <v>700.31</v>
      </c>
      <c r="DN115" s="172">
        <v>425.05</v>
      </c>
      <c r="DO115" s="172">
        <v>3759.69</v>
      </c>
      <c r="DP115" s="172">
        <v>546.59999999999991</v>
      </c>
      <c r="DQ115" s="513">
        <v>0</v>
      </c>
      <c r="DS115" s="2"/>
      <c r="DT115" s="2"/>
      <c r="DU115" s="2"/>
      <c r="DV115" s="2"/>
      <c r="DW115" s="60"/>
      <c r="DX115" s="512">
        <v>29413</v>
      </c>
      <c r="DY115" s="514">
        <v>2</v>
      </c>
      <c r="DZ115" s="169">
        <v>0</v>
      </c>
      <c r="EA115" s="169">
        <v>0</v>
      </c>
      <c r="EB115" s="228"/>
      <c r="EC115" s="174"/>
      <c r="ED115" s="175"/>
      <c r="EE115" s="21"/>
      <c r="EF115" s="21"/>
      <c r="EG115" s="228"/>
      <c r="EH115" s="175"/>
      <c r="EI115" s="175"/>
      <c r="EJ115" s="175"/>
      <c r="EK115" s="175"/>
      <c r="EL115" s="175"/>
      <c r="EM115" s="172">
        <v>1182.54</v>
      </c>
      <c r="EO115" s="656">
        <v>7259.2</v>
      </c>
      <c r="EP115" s="657">
        <v>14294.2</v>
      </c>
      <c r="EQ115" s="658">
        <v>3008.2</v>
      </c>
      <c r="ER115" s="657">
        <v>2761.3</v>
      </c>
      <c r="ES115" s="657">
        <v>3310.5</v>
      </c>
      <c r="EU115" s="635">
        <v>7.5261146496815312E-2</v>
      </c>
      <c r="EV115" s="635">
        <v>4.5079831652080918E-2</v>
      </c>
      <c r="EW115" s="635">
        <v>1.5641361256544563E-2</v>
      </c>
      <c r="EX115" s="635">
        <v>8.2319707544034504E-2</v>
      </c>
      <c r="EY115" s="635">
        <v>-6.8430656934306573E-3</v>
      </c>
      <c r="EZ115" s="129"/>
    </row>
    <row r="116" spans="3:156" x14ac:dyDescent="0.2">
      <c r="G116" s="1"/>
      <c r="K116" s="249"/>
      <c r="L116" s="249"/>
      <c r="M116" s="486">
        <v>44983</v>
      </c>
      <c r="N116" s="193">
        <v>7850</v>
      </c>
      <c r="O116" s="191">
        <v>14993</v>
      </c>
      <c r="P116" s="192">
        <v>2918</v>
      </c>
      <c r="Q116" s="191">
        <v>2173</v>
      </c>
      <c r="R116" s="191">
        <v>3220</v>
      </c>
      <c r="S116" s="487"/>
      <c r="T116" s="488"/>
      <c r="U116" s="21"/>
      <c r="V116" s="21"/>
      <c r="W116" s="489"/>
      <c r="X116" s="490">
        <v>1596</v>
      </c>
      <c r="Y116" s="194">
        <v>78</v>
      </c>
      <c r="Z116" s="192">
        <v>2556</v>
      </c>
      <c r="AA116" s="192">
        <v>15669.66</v>
      </c>
      <c r="AB116" s="192">
        <v>16841</v>
      </c>
      <c r="AC116" s="194">
        <v>-1171.3400000000001</v>
      </c>
      <c r="AD116" s="491">
        <v>14285</v>
      </c>
      <c r="AE116" s="492">
        <v>8665.77</v>
      </c>
      <c r="AF116" s="192">
        <v>14993</v>
      </c>
      <c r="AG116" s="192">
        <v>14000</v>
      </c>
      <c r="AH116" s="192">
        <v>977.77000000000044</v>
      </c>
      <c r="AI116" s="192">
        <v>7850</v>
      </c>
      <c r="AJ116" s="194">
        <v>0</v>
      </c>
      <c r="AK116" s="192">
        <v>1020.356</v>
      </c>
      <c r="AL116" s="192">
        <v>1017.35</v>
      </c>
      <c r="AM116" s="207">
        <v>1182.54</v>
      </c>
      <c r="AN116" s="207">
        <v>25.019047619047619</v>
      </c>
      <c r="AO116" s="197">
        <v>2.9460306010842996E-3</v>
      </c>
      <c r="AP116" s="493">
        <v>1208.55</v>
      </c>
      <c r="AQ116" s="494">
        <v>561.78</v>
      </c>
      <c r="AR116" s="495">
        <v>1123.4000000000001</v>
      </c>
      <c r="AS116" s="495">
        <v>1138.82</v>
      </c>
      <c r="AT116" s="495">
        <v>1239.33</v>
      </c>
      <c r="AU116" s="496">
        <v>1186.9000000000001</v>
      </c>
      <c r="AV116" s="496">
        <v>1191.29</v>
      </c>
      <c r="AW116" s="21"/>
      <c r="AX116" s="497">
        <v>1.0508</v>
      </c>
      <c r="AY116" s="498">
        <v>1.4573</v>
      </c>
      <c r="AZ116" s="499">
        <v>2.6162999999999998</v>
      </c>
      <c r="BA116" s="499">
        <v>2.0977000000000001</v>
      </c>
      <c r="BB116" s="499">
        <v>2.1562000000000001</v>
      </c>
      <c r="BC116" s="307"/>
      <c r="BD116" s="500"/>
      <c r="BE116" s="501"/>
      <c r="BF116" s="499">
        <v>1055.53</v>
      </c>
      <c r="BG116" s="502">
        <v>1055.53</v>
      </c>
      <c r="BH116" s="503">
        <v>0</v>
      </c>
      <c r="BI116" s="503">
        <v>0</v>
      </c>
      <c r="BJ116" s="503">
        <v>0</v>
      </c>
      <c r="BK116" s="503">
        <v>1055.53</v>
      </c>
      <c r="BL116" s="503">
        <v>1055.53</v>
      </c>
      <c r="BM116" s="503">
        <v>1055.53</v>
      </c>
      <c r="BN116" s="503">
        <v>1056.6099999999999</v>
      </c>
      <c r="BO116" s="503">
        <v>1055.57</v>
      </c>
      <c r="BP116" s="503">
        <v>34.860050073826798</v>
      </c>
      <c r="BQ116" s="503">
        <v>28.664549999999508</v>
      </c>
      <c r="BR116" s="503">
        <v>0</v>
      </c>
      <c r="BS116" s="503">
        <v>1055.57</v>
      </c>
      <c r="BT116" s="503">
        <v>0</v>
      </c>
      <c r="BU116" s="504">
        <v>0</v>
      </c>
      <c r="BV116" s="307"/>
      <c r="BW116" s="458"/>
      <c r="BX116" s="505"/>
      <c r="BY116" s="505"/>
      <c r="BZ116" s="505"/>
      <c r="CA116" s="505"/>
      <c r="CB116" s="505"/>
      <c r="CC116" s="505"/>
      <c r="CD116" s="505"/>
      <c r="CE116" s="505"/>
      <c r="CF116" s="505"/>
      <c r="CG116" s="505"/>
      <c r="CH116" s="505"/>
      <c r="CI116" s="505"/>
      <c r="CJ116" s="505"/>
      <c r="CK116" s="505"/>
      <c r="CL116" s="505"/>
      <c r="CM116" s="505"/>
      <c r="CN116" s="505"/>
      <c r="CO116" s="500"/>
      <c r="CP116" s="505"/>
      <c r="CQ116" s="505"/>
      <c r="CR116" s="506"/>
      <c r="CS116" s="500"/>
      <c r="CT116" s="505"/>
      <c r="CU116" s="500"/>
      <c r="CV116" s="500"/>
      <c r="CW116" s="500"/>
      <c r="CX116" s="506"/>
      <c r="CY116" s="505"/>
      <c r="CZ116" s="475"/>
      <c r="DA116" s="307"/>
      <c r="DB116" s="507">
        <v>0</v>
      </c>
      <c r="DC116" s="508"/>
      <c r="DD116" s="508"/>
      <c r="DE116" s="509"/>
      <c r="DF116" s="571">
        <v>788.31</v>
      </c>
      <c r="DG116" s="511">
        <v>297.72000000000003</v>
      </c>
      <c r="DH116" s="397"/>
      <c r="DI116" s="512"/>
      <c r="DJ116" s="171">
        <v>1086.03</v>
      </c>
      <c r="DK116" s="172">
        <v>788.31</v>
      </c>
      <c r="DL116" s="172">
        <v>297.72000000000003</v>
      </c>
      <c r="DM116" s="172">
        <v>0</v>
      </c>
      <c r="DN116" s="172">
        <v>0</v>
      </c>
      <c r="DO116" s="172">
        <v>4548</v>
      </c>
      <c r="DP116" s="172">
        <v>844.31999999999994</v>
      </c>
      <c r="DQ116" s="513">
        <v>0</v>
      </c>
      <c r="DS116" s="2"/>
      <c r="DT116" s="2"/>
      <c r="DU116" s="2"/>
      <c r="DV116" s="2"/>
      <c r="DW116" s="60"/>
      <c r="DX116" s="512">
        <v>0</v>
      </c>
      <c r="DY116" s="514">
        <v>0</v>
      </c>
      <c r="DZ116" s="169">
        <v>0</v>
      </c>
      <c r="EA116" s="169">
        <v>0</v>
      </c>
      <c r="EB116" s="228"/>
      <c r="EC116" s="174"/>
      <c r="ED116" s="175"/>
      <c r="EE116" s="21"/>
      <c r="EF116" s="21"/>
      <c r="EG116" s="228"/>
      <c r="EH116" s="175"/>
      <c r="EI116" s="175"/>
      <c r="EJ116" s="175"/>
      <c r="EK116" s="175"/>
      <c r="EL116" s="175"/>
      <c r="EM116" s="172">
        <v>1182.54</v>
      </c>
      <c r="EO116" s="656">
        <v>7192.4</v>
      </c>
      <c r="EP116" s="657">
        <v>13926.1</v>
      </c>
      <c r="EQ116" s="658">
        <v>2893.9</v>
      </c>
      <c r="ER116" s="657">
        <v>2422.8000000000002</v>
      </c>
      <c r="ES116" s="657">
        <v>3179</v>
      </c>
      <c r="EU116" s="635">
        <v>8.3770700636942724E-2</v>
      </c>
      <c r="EV116" s="635">
        <v>7.1159874608150445E-2</v>
      </c>
      <c r="EW116" s="635">
        <v>8.2590815627141562E-3</v>
      </c>
      <c r="EX116" s="635">
        <v>-0.11495628163828817</v>
      </c>
      <c r="EY116" s="635">
        <v>1.2732919254658385E-2</v>
      </c>
      <c r="EZ116" s="129"/>
    </row>
    <row r="117" spans="3:156" ht="17.850000000000001" customHeight="1" x14ac:dyDescent="0.2">
      <c r="G117" s="1"/>
      <c r="K117" s="249"/>
      <c r="L117" s="249"/>
      <c r="M117" s="486">
        <v>44984</v>
      </c>
      <c r="N117" s="193">
        <v>7850</v>
      </c>
      <c r="O117" s="191">
        <v>14879</v>
      </c>
      <c r="P117" s="192">
        <v>3072</v>
      </c>
      <c r="Q117" s="191">
        <v>2850</v>
      </c>
      <c r="R117" s="191">
        <v>3359</v>
      </c>
      <c r="S117" s="487"/>
      <c r="T117" s="488"/>
      <c r="U117" s="21"/>
      <c r="V117" s="21"/>
      <c r="W117" s="489"/>
      <c r="X117" s="490">
        <v>1573</v>
      </c>
      <c r="Y117" s="194">
        <v>80</v>
      </c>
      <c r="Z117" s="192">
        <v>2512</v>
      </c>
      <c r="AA117" s="192">
        <v>18941.169999999998</v>
      </c>
      <c r="AB117" s="192">
        <v>20594</v>
      </c>
      <c r="AC117" s="194">
        <v>-1652.8300000000017</v>
      </c>
      <c r="AD117" s="491">
        <v>18082</v>
      </c>
      <c r="AE117" s="492">
        <v>4449.8500000000004</v>
      </c>
      <c r="AF117" s="192">
        <v>14879</v>
      </c>
      <c r="AG117" s="192">
        <v>14000</v>
      </c>
      <c r="AH117" s="192">
        <v>950.85000000000036</v>
      </c>
      <c r="AI117" s="192">
        <v>7850</v>
      </c>
      <c r="AJ117" s="194">
        <v>0</v>
      </c>
      <c r="AK117" s="192">
        <v>1015.4630000000001</v>
      </c>
      <c r="AL117" s="192">
        <v>1005.492919921875</v>
      </c>
      <c r="AM117" s="207">
        <v>1112.3699999999999</v>
      </c>
      <c r="AN117" s="207">
        <v>25.004761904761907</v>
      </c>
      <c r="AO117" s="197">
        <v>9.8182603188152386E-3</v>
      </c>
      <c r="AP117" s="493">
        <v>1298.44</v>
      </c>
      <c r="AQ117" s="494">
        <v>552.88</v>
      </c>
      <c r="AR117" s="495">
        <v>1123.19</v>
      </c>
      <c r="AS117" s="495">
        <v>1138.82</v>
      </c>
      <c r="AT117" s="495">
        <v>1237.98</v>
      </c>
      <c r="AU117" s="496">
        <v>1194.54</v>
      </c>
      <c r="AV117" s="496">
        <v>1192.1600000000001</v>
      </c>
      <c r="AW117" s="21"/>
      <c r="AX117" s="497">
        <v>1.0502</v>
      </c>
      <c r="AY117" s="498">
        <v>1.4573</v>
      </c>
      <c r="AZ117" s="499">
        <v>2.5958999999999999</v>
      </c>
      <c r="BA117" s="499">
        <v>2.2442000000000002</v>
      </c>
      <c r="BB117" s="499">
        <v>2.1642000000000001</v>
      </c>
      <c r="BC117" s="307"/>
      <c r="BD117" s="500"/>
      <c r="BE117" s="501"/>
      <c r="BF117" s="499">
        <v>1056.94</v>
      </c>
      <c r="BG117" s="502">
        <v>1056.94</v>
      </c>
      <c r="BH117" s="503">
        <v>0</v>
      </c>
      <c r="BI117" s="503">
        <v>0</v>
      </c>
      <c r="BJ117" s="503">
        <v>0</v>
      </c>
      <c r="BK117" s="503">
        <v>1056.94</v>
      </c>
      <c r="BL117" s="503">
        <v>1056.94</v>
      </c>
      <c r="BM117" s="503">
        <v>1056.94</v>
      </c>
      <c r="BN117" s="503">
        <v>1055.68</v>
      </c>
      <c r="BO117" s="503">
        <v>1056.1600000000001</v>
      </c>
      <c r="BP117" s="503">
        <v>33.436113714464234</v>
      </c>
      <c r="BQ117" s="503">
        <v>145.08297999999922</v>
      </c>
      <c r="BR117" s="503">
        <v>0</v>
      </c>
      <c r="BS117" s="503">
        <v>1056.83</v>
      </c>
      <c r="BT117" s="503">
        <v>0</v>
      </c>
      <c r="BU117" s="504">
        <v>0</v>
      </c>
      <c r="BV117" s="307"/>
      <c r="BW117" s="458"/>
      <c r="BX117" s="505"/>
      <c r="BY117" s="505"/>
      <c r="BZ117" s="505"/>
      <c r="CA117" s="505"/>
      <c r="CB117" s="505"/>
      <c r="CC117" s="505"/>
      <c r="CD117" s="505"/>
      <c r="CE117" s="505"/>
      <c r="CF117" s="505"/>
      <c r="CG117" s="505"/>
      <c r="CH117" s="505"/>
      <c r="CI117" s="505"/>
      <c r="CJ117" s="505"/>
      <c r="CK117" s="505"/>
      <c r="CL117" s="505"/>
      <c r="CM117" s="505"/>
      <c r="CN117" s="505"/>
      <c r="CO117" s="500"/>
      <c r="CP117" s="505"/>
      <c r="CQ117" s="505"/>
      <c r="CR117" s="506"/>
      <c r="CS117" s="500"/>
      <c r="CT117" s="505"/>
      <c r="CU117" s="500"/>
      <c r="CV117" s="500"/>
      <c r="CW117" s="500"/>
      <c r="CX117" s="506"/>
      <c r="CY117" s="505"/>
      <c r="CZ117" s="475"/>
      <c r="DA117" s="307"/>
      <c r="DB117" s="507">
        <v>1</v>
      </c>
      <c r="DC117" s="508"/>
      <c r="DD117" s="508"/>
      <c r="DE117" s="509"/>
      <c r="DF117" s="571">
        <v>785.67</v>
      </c>
      <c r="DG117" s="511">
        <v>284.62</v>
      </c>
      <c r="DH117" s="397"/>
      <c r="DI117" s="512"/>
      <c r="DJ117" s="171">
        <v>1070.29</v>
      </c>
      <c r="DK117" s="172">
        <v>785.67</v>
      </c>
      <c r="DL117" s="172">
        <v>284.62</v>
      </c>
      <c r="DM117" s="172">
        <v>1461.38</v>
      </c>
      <c r="DN117" s="172">
        <v>606.36</v>
      </c>
      <c r="DO117" s="172">
        <v>3872.29</v>
      </c>
      <c r="DP117" s="172">
        <v>522.57999999999993</v>
      </c>
      <c r="DQ117" s="513">
        <v>0</v>
      </c>
      <c r="DS117" s="2"/>
      <c r="DT117" s="2"/>
      <c r="DU117" s="2"/>
      <c r="DV117" s="2"/>
      <c r="DW117" s="60"/>
      <c r="DX117" s="512">
        <v>61378</v>
      </c>
      <c r="DY117" s="514">
        <v>2</v>
      </c>
      <c r="DZ117" s="169">
        <v>0</v>
      </c>
      <c r="EA117" s="169">
        <v>0</v>
      </c>
      <c r="EB117" s="228"/>
      <c r="EC117" s="174"/>
      <c r="ED117" s="175"/>
      <c r="EE117" s="21"/>
      <c r="EF117" s="21"/>
      <c r="EG117" s="228"/>
      <c r="EH117" s="175"/>
      <c r="EI117" s="175"/>
      <c r="EJ117" s="175"/>
      <c r="EK117" s="175"/>
      <c r="EL117" s="175"/>
      <c r="EM117" s="172">
        <v>1112.3699999999999</v>
      </c>
      <c r="EO117" s="656">
        <v>6771.9</v>
      </c>
      <c r="EP117" s="657">
        <v>13675.2</v>
      </c>
      <c r="EQ117" s="658">
        <v>2971.9</v>
      </c>
      <c r="ER117" s="657">
        <v>2777.5</v>
      </c>
      <c r="ES117" s="657">
        <v>3307.1</v>
      </c>
      <c r="EU117" s="635">
        <v>0.13733757961783444</v>
      </c>
      <c r="EV117" s="635">
        <v>8.0905974863902094E-2</v>
      </c>
      <c r="EW117" s="635">
        <v>3.2584635416666639E-2</v>
      </c>
      <c r="EX117" s="635">
        <v>2.5438596491228069E-2</v>
      </c>
      <c r="EY117" s="635">
        <v>1.5451027091396277E-2</v>
      </c>
      <c r="EZ117" s="129"/>
    </row>
    <row r="118" spans="3:156" x14ac:dyDescent="0.2">
      <c r="G118" s="1"/>
      <c r="K118" s="249"/>
      <c r="L118" s="249"/>
      <c r="M118" s="486">
        <v>44985</v>
      </c>
      <c r="N118" s="193">
        <v>7850</v>
      </c>
      <c r="O118" s="191">
        <v>14761</v>
      </c>
      <c r="P118" s="192">
        <v>2940</v>
      </c>
      <c r="Q118" s="191">
        <v>2806</v>
      </c>
      <c r="R118" s="191">
        <v>3519</v>
      </c>
      <c r="S118" s="487"/>
      <c r="T118" s="488"/>
      <c r="U118" s="21"/>
      <c r="V118" s="21"/>
      <c r="W118" s="489"/>
      <c r="X118" s="490">
        <v>1332</v>
      </c>
      <c r="Y118" s="194">
        <v>80</v>
      </c>
      <c r="Z118" s="192">
        <v>2424</v>
      </c>
      <c r="AA118" s="192">
        <v>20262.580000000002</v>
      </c>
      <c r="AB118" s="192">
        <v>22837</v>
      </c>
      <c r="AC118" s="194">
        <v>-2574.4199999999983</v>
      </c>
      <c r="AD118" s="491">
        <v>20413</v>
      </c>
      <c r="AE118" s="492">
        <v>4135.47</v>
      </c>
      <c r="AF118" s="192">
        <v>14761</v>
      </c>
      <c r="AG118" s="192">
        <v>14000</v>
      </c>
      <c r="AH118" s="192">
        <v>1560.4700000000003</v>
      </c>
      <c r="AI118" s="192">
        <v>7850</v>
      </c>
      <c r="AJ118" s="194">
        <v>0</v>
      </c>
      <c r="AK118" s="192">
        <v>922.44</v>
      </c>
      <c r="AL118" s="192">
        <v>889.88</v>
      </c>
      <c r="AM118" s="207">
        <v>1172.73</v>
      </c>
      <c r="AN118" s="207">
        <v>24.702380952380953</v>
      </c>
      <c r="AO118" s="197">
        <v>3.5297688738563003E-2</v>
      </c>
      <c r="AP118" s="493">
        <v>904.34</v>
      </c>
      <c r="AQ118" s="494">
        <v>492.02</v>
      </c>
      <c r="AR118" s="495">
        <v>1122.28</v>
      </c>
      <c r="AS118" s="495">
        <v>1138.82</v>
      </c>
      <c r="AT118" s="495">
        <v>1239.51</v>
      </c>
      <c r="AU118" s="496">
        <v>1194.54</v>
      </c>
      <c r="AV118" s="496">
        <v>1194.71</v>
      </c>
      <c r="AW118" s="21"/>
      <c r="AX118" s="497">
        <v>1.0375000000000001</v>
      </c>
      <c r="AY118" s="498">
        <v>1.4573</v>
      </c>
      <c r="AZ118" s="499">
        <v>2.6185</v>
      </c>
      <c r="BA118" s="499">
        <v>2.2442000000000002</v>
      </c>
      <c r="BB118" s="499">
        <v>2.1863999999999999</v>
      </c>
      <c r="BC118" s="307"/>
      <c r="BD118" s="500"/>
      <c r="BE118" s="501"/>
      <c r="BF118" s="499">
        <v>1055.3699999999999</v>
      </c>
      <c r="BG118" s="502">
        <v>1055.3699999999999</v>
      </c>
      <c r="BH118" s="503">
        <v>0</v>
      </c>
      <c r="BI118" s="503">
        <v>0</v>
      </c>
      <c r="BJ118" s="503">
        <v>0</v>
      </c>
      <c r="BK118" s="503">
        <v>1055.3699999999999</v>
      </c>
      <c r="BL118" s="503">
        <v>1055.3699999999999</v>
      </c>
      <c r="BM118" s="503">
        <v>1055.3699999999999</v>
      </c>
      <c r="BN118" s="503">
        <v>1055.22</v>
      </c>
      <c r="BO118" s="503">
        <v>1055.26</v>
      </c>
      <c r="BP118" s="503">
        <v>28.426402308947168</v>
      </c>
      <c r="BQ118" s="503">
        <v>547.85052999999834</v>
      </c>
      <c r="BR118" s="503">
        <v>0</v>
      </c>
      <c r="BS118" s="503">
        <v>1055.33</v>
      </c>
      <c r="BT118" s="503">
        <v>0</v>
      </c>
      <c r="BU118" s="504">
        <v>0</v>
      </c>
      <c r="BV118" s="307"/>
      <c r="BW118" s="458"/>
      <c r="BX118" s="505"/>
      <c r="BY118" s="505"/>
      <c r="BZ118" s="505"/>
      <c r="CA118" s="505"/>
      <c r="CB118" s="505"/>
      <c r="CC118" s="505"/>
      <c r="CD118" s="505"/>
      <c r="CE118" s="505"/>
      <c r="CF118" s="505"/>
      <c r="CG118" s="505"/>
      <c r="CH118" s="505"/>
      <c r="CI118" s="505"/>
      <c r="CJ118" s="505"/>
      <c r="CK118" s="505"/>
      <c r="CL118" s="505"/>
      <c r="CM118" s="505"/>
      <c r="CN118" s="505"/>
      <c r="CO118" s="500"/>
      <c r="CP118" s="505"/>
      <c r="CQ118" s="505"/>
      <c r="CR118" s="506"/>
      <c r="CS118" s="500"/>
      <c r="CT118" s="505"/>
      <c r="CU118" s="500"/>
      <c r="CV118" s="500"/>
      <c r="CW118" s="500"/>
      <c r="CX118" s="506"/>
      <c r="CY118" s="505"/>
      <c r="CZ118" s="475"/>
      <c r="DA118" s="307"/>
      <c r="DB118" s="507">
        <v>0</v>
      </c>
      <c r="DC118" s="508"/>
      <c r="DD118" s="508"/>
      <c r="DE118" s="509"/>
      <c r="DF118" s="571">
        <v>607.36</v>
      </c>
      <c r="DG118" s="511">
        <v>298.76</v>
      </c>
      <c r="DH118" s="397"/>
      <c r="DI118" s="512"/>
      <c r="DJ118" s="171">
        <v>906.12</v>
      </c>
      <c r="DK118" s="172">
        <v>607.36</v>
      </c>
      <c r="DL118" s="172">
        <v>298.76</v>
      </c>
      <c r="DM118" s="172">
        <v>1612.83</v>
      </c>
      <c r="DN118" s="172">
        <v>273.79000000000002</v>
      </c>
      <c r="DO118" s="172">
        <v>2866.8199999999997</v>
      </c>
      <c r="DP118" s="172">
        <v>547.55000000000007</v>
      </c>
      <c r="DQ118" s="513">
        <v>0</v>
      </c>
      <c r="DS118" s="2"/>
      <c r="DT118" s="2"/>
      <c r="DU118" s="2"/>
      <c r="DV118" s="2"/>
      <c r="DW118" s="60"/>
      <c r="DX118" s="512">
        <v>67739</v>
      </c>
      <c r="DY118" s="514">
        <v>1</v>
      </c>
      <c r="DZ118" s="169">
        <v>0</v>
      </c>
      <c r="EA118" s="169">
        <v>0</v>
      </c>
      <c r="EB118" s="228"/>
      <c r="EC118" s="174"/>
      <c r="ED118" s="175"/>
      <c r="EE118" s="21"/>
      <c r="EF118" s="21"/>
      <c r="EG118" s="228"/>
      <c r="EH118" s="175"/>
      <c r="EI118" s="175"/>
      <c r="EJ118" s="175"/>
      <c r="EK118" s="175"/>
      <c r="EL118" s="175"/>
      <c r="EM118" s="172">
        <v>1172.73</v>
      </c>
      <c r="EO118" s="656">
        <v>6798.6</v>
      </c>
      <c r="EP118" s="657">
        <v>13838.8</v>
      </c>
      <c r="EQ118" s="658">
        <v>2914.8</v>
      </c>
      <c r="ER118" s="657">
        <v>2735.9</v>
      </c>
      <c r="ES118" s="657">
        <v>3487.6</v>
      </c>
      <c r="EU118" s="635">
        <v>0.13393630573248402</v>
      </c>
      <c r="EV118" s="635">
        <v>6.247544204322205E-2</v>
      </c>
      <c r="EW118" s="635">
        <v>8.5714285714285094E-3</v>
      </c>
      <c r="EX118" s="635">
        <v>2.4982181040627195E-2</v>
      </c>
      <c r="EY118" s="635">
        <v>8.9229894856493585E-3</v>
      </c>
      <c r="EZ118" s="129"/>
    </row>
    <row r="119" spans="3:156" ht="15.75" x14ac:dyDescent="0.25">
      <c r="G119" s="1"/>
      <c r="J119" s="485" t="s">
        <v>200</v>
      </c>
      <c r="K119" s="249"/>
      <c r="L119" s="249"/>
      <c r="M119" s="486">
        <v>44986</v>
      </c>
      <c r="N119" s="193">
        <v>7850</v>
      </c>
      <c r="O119" s="191">
        <v>14587</v>
      </c>
      <c r="P119" s="192">
        <v>2914</v>
      </c>
      <c r="Q119" s="191">
        <v>2946</v>
      </c>
      <c r="R119" s="191">
        <v>3440</v>
      </c>
      <c r="S119" s="487"/>
      <c r="T119" s="488"/>
      <c r="U119" s="21"/>
      <c r="V119" s="21"/>
      <c r="W119" s="489"/>
      <c r="X119" s="490">
        <v>1694</v>
      </c>
      <c r="Y119" s="194">
        <v>79</v>
      </c>
      <c r="Z119" s="192">
        <v>2299</v>
      </c>
      <c r="AA119" s="192">
        <v>20262.580000000002</v>
      </c>
      <c r="AB119" s="192">
        <v>23970</v>
      </c>
      <c r="AC119" s="194">
        <v>-3707.4199999999983</v>
      </c>
      <c r="AD119" s="491">
        <v>21671</v>
      </c>
      <c r="AE119" s="492">
        <v>1734.46</v>
      </c>
      <c r="AF119" s="192">
        <v>14587</v>
      </c>
      <c r="AG119" s="192">
        <v>14000</v>
      </c>
      <c r="AH119" s="192">
        <v>505.46000000000004</v>
      </c>
      <c r="AI119" s="192">
        <v>7850</v>
      </c>
      <c r="AJ119" s="194">
        <v>0</v>
      </c>
      <c r="AK119" s="192">
        <v>1084.3699999999999</v>
      </c>
      <c r="AL119" s="192">
        <v>1101.67</v>
      </c>
      <c r="AM119" s="207">
        <v>1172.73</v>
      </c>
      <c r="AN119" s="207">
        <v>25.833333333333332</v>
      </c>
      <c r="AO119" s="197">
        <v>-1.5953964052860356E-2</v>
      </c>
      <c r="AP119" s="493">
        <v>1443.79</v>
      </c>
      <c r="AQ119" s="494">
        <v>558.65</v>
      </c>
      <c r="AR119" s="495">
        <v>1125.49</v>
      </c>
      <c r="AS119" s="495">
        <v>1135.04</v>
      </c>
      <c r="AT119" s="495">
        <v>1239.45</v>
      </c>
      <c r="AU119" s="496">
        <v>1194.54</v>
      </c>
      <c r="AV119" s="496">
        <v>1192.2</v>
      </c>
      <c r="AW119" s="21"/>
      <c r="AX119" s="497">
        <v>1.085</v>
      </c>
      <c r="AY119" s="498">
        <v>1.4173</v>
      </c>
      <c r="AZ119" s="499">
        <v>2.6192000000000002</v>
      </c>
      <c r="BA119" s="499">
        <v>2.2442000000000002</v>
      </c>
      <c r="BB119" s="499">
        <v>2.1404999999999998</v>
      </c>
      <c r="BC119" s="307"/>
      <c r="BD119" s="500"/>
      <c r="BE119" s="501"/>
      <c r="BF119" s="499">
        <v>1055.7</v>
      </c>
      <c r="BG119" s="502">
        <v>1055.7</v>
      </c>
      <c r="BH119" s="503">
        <v>0</v>
      </c>
      <c r="BI119" s="503">
        <v>0</v>
      </c>
      <c r="BJ119" s="503">
        <v>0</v>
      </c>
      <c r="BK119" s="503">
        <v>1055.7</v>
      </c>
      <c r="BL119" s="503">
        <v>1055.7</v>
      </c>
      <c r="BM119" s="503">
        <v>1055.7</v>
      </c>
      <c r="BN119" s="503">
        <v>1055.58</v>
      </c>
      <c r="BO119" s="503">
        <v>1055.58</v>
      </c>
      <c r="BP119" s="503">
        <v>36.29990232221067</v>
      </c>
      <c r="BQ119" s="503">
        <v>0</v>
      </c>
      <c r="BR119" s="503">
        <v>0</v>
      </c>
      <c r="BS119" s="503">
        <v>1055.6600000000001</v>
      </c>
      <c r="BT119" s="503">
        <v>0</v>
      </c>
      <c r="BU119" s="504">
        <v>0</v>
      </c>
      <c r="BV119" s="307"/>
      <c r="BW119" s="458"/>
      <c r="BX119" s="505"/>
      <c r="BY119" s="505"/>
      <c r="BZ119" s="505"/>
      <c r="CA119" s="505"/>
      <c r="CB119" s="505"/>
      <c r="CC119" s="505"/>
      <c r="CD119" s="505"/>
      <c r="CE119" s="505"/>
      <c r="CF119" s="505"/>
      <c r="CG119" s="505"/>
      <c r="CH119" s="505"/>
      <c r="CI119" s="505"/>
      <c r="CJ119" s="505"/>
      <c r="CK119" s="505"/>
      <c r="CL119" s="505"/>
      <c r="CM119" s="505"/>
      <c r="CN119" s="505"/>
      <c r="CO119" s="500"/>
      <c r="CP119" s="505"/>
      <c r="CQ119" s="505"/>
      <c r="CR119" s="506"/>
      <c r="CS119" s="500"/>
      <c r="CT119" s="505"/>
      <c r="CU119" s="500"/>
      <c r="CV119" s="500"/>
      <c r="CW119" s="500"/>
      <c r="CX119" s="506"/>
      <c r="CY119" s="505"/>
      <c r="CZ119" s="475"/>
      <c r="DA119" s="307"/>
      <c r="DB119" s="507">
        <v>0</v>
      </c>
      <c r="DC119" s="508"/>
      <c r="DD119" s="508"/>
      <c r="DE119" s="508"/>
      <c r="DF119" s="166">
        <v>815.38</v>
      </c>
      <c r="DG119" s="396">
        <v>336.67</v>
      </c>
      <c r="DH119" s="397"/>
      <c r="DI119" s="512"/>
      <c r="DJ119" s="171">
        <v>1152.05</v>
      </c>
      <c r="DK119" s="172">
        <v>815.38</v>
      </c>
      <c r="DL119" s="172">
        <v>336.67</v>
      </c>
      <c r="DM119" s="172">
        <v>822.86</v>
      </c>
      <c r="DN119" s="172">
        <v>214.48</v>
      </c>
      <c r="DO119" s="172">
        <v>2859.3399999999997</v>
      </c>
      <c r="DP119" s="172">
        <v>669.7399999999999</v>
      </c>
      <c r="DQ119" s="513">
        <v>0</v>
      </c>
      <c r="DS119" s="2"/>
      <c r="DT119" s="2"/>
      <c r="DU119" s="2"/>
      <c r="DV119" s="2"/>
      <c r="DW119" s="60"/>
      <c r="DX119" s="512">
        <v>34560</v>
      </c>
      <c r="DY119" s="514">
        <v>1</v>
      </c>
      <c r="DZ119" s="169">
        <v>0</v>
      </c>
      <c r="EA119" s="169">
        <v>0</v>
      </c>
      <c r="EB119" s="228"/>
      <c r="EC119" s="174"/>
      <c r="ED119" s="175"/>
      <c r="EE119" s="21"/>
      <c r="EF119" s="21"/>
      <c r="EG119" s="228"/>
      <c r="EH119" s="175"/>
      <c r="EI119" s="175"/>
      <c r="EJ119" s="175"/>
      <c r="EK119" s="175"/>
      <c r="EL119" s="175"/>
      <c r="EM119" s="172">
        <v>1172.73</v>
      </c>
      <c r="EO119" s="656">
        <v>7255.7</v>
      </c>
      <c r="EP119" s="657">
        <v>13920.8</v>
      </c>
      <c r="EQ119" s="658">
        <v>2840.9</v>
      </c>
      <c r="ER119" s="657">
        <v>2813.4</v>
      </c>
      <c r="ES119" s="657">
        <v>3400.4</v>
      </c>
      <c r="EU119" s="635">
        <v>7.5707006369426774E-2</v>
      </c>
      <c r="EV119" s="635">
        <v>4.5670802769589409E-2</v>
      </c>
      <c r="EW119" s="635">
        <v>2.5085792724776908E-2</v>
      </c>
      <c r="EX119" s="635">
        <v>4.5010183299388974E-2</v>
      </c>
      <c r="EY119" s="635">
        <v>1.1511627906976718E-2</v>
      </c>
      <c r="EZ119" s="129"/>
    </row>
    <row r="120" spans="3:156" x14ac:dyDescent="0.2">
      <c r="G120" s="1"/>
      <c r="K120" s="249"/>
      <c r="L120" s="249"/>
      <c r="M120" s="486">
        <v>44987</v>
      </c>
      <c r="N120" s="193">
        <v>7850</v>
      </c>
      <c r="O120" s="191">
        <v>14466</v>
      </c>
      <c r="P120" s="192">
        <v>2984</v>
      </c>
      <c r="Q120" s="191">
        <v>2680</v>
      </c>
      <c r="R120" s="191">
        <v>3421</v>
      </c>
      <c r="S120" s="487"/>
      <c r="T120" s="488"/>
      <c r="U120" s="21"/>
      <c r="V120" s="21"/>
      <c r="W120" s="489"/>
      <c r="X120" s="490">
        <v>1626</v>
      </c>
      <c r="Y120" s="194">
        <v>79</v>
      </c>
      <c r="Z120" s="192">
        <v>2411</v>
      </c>
      <c r="AA120" s="192">
        <v>20262.580000000002</v>
      </c>
      <c r="AB120" s="192">
        <v>25057</v>
      </c>
      <c r="AC120" s="194">
        <v>-4794.4199999999983</v>
      </c>
      <c r="AD120" s="491">
        <v>22646</v>
      </c>
      <c r="AE120" s="492">
        <v>593.07000000000005</v>
      </c>
      <c r="AF120" s="192">
        <v>14466</v>
      </c>
      <c r="AG120" s="192">
        <v>14000</v>
      </c>
      <c r="AH120" s="192">
        <v>593.07000000000005</v>
      </c>
      <c r="AI120" s="192">
        <v>7850</v>
      </c>
      <c r="AJ120" s="194">
        <v>0</v>
      </c>
      <c r="AK120" s="192">
        <v>1060.9000000000001</v>
      </c>
      <c r="AL120" s="192">
        <v>1075.8499999999999</v>
      </c>
      <c r="AM120" s="207">
        <v>1172.73</v>
      </c>
      <c r="AN120" s="207">
        <v>25.445238095238096</v>
      </c>
      <c r="AO120" s="197">
        <v>-1.4091808841549454E-2</v>
      </c>
      <c r="AP120" s="493">
        <v>1244.1199999999999</v>
      </c>
      <c r="AQ120" s="494">
        <v>568.17999999999995</v>
      </c>
      <c r="AR120" s="495">
        <v>1123.95</v>
      </c>
      <c r="AS120" s="495">
        <v>1135.04</v>
      </c>
      <c r="AT120" s="495">
        <v>1241.6400000000001</v>
      </c>
      <c r="AU120" s="496">
        <v>1194.54</v>
      </c>
      <c r="AV120" s="496">
        <v>1193.99</v>
      </c>
      <c r="AW120" s="21"/>
      <c r="AX120" s="497">
        <v>1.0687</v>
      </c>
      <c r="AY120" s="498">
        <v>1.4173</v>
      </c>
      <c r="AZ120" s="499">
        <v>2.6467999999999998</v>
      </c>
      <c r="BA120" s="499">
        <v>2.2442000000000002</v>
      </c>
      <c r="BB120" s="499">
        <v>2.1800000000000002</v>
      </c>
      <c r="BC120" s="307"/>
      <c r="BD120" s="500"/>
      <c r="BE120" s="501"/>
      <c r="BF120" s="499">
        <v>1055.7</v>
      </c>
      <c r="BG120" s="502">
        <v>1055.7</v>
      </c>
      <c r="BH120" s="503">
        <v>0</v>
      </c>
      <c r="BI120" s="503">
        <v>0</v>
      </c>
      <c r="BJ120" s="503">
        <v>0</v>
      </c>
      <c r="BK120" s="503">
        <v>1055.7</v>
      </c>
      <c r="BL120" s="503">
        <v>1055.7</v>
      </c>
      <c r="BM120" s="503">
        <v>1055.7</v>
      </c>
      <c r="BN120" s="503">
        <v>1055.42</v>
      </c>
      <c r="BO120" s="503">
        <v>1055.58</v>
      </c>
      <c r="BP120" s="503">
        <v>35.228495907773642</v>
      </c>
      <c r="BQ120" s="503">
        <v>9.4081700000010642</v>
      </c>
      <c r="BR120" s="503">
        <v>0</v>
      </c>
      <c r="BS120" s="503">
        <v>1055.6600000000001</v>
      </c>
      <c r="BT120" s="503">
        <v>0</v>
      </c>
      <c r="BU120" s="504">
        <v>0</v>
      </c>
      <c r="BV120" s="307"/>
      <c r="BW120" s="458"/>
      <c r="BX120" s="505"/>
      <c r="BY120" s="505"/>
      <c r="BZ120" s="505"/>
      <c r="CA120" s="505"/>
      <c r="CB120" s="505"/>
      <c r="CC120" s="505"/>
      <c r="CD120" s="505"/>
      <c r="CE120" s="505"/>
      <c r="CF120" s="505"/>
      <c r="CG120" s="505"/>
      <c r="CH120" s="505"/>
      <c r="CI120" s="505"/>
      <c r="CJ120" s="505"/>
      <c r="CK120" s="505"/>
      <c r="CL120" s="505"/>
      <c r="CM120" s="505"/>
      <c r="CN120" s="505"/>
      <c r="CO120" s="500"/>
      <c r="CP120" s="505"/>
      <c r="CQ120" s="505"/>
      <c r="CR120" s="506"/>
      <c r="CS120" s="500"/>
      <c r="CT120" s="505"/>
      <c r="CU120" s="500"/>
      <c r="CV120" s="500"/>
      <c r="CW120" s="500"/>
      <c r="CX120" s="506"/>
      <c r="CY120" s="505"/>
      <c r="CZ120" s="475"/>
      <c r="DA120" s="307"/>
      <c r="DB120" s="507">
        <v>0</v>
      </c>
      <c r="DC120" s="508"/>
      <c r="DD120" s="508"/>
      <c r="DE120" s="508"/>
      <c r="DF120" s="573">
        <v>794.62</v>
      </c>
      <c r="DG120" s="396">
        <v>311.58999999999997</v>
      </c>
      <c r="DH120" s="397"/>
      <c r="DI120" s="512"/>
      <c r="DJ120" s="171">
        <v>1106.21</v>
      </c>
      <c r="DK120" s="172">
        <v>794.62</v>
      </c>
      <c r="DL120" s="172">
        <v>311.58999999999997</v>
      </c>
      <c r="DM120" s="172">
        <v>778.26</v>
      </c>
      <c r="DN120" s="172">
        <v>279.38</v>
      </c>
      <c r="DO120" s="172">
        <v>2875.7</v>
      </c>
      <c r="DP120" s="172">
        <v>701.94999999999993</v>
      </c>
      <c r="DQ120" s="513">
        <v>0</v>
      </c>
      <c r="DS120" s="2"/>
      <c r="DT120" s="2"/>
      <c r="DU120" s="2"/>
      <c r="DV120" s="2"/>
      <c r="DW120" s="60"/>
      <c r="DX120" s="512">
        <v>32687</v>
      </c>
      <c r="DY120" s="514">
        <v>1</v>
      </c>
      <c r="DZ120" s="169">
        <v>0</v>
      </c>
      <c r="EA120" s="169">
        <v>0</v>
      </c>
      <c r="EB120" s="228"/>
      <c r="EC120" s="174"/>
      <c r="ED120" s="175"/>
      <c r="EE120" s="21"/>
      <c r="EF120" s="21"/>
      <c r="EG120" s="228"/>
      <c r="EH120" s="175"/>
      <c r="EI120" s="175"/>
      <c r="EJ120" s="175"/>
      <c r="EK120" s="175"/>
      <c r="EL120" s="175"/>
      <c r="EM120" s="172">
        <v>1172.73</v>
      </c>
      <c r="EO120" s="656">
        <v>6586.8</v>
      </c>
      <c r="EP120" s="657">
        <v>13786.2</v>
      </c>
      <c r="EQ120" s="658">
        <v>2968.3</v>
      </c>
      <c r="ER120" s="657">
        <v>2550.5</v>
      </c>
      <c r="ES120" s="657">
        <v>3462</v>
      </c>
      <c r="EU120" s="635">
        <v>0.16091719745222927</v>
      </c>
      <c r="EV120" s="635">
        <v>4.6992948983824091E-2</v>
      </c>
      <c r="EW120" s="635">
        <v>5.2613941018766147E-3</v>
      </c>
      <c r="EX120" s="635">
        <v>4.8320895522388059E-2</v>
      </c>
      <c r="EY120" s="635">
        <v>-1.1984799766150248E-2</v>
      </c>
      <c r="EZ120" s="129"/>
    </row>
    <row r="121" spans="3:156" x14ac:dyDescent="0.2">
      <c r="G121" s="1"/>
      <c r="K121" s="249"/>
      <c r="L121" s="249"/>
      <c r="M121" s="486">
        <v>44988</v>
      </c>
      <c r="N121" s="193">
        <v>7850</v>
      </c>
      <c r="O121" s="191">
        <v>14376</v>
      </c>
      <c r="P121" s="192">
        <v>3058</v>
      </c>
      <c r="Q121" s="191">
        <v>2998</v>
      </c>
      <c r="R121" s="191">
        <v>3433</v>
      </c>
      <c r="S121" s="487"/>
      <c r="T121" s="488"/>
      <c r="U121" s="21"/>
      <c r="V121" s="21"/>
      <c r="W121" s="489"/>
      <c r="X121" s="490">
        <v>915</v>
      </c>
      <c r="Y121" s="194">
        <v>79</v>
      </c>
      <c r="Z121" s="192">
        <v>2338</v>
      </c>
      <c r="AA121" s="192">
        <v>20262.580000000002</v>
      </c>
      <c r="AB121" s="192">
        <v>25537</v>
      </c>
      <c r="AC121" s="194">
        <v>-5274.4199999999983</v>
      </c>
      <c r="AD121" s="491">
        <v>23199</v>
      </c>
      <c r="AE121" s="492">
        <v>1467.6</v>
      </c>
      <c r="AF121" s="192">
        <v>14376</v>
      </c>
      <c r="AG121" s="192">
        <v>14000</v>
      </c>
      <c r="AH121" s="192">
        <v>966.59999999999991</v>
      </c>
      <c r="AI121" s="192">
        <v>7850</v>
      </c>
      <c r="AJ121" s="194">
        <v>0</v>
      </c>
      <c r="AK121" s="192">
        <v>1021.71</v>
      </c>
      <c r="AL121" s="192">
        <v>1030.99</v>
      </c>
      <c r="AM121" s="207">
        <v>1172.73</v>
      </c>
      <c r="AN121" s="207">
        <v>25.533333333333335</v>
      </c>
      <c r="AO121" s="197">
        <v>-9.0828121482612219E-3</v>
      </c>
      <c r="AP121" s="493">
        <v>982.43</v>
      </c>
      <c r="AQ121" s="494">
        <v>539.53</v>
      </c>
      <c r="AR121" s="495">
        <v>1124.1300000000001</v>
      </c>
      <c r="AS121" s="495">
        <v>1135.04</v>
      </c>
      <c r="AT121" s="495">
        <v>1241.46</v>
      </c>
      <c r="AU121" s="496">
        <v>1194.54</v>
      </c>
      <c r="AV121" s="496">
        <v>1194.92</v>
      </c>
      <c r="AW121" s="21"/>
      <c r="AX121" s="497">
        <v>1.0724</v>
      </c>
      <c r="AY121" s="498">
        <v>1.4173</v>
      </c>
      <c r="AZ121" s="499">
        <v>2.6417999999999999</v>
      </c>
      <c r="BA121" s="499">
        <v>2.2442000000000002</v>
      </c>
      <c r="BB121" s="499">
        <v>2.1854</v>
      </c>
      <c r="BC121" s="307"/>
      <c r="BD121" s="500"/>
      <c r="BE121" s="501"/>
      <c r="BF121" s="499">
        <v>1072.2</v>
      </c>
      <c r="BG121" s="502">
        <v>1072.2</v>
      </c>
      <c r="BH121" s="503">
        <v>0</v>
      </c>
      <c r="BI121" s="503">
        <v>0</v>
      </c>
      <c r="BJ121" s="503">
        <v>0</v>
      </c>
      <c r="BK121" s="503">
        <v>1072.2</v>
      </c>
      <c r="BL121" s="503">
        <v>1072.2</v>
      </c>
      <c r="BM121" s="503">
        <v>1072.2</v>
      </c>
      <c r="BN121" s="503">
        <v>1055.58</v>
      </c>
      <c r="BO121" s="503">
        <v>1055.58</v>
      </c>
      <c r="BP121" s="503">
        <v>19.620368910610122</v>
      </c>
      <c r="BQ121" s="503">
        <v>732.81538000000046</v>
      </c>
      <c r="BR121" s="503">
        <v>0</v>
      </c>
      <c r="BS121" s="503">
        <v>1072.2</v>
      </c>
      <c r="BT121" s="503">
        <v>0</v>
      </c>
      <c r="BU121" s="504">
        <v>0</v>
      </c>
      <c r="BV121" s="307"/>
      <c r="BW121" s="458"/>
      <c r="BX121" s="505"/>
      <c r="BY121" s="505"/>
      <c r="BZ121" s="505"/>
      <c r="CA121" s="505"/>
      <c r="CB121" s="505"/>
      <c r="CC121" s="505"/>
      <c r="CD121" s="505"/>
      <c r="CE121" s="505"/>
      <c r="CF121" s="505"/>
      <c r="CG121" s="505"/>
      <c r="CH121" s="505"/>
      <c r="CI121" s="505"/>
      <c r="CJ121" s="505"/>
      <c r="CK121" s="505"/>
      <c r="CL121" s="505"/>
      <c r="CM121" s="505"/>
      <c r="CN121" s="505"/>
      <c r="CO121" s="500"/>
      <c r="CP121" s="505"/>
      <c r="CQ121" s="505"/>
      <c r="CR121" s="506"/>
      <c r="CS121" s="500"/>
      <c r="CT121" s="505"/>
      <c r="CU121" s="500"/>
      <c r="CV121" s="500"/>
      <c r="CW121" s="500"/>
      <c r="CX121" s="506"/>
      <c r="CY121" s="505"/>
      <c r="CZ121" s="475"/>
      <c r="DA121" s="307"/>
      <c r="DB121" s="507">
        <v>0</v>
      </c>
      <c r="DC121" s="508"/>
      <c r="DD121" s="508"/>
      <c r="DE121" s="508"/>
      <c r="DF121" s="573">
        <v>451.39</v>
      </c>
      <c r="DG121" s="396">
        <v>170.87</v>
      </c>
      <c r="DH121" s="397"/>
      <c r="DI121" s="512"/>
      <c r="DJ121" s="171">
        <v>622.26</v>
      </c>
      <c r="DK121" s="172">
        <v>451.39</v>
      </c>
      <c r="DL121" s="172">
        <v>170.87</v>
      </c>
      <c r="DM121" s="172">
        <v>447.57</v>
      </c>
      <c r="DN121" s="172">
        <v>326.60000000000002</v>
      </c>
      <c r="DO121" s="172">
        <v>2879.52</v>
      </c>
      <c r="DP121" s="172">
        <v>546.22</v>
      </c>
      <c r="DQ121" s="513">
        <v>0</v>
      </c>
      <c r="DS121" s="2"/>
      <c r="DT121" s="2"/>
      <c r="DU121" s="2"/>
      <c r="DV121" s="2"/>
      <c r="DW121" s="60"/>
      <c r="DX121" s="512">
        <v>18798</v>
      </c>
      <c r="DY121" s="514">
        <v>1</v>
      </c>
      <c r="DZ121" s="169">
        <v>0</v>
      </c>
      <c r="EA121" s="169">
        <v>0</v>
      </c>
      <c r="EB121" s="228"/>
      <c r="EC121" s="174"/>
      <c r="ED121" s="175"/>
      <c r="EE121" s="21"/>
      <c r="EF121" s="21"/>
      <c r="EG121" s="228"/>
      <c r="EH121" s="175"/>
      <c r="EI121" s="175"/>
      <c r="EJ121" s="175"/>
      <c r="EK121" s="175"/>
      <c r="EL121" s="175"/>
      <c r="EM121" s="172">
        <v>1172.73</v>
      </c>
      <c r="EO121" s="656">
        <v>7236.2</v>
      </c>
      <c r="EP121" s="657">
        <v>13574.1</v>
      </c>
      <c r="EQ121" s="658">
        <v>3008.6</v>
      </c>
      <c r="ER121" s="657">
        <v>2912</v>
      </c>
      <c r="ES121" s="657">
        <v>3407.1</v>
      </c>
      <c r="EU121" s="635">
        <v>7.8191082802547787E-2</v>
      </c>
      <c r="EV121" s="635">
        <v>5.578046744574288E-2</v>
      </c>
      <c r="EW121" s="635">
        <v>1.6154349247874459E-2</v>
      </c>
      <c r="EX121" s="635">
        <v>2.8685790527018012E-2</v>
      </c>
      <c r="EY121" s="635">
        <v>7.5444217885231842E-3</v>
      </c>
      <c r="EZ121" s="129"/>
    </row>
    <row r="122" spans="3:156" x14ac:dyDescent="0.2">
      <c r="G122" s="1"/>
      <c r="K122" s="249"/>
      <c r="L122" s="249"/>
      <c r="M122" s="486">
        <v>44989</v>
      </c>
      <c r="N122" s="193">
        <v>7850</v>
      </c>
      <c r="O122" s="191">
        <v>14602</v>
      </c>
      <c r="P122" s="192">
        <v>3051</v>
      </c>
      <c r="Q122" s="191">
        <v>2936</v>
      </c>
      <c r="R122" s="191">
        <v>3279</v>
      </c>
      <c r="S122" s="487"/>
      <c r="T122" s="488"/>
      <c r="U122" s="21"/>
      <c r="V122" s="21"/>
      <c r="W122" s="489"/>
      <c r="X122" s="490">
        <v>1682</v>
      </c>
      <c r="Y122" s="194">
        <v>79</v>
      </c>
      <c r="Z122" s="192">
        <v>2234</v>
      </c>
      <c r="AA122" s="192">
        <v>20262.580000000002</v>
      </c>
      <c r="AB122" s="192">
        <v>24432</v>
      </c>
      <c r="AC122" s="194">
        <v>-4169.4199999999983</v>
      </c>
      <c r="AD122" s="491">
        <v>22198</v>
      </c>
      <c r="AE122" s="492">
        <v>1516.32</v>
      </c>
      <c r="AF122" s="192">
        <v>14602</v>
      </c>
      <c r="AG122" s="192">
        <v>14000</v>
      </c>
      <c r="AH122" s="192">
        <v>624.31999999999994</v>
      </c>
      <c r="AI122" s="192">
        <v>7850</v>
      </c>
      <c r="AJ122" s="194">
        <v>0</v>
      </c>
      <c r="AK122" s="192">
        <v>1048.07</v>
      </c>
      <c r="AL122" s="192">
        <v>1045.8699999999999</v>
      </c>
      <c r="AM122" s="207">
        <v>1172.73</v>
      </c>
      <c r="AN122" s="207">
        <v>26.12142857142857</v>
      </c>
      <c r="AO122" s="197">
        <v>2.0990964343985093E-3</v>
      </c>
      <c r="AP122" s="493">
        <v>1233.77</v>
      </c>
      <c r="AQ122" s="494">
        <v>554.11</v>
      </c>
      <c r="AR122" s="495">
        <v>1125.44</v>
      </c>
      <c r="AS122" s="495">
        <v>1135.04</v>
      </c>
      <c r="AT122" s="495">
        <v>1239.23</v>
      </c>
      <c r="AU122" s="496">
        <v>1194.54</v>
      </c>
      <c r="AV122" s="496">
        <v>1193.96</v>
      </c>
      <c r="AW122" s="21"/>
      <c r="AX122" s="497">
        <v>1.0971</v>
      </c>
      <c r="AY122" s="498">
        <v>1.4173</v>
      </c>
      <c r="AZ122" s="499">
        <v>2.6118999999999999</v>
      </c>
      <c r="BA122" s="499">
        <v>2.2442000000000002</v>
      </c>
      <c r="BB122" s="499">
        <v>2.1854</v>
      </c>
      <c r="BC122" s="307"/>
      <c r="BD122" s="500"/>
      <c r="BE122" s="501"/>
      <c r="BF122" s="499">
        <v>1055.7</v>
      </c>
      <c r="BG122" s="502">
        <v>1055.7</v>
      </c>
      <c r="BH122" s="503">
        <v>0</v>
      </c>
      <c r="BI122" s="503">
        <v>0</v>
      </c>
      <c r="BJ122" s="503">
        <v>0</v>
      </c>
      <c r="BK122" s="503">
        <v>1055.7</v>
      </c>
      <c r="BL122" s="503">
        <v>1055.7</v>
      </c>
      <c r="BM122" s="503">
        <v>1055.7</v>
      </c>
      <c r="BN122" s="503">
        <v>1055.58</v>
      </c>
      <c r="BO122" s="503">
        <v>1055.58</v>
      </c>
      <c r="BP122" s="503">
        <v>36.068163188095085</v>
      </c>
      <c r="BQ122" s="503">
        <v>0</v>
      </c>
      <c r="BR122" s="503">
        <v>0</v>
      </c>
      <c r="BS122" s="503">
        <v>1055.6600000000001</v>
      </c>
      <c r="BT122" s="503">
        <v>0</v>
      </c>
      <c r="BU122" s="504">
        <v>0</v>
      </c>
      <c r="BV122" s="307"/>
      <c r="BW122" s="458"/>
      <c r="BX122" s="505"/>
      <c r="BY122" s="505"/>
      <c r="BZ122" s="505"/>
      <c r="CA122" s="505"/>
      <c r="CB122" s="505"/>
      <c r="CC122" s="505"/>
      <c r="CD122" s="505"/>
      <c r="CE122" s="505"/>
      <c r="CF122" s="505"/>
      <c r="CG122" s="505"/>
      <c r="CH122" s="505"/>
      <c r="CI122" s="505"/>
      <c r="CJ122" s="505"/>
      <c r="CK122" s="505"/>
      <c r="CL122" s="505"/>
      <c r="CM122" s="505"/>
      <c r="CN122" s="505"/>
      <c r="CO122" s="500"/>
      <c r="CP122" s="505"/>
      <c r="CQ122" s="505"/>
      <c r="CR122" s="506"/>
      <c r="CS122" s="500"/>
      <c r="CT122" s="505"/>
      <c r="CU122" s="500"/>
      <c r="CV122" s="500"/>
      <c r="CW122" s="500"/>
      <c r="CX122" s="506"/>
      <c r="CY122" s="505"/>
      <c r="CZ122" s="475"/>
      <c r="DA122" s="307"/>
      <c r="DB122" s="507">
        <v>0</v>
      </c>
      <c r="DC122" s="508"/>
      <c r="DD122" s="508"/>
      <c r="DE122" s="508"/>
      <c r="DF122" s="573">
        <v>826.78</v>
      </c>
      <c r="DG122" s="396">
        <v>317.23</v>
      </c>
      <c r="DH122" s="397"/>
      <c r="DI122" s="512"/>
      <c r="DJ122" s="171">
        <v>1144.01</v>
      </c>
      <c r="DK122" s="172">
        <v>826.78</v>
      </c>
      <c r="DL122" s="172">
        <v>317.23</v>
      </c>
      <c r="DM122" s="172">
        <v>726.95</v>
      </c>
      <c r="DN122" s="172">
        <v>424.05</v>
      </c>
      <c r="DO122" s="172">
        <v>2979.3500000000004</v>
      </c>
      <c r="DP122" s="172">
        <v>439.4</v>
      </c>
      <c r="DQ122" s="513">
        <v>0</v>
      </c>
      <c r="DS122" s="2"/>
      <c r="DT122" s="2"/>
      <c r="DU122" s="2"/>
      <c r="DV122" s="2"/>
      <c r="DW122" s="60"/>
      <c r="DX122" s="512">
        <v>30532</v>
      </c>
      <c r="DY122" s="514">
        <v>2</v>
      </c>
      <c r="DZ122" s="169">
        <v>0</v>
      </c>
      <c r="EA122" s="169">
        <v>0</v>
      </c>
      <c r="EB122" s="228"/>
      <c r="EC122" s="174"/>
      <c r="ED122" s="175"/>
      <c r="EE122" s="21"/>
      <c r="EF122" s="21"/>
      <c r="EG122" s="228"/>
      <c r="EH122" s="175"/>
      <c r="EI122" s="175"/>
      <c r="EJ122" s="175"/>
      <c r="EK122" s="175"/>
      <c r="EL122" s="175"/>
      <c r="EM122" s="172">
        <v>1172.73</v>
      </c>
      <c r="EO122" s="656">
        <v>7274</v>
      </c>
      <c r="EP122" s="657">
        <v>13760</v>
      </c>
      <c r="EQ122" s="658">
        <v>2994</v>
      </c>
      <c r="ER122" s="657">
        <v>2854</v>
      </c>
      <c r="ES122" s="657">
        <v>3279</v>
      </c>
      <c r="EU122" s="635">
        <v>7.3375796178343944E-2</v>
      </c>
      <c r="EV122" s="635">
        <v>5.7663333789891795E-2</v>
      </c>
      <c r="EW122" s="635">
        <v>1.8682399213372666E-2</v>
      </c>
      <c r="EX122" s="635">
        <v>2.7929155313351498E-2</v>
      </c>
      <c r="EY122" s="635">
        <v>0</v>
      </c>
      <c r="EZ122" s="129"/>
    </row>
    <row r="123" spans="3:156" ht="21" thickBot="1" x14ac:dyDescent="0.25">
      <c r="C123" s="718" t="s">
        <v>201</v>
      </c>
      <c r="D123" s="718"/>
      <c r="E123" s="718"/>
      <c r="F123" s="718"/>
      <c r="G123" s="718"/>
      <c r="H123" s="718"/>
      <c r="K123" s="249"/>
      <c r="L123" s="249"/>
      <c r="M123" s="486">
        <v>44990</v>
      </c>
      <c r="N123" s="193">
        <v>7850</v>
      </c>
      <c r="O123" s="191">
        <v>14003</v>
      </c>
      <c r="P123" s="192">
        <v>3009</v>
      </c>
      <c r="Q123" s="191">
        <v>2980</v>
      </c>
      <c r="R123" s="191">
        <v>3336</v>
      </c>
      <c r="S123" s="487"/>
      <c r="T123" s="488"/>
      <c r="U123" s="21"/>
      <c r="V123" s="21"/>
      <c r="W123" s="489"/>
      <c r="X123" s="490">
        <v>1645</v>
      </c>
      <c r="Y123" s="194">
        <v>78</v>
      </c>
      <c r="Z123" s="192">
        <v>2082</v>
      </c>
      <c r="AA123" s="192">
        <v>20262.580000000002</v>
      </c>
      <c r="AB123" s="192">
        <v>25317</v>
      </c>
      <c r="AC123" s="194">
        <v>-5054.4199999999983</v>
      </c>
      <c r="AD123" s="491">
        <v>23235</v>
      </c>
      <c r="AE123" s="492">
        <v>-27.34</v>
      </c>
      <c r="AF123" s="192">
        <v>14003</v>
      </c>
      <c r="AG123" s="192">
        <v>14000</v>
      </c>
      <c r="AH123" s="192">
        <v>-27.34</v>
      </c>
      <c r="AI123" s="192">
        <v>7850</v>
      </c>
      <c r="AJ123" s="194">
        <v>0</v>
      </c>
      <c r="AK123" s="192">
        <v>1041.6600000000001</v>
      </c>
      <c r="AL123" s="192">
        <v>1018.25</v>
      </c>
      <c r="AM123" s="207">
        <v>1172.73</v>
      </c>
      <c r="AN123" s="207">
        <v>25.24761904761905</v>
      </c>
      <c r="AO123" s="197">
        <v>2.2473743831960602E-2</v>
      </c>
      <c r="AP123" s="493">
        <v>1397.94</v>
      </c>
      <c r="AQ123" s="494">
        <v>553.01</v>
      </c>
      <c r="AR123" s="495">
        <v>1123.22</v>
      </c>
      <c r="AS123" s="495">
        <v>1135.04</v>
      </c>
      <c r="AT123" s="495">
        <v>1240.1600000000001</v>
      </c>
      <c r="AU123" s="496">
        <v>1194.54</v>
      </c>
      <c r="AV123" s="496">
        <v>1192.51</v>
      </c>
      <c r="AW123" s="21"/>
      <c r="AX123" s="497">
        <v>1.0604</v>
      </c>
      <c r="AY123" s="498">
        <v>1.4173</v>
      </c>
      <c r="AZ123" s="499">
        <v>2.6223999999999998</v>
      </c>
      <c r="BA123" s="499">
        <v>2.2442000000000002</v>
      </c>
      <c r="BB123" s="499">
        <v>2.149</v>
      </c>
      <c r="BC123" s="307"/>
      <c r="BD123" s="500"/>
      <c r="BE123" s="501"/>
      <c r="BF123" s="499">
        <v>1055.7</v>
      </c>
      <c r="BG123" s="502">
        <v>1055.7</v>
      </c>
      <c r="BH123" s="503">
        <v>0</v>
      </c>
      <c r="BI123" s="503">
        <v>0</v>
      </c>
      <c r="BJ123" s="503">
        <v>0</v>
      </c>
      <c r="BK123" s="503">
        <v>1055.7</v>
      </c>
      <c r="BL123" s="503">
        <v>1055.7</v>
      </c>
      <c r="BM123" s="503">
        <v>1055.7</v>
      </c>
      <c r="BN123" s="503">
        <v>1055.58</v>
      </c>
      <c r="BO123" s="503">
        <v>1055.58</v>
      </c>
      <c r="BP123" s="503">
        <v>35.888446981846165</v>
      </c>
      <c r="BQ123" s="503">
        <v>0</v>
      </c>
      <c r="BR123" s="503">
        <v>0</v>
      </c>
      <c r="BS123" s="503">
        <v>1055.6600000000001</v>
      </c>
      <c r="BT123" s="503">
        <v>0</v>
      </c>
      <c r="BU123" s="504">
        <v>0</v>
      </c>
      <c r="BV123" s="307"/>
      <c r="BW123" s="458"/>
      <c r="BX123" s="505"/>
      <c r="BY123" s="505"/>
      <c r="BZ123" s="505"/>
      <c r="CA123" s="505"/>
      <c r="CB123" s="505"/>
      <c r="CC123" s="505"/>
      <c r="CD123" s="505"/>
      <c r="CE123" s="505"/>
      <c r="CF123" s="505"/>
      <c r="CG123" s="505"/>
      <c r="CH123" s="505"/>
      <c r="CI123" s="505"/>
      <c r="CJ123" s="505"/>
      <c r="CK123" s="505"/>
      <c r="CL123" s="505"/>
      <c r="CM123" s="505"/>
      <c r="CN123" s="505"/>
      <c r="CO123" s="500"/>
      <c r="CP123" s="505"/>
      <c r="CQ123" s="505"/>
      <c r="CR123" s="506"/>
      <c r="CS123" s="500"/>
      <c r="CT123" s="505"/>
      <c r="CU123" s="500"/>
      <c r="CV123" s="500"/>
      <c r="CW123" s="500"/>
      <c r="CX123" s="506"/>
      <c r="CY123" s="505"/>
      <c r="CZ123" s="475"/>
      <c r="DA123" s="307"/>
      <c r="DB123" s="507">
        <v>0</v>
      </c>
      <c r="DC123" s="508"/>
      <c r="DD123" s="508"/>
      <c r="DE123" s="508"/>
      <c r="DF123" s="573">
        <v>818.55</v>
      </c>
      <c r="DG123" s="396">
        <v>300.38</v>
      </c>
      <c r="DH123" s="397"/>
      <c r="DI123" s="512"/>
      <c r="DJ123" s="171">
        <v>1118.9299999999998</v>
      </c>
      <c r="DK123" s="172">
        <v>818.55</v>
      </c>
      <c r="DL123" s="172">
        <v>300.38</v>
      </c>
      <c r="DM123" s="172">
        <v>0</v>
      </c>
      <c r="DN123" s="172">
        <v>0</v>
      </c>
      <c r="DO123" s="172">
        <v>3797.9</v>
      </c>
      <c r="DP123" s="172">
        <v>739.78000000000009</v>
      </c>
      <c r="DQ123" s="513">
        <v>0</v>
      </c>
      <c r="DS123" s="2"/>
      <c r="DT123" s="2"/>
      <c r="DU123" s="2"/>
      <c r="DV123" s="2"/>
      <c r="DW123" s="60"/>
      <c r="DX123" s="512">
        <v>0</v>
      </c>
      <c r="DY123" s="514">
        <v>0</v>
      </c>
      <c r="DZ123" s="169">
        <v>0</v>
      </c>
      <c r="EA123" s="169">
        <v>0</v>
      </c>
      <c r="EB123" s="228"/>
      <c r="EC123" s="174"/>
      <c r="ED123" s="175"/>
      <c r="EE123" s="21"/>
      <c r="EF123" s="21"/>
      <c r="EG123" s="228"/>
      <c r="EH123" s="175"/>
      <c r="EI123" s="175"/>
      <c r="EJ123" s="175"/>
      <c r="EK123" s="175"/>
      <c r="EL123" s="175"/>
      <c r="EM123" s="172">
        <v>1172.73</v>
      </c>
      <c r="EO123" s="656">
        <v>7268</v>
      </c>
      <c r="EP123" s="657">
        <v>13260.7</v>
      </c>
      <c r="EQ123" s="658">
        <v>2933</v>
      </c>
      <c r="ER123" s="657">
        <v>2887</v>
      </c>
      <c r="ES123" s="657">
        <v>3335</v>
      </c>
      <c r="EU123" s="635">
        <v>7.4140127388535038E-2</v>
      </c>
      <c r="EV123" s="635">
        <v>5.3010069270870479E-2</v>
      </c>
      <c r="EW123" s="635">
        <v>2.5257560651379195E-2</v>
      </c>
      <c r="EX123" s="635">
        <v>3.1208053691275169E-2</v>
      </c>
      <c r="EY123" s="635">
        <v>2.9976019184652276E-4</v>
      </c>
      <c r="EZ123" s="129"/>
    </row>
    <row r="124" spans="3:156" ht="15.75" thickBot="1" x14ac:dyDescent="0.25">
      <c r="E124" s="365" t="s">
        <v>131</v>
      </c>
      <c r="F124" s="366" t="s">
        <v>10</v>
      </c>
      <c r="G124" s="366" t="s">
        <v>11</v>
      </c>
      <c r="H124" s="367" t="s">
        <v>12</v>
      </c>
      <c r="K124" s="249"/>
      <c r="L124" s="249"/>
      <c r="M124" s="486">
        <v>44991</v>
      </c>
      <c r="N124" s="193">
        <v>7850</v>
      </c>
      <c r="O124" s="191">
        <v>14271</v>
      </c>
      <c r="P124" s="192">
        <v>3031</v>
      </c>
      <c r="Q124" s="191">
        <v>3020</v>
      </c>
      <c r="R124" s="191">
        <v>3263</v>
      </c>
      <c r="S124" s="487"/>
      <c r="T124" s="488"/>
      <c r="U124" s="21"/>
      <c r="V124" s="21"/>
      <c r="W124" s="489"/>
      <c r="X124" s="490">
        <v>1623</v>
      </c>
      <c r="Y124" s="194">
        <v>79</v>
      </c>
      <c r="Z124" s="192">
        <v>2106</v>
      </c>
      <c r="AA124" s="192">
        <v>20262.580000000002</v>
      </c>
      <c r="AB124" s="192">
        <v>25655</v>
      </c>
      <c r="AC124" s="194">
        <v>-5392.4199999999983</v>
      </c>
      <c r="AD124" s="491">
        <v>23549</v>
      </c>
      <c r="AE124" s="492">
        <v>-26</v>
      </c>
      <c r="AF124" s="192">
        <v>14271</v>
      </c>
      <c r="AG124" s="192">
        <v>14271</v>
      </c>
      <c r="AH124" s="192">
        <v>-25</v>
      </c>
      <c r="AI124" s="192">
        <v>7850</v>
      </c>
      <c r="AJ124" s="194">
        <v>0</v>
      </c>
      <c r="AK124" s="192">
        <v>1034.3399999999999</v>
      </c>
      <c r="AL124" s="192">
        <v>1046.0999999999999</v>
      </c>
      <c r="AM124" s="207">
        <v>1172.73</v>
      </c>
      <c r="AN124" s="207">
        <v>25.733333333333331</v>
      </c>
      <c r="AO124" s="197">
        <v>-1.1369569000522065E-2</v>
      </c>
      <c r="AP124" s="493">
        <v>1336.17</v>
      </c>
      <c r="AQ124" s="494">
        <v>560.76</v>
      </c>
      <c r="AR124" s="495">
        <v>1124.81</v>
      </c>
      <c r="AS124" s="495">
        <v>1135.04</v>
      </c>
      <c r="AT124" s="495">
        <v>1236.6099999999999</v>
      </c>
      <c r="AU124" s="496">
        <v>1204.1099999999999</v>
      </c>
      <c r="AV124" s="496">
        <v>1190.42</v>
      </c>
      <c r="AW124" s="21"/>
      <c r="AX124" s="497">
        <v>1.0808</v>
      </c>
      <c r="AY124" s="498">
        <v>1.4173</v>
      </c>
      <c r="AZ124" s="499">
        <v>2.5798999999999999</v>
      </c>
      <c r="BA124" s="499">
        <v>2.3106</v>
      </c>
      <c r="BB124" s="499">
        <v>2.1303999999999998</v>
      </c>
      <c r="BC124" s="307"/>
      <c r="BD124" s="500"/>
      <c r="BE124" s="501"/>
      <c r="BF124" s="499">
        <v>1055.7</v>
      </c>
      <c r="BG124" s="502">
        <v>1055.7</v>
      </c>
      <c r="BH124" s="503">
        <v>0</v>
      </c>
      <c r="BI124" s="503">
        <v>0</v>
      </c>
      <c r="BJ124" s="503">
        <v>0</v>
      </c>
      <c r="BK124" s="503">
        <v>1055.7</v>
      </c>
      <c r="BL124" s="503">
        <v>1055.7</v>
      </c>
      <c r="BM124" s="503">
        <v>1055.7</v>
      </c>
      <c r="BN124" s="503">
        <v>1055.58</v>
      </c>
      <c r="BO124" s="503">
        <v>1055.58</v>
      </c>
      <c r="BP124" s="503">
        <v>35.125178940671226</v>
      </c>
      <c r="BQ124" s="503">
        <v>37.2024500000025</v>
      </c>
      <c r="BR124" s="503">
        <v>0</v>
      </c>
      <c r="BS124" s="503">
        <v>1055.6600000000001</v>
      </c>
      <c r="BT124" s="503">
        <v>0</v>
      </c>
      <c r="BU124" s="504">
        <v>0</v>
      </c>
      <c r="BV124" s="307"/>
      <c r="BW124" s="458"/>
      <c r="BX124" s="505"/>
      <c r="BY124" s="505"/>
      <c r="BZ124" s="505"/>
      <c r="CA124" s="505"/>
      <c r="CB124" s="505"/>
      <c r="CC124" s="505"/>
      <c r="CD124" s="505"/>
      <c r="CE124" s="505"/>
      <c r="CF124" s="505"/>
      <c r="CG124" s="505"/>
      <c r="CH124" s="505"/>
      <c r="CI124" s="505"/>
      <c r="CJ124" s="505"/>
      <c r="CK124" s="505"/>
      <c r="CL124" s="505"/>
      <c r="CM124" s="505"/>
      <c r="CN124" s="505"/>
      <c r="CO124" s="500"/>
      <c r="CP124" s="505"/>
      <c r="CQ124" s="505"/>
      <c r="CR124" s="506"/>
      <c r="CS124" s="500"/>
      <c r="CT124" s="505"/>
      <c r="CU124" s="500"/>
      <c r="CV124" s="500"/>
      <c r="CW124" s="500"/>
      <c r="CX124" s="506"/>
      <c r="CY124" s="505"/>
      <c r="CZ124" s="475"/>
      <c r="DA124" s="307"/>
      <c r="DB124" s="507">
        <v>0</v>
      </c>
      <c r="DC124" s="508"/>
      <c r="DD124" s="508"/>
      <c r="DE124" s="508"/>
      <c r="DF124" s="573">
        <v>801.38</v>
      </c>
      <c r="DG124" s="396">
        <v>302.77999999999997</v>
      </c>
      <c r="DH124" s="397"/>
      <c r="DI124" s="512"/>
      <c r="DJ124" s="171">
        <v>1104.1599999999999</v>
      </c>
      <c r="DK124" s="172">
        <v>801.38</v>
      </c>
      <c r="DL124" s="172">
        <v>302.77999999999997</v>
      </c>
      <c r="DM124" s="172">
        <v>1040.21</v>
      </c>
      <c r="DN124" s="172">
        <v>279.93</v>
      </c>
      <c r="DO124" s="172">
        <v>3559.07</v>
      </c>
      <c r="DP124" s="172">
        <v>762.63</v>
      </c>
      <c r="DQ124" s="513">
        <v>0</v>
      </c>
      <c r="DS124" s="2"/>
      <c r="DT124" s="2"/>
      <c r="DU124" s="2"/>
      <c r="DV124" s="2"/>
      <c r="DW124" s="60"/>
      <c r="DX124" s="512">
        <v>43689</v>
      </c>
      <c r="DY124" s="514">
        <v>1</v>
      </c>
      <c r="DZ124" s="169">
        <v>0</v>
      </c>
      <c r="EA124" s="169">
        <v>0</v>
      </c>
      <c r="EB124" s="228"/>
      <c r="EC124" s="174"/>
      <c r="ED124" s="175"/>
      <c r="EE124" s="21"/>
      <c r="EF124" s="21"/>
      <c r="EG124" s="228"/>
      <c r="EH124" s="175"/>
      <c r="EI124" s="175"/>
      <c r="EJ124" s="175"/>
      <c r="EK124" s="175"/>
      <c r="EL124" s="175"/>
      <c r="EM124" s="172">
        <v>1172.73</v>
      </c>
      <c r="EO124" s="656">
        <v>7262</v>
      </c>
      <c r="EP124" s="657">
        <v>13555</v>
      </c>
      <c r="EQ124" s="658">
        <v>2950</v>
      </c>
      <c r="ER124" s="657">
        <v>2916</v>
      </c>
      <c r="ES124" s="657">
        <v>3262</v>
      </c>
      <c r="EU124" s="635">
        <v>7.4904458598726117E-2</v>
      </c>
      <c r="EV124" s="635">
        <v>5.0171676827131945E-2</v>
      </c>
      <c r="EW124" s="635">
        <v>2.6723853513691852E-2</v>
      </c>
      <c r="EX124" s="635">
        <v>3.443708609271523E-2</v>
      </c>
      <c r="EY124" s="635">
        <v>3.0646644192460924E-4</v>
      </c>
      <c r="EZ124" s="129"/>
    </row>
    <row r="125" spans="3:156" x14ac:dyDescent="0.2">
      <c r="C125" s="722" t="s">
        <v>137</v>
      </c>
      <c r="D125" s="723"/>
      <c r="E125" s="385">
        <f>+E6</f>
        <v>11980</v>
      </c>
      <c r="F125" s="386">
        <f>+F6</f>
        <v>1126.71</v>
      </c>
      <c r="G125" s="386">
        <f>ROUND(E125*F125/1000,2)</f>
        <v>13497.99</v>
      </c>
      <c r="H125" s="387">
        <f>+H6</f>
        <v>1.3928</v>
      </c>
      <c r="K125" s="249"/>
      <c r="L125" s="249"/>
      <c r="M125" s="486">
        <v>44992</v>
      </c>
      <c r="N125" s="193">
        <v>7850</v>
      </c>
      <c r="O125" s="191">
        <v>14644</v>
      </c>
      <c r="P125" s="192">
        <v>3064</v>
      </c>
      <c r="Q125" s="191">
        <v>2910</v>
      </c>
      <c r="R125" s="191">
        <v>3206</v>
      </c>
      <c r="S125" s="487"/>
      <c r="T125" s="488"/>
      <c r="U125" s="21"/>
      <c r="V125" s="21"/>
      <c r="W125" s="489"/>
      <c r="X125" s="490">
        <v>1693</v>
      </c>
      <c r="Y125" s="194">
        <v>79</v>
      </c>
      <c r="Z125" s="192">
        <v>2093</v>
      </c>
      <c r="AA125" s="192">
        <v>23931.15</v>
      </c>
      <c r="AB125" s="192">
        <v>25856</v>
      </c>
      <c r="AC125" s="194">
        <v>-1924.8499999999985</v>
      </c>
      <c r="AD125" s="491">
        <v>23763</v>
      </c>
      <c r="AE125" s="492">
        <v>17.18</v>
      </c>
      <c r="AF125" s="192">
        <v>14644</v>
      </c>
      <c r="AG125" s="192">
        <v>14644</v>
      </c>
      <c r="AH125" s="192">
        <v>18.18</v>
      </c>
      <c r="AI125" s="192">
        <v>7850</v>
      </c>
      <c r="AJ125" s="194">
        <v>0</v>
      </c>
      <c r="AK125" s="192">
        <v>1058.3499999999999</v>
      </c>
      <c r="AL125" s="192">
        <v>1047.6099999999999</v>
      </c>
      <c r="AM125" s="207">
        <v>1195.48</v>
      </c>
      <c r="AN125" s="207">
        <v>26.664285714285711</v>
      </c>
      <c r="AO125" s="197">
        <v>1.0147871687060056E-2</v>
      </c>
      <c r="AP125" s="493">
        <v>1200.8800000000001</v>
      </c>
      <c r="AQ125" s="494">
        <v>574.11</v>
      </c>
      <c r="AR125" s="495">
        <v>1127.98</v>
      </c>
      <c r="AS125" s="495">
        <v>1135.04</v>
      </c>
      <c r="AT125" s="495">
        <v>1239.72</v>
      </c>
      <c r="AU125" s="496">
        <v>1204.1099999999999</v>
      </c>
      <c r="AV125" s="496">
        <v>1187.5</v>
      </c>
      <c r="AW125" s="21"/>
      <c r="AX125" s="497">
        <v>1.1198999999999999</v>
      </c>
      <c r="AY125" s="498">
        <v>1.4173</v>
      </c>
      <c r="AZ125" s="499">
        <v>2.6200999999999999</v>
      </c>
      <c r="BA125" s="499">
        <v>2.3106</v>
      </c>
      <c r="BB125" s="499">
        <v>2.0950000000000002</v>
      </c>
      <c r="BC125" s="307"/>
      <c r="BD125" s="500"/>
      <c r="BE125" s="501"/>
      <c r="BF125" s="499">
        <v>1055.7</v>
      </c>
      <c r="BG125" s="502">
        <v>1055.7</v>
      </c>
      <c r="BH125" s="503">
        <v>0</v>
      </c>
      <c r="BI125" s="503">
        <v>0</v>
      </c>
      <c r="BJ125" s="503">
        <v>0</v>
      </c>
      <c r="BK125" s="503">
        <v>1055.7</v>
      </c>
      <c r="BL125" s="503">
        <v>1055.7</v>
      </c>
      <c r="BM125" s="503">
        <v>1055.7</v>
      </c>
      <c r="BN125" s="503">
        <v>1055.58</v>
      </c>
      <c r="BO125" s="503">
        <v>1055.58</v>
      </c>
      <c r="BP125" s="503">
        <v>36.351897455326139</v>
      </c>
      <c r="BQ125" s="503">
        <v>0</v>
      </c>
      <c r="BR125" s="503">
        <v>0</v>
      </c>
      <c r="BS125" s="503">
        <v>1055.5999999999999</v>
      </c>
      <c r="BT125" s="503">
        <v>0</v>
      </c>
      <c r="BU125" s="504">
        <v>0</v>
      </c>
      <c r="BV125" s="307"/>
      <c r="BW125" s="458"/>
      <c r="BX125" s="505"/>
      <c r="BY125" s="505"/>
      <c r="BZ125" s="505"/>
      <c r="CA125" s="505"/>
      <c r="CB125" s="505"/>
      <c r="CC125" s="505"/>
      <c r="CD125" s="505"/>
      <c r="CE125" s="505"/>
      <c r="CF125" s="505"/>
      <c r="CG125" s="505"/>
      <c r="CH125" s="505"/>
      <c r="CI125" s="505"/>
      <c r="CJ125" s="505"/>
      <c r="CK125" s="505"/>
      <c r="CL125" s="505"/>
      <c r="CM125" s="505"/>
      <c r="CN125" s="505"/>
      <c r="CO125" s="500"/>
      <c r="CP125" s="505"/>
      <c r="CQ125" s="505"/>
      <c r="CR125" s="506"/>
      <c r="CS125" s="500"/>
      <c r="CT125" s="505"/>
      <c r="CU125" s="500"/>
      <c r="CV125" s="500"/>
      <c r="CW125" s="500"/>
      <c r="CX125" s="506"/>
      <c r="CY125" s="505"/>
      <c r="CZ125" s="475"/>
      <c r="DA125" s="307"/>
      <c r="DB125" s="507">
        <v>0</v>
      </c>
      <c r="DC125" s="508"/>
      <c r="DD125" s="508"/>
      <c r="DE125" s="508"/>
      <c r="DF125" s="573">
        <v>816.58</v>
      </c>
      <c r="DG125" s="396">
        <v>334.83</v>
      </c>
      <c r="DH125" s="397"/>
      <c r="DI125" s="512"/>
      <c r="DJ125" s="171">
        <v>1151.4100000000001</v>
      </c>
      <c r="DK125" s="172">
        <v>816.58</v>
      </c>
      <c r="DL125" s="172">
        <v>334.83</v>
      </c>
      <c r="DM125" s="172">
        <v>1323.21</v>
      </c>
      <c r="DN125" s="172">
        <v>600.95000000000005</v>
      </c>
      <c r="DO125" s="172">
        <v>3052.4399999999996</v>
      </c>
      <c r="DP125" s="172">
        <v>496.51</v>
      </c>
      <c r="DQ125" s="513">
        <v>0</v>
      </c>
      <c r="DS125" s="2"/>
      <c r="DT125" s="2"/>
      <c r="DU125" s="2"/>
      <c r="DV125" s="2"/>
      <c r="DW125" s="60"/>
      <c r="DX125" s="512">
        <v>55575</v>
      </c>
      <c r="DY125" s="514">
        <v>2</v>
      </c>
      <c r="DZ125" s="169">
        <v>0</v>
      </c>
      <c r="EA125" s="169">
        <v>0</v>
      </c>
      <c r="EB125" s="228"/>
      <c r="EC125" s="174"/>
      <c r="ED125" s="175"/>
      <c r="EE125" s="21"/>
      <c r="EF125" s="21"/>
      <c r="EG125" s="228"/>
      <c r="EH125" s="175"/>
      <c r="EI125" s="175"/>
      <c r="EJ125" s="175"/>
      <c r="EK125" s="175"/>
      <c r="EL125" s="175"/>
      <c r="EM125" s="172">
        <v>1195.48</v>
      </c>
      <c r="EO125" s="656">
        <v>7269</v>
      </c>
      <c r="EP125" s="657">
        <v>13775</v>
      </c>
      <c r="EQ125" s="658">
        <v>2973</v>
      </c>
      <c r="ER125" s="657">
        <v>2797</v>
      </c>
      <c r="ES125" s="657">
        <v>3206</v>
      </c>
      <c r="EU125" s="635">
        <v>7.4012738853503179E-2</v>
      </c>
      <c r="EV125" s="635">
        <v>5.9341709915323684E-2</v>
      </c>
      <c r="EW125" s="635">
        <v>2.9699738903394255E-2</v>
      </c>
      <c r="EX125" s="635">
        <v>3.8831615120274915E-2</v>
      </c>
      <c r="EY125" s="635">
        <v>0</v>
      </c>
      <c r="EZ125" s="129"/>
    </row>
    <row r="126" spans="3:156" x14ac:dyDescent="0.2">
      <c r="C126" s="724" t="s">
        <v>135</v>
      </c>
      <c r="D126" s="725"/>
      <c r="E126" s="398"/>
      <c r="F126" s="394"/>
      <c r="G126" s="394">
        <f>+G125</f>
        <v>13497.99</v>
      </c>
      <c r="H126" s="399"/>
      <c r="K126" s="249"/>
      <c r="L126" s="249"/>
      <c r="M126" s="486">
        <v>44993</v>
      </c>
      <c r="N126" s="193">
        <v>7750</v>
      </c>
      <c r="O126" s="191">
        <v>14220</v>
      </c>
      <c r="P126" s="192">
        <v>3117</v>
      </c>
      <c r="Q126" s="191">
        <v>1124</v>
      </c>
      <c r="R126" s="191">
        <v>3322</v>
      </c>
      <c r="S126" s="487"/>
      <c r="T126" s="488"/>
      <c r="U126" s="21"/>
      <c r="V126" s="21"/>
      <c r="W126" s="489"/>
      <c r="X126" s="490">
        <v>1495</v>
      </c>
      <c r="Y126" s="194">
        <v>74</v>
      </c>
      <c r="Z126" s="192">
        <v>2457</v>
      </c>
      <c r="AA126" s="192">
        <v>23931.15</v>
      </c>
      <c r="AB126" s="192">
        <v>22189</v>
      </c>
      <c r="AC126" s="194">
        <v>1742.1500000000015</v>
      </c>
      <c r="AD126" s="491">
        <v>19732</v>
      </c>
      <c r="AE126" s="492">
        <v>2051.42</v>
      </c>
      <c r="AF126" s="192">
        <v>14220</v>
      </c>
      <c r="AG126" s="192">
        <v>14220</v>
      </c>
      <c r="AH126" s="192">
        <v>431.42000000000007</v>
      </c>
      <c r="AI126" s="192">
        <v>7750</v>
      </c>
      <c r="AJ126" s="194">
        <v>0</v>
      </c>
      <c r="AK126" s="192">
        <v>958.4</v>
      </c>
      <c r="AL126" s="192">
        <v>1105.56</v>
      </c>
      <c r="AM126" s="207">
        <v>1195.48</v>
      </c>
      <c r="AN126" s="207">
        <v>26.354761904761908</v>
      </c>
      <c r="AO126" s="197">
        <v>-0.15354757929883137</v>
      </c>
      <c r="AP126" s="493">
        <v>1070.6300000000001</v>
      </c>
      <c r="AQ126" s="494">
        <v>499.07</v>
      </c>
      <c r="AR126" s="495">
        <v>1126.92</v>
      </c>
      <c r="AS126" s="495">
        <v>1139.92</v>
      </c>
      <c r="AT126" s="495">
        <v>1239.51</v>
      </c>
      <c r="AU126" s="496">
        <v>1204.1099999999999</v>
      </c>
      <c r="AV126" s="496">
        <v>1183.74</v>
      </c>
      <c r="AW126" s="21"/>
      <c r="AX126" s="497">
        <v>1.1069</v>
      </c>
      <c r="AY126" s="498">
        <v>1.4688000000000001</v>
      </c>
      <c r="AZ126" s="499">
        <v>2.6343999999999999</v>
      </c>
      <c r="BA126" s="499">
        <v>2.3106</v>
      </c>
      <c r="BB126" s="499">
        <v>2.0558000000000001</v>
      </c>
      <c r="BC126" s="307"/>
      <c r="BD126" s="500"/>
      <c r="BE126" s="501"/>
      <c r="BF126" s="499">
        <v>1055.95</v>
      </c>
      <c r="BG126" s="502">
        <v>1055.95</v>
      </c>
      <c r="BH126" s="503">
        <v>0</v>
      </c>
      <c r="BI126" s="503">
        <v>0</v>
      </c>
      <c r="BJ126" s="503">
        <v>0</v>
      </c>
      <c r="BK126" s="503">
        <v>1055.95</v>
      </c>
      <c r="BL126" s="503">
        <v>1055.95</v>
      </c>
      <c r="BM126" s="503">
        <v>1055.95</v>
      </c>
      <c r="BN126" s="503">
        <v>1055.95</v>
      </c>
      <c r="BO126" s="503">
        <v>1055.95</v>
      </c>
      <c r="BP126" s="503">
        <v>34.436054583008833</v>
      </c>
      <c r="BQ126" s="503">
        <v>78.629949999998644</v>
      </c>
      <c r="BR126" s="503">
        <v>0</v>
      </c>
      <c r="BS126" s="503">
        <v>1055.95</v>
      </c>
      <c r="BT126" s="503">
        <v>0</v>
      </c>
      <c r="BU126" s="504">
        <v>0</v>
      </c>
      <c r="BV126" s="307"/>
      <c r="BW126" s="458"/>
      <c r="BX126" s="505"/>
      <c r="BY126" s="505"/>
      <c r="BZ126" s="505"/>
      <c r="CA126" s="505"/>
      <c r="CB126" s="505"/>
      <c r="CC126" s="505"/>
      <c r="CD126" s="505"/>
      <c r="CE126" s="505"/>
      <c r="CF126" s="505"/>
      <c r="CG126" s="505"/>
      <c r="CH126" s="505"/>
      <c r="CI126" s="505"/>
      <c r="CJ126" s="505"/>
      <c r="CK126" s="505"/>
      <c r="CL126" s="505"/>
      <c r="CM126" s="505"/>
      <c r="CN126" s="505"/>
      <c r="CO126" s="500"/>
      <c r="CP126" s="505"/>
      <c r="CQ126" s="505"/>
      <c r="CR126" s="506"/>
      <c r="CS126" s="500"/>
      <c r="CT126" s="505"/>
      <c r="CU126" s="500"/>
      <c r="CV126" s="500"/>
      <c r="CW126" s="500"/>
      <c r="CX126" s="506"/>
      <c r="CY126" s="505"/>
      <c r="CZ126" s="475"/>
      <c r="DA126" s="307"/>
      <c r="DB126" s="507">
        <v>0</v>
      </c>
      <c r="DC126" s="508"/>
      <c r="DD126" s="508"/>
      <c r="DE126" s="508"/>
      <c r="DF126" s="573">
        <v>769.62</v>
      </c>
      <c r="DG126" s="396">
        <v>247.38</v>
      </c>
      <c r="DH126" s="397"/>
      <c r="DI126" s="512"/>
      <c r="DJ126" s="171">
        <v>1017</v>
      </c>
      <c r="DK126" s="172">
        <v>769.62</v>
      </c>
      <c r="DL126" s="172">
        <v>247.38</v>
      </c>
      <c r="DM126" s="172">
        <v>775.86</v>
      </c>
      <c r="DN126" s="172">
        <v>210.57</v>
      </c>
      <c r="DO126" s="172">
        <v>3046.2000000000003</v>
      </c>
      <c r="DP126" s="172">
        <v>533.32000000000005</v>
      </c>
      <c r="DQ126" s="513">
        <v>0</v>
      </c>
      <c r="DS126" s="2"/>
      <c r="DT126" s="2"/>
      <c r="DU126" s="2"/>
      <c r="DV126" s="2"/>
      <c r="DW126" s="60"/>
      <c r="DX126" s="512">
        <v>32586</v>
      </c>
      <c r="DY126" s="514">
        <v>1</v>
      </c>
      <c r="DZ126" s="169">
        <v>0</v>
      </c>
      <c r="EA126" s="169">
        <v>0</v>
      </c>
      <c r="EB126" s="228"/>
      <c r="EC126" s="174"/>
      <c r="ED126" s="175"/>
      <c r="EE126" s="21"/>
      <c r="EF126" s="21"/>
      <c r="EG126" s="228"/>
      <c r="EH126" s="175"/>
      <c r="EI126" s="175"/>
      <c r="EJ126" s="175"/>
      <c r="EK126" s="175"/>
      <c r="EL126" s="175"/>
      <c r="EM126" s="172">
        <v>1195.48</v>
      </c>
      <c r="EO126" s="656">
        <v>7750</v>
      </c>
      <c r="EP126" s="657">
        <v>14220</v>
      </c>
      <c r="EQ126" s="658">
        <v>3117</v>
      </c>
      <c r="ER126" s="657">
        <v>1124</v>
      </c>
      <c r="ES126" s="657">
        <v>3322</v>
      </c>
      <c r="EU126" s="635">
        <v>0</v>
      </c>
      <c r="EV126" s="635">
        <v>0</v>
      </c>
      <c r="EW126" s="635">
        <v>0</v>
      </c>
      <c r="EX126" s="635">
        <v>0</v>
      </c>
      <c r="EY126" s="635">
        <v>0</v>
      </c>
      <c r="EZ126" s="129"/>
    </row>
    <row r="127" spans="3:156" ht="15.75" thickBot="1" x14ac:dyDescent="0.25">
      <c r="C127" s="739" t="s">
        <v>136</v>
      </c>
      <c r="D127" s="740"/>
      <c r="E127" s="401"/>
      <c r="F127" s="402"/>
      <c r="G127" s="402"/>
      <c r="H127" s="403">
        <f>E125*H125/42</f>
        <v>397.27961904761901</v>
      </c>
      <c r="K127" s="249"/>
      <c r="L127" s="249"/>
      <c r="M127" s="486">
        <v>44994</v>
      </c>
      <c r="N127" s="193">
        <v>7839</v>
      </c>
      <c r="O127" s="191">
        <v>9313</v>
      </c>
      <c r="P127" s="192">
        <v>3033</v>
      </c>
      <c r="Q127" s="191">
        <v>680</v>
      </c>
      <c r="R127" s="191">
        <v>2987</v>
      </c>
      <c r="S127" s="487"/>
      <c r="T127" s="488"/>
      <c r="U127" s="21"/>
      <c r="V127" s="21"/>
      <c r="W127" s="489"/>
      <c r="X127" s="490">
        <v>0</v>
      </c>
      <c r="Y127" s="194">
        <v>60</v>
      </c>
      <c r="Z127" s="192">
        <v>2675</v>
      </c>
      <c r="AA127" s="192">
        <v>0</v>
      </c>
      <c r="AB127" s="192">
        <v>2675</v>
      </c>
      <c r="AC127" s="194">
        <v>-2675</v>
      </c>
      <c r="AD127" s="491">
        <v>0</v>
      </c>
      <c r="AE127" s="492">
        <v>21117</v>
      </c>
      <c r="AF127" s="192">
        <v>9313</v>
      </c>
      <c r="AG127" s="192">
        <v>9313</v>
      </c>
      <c r="AH127" s="192">
        <v>2980</v>
      </c>
      <c r="AI127" s="192">
        <v>7839</v>
      </c>
      <c r="AJ127" s="194">
        <v>0</v>
      </c>
      <c r="AK127" s="192">
        <v>0</v>
      </c>
      <c r="AL127" s="192">
        <v>0</v>
      </c>
      <c r="AM127" s="207">
        <v>0</v>
      </c>
      <c r="AN127" s="207">
        <v>25.245238095238093</v>
      </c>
      <c r="AO127" s="197" t="e">
        <v>#DIV/0!</v>
      </c>
      <c r="AP127" s="493">
        <v>0</v>
      </c>
      <c r="AQ127" s="494">
        <v>0</v>
      </c>
      <c r="AR127" s="495">
        <v>1122.5899999999999</v>
      </c>
      <c r="AS127" s="495">
        <v>1139.92</v>
      </c>
      <c r="AT127" s="495">
        <v>1222.51</v>
      </c>
      <c r="AU127" s="496">
        <v>1204.1099999999999</v>
      </c>
      <c r="AV127" s="496">
        <v>1177.21</v>
      </c>
      <c r="AW127" s="21"/>
      <c r="AX127" s="497">
        <v>1.0603</v>
      </c>
      <c r="AY127" s="498">
        <v>1.4688000000000001</v>
      </c>
      <c r="AZ127" s="499">
        <v>2.3780999999999999</v>
      </c>
      <c r="BA127" s="499">
        <v>2.3106</v>
      </c>
      <c r="BB127" s="499">
        <v>1.9789000000000001</v>
      </c>
      <c r="BC127" s="307"/>
      <c r="BD127" s="500"/>
      <c r="BE127" s="501"/>
      <c r="BF127" s="499">
        <v>1055.95</v>
      </c>
      <c r="BG127" s="502">
        <v>1055.95</v>
      </c>
      <c r="BH127" s="503">
        <v>0</v>
      </c>
      <c r="BI127" s="503">
        <v>0</v>
      </c>
      <c r="BJ127" s="503">
        <v>0</v>
      </c>
      <c r="BK127" s="503">
        <v>1055.95</v>
      </c>
      <c r="BL127" s="503">
        <v>1055.95</v>
      </c>
      <c r="BM127" s="503">
        <v>1055.95</v>
      </c>
      <c r="BN127" s="503">
        <v>1055.95</v>
      </c>
      <c r="BO127" s="503">
        <v>1055.95</v>
      </c>
      <c r="BP127" s="503">
        <v>0</v>
      </c>
      <c r="BQ127" s="503">
        <v>1904.7099999999991</v>
      </c>
      <c r="BR127" s="503">
        <v>0</v>
      </c>
      <c r="BS127" s="503">
        <v>1055.95</v>
      </c>
      <c r="BT127" s="503">
        <v>0</v>
      </c>
      <c r="BU127" s="504">
        <v>0</v>
      </c>
      <c r="BV127" s="307"/>
      <c r="BW127" s="458"/>
      <c r="BX127" s="505"/>
      <c r="BY127" s="505"/>
      <c r="BZ127" s="505"/>
      <c r="CA127" s="505"/>
      <c r="CB127" s="505"/>
      <c r="CC127" s="505"/>
      <c r="CD127" s="505"/>
      <c r="CE127" s="505"/>
      <c r="CF127" s="505"/>
      <c r="CG127" s="505"/>
      <c r="CH127" s="505"/>
      <c r="CI127" s="505"/>
      <c r="CJ127" s="505"/>
      <c r="CK127" s="505"/>
      <c r="CL127" s="505"/>
      <c r="CM127" s="505"/>
      <c r="CN127" s="505"/>
      <c r="CO127" s="500"/>
      <c r="CP127" s="505"/>
      <c r="CQ127" s="505"/>
      <c r="CR127" s="506"/>
      <c r="CS127" s="500"/>
      <c r="CT127" s="505"/>
      <c r="CU127" s="500"/>
      <c r="CV127" s="500"/>
      <c r="CW127" s="500"/>
      <c r="CX127" s="506"/>
      <c r="CY127" s="505"/>
      <c r="CZ127" s="475"/>
      <c r="DA127" s="307"/>
      <c r="DB127" s="507">
        <v>0</v>
      </c>
      <c r="DC127" s="508"/>
      <c r="DD127" s="508"/>
      <c r="DE127" s="508"/>
      <c r="DF127" s="573">
        <v>0</v>
      </c>
      <c r="DG127" s="396">
        <v>0</v>
      </c>
      <c r="DH127" s="397"/>
      <c r="DI127" s="512"/>
      <c r="DJ127" s="171">
        <v>0</v>
      </c>
      <c r="DK127" s="172">
        <v>0</v>
      </c>
      <c r="DL127" s="172">
        <v>0</v>
      </c>
      <c r="DM127" s="172">
        <v>0</v>
      </c>
      <c r="DN127" s="172">
        <v>0</v>
      </c>
      <c r="DO127" s="172">
        <v>3046.2000000000003</v>
      </c>
      <c r="DP127" s="172">
        <v>533.32000000000005</v>
      </c>
      <c r="DQ127" s="513">
        <v>0</v>
      </c>
      <c r="DS127" s="2"/>
      <c r="DT127" s="2"/>
      <c r="DU127" s="2"/>
      <c r="DV127" s="2"/>
      <c r="DW127" s="60"/>
      <c r="DX127" s="512">
        <v>0</v>
      </c>
      <c r="DY127" s="514">
        <v>0</v>
      </c>
      <c r="DZ127" s="169">
        <v>0</v>
      </c>
      <c r="EA127" s="169">
        <v>0</v>
      </c>
      <c r="EB127" s="228"/>
      <c r="EC127" s="174"/>
      <c r="ED127" s="175"/>
      <c r="EE127" s="21"/>
      <c r="EF127" s="21"/>
      <c r="EG127" s="228"/>
      <c r="EH127" s="175"/>
      <c r="EI127" s="175"/>
      <c r="EJ127" s="175"/>
      <c r="EK127" s="175"/>
      <c r="EL127" s="175"/>
      <c r="EM127" s="172">
        <v>0</v>
      </c>
      <c r="EO127" s="656">
        <v>7839</v>
      </c>
      <c r="EP127" s="657">
        <v>12000</v>
      </c>
      <c r="EQ127" s="658">
        <v>3033</v>
      </c>
      <c r="ER127" s="657">
        <v>980</v>
      </c>
      <c r="ES127" s="657">
        <v>3322</v>
      </c>
      <c r="EU127" s="635">
        <v>0</v>
      </c>
      <c r="EV127" s="635">
        <v>-0.28852142166863526</v>
      </c>
      <c r="EW127" s="635">
        <v>0</v>
      </c>
      <c r="EX127" s="635">
        <v>-0.44117647058823528</v>
      </c>
      <c r="EY127" s="635">
        <v>-0.11215266153331102</v>
      </c>
      <c r="EZ127" s="129"/>
    </row>
    <row r="128" spans="3:156" ht="15.75" thickBot="1" x14ac:dyDescent="0.25">
      <c r="G128" s="1"/>
      <c r="K128" s="249"/>
      <c r="L128" s="249"/>
      <c r="M128" s="486">
        <v>44995</v>
      </c>
      <c r="N128" s="193">
        <v>7796</v>
      </c>
      <c r="O128" s="191">
        <v>7776</v>
      </c>
      <c r="P128" s="192">
        <v>2921</v>
      </c>
      <c r="Q128" s="191">
        <v>1610</v>
      </c>
      <c r="R128" s="191">
        <v>2832</v>
      </c>
      <c r="S128" s="487"/>
      <c r="T128" s="488"/>
      <c r="U128" s="21"/>
      <c r="V128" s="21"/>
      <c r="W128" s="489"/>
      <c r="X128" s="490">
        <v>738</v>
      </c>
      <c r="Y128" s="194">
        <v>57</v>
      </c>
      <c r="Z128" s="192">
        <v>2308</v>
      </c>
      <c r="AA128" s="192">
        <v>12881</v>
      </c>
      <c r="AB128" s="192">
        <v>13712</v>
      </c>
      <c r="AC128" s="194">
        <v>-831</v>
      </c>
      <c r="AD128" s="491">
        <v>11404</v>
      </c>
      <c r="AE128" s="492">
        <v>6348.73</v>
      </c>
      <c r="AF128" s="192">
        <v>7776</v>
      </c>
      <c r="AG128" s="192">
        <v>7776</v>
      </c>
      <c r="AH128" s="192">
        <v>1172.7299999999996</v>
      </c>
      <c r="AI128" s="192">
        <v>7796</v>
      </c>
      <c r="AJ128" s="194">
        <v>0</v>
      </c>
      <c r="AK128" s="192">
        <v>440.73</v>
      </c>
      <c r="AL128" s="192">
        <v>216.33</v>
      </c>
      <c r="AM128" s="207">
        <v>619.32000000000005</v>
      </c>
      <c r="AN128" s="207">
        <v>27.219047619047622</v>
      </c>
      <c r="AO128" s="197">
        <v>0.50915526512830989</v>
      </c>
      <c r="AP128" s="493">
        <v>674.33</v>
      </c>
      <c r="AQ128" s="494">
        <v>344.89</v>
      </c>
      <c r="AR128" s="495">
        <v>1128.19</v>
      </c>
      <c r="AS128" s="495">
        <v>1139.92</v>
      </c>
      <c r="AT128" s="495">
        <v>1222.58</v>
      </c>
      <c r="AU128" s="496">
        <v>1204.1099999999999</v>
      </c>
      <c r="AV128" s="496">
        <v>1177.33</v>
      </c>
      <c r="AW128" s="21"/>
      <c r="AX128" s="497">
        <v>1.1432</v>
      </c>
      <c r="AY128" s="498">
        <v>1.4688000000000001</v>
      </c>
      <c r="AZ128" s="499">
        <v>2.3740999999999999</v>
      </c>
      <c r="BA128" s="499">
        <v>2.3106</v>
      </c>
      <c r="BB128" s="499">
        <v>2.0002</v>
      </c>
      <c r="BC128" s="307"/>
      <c r="BD128" s="500"/>
      <c r="BE128" s="501"/>
      <c r="BF128" s="499">
        <v>1055.95</v>
      </c>
      <c r="BG128" s="502">
        <v>1055.95</v>
      </c>
      <c r="BH128" s="503">
        <v>0</v>
      </c>
      <c r="BI128" s="503">
        <v>0</v>
      </c>
      <c r="BJ128" s="503">
        <v>0</v>
      </c>
      <c r="BK128" s="503">
        <v>1055.95</v>
      </c>
      <c r="BL128" s="503">
        <v>1055.95</v>
      </c>
      <c r="BM128" s="503">
        <v>1055.95</v>
      </c>
      <c r="BN128" s="503">
        <v>1055.95</v>
      </c>
      <c r="BO128" s="503">
        <v>1055.95</v>
      </c>
      <c r="BP128" s="503">
        <v>21.898408545890561</v>
      </c>
      <c r="BQ128" s="503">
        <v>765.63317999999822</v>
      </c>
      <c r="BR128" s="503">
        <v>0</v>
      </c>
      <c r="BS128" s="503">
        <v>1055.95</v>
      </c>
      <c r="BT128" s="503">
        <v>0</v>
      </c>
      <c r="BU128" s="504">
        <v>0</v>
      </c>
      <c r="BV128" s="307"/>
      <c r="BW128" s="458"/>
      <c r="BX128" s="505"/>
      <c r="BY128" s="505"/>
      <c r="BZ128" s="505"/>
      <c r="CA128" s="505"/>
      <c r="CB128" s="505"/>
      <c r="CC128" s="505"/>
      <c r="CD128" s="505"/>
      <c r="CE128" s="505"/>
      <c r="CF128" s="505"/>
      <c r="CG128" s="505"/>
      <c r="CH128" s="505"/>
      <c r="CI128" s="505"/>
      <c r="CJ128" s="505"/>
      <c r="CK128" s="505"/>
      <c r="CL128" s="505"/>
      <c r="CM128" s="505"/>
      <c r="CN128" s="505"/>
      <c r="CO128" s="500"/>
      <c r="CP128" s="505"/>
      <c r="CQ128" s="505"/>
      <c r="CR128" s="506"/>
      <c r="CS128" s="500"/>
      <c r="CT128" s="505"/>
      <c r="CU128" s="500"/>
      <c r="CV128" s="500"/>
      <c r="CW128" s="500"/>
      <c r="CX128" s="506"/>
      <c r="CY128" s="505"/>
      <c r="CZ128" s="475"/>
      <c r="DA128" s="307"/>
      <c r="DB128" s="507">
        <v>0</v>
      </c>
      <c r="DC128" s="508"/>
      <c r="DD128" s="508"/>
      <c r="DE128" s="508"/>
      <c r="DF128" s="573">
        <v>367.27</v>
      </c>
      <c r="DG128" s="396">
        <v>134.97</v>
      </c>
      <c r="DH128" s="397"/>
      <c r="DI128" s="512"/>
      <c r="DJ128" s="171">
        <v>502.24</v>
      </c>
      <c r="DK128" s="172">
        <v>367.27</v>
      </c>
      <c r="DL128" s="172">
        <v>134.97</v>
      </c>
      <c r="DM128" s="172">
        <v>779.4</v>
      </c>
      <c r="DN128" s="172">
        <v>562.64</v>
      </c>
      <c r="DO128" s="172">
        <v>2634.07</v>
      </c>
      <c r="DP128" s="172">
        <v>105.64999999999999</v>
      </c>
      <c r="DQ128" s="513">
        <v>0</v>
      </c>
      <c r="DS128" s="2"/>
      <c r="DT128" s="2"/>
      <c r="DU128" s="2"/>
      <c r="DV128" s="2"/>
      <c r="DW128" s="60"/>
      <c r="DX128" s="512">
        <v>32735</v>
      </c>
      <c r="DY128" s="514">
        <v>2</v>
      </c>
      <c r="DZ128" s="169">
        <v>0</v>
      </c>
      <c r="EA128" s="169">
        <v>0</v>
      </c>
      <c r="EB128" s="228"/>
      <c r="EC128" s="174"/>
      <c r="ED128" s="175"/>
      <c r="EE128" s="21"/>
      <c r="EF128" s="21"/>
      <c r="EG128" s="228"/>
      <c r="EH128" s="175"/>
      <c r="EI128" s="175"/>
      <c r="EJ128" s="175"/>
      <c r="EK128" s="175"/>
      <c r="EL128" s="175"/>
      <c r="EM128" s="172">
        <v>619.32000000000005</v>
      </c>
      <c r="EO128" s="656">
        <v>8723.2999999999993</v>
      </c>
      <c r="EP128" s="657">
        <v>11317.2</v>
      </c>
      <c r="EQ128" s="658">
        <v>3941.3</v>
      </c>
      <c r="ER128" s="657">
        <v>1338.7</v>
      </c>
      <c r="ES128" s="657">
        <v>4761.8999999999996</v>
      </c>
      <c r="EU128" s="635">
        <v>-0.1189456131349409</v>
      </c>
      <c r="EV128" s="635">
        <v>-0.45540123456790133</v>
      </c>
      <c r="EW128" s="635">
        <v>-0.34929818555289288</v>
      </c>
      <c r="EX128" s="635">
        <v>0.1685093167701863</v>
      </c>
      <c r="EY128" s="635">
        <v>-0.68146186440677958</v>
      </c>
      <c r="EZ128" s="129"/>
    </row>
    <row r="129" spans="3:156" ht="15.75" thickBot="1" x14ac:dyDescent="0.25">
      <c r="C129" s="755" t="s">
        <v>199</v>
      </c>
      <c r="D129" s="754"/>
      <c r="G129" s="1"/>
      <c r="K129" s="249"/>
      <c r="L129" s="249"/>
      <c r="M129" s="486">
        <v>44996</v>
      </c>
      <c r="N129" s="193">
        <v>7850</v>
      </c>
      <c r="O129" s="191">
        <v>10198</v>
      </c>
      <c r="P129" s="192">
        <v>2898</v>
      </c>
      <c r="Q129" s="191">
        <v>2010</v>
      </c>
      <c r="R129" s="191">
        <v>2988</v>
      </c>
      <c r="S129" s="487"/>
      <c r="T129" s="488"/>
      <c r="U129" s="21"/>
      <c r="V129" s="21"/>
      <c r="W129" s="489"/>
      <c r="X129" s="490">
        <v>1291</v>
      </c>
      <c r="Y129" s="194">
        <v>65</v>
      </c>
      <c r="Z129" s="192">
        <v>2281</v>
      </c>
      <c r="AA129" s="192">
        <v>21117</v>
      </c>
      <c r="AB129" s="192">
        <v>21117</v>
      </c>
      <c r="AC129" s="194">
        <v>0</v>
      </c>
      <c r="AD129" s="491">
        <v>18836</v>
      </c>
      <c r="AE129" s="492">
        <v>361.64</v>
      </c>
      <c r="AF129" s="192">
        <v>10198</v>
      </c>
      <c r="AG129" s="192">
        <v>10198</v>
      </c>
      <c r="AH129" s="192">
        <v>361.64</v>
      </c>
      <c r="AI129" s="192">
        <v>7850</v>
      </c>
      <c r="AJ129" s="194">
        <v>0</v>
      </c>
      <c r="AK129" s="192">
        <v>948.24</v>
      </c>
      <c r="AL129" s="192">
        <v>954.34</v>
      </c>
      <c r="AM129" s="207">
        <v>765.8</v>
      </c>
      <c r="AN129" s="207">
        <v>27.859523809523807</v>
      </c>
      <c r="AO129" s="197">
        <v>-6.4329705559774139E-3</v>
      </c>
      <c r="AP129" s="493">
        <v>839.03</v>
      </c>
      <c r="AQ129" s="494">
        <v>556.29</v>
      </c>
      <c r="AR129" s="495">
        <v>1130.74</v>
      </c>
      <c r="AS129" s="495">
        <v>1139.92</v>
      </c>
      <c r="AT129" s="495">
        <v>1234.8800000000001</v>
      </c>
      <c r="AU129" s="496">
        <v>1204.1099999999999</v>
      </c>
      <c r="AV129" s="496">
        <v>1181.3599999999999</v>
      </c>
      <c r="AW129" s="21"/>
      <c r="AX129" s="497">
        <v>1.1700999999999999</v>
      </c>
      <c r="AY129" s="498">
        <v>1.4688000000000001</v>
      </c>
      <c r="AZ129" s="499">
        <v>2.5507</v>
      </c>
      <c r="BA129" s="499">
        <v>2.3106</v>
      </c>
      <c r="BB129" s="499">
        <v>2.0450200000000001</v>
      </c>
      <c r="BC129" s="307"/>
      <c r="BD129" s="500"/>
      <c r="BE129" s="501"/>
      <c r="BF129" s="499">
        <v>1055.95</v>
      </c>
      <c r="BG129" s="502">
        <v>1055.95</v>
      </c>
      <c r="BH129" s="503">
        <v>0</v>
      </c>
      <c r="BI129" s="503">
        <v>0</v>
      </c>
      <c r="BJ129" s="503">
        <v>0</v>
      </c>
      <c r="BK129" s="503">
        <v>1055.95</v>
      </c>
      <c r="BL129" s="503">
        <v>1055.95</v>
      </c>
      <c r="BM129" s="503">
        <v>1055.95</v>
      </c>
      <c r="BN129" s="503">
        <v>1055.95</v>
      </c>
      <c r="BO129" s="503">
        <v>1055.95</v>
      </c>
      <c r="BP129" s="503">
        <v>33.861008325624425</v>
      </c>
      <c r="BQ129" s="503">
        <v>179.91618000000153</v>
      </c>
      <c r="BR129" s="503">
        <v>0</v>
      </c>
      <c r="BS129" s="503">
        <v>1055.95</v>
      </c>
      <c r="BT129" s="503">
        <v>0</v>
      </c>
      <c r="BU129" s="504">
        <v>0</v>
      </c>
      <c r="BV129" s="307"/>
      <c r="BW129" s="458"/>
      <c r="BX129" s="505"/>
      <c r="BY129" s="505"/>
      <c r="BZ129" s="505"/>
      <c r="CA129" s="505"/>
      <c r="CB129" s="505"/>
      <c r="CC129" s="505"/>
      <c r="CD129" s="505"/>
      <c r="CE129" s="505"/>
      <c r="CF129" s="505"/>
      <c r="CG129" s="505"/>
      <c r="CH129" s="505"/>
      <c r="CI129" s="505"/>
      <c r="CJ129" s="505"/>
      <c r="CK129" s="505"/>
      <c r="CL129" s="505"/>
      <c r="CM129" s="505"/>
      <c r="CN129" s="505"/>
      <c r="CO129" s="500"/>
      <c r="CP129" s="505"/>
      <c r="CQ129" s="505"/>
      <c r="CR129" s="506"/>
      <c r="CS129" s="500"/>
      <c r="CT129" s="505"/>
      <c r="CU129" s="500"/>
      <c r="CV129" s="500"/>
      <c r="CW129" s="500"/>
      <c r="CX129" s="506"/>
      <c r="CY129" s="505"/>
      <c r="CZ129" s="475"/>
      <c r="DA129" s="307"/>
      <c r="DB129" s="507">
        <v>0</v>
      </c>
      <c r="DC129" s="508"/>
      <c r="DD129" s="508"/>
      <c r="DE129" s="508"/>
      <c r="DF129" s="573">
        <v>671.67</v>
      </c>
      <c r="DG129" s="396">
        <v>206.82</v>
      </c>
      <c r="DH129" s="397"/>
      <c r="DI129" s="512"/>
      <c r="DJ129" s="171">
        <v>878.49</v>
      </c>
      <c r="DK129" s="172">
        <v>671.67</v>
      </c>
      <c r="DL129" s="172">
        <v>206.82</v>
      </c>
      <c r="DM129" s="172">
        <v>0</v>
      </c>
      <c r="DN129" s="172">
        <v>0</v>
      </c>
      <c r="DO129" s="172">
        <v>3305.7400000000002</v>
      </c>
      <c r="DP129" s="172">
        <v>312.47000000000003</v>
      </c>
      <c r="DQ129" s="513">
        <v>0</v>
      </c>
      <c r="DS129" s="2"/>
      <c r="DT129" s="2"/>
      <c r="DU129" s="2"/>
      <c r="DV129" s="2"/>
      <c r="DW129" s="60"/>
      <c r="DX129" s="512">
        <v>0</v>
      </c>
      <c r="DY129" s="514">
        <v>0</v>
      </c>
      <c r="DZ129" s="169">
        <v>0</v>
      </c>
      <c r="EA129" s="169">
        <v>0</v>
      </c>
      <c r="EB129" s="228"/>
      <c r="EC129" s="174"/>
      <c r="ED129" s="175"/>
      <c r="EE129" s="21"/>
      <c r="EF129" s="21"/>
      <c r="EG129" s="228"/>
      <c r="EH129" s="175"/>
      <c r="EI129" s="175"/>
      <c r="EJ129" s="175"/>
      <c r="EK129" s="175"/>
      <c r="EL129" s="175"/>
      <c r="EM129" s="172">
        <v>765.8</v>
      </c>
      <c r="EO129" s="656">
        <v>5826.4</v>
      </c>
      <c r="EP129" s="657">
        <v>10267.5</v>
      </c>
      <c r="EQ129" s="658">
        <v>2934.2</v>
      </c>
      <c r="ER129" s="657">
        <v>1918.6</v>
      </c>
      <c r="ES129" s="657">
        <v>2941.1</v>
      </c>
      <c r="EU129" s="635">
        <v>0.25778343949044591</v>
      </c>
      <c r="EV129" s="635">
        <v>-6.815061776818984E-3</v>
      </c>
      <c r="EW129" s="635">
        <v>-1.2491373360938515E-2</v>
      </c>
      <c r="EX129" s="635">
        <v>4.5472636815920446E-2</v>
      </c>
      <c r="EY129" s="635">
        <v>1.569611780455157E-2</v>
      </c>
      <c r="EZ129" s="129"/>
    </row>
    <row r="130" spans="3:156" x14ac:dyDescent="0.2">
      <c r="C130" s="384" t="s">
        <v>107</v>
      </c>
      <c r="D130" s="536">
        <f>+E125</f>
        <v>11980</v>
      </c>
      <c r="G130" s="1"/>
      <c r="K130" s="249"/>
      <c r="L130" s="249"/>
      <c r="M130" s="486">
        <v>44997</v>
      </c>
      <c r="N130" s="193">
        <v>7849</v>
      </c>
      <c r="O130" s="191">
        <v>12240</v>
      </c>
      <c r="P130" s="192">
        <v>3003</v>
      </c>
      <c r="Q130" s="191">
        <v>2010</v>
      </c>
      <c r="R130" s="191">
        <v>2935</v>
      </c>
      <c r="S130" s="487"/>
      <c r="T130" s="488"/>
      <c r="U130" s="21"/>
      <c r="V130" s="21"/>
      <c r="W130" s="489"/>
      <c r="X130" s="490">
        <v>1343</v>
      </c>
      <c r="Y130" s="194">
        <v>70</v>
      </c>
      <c r="Z130" s="192">
        <v>2157</v>
      </c>
      <c r="AA130" s="192">
        <v>23159.14</v>
      </c>
      <c r="AB130" s="192">
        <v>23159</v>
      </c>
      <c r="AC130" s="194">
        <v>0.13999999999941792</v>
      </c>
      <c r="AD130" s="491">
        <v>21002</v>
      </c>
      <c r="AE130" s="492">
        <v>188.1</v>
      </c>
      <c r="AF130" s="192">
        <v>12240</v>
      </c>
      <c r="AG130" s="192">
        <v>12240</v>
      </c>
      <c r="AH130" s="192">
        <v>188.1</v>
      </c>
      <c r="AI130" s="192">
        <v>7849</v>
      </c>
      <c r="AJ130" s="194">
        <v>0</v>
      </c>
      <c r="AK130" s="192">
        <v>1007.12</v>
      </c>
      <c r="AL130" s="192">
        <v>992.73</v>
      </c>
      <c r="AM130" s="207">
        <v>807.31</v>
      </c>
      <c r="AN130" s="207">
        <v>25.276190476190479</v>
      </c>
      <c r="AO130" s="197">
        <v>1.428826753514972E-2</v>
      </c>
      <c r="AP130" s="493">
        <v>900.67</v>
      </c>
      <c r="AQ130" s="494">
        <v>561.79999999999995</v>
      </c>
      <c r="AR130" s="495">
        <v>1123.26</v>
      </c>
      <c r="AS130" s="495">
        <v>1139.92</v>
      </c>
      <c r="AT130" s="495">
        <v>1234.8800000000001</v>
      </c>
      <c r="AU130" s="496">
        <v>1204.1099999999999</v>
      </c>
      <c r="AV130" s="496">
        <v>1184.8</v>
      </c>
      <c r="AW130" s="21"/>
      <c r="AX130" s="497">
        <v>1.0616000000000001</v>
      </c>
      <c r="AY130" s="498">
        <v>1.4688000000000001</v>
      </c>
      <c r="AZ130" s="499">
        <v>2.5507</v>
      </c>
      <c r="BA130" s="499">
        <v>2.3106</v>
      </c>
      <c r="BB130" s="499">
        <v>2.081</v>
      </c>
      <c r="BC130" s="307"/>
      <c r="BD130" s="500"/>
      <c r="BE130" s="501"/>
      <c r="BF130" s="499">
        <v>1055.95</v>
      </c>
      <c r="BG130" s="502">
        <v>1055.95</v>
      </c>
      <c r="BH130" s="503">
        <v>0</v>
      </c>
      <c r="BI130" s="503">
        <v>0</v>
      </c>
      <c r="BJ130" s="503">
        <v>0</v>
      </c>
      <c r="BK130" s="503">
        <v>1055.95</v>
      </c>
      <c r="BL130" s="503">
        <v>1055.95</v>
      </c>
      <c r="BM130" s="503">
        <v>1055.95</v>
      </c>
      <c r="BN130" s="503">
        <v>1055.95</v>
      </c>
      <c r="BO130" s="503">
        <v>1055.95</v>
      </c>
      <c r="BP130" s="503">
        <v>32.588008702785608</v>
      </c>
      <c r="BQ130" s="503">
        <v>208.82831999999871</v>
      </c>
      <c r="BR130" s="503">
        <v>0</v>
      </c>
      <c r="BS130" s="503">
        <v>1055.95</v>
      </c>
      <c r="BT130" s="503">
        <v>0</v>
      </c>
      <c r="BU130" s="504">
        <v>0</v>
      </c>
      <c r="BV130" s="307"/>
      <c r="BW130" s="458"/>
      <c r="BX130" s="505"/>
      <c r="BY130" s="505"/>
      <c r="BZ130" s="505"/>
      <c r="CA130" s="505"/>
      <c r="CB130" s="505"/>
      <c r="CC130" s="505"/>
      <c r="CD130" s="505"/>
      <c r="CE130" s="505"/>
      <c r="CF130" s="505"/>
      <c r="CG130" s="505"/>
      <c r="CH130" s="505"/>
      <c r="CI130" s="505"/>
      <c r="CJ130" s="505"/>
      <c r="CK130" s="505"/>
      <c r="CL130" s="505"/>
      <c r="CM130" s="505"/>
      <c r="CN130" s="505"/>
      <c r="CO130" s="500"/>
      <c r="CP130" s="505"/>
      <c r="CQ130" s="505"/>
      <c r="CR130" s="506"/>
      <c r="CS130" s="500"/>
      <c r="CT130" s="505"/>
      <c r="CU130" s="500"/>
      <c r="CV130" s="500"/>
      <c r="CW130" s="500"/>
      <c r="CX130" s="506"/>
      <c r="CY130" s="505"/>
      <c r="CZ130" s="475"/>
      <c r="DA130" s="307"/>
      <c r="DB130" s="507">
        <v>0</v>
      </c>
      <c r="DC130" s="508"/>
      <c r="DD130" s="508"/>
      <c r="DE130" s="508"/>
      <c r="DF130" s="573">
        <v>691.01</v>
      </c>
      <c r="DG130" s="396">
        <v>222.66</v>
      </c>
      <c r="DH130" s="397"/>
      <c r="DI130" s="512"/>
      <c r="DJ130" s="171">
        <v>913.67</v>
      </c>
      <c r="DK130" s="172">
        <v>691.01</v>
      </c>
      <c r="DL130" s="172">
        <v>222.66</v>
      </c>
      <c r="DM130" s="172">
        <v>0</v>
      </c>
      <c r="DN130" s="172">
        <v>0</v>
      </c>
      <c r="DO130" s="172">
        <v>3996.75</v>
      </c>
      <c r="DP130" s="172">
        <v>535.13</v>
      </c>
      <c r="DQ130" s="513">
        <v>0</v>
      </c>
      <c r="DS130" s="2"/>
      <c r="DT130" s="2"/>
      <c r="DU130" s="2"/>
      <c r="DV130" s="2"/>
      <c r="DW130" s="60"/>
      <c r="DX130" s="512">
        <v>0</v>
      </c>
      <c r="DY130" s="514">
        <v>0</v>
      </c>
      <c r="DZ130" s="169">
        <v>0</v>
      </c>
      <c r="EA130" s="169">
        <v>0</v>
      </c>
      <c r="EB130" s="228"/>
      <c r="EC130" s="174"/>
      <c r="ED130" s="175"/>
      <c r="EE130" s="21"/>
      <c r="EF130" s="21"/>
      <c r="EG130" s="228"/>
      <c r="EH130" s="175"/>
      <c r="EI130" s="175"/>
      <c r="EJ130" s="175"/>
      <c r="EK130" s="175"/>
      <c r="EL130" s="175"/>
      <c r="EM130" s="172">
        <v>807.31</v>
      </c>
      <c r="EO130" s="656">
        <v>7268.3</v>
      </c>
      <c r="EP130" s="657">
        <v>11682.8</v>
      </c>
      <c r="EQ130" s="658">
        <v>2920.8</v>
      </c>
      <c r="ER130" s="657">
        <v>1924.8</v>
      </c>
      <c r="ES130" s="657">
        <v>2944.6</v>
      </c>
      <c r="EU130" s="635">
        <v>7.3983946999617758E-2</v>
      </c>
      <c r="EV130" s="635">
        <v>4.5522875816993526E-2</v>
      </c>
      <c r="EW130" s="635">
        <v>2.7372627372627311E-2</v>
      </c>
      <c r="EX130" s="635">
        <v>4.2388059701492557E-2</v>
      </c>
      <c r="EY130" s="635">
        <v>-3.2708688245314853E-3</v>
      </c>
      <c r="EZ130" s="129"/>
    </row>
    <row r="131" spans="3:156" ht="15.75" x14ac:dyDescent="0.2">
      <c r="C131" s="392" t="s">
        <v>109</v>
      </c>
      <c r="D131" s="572">
        <v>0</v>
      </c>
      <c r="G131" s="1"/>
      <c r="K131" s="249"/>
      <c r="L131" s="249"/>
      <c r="M131" s="486">
        <v>44998</v>
      </c>
      <c r="N131" s="193">
        <v>7850</v>
      </c>
      <c r="O131" s="191">
        <v>12731</v>
      </c>
      <c r="P131" s="192">
        <v>2916</v>
      </c>
      <c r="Q131" s="191">
        <v>2250</v>
      </c>
      <c r="R131" s="191">
        <v>3286</v>
      </c>
      <c r="S131" s="487"/>
      <c r="T131" s="488"/>
      <c r="U131" s="21"/>
      <c r="V131" s="21"/>
      <c r="W131" s="489"/>
      <c r="X131" s="490">
        <v>1427</v>
      </c>
      <c r="Y131" s="194">
        <v>73</v>
      </c>
      <c r="Z131" s="192">
        <v>2157</v>
      </c>
      <c r="AA131" s="192">
        <v>23668.02</v>
      </c>
      <c r="AB131" s="192">
        <v>23664</v>
      </c>
      <c r="AC131" s="194">
        <v>4.0200000000004366</v>
      </c>
      <c r="AD131" s="491">
        <v>21507</v>
      </c>
      <c r="AE131" s="492">
        <v>663.45</v>
      </c>
      <c r="AF131" s="192">
        <v>12731</v>
      </c>
      <c r="AG131" s="192">
        <v>12731</v>
      </c>
      <c r="AH131" s="192">
        <v>663.45</v>
      </c>
      <c r="AI131" s="192">
        <v>7850</v>
      </c>
      <c r="AJ131" s="194">
        <v>0</v>
      </c>
      <c r="AK131" s="192">
        <v>1053.26</v>
      </c>
      <c r="AL131" s="192">
        <v>1032.19</v>
      </c>
      <c r="AM131" s="207">
        <v>908.12</v>
      </c>
      <c r="AN131" s="207">
        <v>25.269047619047619</v>
      </c>
      <c r="AO131" s="197">
        <v>2.0004557279304194E-2</v>
      </c>
      <c r="AP131" s="493">
        <v>691.21</v>
      </c>
      <c r="AQ131" s="494">
        <v>552.96</v>
      </c>
      <c r="AR131" s="495">
        <v>1122.94</v>
      </c>
      <c r="AS131" s="495">
        <v>1139.92</v>
      </c>
      <c r="AT131" s="495">
        <v>1234.8800000000001</v>
      </c>
      <c r="AU131" s="496">
        <v>1222.81</v>
      </c>
      <c r="AV131" s="496">
        <v>1189.8599999999999</v>
      </c>
      <c r="AW131" s="21"/>
      <c r="AX131" s="497">
        <v>1.0612999999999999</v>
      </c>
      <c r="AY131" s="498">
        <v>1.4688000000000001</v>
      </c>
      <c r="AZ131" s="499">
        <v>2.5507</v>
      </c>
      <c r="BA131" s="499">
        <v>2.5743</v>
      </c>
      <c r="BB131" s="499">
        <v>2.1379999999999999</v>
      </c>
      <c r="BC131" s="307"/>
      <c r="BD131" s="500"/>
      <c r="BE131" s="501"/>
      <c r="BF131" s="499">
        <v>1055.95</v>
      </c>
      <c r="BG131" s="502">
        <v>1055.95</v>
      </c>
      <c r="BH131" s="503">
        <v>0</v>
      </c>
      <c r="BI131" s="503">
        <v>0</v>
      </c>
      <c r="BJ131" s="503">
        <v>0</v>
      </c>
      <c r="BK131" s="503">
        <v>1055.95</v>
      </c>
      <c r="BL131" s="503">
        <v>1055.95</v>
      </c>
      <c r="BM131" s="503">
        <v>1055.95</v>
      </c>
      <c r="BN131" s="503">
        <v>1055.95</v>
      </c>
      <c r="BO131" s="503">
        <v>1055.95</v>
      </c>
      <c r="BP131" s="503">
        <v>33.429890125030134</v>
      </c>
      <c r="BQ131" s="503">
        <v>207.19204000000127</v>
      </c>
      <c r="BR131" s="503">
        <v>0</v>
      </c>
      <c r="BS131" s="503">
        <v>1055.95</v>
      </c>
      <c r="BT131" s="503">
        <v>0</v>
      </c>
      <c r="BU131" s="504">
        <v>0</v>
      </c>
      <c r="BV131" s="307"/>
      <c r="BW131" s="458"/>
      <c r="BX131" s="505"/>
      <c r="BY131" s="505"/>
      <c r="BZ131" s="505"/>
      <c r="CA131" s="505"/>
      <c r="CB131" s="505"/>
      <c r="CC131" s="505"/>
      <c r="CD131" s="505"/>
      <c r="CE131" s="505"/>
      <c r="CF131" s="505"/>
      <c r="CG131" s="505"/>
      <c r="CH131" s="505"/>
      <c r="CI131" s="505"/>
      <c r="CJ131" s="505"/>
      <c r="CK131" s="505"/>
      <c r="CL131" s="505"/>
      <c r="CM131" s="505"/>
      <c r="CN131" s="505"/>
      <c r="CO131" s="500"/>
      <c r="CP131" s="505"/>
      <c r="CQ131" s="505"/>
      <c r="CR131" s="506"/>
      <c r="CS131" s="500"/>
      <c r="CT131" s="505"/>
      <c r="CU131" s="500"/>
      <c r="CV131" s="500"/>
      <c r="CW131" s="500"/>
      <c r="CX131" s="506"/>
      <c r="CY131" s="505"/>
      <c r="CZ131" s="475"/>
      <c r="DA131" s="307"/>
      <c r="DB131" s="507">
        <v>0</v>
      </c>
      <c r="DC131" s="508"/>
      <c r="DD131" s="508"/>
      <c r="DE131" s="508"/>
      <c r="DF131" s="573">
        <v>707.54</v>
      </c>
      <c r="DG131" s="396">
        <v>263.02999999999997</v>
      </c>
      <c r="DH131" s="397"/>
      <c r="DI131" s="512"/>
      <c r="DJ131" s="171">
        <v>970.56999999999994</v>
      </c>
      <c r="DK131" s="172">
        <v>707.54</v>
      </c>
      <c r="DL131" s="172">
        <v>263.02999999999997</v>
      </c>
      <c r="DM131" s="172">
        <v>993.98</v>
      </c>
      <c r="DN131" s="172">
        <v>496.14</v>
      </c>
      <c r="DO131" s="172">
        <v>3710.31</v>
      </c>
      <c r="DP131" s="172">
        <v>302.02</v>
      </c>
      <c r="DQ131" s="513">
        <v>0</v>
      </c>
      <c r="DS131" s="2"/>
      <c r="DT131" s="2"/>
      <c r="DU131" s="2"/>
      <c r="DV131" s="2"/>
      <c r="DW131" s="60"/>
      <c r="DX131" s="512">
        <v>41747</v>
      </c>
      <c r="DY131" s="514">
        <v>2</v>
      </c>
      <c r="DZ131" s="169">
        <v>0</v>
      </c>
      <c r="EA131" s="169">
        <v>0</v>
      </c>
      <c r="EB131" s="228"/>
      <c r="EC131" s="174"/>
      <c r="ED131" s="175"/>
      <c r="EE131" s="21"/>
      <c r="EF131" s="21"/>
      <c r="EG131" s="228"/>
      <c r="EH131" s="175"/>
      <c r="EI131" s="175"/>
      <c r="EJ131" s="175"/>
      <c r="EK131" s="175"/>
      <c r="EL131" s="175"/>
      <c r="EM131" s="172">
        <v>908.12</v>
      </c>
      <c r="EO131" s="656">
        <v>7264.5</v>
      </c>
      <c r="EP131" s="657">
        <v>12725</v>
      </c>
      <c r="EQ131" s="658">
        <v>2825.2</v>
      </c>
      <c r="ER131" s="657">
        <v>2157.1</v>
      </c>
      <c r="ES131" s="657">
        <v>3210.9</v>
      </c>
      <c r="EU131" s="635">
        <v>7.45859872611465E-2</v>
      </c>
      <c r="EV131" s="635">
        <v>4.7129055062446E-4</v>
      </c>
      <c r="EW131" s="635">
        <v>3.1138545953360831E-2</v>
      </c>
      <c r="EX131" s="635">
        <v>4.128888888888893E-2</v>
      </c>
      <c r="EY131" s="635">
        <v>2.2854534388314033E-2</v>
      </c>
      <c r="EZ131" s="129"/>
    </row>
    <row r="132" spans="3:156" x14ac:dyDescent="0.2">
      <c r="C132" s="392" t="s">
        <v>111</v>
      </c>
      <c r="D132" s="531">
        <f>ROUND(H127*$H$11*42*35/1000,0)</f>
        <v>552</v>
      </c>
      <c r="F132" s="1" t="s">
        <v>202</v>
      </c>
      <c r="G132" s="2">
        <f>+E11-D74-F74-H74-D136</f>
        <v>81.300000000000068</v>
      </c>
      <c r="K132" s="249"/>
      <c r="L132" s="249"/>
      <c r="M132" s="486">
        <v>44999</v>
      </c>
      <c r="N132" s="193">
        <v>7839</v>
      </c>
      <c r="O132" s="191">
        <v>12635</v>
      </c>
      <c r="P132" s="192">
        <v>2794</v>
      </c>
      <c r="Q132" s="191">
        <v>2290</v>
      </c>
      <c r="R132" s="191">
        <v>3232</v>
      </c>
      <c r="S132" s="487"/>
      <c r="T132" s="488"/>
      <c r="U132" s="21"/>
      <c r="V132" s="21"/>
      <c r="W132" s="489"/>
      <c r="X132" s="490">
        <v>1518</v>
      </c>
      <c r="Y132" s="194">
        <v>72</v>
      </c>
      <c r="Z132" s="192">
        <v>2163</v>
      </c>
      <c r="AA132" s="192">
        <v>23256.2</v>
      </c>
      <c r="AB132" s="192">
        <v>23397</v>
      </c>
      <c r="AC132" s="194">
        <v>-140.79999999999927</v>
      </c>
      <c r="AD132" s="491">
        <v>21234</v>
      </c>
      <c r="AE132" s="492">
        <v>-29.64</v>
      </c>
      <c r="AF132" s="192">
        <v>12635</v>
      </c>
      <c r="AG132" s="192">
        <v>12635</v>
      </c>
      <c r="AH132" s="192">
        <v>-28.64</v>
      </c>
      <c r="AI132" s="192">
        <v>7839</v>
      </c>
      <c r="AJ132" s="194">
        <v>0</v>
      </c>
      <c r="AK132" s="192">
        <v>1036.23</v>
      </c>
      <c r="AL132" s="192">
        <v>1017.48291015625</v>
      </c>
      <c r="AM132" s="207">
        <v>1065.8</v>
      </c>
      <c r="AN132" s="207">
        <v>26.726190476190474</v>
      </c>
      <c r="AO132" s="197">
        <v>1.8091630085743531E-2</v>
      </c>
      <c r="AP132" s="493">
        <v>1178.81</v>
      </c>
      <c r="AQ132" s="494">
        <v>551.79999999999995</v>
      </c>
      <c r="AR132" s="495">
        <v>1127.31</v>
      </c>
      <c r="AS132" s="495">
        <v>1139.92</v>
      </c>
      <c r="AT132" s="495">
        <v>1240.99</v>
      </c>
      <c r="AU132" s="496">
        <v>1222.81</v>
      </c>
      <c r="AV132" s="496">
        <v>1193.3499999999999</v>
      </c>
      <c r="AW132" s="21"/>
      <c r="AX132" s="497">
        <v>1.1225000000000001</v>
      </c>
      <c r="AY132" s="498">
        <v>1.4688000000000001</v>
      </c>
      <c r="AZ132" s="499">
        <v>2.6095999999999999</v>
      </c>
      <c r="BA132" s="499">
        <v>2.5743</v>
      </c>
      <c r="BB132" s="499">
        <v>2.1696</v>
      </c>
      <c r="BC132" s="307"/>
      <c r="BD132" s="500"/>
      <c r="BE132" s="501"/>
      <c r="BF132" s="499">
        <v>1055.95</v>
      </c>
      <c r="BG132" s="502">
        <v>1055.95</v>
      </c>
      <c r="BH132" s="503">
        <v>0</v>
      </c>
      <c r="BI132" s="503">
        <v>0</v>
      </c>
      <c r="BJ132" s="503">
        <v>0</v>
      </c>
      <c r="BK132" s="503">
        <v>1055.95</v>
      </c>
      <c r="BL132" s="503">
        <v>1055.95</v>
      </c>
      <c r="BM132" s="503">
        <v>1055.95</v>
      </c>
      <c r="BN132" s="503">
        <v>1055.95</v>
      </c>
      <c r="BO132" s="503">
        <v>1055.95</v>
      </c>
      <c r="BP132" s="503">
        <v>35.868009725599173</v>
      </c>
      <c r="BQ132" s="503">
        <v>0</v>
      </c>
      <c r="BR132" s="503">
        <v>0</v>
      </c>
      <c r="BS132" s="503">
        <v>1055.95</v>
      </c>
      <c r="BT132" s="503">
        <v>0</v>
      </c>
      <c r="BU132" s="504">
        <v>0</v>
      </c>
      <c r="BV132" s="307"/>
      <c r="BW132" s="458"/>
      <c r="BX132" s="505"/>
      <c r="BY132" s="505"/>
      <c r="BZ132" s="505"/>
      <c r="CA132" s="505"/>
      <c r="CB132" s="505"/>
      <c r="CC132" s="505"/>
      <c r="CD132" s="505"/>
      <c r="CE132" s="505"/>
      <c r="CF132" s="505"/>
      <c r="CG132" s="505"/>
      <c r="CH132" s="505"/>
      <c r="CI132" s="505"/>
      <c r="CJ132" s="505"/>
      <c r="CK132" s="505"/>
      <c r="CL132" s="505"/>
      <c r="CM132" s="505"/>
      <c r="CN132" s="505"/>
      <c r="CO132" s="500"/>
      <c r="CP132" s="505"/>
      <c r="CQ132" s="505"/>
      <c r="CR132" s="506"/>
      <c r="CS132" s="500"/>
      <c r="CT132" s="505"/>
      <c r="CU132" s="500"/>
      <c r="CV132" s="500"/>
      <c r="CW132" s="500"/>
      <c r="CX132" s="506"/>
      <c r="CY132" s="505"/>
      <c r="CZ132" s="475"/>
      <c r="DA132" s="307"/>
      <c r="DB132" s="507">
        <v>0</v>
      </c>
      <c r="DC132" s="508"/>
      <c r="DD132" s="508"/>
      <c r="DE132" s="508"/>
      <c r="DF132" s="573">
        <v>754.19</v>
      </c>
      <c r="DG132" s="396">
        <v>278.45</v>
      </c>
      <c r="DH132" s="397"/>
      <c r="DI132" s="512"/>
      <c r="DJ132" s="171">
        <v>1032.6400000000001</v>
      </c>
      <c r="DK132" s="172">
        <v>754.19</v>
      </c>
      <c r="DL132" s="172">
        <v>278.45</v>
      </c>
      <c r="DM132" s="172">
        <v>1319.69</v>
      </c>
      <c r="DN132" s="172">
        <v>320.07</v>
      </c>
      <c r="DO132" s="172">
        <v>3144.8100000000004</v>
      </c>
      <c r="DP132" s="172">
        <v>260.40000000000003</v>
      </c>
      <c r="DQ132" s="513">
        <v>0</v>
      </c>
      <c r="DS132" s="2"/>
      <c r="DT132" s="2"/>
      <c r="DU132" s="2"/>
      <c r="DV132" s="2"/>
      <c r="DW132" s="60"/>
      <c r="DX132" s="512">
        <v>55427</v>
      </c>
      <c r="DY132" s="514">
        <v>1</v>
      </c>
      <c r="DZ132" s="169">
        <v>0</v>
      </c>
      <c r="EA132" s="169">
        <v>0</v>
      </c>
      <c r="EB132" s="228"/>
      <c r="EC132" s="174"/>
      <c r="ED132" s="175"/>
      <c r="EE132" s="21"/>
      <c r="EF132" s="21"/>
      <c r="EG132" s="228"/>
      <c r="EH132" s="175"/>
      <c r="EI132" s="175"/>
      <c r="EJ132" s="175"/>
      <c r="EK132" s="175"/>
      <c r="EL132" s="175"/>
      <c r="EM132" s="172">
        <v>1065.8</v>
      </c>
      <c r="EO132" s="656">
        <v>7262.8</v>
      </c>
      <c r="EP132" s="657">
        <v>12112.3</v>
      </c>
      <c r="EQ132" s="658">
        <v>2698.3</v>
      </c>
      <c r="ER132" s="657">
        <v>2196.1999999999998</v>
      </c>
      <c r="ES132" s="657">
        <v>3228.7</v>
      </c>
      <c r="EU132" s="635">
        <v>7.3504273504273479E-2</v>
      </c>
      <c r="EV132" s="635">
        <v>4.1369212504946636E-2</v>
      </c>
      <c r="EW132" s="635">
        <v>3.4251968503936941E-2</v>
      </c>
      <c r="EX132" s="635">
        <v>4.0960698689956408E-2</v>
      </c>
      <c r="EY132" s="635">
        <v>1.0210396039604522E-3</v>
      </c>
      <c r="EZ132" s="129"/>
    </row>
    <row r="133" spans="3:156" x14ac:dyDescent="0.2">
      <c r="C133" s="392" t="s">
        <v>113</v>
      </c>
      <c r="D133" s="531">
        <f>ROUND(D130*0.0025,0)</f>
        <v>30</v>
      </c>
      <c r="F133" s="1" t="s">
        <v>75</v>
      </c>
      <c r="G133" s="2">
        <f>+E11-D136-D74-F74-D98</f>
        <v>188.07000000000005</v>
      </c>
      <c r="K133" s="249"/>
      <c r="L133" s="249"/>
      <c r="M133" s="486">
        <v>45000</v>
      </c>
      <c r="N133" s="193">
        <v>7850</v>
      </c>
      <c r="O133" s="191">
        <v>13587</v>
      </c>
      <c r="P133" s="192">
        <v>2825</v>
      </c>
      <c r="Q133" s="191">
        <v>2510</v>
      </c>
      <c r="R133" s="191">
        <v>3363</v>
      </c>
      <c r="S133" s="487"/>
      <c r="T133" s="488"/>
      <c r="U133" s="21"/>
      <c r="V133" s="21"/>
      <c r="W133" s="489"/>
      <c r="X133" s="490">
        <v>1552</v>
      </c>
      <c r="Y133" s="194">
        <v>75</v>
      </c>
      <c r="Z133" s="192">
        <v>2400</v>
      </c>
      <c r="AA133" s="192">
        <v>24217.919999999998</v>
      </c>
      <c r="AB133" s="192">
        <v>24804</v>
      </c>
      <c r="AC133" s="194">
        <v>-586.08000000000175</v>
      </c>
      <c r="AD133" s="491">
        <v>22404</v>
      </c>
      <c r="AE133" s="492">
        <v>-30.37</v>
      </c>
      <c r="AF133" s="192">
        <v>13587</v>
      </c>
      <c r="AG133" s="192">
        <v>13587</v>
      </c>
      <c r="AH133" s="192">
        <v>-29.37</v>
      </c>
      <c r="AI133" s="192">
        <v>7850</v>
      </c>
      <c r="AJ133" s="194">
        <v>0</v>
      </c>
      <c r="AK133" s="192">
        <v>1080.83</v>
      </c>
      <c r="AL133" s="192">
        <v>1100.1199999999999</v>
      </c>
      <c r="AM133" s="207">
        <v>1116.3699999999999</v>
      </c>
      <c r="AN133" s="207">
        <v>26.366666666666664</v>
      </c>
      <c r="AO133" s="197">
        <v>-1.7847395057502071E-2</v>
      </c>
      <c r="AP133" s="493">
        <v>984.64</v>
      </c>
      <c r="AQ133" s="494">
        <v>552.53</v>
      </c>
      <c r="AR133" s="495">
        <v>1126.1099999999999</v>
      </c>
      <c r="AS133" s="495">
        <v>1135.0899999999999</v>
      </c>
      <c r="AT133" s="495">
        <v>1239.8399999999999</v>
      </c>
      <c r="AU133" s="496">
        <v>1222.81</v>
      </c>
      <c r="AV133" s="496">
        <v>1192.9100000000001</v>
      </c>
      <c r="AW133" s="21"/>
      <c r="AX133" s="497">
        <v>1.1073999999999999</v>
      </c>
      <c r="AY133" s="498">
        <v>1.4069</v>
      </c>
      <c r="AZ133" s="499">
        <v>2.5977999999999999</v>
      </c>
      <c r="BA133" s="499">
        <v>2.5743</v>
      </c>
      <c r="BB133" s="499">
        <v>2.1516999999999999</v>
      </c>
      <c r="BC133" s="307"/>
      <c r="BD133" s="500"/>
      <c r="BE133" s="501"/>
      <c r="BF133" s="499">
        <v>1055.6199999999999</v>
      </c>
      <c r="BG133" s="502">
        <v>1055.6199999999999</v>
      </c>
      <c r="BH133" s="503">
        <v>0</v>
      </c>
      <c r="BI133" s="503">
        <v>0</v>
      </c>
      <c r="BJ133" s="503">
        <v>0</v>
      </c>
      <c r="BK133" s="503">
        <v>1055.6199999999999</v>
      </c>
      <c r="BL133" s="503">
        <v>1055.6199999999999</v>
      </c>
      <c r="BM133" s="503">
        <v>1055.6199999999999</v>
      </c>
      <c r="BN133" s="503">
        <v>1055.6199999999999</v>
      </c>
      <c r="BO133" s="503">
        <v>1055.6199999999999</v>
      </c>
      <c r="BP133" s="503">
        <v>35.040650406504064</v>
      </c>
      <c r="BQ133" s="503">
        <v>0</v>
      </c>
      <c r="BR133" s="503">
        <v>0</v>
      </c>
      <c r="BS133" s="503">
        <v>1055.6199999999999</v>
      </c>
      <c r="BT133" s="503">
        <v>0</v>
      </c>
      <c r="BU133" s="504">
        <v>0</v>
      </c>
      <c r="BV133" s="307"/>
      <c r="BW133" s="458"/>
      <c r="BX133" s="505"/>
      <c r="BY133" s="505"/>
      <c r="BZ133" s="505"/>
      <c r="CA133" s="505"/>
      <c r="CB133" s="505"/>
      <c r="CC133" s="505"/>
      <c r="CD133" s="505"/>
      <c r="CE133" s="505"/>
      <c r="CF133" s="505"/>
      <c r="CG133" s="505"/>
      <c r="CH133" s="505"/>
      <c r="CI133" s="505"/>
      <c r="CJ133" s="505"/>
      <c r="CK133" s="505"/>
      <c r="CL133" s="505"/>
      <c r="CM133" s="505"/>
      <c r="CN133" s="505"/>
      <c r="CO133" s="500"/>
      <c r="CP133" s="505"/>
      <c r="CQ133" s="505"/>
      <c r="CR133" s="506"/>
      <c r="CS133" s="500"/>
      <c r="CT133" s="505"/>
      <c r="CU133" s="500"/>
      <c r="CV133" s="500"/>
      <c r="CW133" s="500"/>
      <c r="CX133" s="506"/>
      <c r="CY133" s="505"/>
      <c r="CZ133" s="475"/>
      <c r="DA133" s="307"/>
      <c r="DB133" s="507">
        <v>0</v>
      </c>
      <c r="DC133" s="508"/>
      <c r="DD133" s="508"/>
      <c r="DE133" s="508"/>
      <c r="DF133" s="573">
        <v>801.87</v>
      </c>
      <c r="DG133" s="396">
        <v>254.08</v>
      </c>
      <c r="DH133" s="397"/>
      <c r="DI133" s="512"/>
      <c r="DJ133" s="171">
        <v>1055.95</v>
      </c>
      <c r="DK133" s="172">
        <v>801.87</v>
      </c>
      <c r="DL133" s="172">
        <v>254.08</v>
      </c>
      <c r="DM133" s="172">
        <v>1074.0999999999999</v>
      </c>
      <c r="DN133" s="172">
        <v>0</v>
      </c>
      <c r="DO133" s="172">
        <v>2872.58</v>
      </c>
      <c r="DP133" s="172">
        <v>514.48</v>
      </c>
      <c r="DQ133" s="513">
        <v>0</v>
      </c>
      <c r="DS133" s="2"/>
      <c r="DT133" s="2"/>
      <c r="DU133" s="2"/>
      <c r="DV133" s="2"/>
      <c r="DW133" s="60"/>
      <c r="DX133" s="512">
        <v>45112</v>
      </c>
      <c r="DY133" s="514">
        <v>0</v>
      </c>
      <c r="DZ133" s="169">
        <v>0</v>
      </c>
      <c r="EA133" s="169">
        <v>0</v>
      </c>
      <c r="EB133" s="228"/>
      <c r="EC133" s="174"/>
      <c r="ED133" s="175"/>
      <c r="EE133" s="21"/>
      <c r="EF133" s="21"/>
      <c r="EG133" s="228"/>
      <c r="EH133" s="175"/>
      <c r="EI133" s="175"/>
      <c r="EJ133" s="175"/>
      <c r="EK133" s="175"/>
      <c r="EL133" s="175"/>
      <c r="EM133" s="172">
        <v>1116.3699999999999</v>
      </c>
      <c r="EO133" s="656">
        <v>7281.6</v>
      </c>
      <c r="EP133" s="657">
        <v>12799.7</v>
      </c>
      <c r="EQ133" s="658">
        <v>2740.9</v>
      </c>
      <c r="ER133" s="657">
        <v>2404.5</v>
      </c>
      <c r="ES133" s="657">
        <v>3329</v>
      </c>
      <c r="EU133" s="635">
        <v>7.2407643312101866E-2</v>
      </c>
      <c r="EV133" s="635">
        <v>5.7945094575697305E-2</v>
      </c>
      <c r="EW133" s="635">
        <v>2.9769911504424748E-2</v>
      </c>
      <c r="EX133" s="635">
        <v>4.2031872509960162E-2</v>
      </c>
      <c r="EY133" s="635">
        <v>1.0110020814748736E-2</v>
      </c>
      <c r="EZ133" s="129"/>
    </row>
    <row r="134" spans="3:156" x14ac:dyDescent="0.2">
      <c r="C134" s="392" t="s">
        <v>115</v>
      </c>
      <c r="D134" s="531">
        <f>ROUND(G126/(G58+G88+G64+G126+G52)*ROUND($E$29,0),0)</f>
        <v>537</v>
      </c>
      <c r="F134" s="1" t="s">
        <v>203</v>
      </c>
      <c r="G134" s="2">
        <f>+E11-D136-D98-D74-H74</f>
        <v>147.17000000000004</v>
      </c>
      <c r="K134" s="249"/>
      <c r="L134" s="249"/>
      <c r="M134" s="486">
        <v>45001</v>
      </c>
      <c r="N134" s="193">
        <v>7850</v>
      </c>
      <c r="O134" s="191">
        <v>12586</v>
      </c>
      <c r="P134" s="192">
        <v>3139</v>
      </c>
      <c r="Q134" s="191">
        <v>2900</v>
      </c>
      <c r="R134" s="191">
        <v>3310</v>
      </c>
      <c r="S134" s="487"/>
      <c r="T134" s="488"/>
      <c r="U134" s="21"/>
      <c r="V134" s="21"/>
      <c r="W134" s="489"/>
      <c r="X134" s="490">
        <v>1729</v>
      </c>
      <c r="Y134" s="194">
        <v>74</v>
      </c>
      <c r="Z134" s="192">
        <v>2333</v>
      </c>
      <c r="AA134" s="192">
        <v>15572.34</v>
      </c>
      <c r="AB134" s="192">
        <v>24312</v>
      </c>
      <c r="AC134" s="194">
        <v>-8739.66</v>
      </c>
      <c r="AD134" s="491">
        <v>21979</v>
      </c>
      <c r="AE134" s="492">
        <v>-32.67</v>
      </c>
      <c r="AF134" s="192">
        <v>12586</v>
      </c>
      <c r="AG134" s="192">
        <v>12586</v>
      </c>
      <c r="AH134" s="192">
        <v>-31.67</v>
      </c>
      <c r="AI134" s="192">
        <v>7850</v>
      </c>
      <c r="AJ134" s="194">
        <v>0</v>
      </c>
      <c r="AK134" s="192">
        <v>1029.6099999999999</v>
      </c>
      <c r="AL134" s="192">
        <v>1028.82</v>
      </c>
      <c r="AM134" s="207">
        <v>1180.8</v>
      </c>
      <c r="AN134" s="207">
        <v>26.754761904761899</v>
      </c>
      <c r="AO134" s="197">
        <v>7.672808150658635E-4</v>
      </c>
      <c r="AP134" s="493">
        <v>917.45</v>
      </c>
      <c r="AQ134" s="494">
        <v>574.80999999999995</v>
      </c>
      <c r="AR134" s="495">
        <v>1127.6600000000001</v>
      </c>
      <c r="AS134" s="495">
        <v>1135.0899999999999</v>
      </c>
      <c r="AT134" s="495">
        <v>1243.22</v>
      </c>
      <c r="AU134" s="496">
        <v>1222.81</v>
      </c>
      <c r="AV134" s="496">
        <v>1192.17</v>
      </c>
      <c r="AW134" s="21"/>
      <c r="AX134" s="497">
        <v>1.1236999999999999</v>
      </c>
      <c r="AY134" s="498">
        <v>1.4069</v>
      </c>
      <c r="AZ134" s="499">
        <v>2.6364000000000001</v>
      </c>
      <c r="BA134" s="499">
        <v>2.5743</v>
      </c>
      <c r="BB134" s="499">
        <v>2.1547000000000001</v>
      </c>
      <c r="BC134" s="307"/>
      <c r="BD134" s="500"/>
      <c r="BE134" s="501"/>
      <c r="BF134" s="499">
        <v>1055.6199999999999</v>
      </c>
      <c r="BG134" s="502">
        <v>1055.6199999999999</v>
      </c>
      <c r="BH134" s="503">
        <v>0</v>
      </c>
      <c r="BI134" s="503">
        <v>0</v>
      </c>
      <c r="BJ134" s="503">
        <v>0</v>
      </c>
      <c r="BK134" s="503">
        <v>1055.6199999999999</v>
      </c>
      <c r="BL134" s="503">
        <v>1055.6199999999999</v>
      </c>
      <c r="BM134" s="503">
        <v>1055.6199999999999</v>
      </c>
      <c r="BN134" s="503">
        <v>1055.6199999999999</v>
      </c>
      <c r="BO134" s="503">
        <v>1055.6199999999999</v>
      </c>
      <c r="BP134" s="503">
        <v>39.483296961557834</v>
      </c>
      <c r="BQ134" s="503">
        <v>0</v>
      </c>
      <c r="BR134" s="503">
        <v>0</v>
      </c>
      <c r="BS134" s="503">
        <v>1055.6199999999999</v>
      </c>
      <c r="BT134" s="503">
        <v>0</v>
      </c>
      <c r="BU134" s="504">
        <v>0</v>
      </c>
      <c r="BV134" s="307"/>
      <c r="BW134" s="458"/>
      <c r="BX134" s="505"/>
      <c r="BY134" s="505"/>
      <c r="BZ134" s="505"/>
      <c r="CA134" s="505"/>
      <c r="CB134" s="505"/>
      <c r="CC134" s="505"/>
      <c r="CD134" s="505"/>
      <c r="CE134" s="505"/>
      <c r="CF134" s="505"/>
      <c r="CG134" s="505"/>
      <c r="CH134" s="505"/>
      <c r="CI134" s="505"/>
      <c r="CJ134" s="505"/>
      <c r="CK134" s="505"/>
      <c r="CL134" s="505"/>
      <c r="CM134" s="505"/>
      <c r="CN134" s="505"/>
      <c r="CO134" s="500"/>
      <c r="CP134" s="505"/>
      <c r="CQ134" s="505"/>
      <c r="CR134" s="506"/>
      <c r="CS134" s="500"/>
      <c r="CT134" s="505"/>
      <c r="CU134" s="500"/>
      <c r="CV134" s="500"/>
      <c r="CW134" s="500"/>
      <c r="CX134" s="506"/>
      <c r="CY134" s="505"/>
      <c r="CZ134" s="475"/>
      <c r="DA134" s="307"/>
      <c r="DB134" s="507">
        <v>0</v>
      </c>
      <c r="DC134" s="508"/>
      <c r="DD134" s="508"/>
      <c r="DE134" s="508"/>
      <c r="DF134" s="573">
        <v>850.13</v>
      </c>
      <c r="DG134" s="396">
        <v>325.88</v>
      </c>
      <c r="DH134" s="397"/>
      <c r="DI134" s="512"/>
      <c r="DJ134" s="171">
        <v>1176.01</v>
      </c>
      <c r="DK134" s="172">
        <v>850.13</v>
      </c>
      <c r="DL134" s="172">
        <v>325.88</v>
      </c>
      <c r="DM134" s="172">
        <v>1820.81</v>
      </c>
      <c r="DN134" s="172">
        <v>270.95</v>
      </c>
      <c r="DO134" s="172">
        <v>1901.9</v>
      </c>
      <c r="DP134" s="172">
        <v>569.41000000000008</v>
      </c>
      <c r="DQ134" s="513">
        <v>0</v>
      </c>
      <c r="DS134" s="2"/>
      <c r="DT134" s="2"/>
      <c r="DU134" s="2"/>
      <c r="DV134" s="2"/>
      <c r="DW134" s="60"/>
      <c r="DX134" s="512">
        <v>76474</v>
      </c>
      <c r="DY134" s="514">
        <v>1</v>
      </c>
      <c r="DZ134" s="169">
        <v>0</v>
      </c>
      <c r="EA134" s="169">
        <v>0</v>
      </c>
      <c r="EB134" s="228"/>
      <c r="EC134" s="174"/>
      <c r="ED134" s="175"/>
      <c r="EE134" s="21"/>
      <c r="EF134" s="21"/>
      <c r="EG134" s="228"/>
      <c r="EH134" s="175"/>
      <c r="EI134" s="175"/>
      <c r="EJ134" s="175"/>
      <c r="EK134" s="175"/>
      <c r="EL134" s="175"/>
      <c r="EM134" s="172">
        <v>1180.8</v>
      </c>
      <c r="EO134" s="656">
        <v>7275.3</v>
      </c>
      <c r="EP134" s="657">
        <v>12125.5</v>
      </c>
      <c r="EQ134" s="658">
        <v>2954</v>
      </c>
      <c r="ER134" s="657">
        <v>2772.4</v>
      </c>
      <c r="ES134" s="657">
        <v>3285.1</v>
      </c>
      <c r="EU134" s="635">
        <v>7.3210191082802523E-2</v>
      </c>
      <c r="EV134" s="635">
        <v>3.6588272683934532E-2</v>
      </c>
      <c r="EW134" s="635">
        <v>5.8935966868429439E-2</v>
      </c>
      <c r="EX134" s="635">
        <v>4.399999999999997E-2</v>
      </c>
      <c r="EY134" s="635">
        <v>7.5226586102719309E-3</v>
      </c>
      <c r="EZ134" s="129"/>
    </row>
    <row r="135" spans="3:156" x14ac:dyDescent="0.2">
      <c r="C135" s="392" t="s">
        <v>117</v>
      </c>
      <c r="D135" s="531">
        <f>+D130-D131-D132-D133-D134</f>
        <v>10861</v>
      </c>
      <c r="F135" s="1" t="s">
        <v>204</v>
      </c>
      <c r="G135" s="2">
        <f>+E11-F74-H74-D98-D136</f>
        <v>148.80000000000007</v>
      </c>
      <c r="K135" s="249"/>
      <c r="L135" s="249"/>
      <c r="M135" s="486">
        <v>45002</v>
      </c>
      <c r="N135" s="193">
        <v>7850</v>
      </c>
      <c r="O135" s="191">
        <v>13725</v>
      </c>
      <c r="P135" s="192">
        <v>3033</v>
      </c>
      <c r="Q135" s="191">
        <v>2940</v>
      </c>
      <c r="R135" s="191">
        <v>3201</v>
      </c>
      <c r="S135" s="487"/>
      <c r="T135" s="488"/>
      <c r="U135" s="21"/>
      <c r="V135" s="21"/>
      <c r="W135" s="489"/>
      <c r="X135" s="490">
        <v>1658</v>
      </c>
      <c r="Y135" s="194">
        <v>77</v>
      </c>
      <c r="Z135" s="192">
        <v>2318</v>
      </c>
      <c r="AA135" s="192">
        <v>16052.04</v>
      </c>
      <c r="AB135" s="192">
        <v>25016</v>
      </c>
      <c r="AC135" s="194">
        <v>-8963.9599999999991</v>
      </c>
      <c r="AD135" s="491">
        <v>22698</v>
      </c>
      <c r="AE135" s="492">
        <v>-29.25</v>
      </c>
      <c r="AF135" s="192">
        <v>13725</v>
      </c>
      <c r="AG135" s="192">
        <v>13725</v>
      </c>
      <c r="AH135" s="192">
        <v>-30.25</v>
      </c>
      <c r="AI135" s="192">
        <v>7850</v>
      </c>
      <c r="AJ135" s="194">
        <v>0</v>
      </c>
      <c r="AK135" s="192">
        <v>1092.06</v>
      </c>
      <c r="AL135" s="192">
        <v>1101.8499999999999</v>
      </c>
      <c r="AM135" s="207">
        <v>1158.5</v>
      </c>
      <c r="AN135" s="207">
        <v>26.321428571428573</v>
      </c>
      <c r="AO135" s="197">
        <v>-8.9647088987784233E-3</v>
      </c>
      <c r="AP135" s="493">
        <v>1201.3699999999999</v>
      </c>
      <c r="AQ135" s="494">
        <v>575.32000000000005</v>
      </c>
      <c r="AR135" s="495">
        <v>1126.3900000000001</v>
      </c>
      <c r="AS135" s="495">
        <v>1135.0899999999999</v>
      </c>
      <c r="AT135" s="495">
        <v>1241.0899999999999</v>
      </c>
      <c r="AU135" s="496">
        <v>1222.81</v>
      </c>
      <c r="AV135" s="496">
        <v>1194.82</v>
      </c>
      <c r="AW135" s="21"/>
      <c r="AX135" s="497">
        <v>1.1054999999999999</v>
      </c>
      <c r="AY135" s="498">
        <v>1.4069</v>
      </c>
      <c r="AZ135" s="499">
        <v>2.6061999999999999</v>
      </c>
      <c r="BA135" s="499">
        <v>2.5743</v>
      </c>
      <c r="BB135" s="499">
        <v>2.1878000000000002</v>
      </c>
      <c r="BC135" s="307"/>
      <c r="BD135" s="500"/>
      <c r="BE135" s="501"/>
      <c r="BF135" s="499">
        <v>1054.79</v>
      </c>
      <c r="BG135" s="502">
        <v>1054.79</v>
      </c>
      <c r="BH135" s="503">
        <v>0</v>
      </c>
      <c r="BI135" s="503">
        <v>0</v>
      </c>
      <c r="BJ135" s="503">
        <v>0</v>
      </c>
      <c r="BK135" s="503">
        <v>1054.79</v>
      </c>
      <c r="BL135" s="503">
        <v>1054.79</v>
      </c>
      <c r="BM135" s="503">
        <v>1054.79</v>
      </c>
      <c r="BN135" s="503">
        <v>1055.3900000000001</v>
      </c>
      <c r="BO135" s="503">
        <v>1054.74</v>
      </c>
      <c r="BP135" s="503">
        <v>36.675339035415789</v>
      </c>
      <c r="BQ135" s="503">
        <v>35.587470000001304</v>
      </c>
      <c r="BR135" s="503">
        <v>0</v>
      </c>
      <c r="BS135" s="503">
        <v>1054.94</v>
      </c>
      <c r="BT135" s="503">
        <v>0</v>
      </c>
      <c r="BU135" s="504">
        <v>0</v>
      </c>
      <c r="BV135" s="307"/>
      <c r="BW135" s="458"/>
      <c r="BX135" s="505"/>
      <c r="BY135" s="505"/>
      <c r="BZ135" s="505"/>
      <c r="CA135" s="505"/>
      <c r="CB135" s="505"/>
      <c r="CC135" s="505"/>
      <c r="CD135" s="505"/>
      <c r="CE135" s="505"/>
      <c r="CF135" s="505"/>
      <c r="CG135" s="505"/>
      <c r="CH135" s="505"/>
      <c r="CI135" s="505"/>
      <c r="CJ135" s="505"/>
      <c r="CK135" s="505"/>
      <c r="CL135" s="505"/>
      <c r="CM135" s="505"/>
      <c r="CN135" s="505"/>
      <c r="CO135" s="500"/>
      <c r="CP135" s="505"/>
      <c r="CQ135" s="505"/>
      <c r="CR135" s="506"/>
      <c r="CS135" s="500"/>
      <c r="CT135" s="505"/>
      <c r="CU135" s="500"/>
      <c r="CV135" s="500"/>
      <c r="CW135" s="500"/>
      <c r="CX135" s="506"/>
      <c r="CY135" s="505"/>
      <c r="CZ135" s="475"/>
      <c r="DA135" s="307"/>
      <c r="DB135" s="507">
        <v>0</v>
      </c>
      <c r="DC135" s="508"/>
      <c r="DD135" s="508"/>
      <c r="DE135" s="508"/>
      <c r="DF135" s="573">
        <v>752.08</v>
      </c>
      <c r="DG135" s="396">
        <v>375.65</v>
      </c>
      <c r="DH135" s="397"/>
      <c r="DI135" s="512"/>
      <c r="DJ135" s="171">
        <v>1127.73</v>
      </c>
      <c r="DK135" s="172">
        <v>752.08</v>
      </c>
      <c r="DL135" s="172">
        <v>375.65</v>
      </c>
      <c r="DM135" s="172">
        <v>767.74</v>
      </c>
      <c r="DN135" s="172">
        <v>374</v>
      </c>
      <c r="DO135" s="172">
        <v>1886.2400000000002</v>
      </c>
      <c r="DP135" s="172">
        <v>571.05999999999995</v>
      </c>
      <c r="DQ135" s="513">
        <v>0</v>
      </c>
      <c r="DS135" s="2"/>
      <c r="DT135" s="2"/>
      <c r="DU135" s="2"/>
      <c r="DV135" s="2"/>
      <c r="DW135" s="60"/>
      <c r="DX135" s="512">
        <v>32245</v>
      </c>
      <c r="DY135" s="514">
        <v>1</v>
      </c>
      <c r="DZ135" s="169">
        <v>0</v>
      </c>
      <c r="EA135" s="169">
        <v>0</v>
      </c>
      <c r="EB135" s="228"/>
      <c r="EC135" s="174"/>
      <c r="ED135" s="175"/>
      <c r="EE135" s="21"/>
      <c r="EF135" s="21"/>
      <c r="EG135" s="228"/>
      <c r="EH135" s="175"/>
      <c r="EI135" s="175"/>
      <c r="EJ135" s="175"/>
      <c r="EK135" s="175"/>
      <c r="EL135" s="175"/>
      <c r="EM135" s="172">
        <v>1158.5</v>
      </c>
      <c r="EO135" s="656">
        <v>7277</v>
      </c>
      <c r="EP135" s="657">
        <v>12736</v>
      </c>
      <c r="EQ135" s="658">
        <v>2087</v>
      </c>
      <c r="ER135" s="657">
        <v>2819</v>
      </c>
      <c r="ES135" s="657">
        <v>3219</v>
      </c>
      <c r="EU135" s="635">
        <v>7.2993630573248411E-2</v>
      </c>
      <c r="EV135" s="635">
        <v>7.2058287795992715E-2</v>
      </c>
      <c r="EW135" s="635">
        <v>0.3119024068578965</v>
      </c>
      <c r="EX135" s="635">
        <v>4.1156462585034012E-2</v>
      </c>
      <c r="EY135" s="635">
        <v>-5.6232427366447986E-3</v>
      </c>
      <c r="EZ135" s="129"/>
    </row>
    <row r="136" spans="3:156" ht="15.75" thickBot="1" x14ac:dyDescent="0.25">
      <c r="C136" s="400" t="s">
        <v>119</v>
      </c>
      <c r="D136" s="544">
        <f>ROUND(H127*$H$11,2)</f>
        <v>375.27</v>
      </c>
      <c r="F136" s="1" t="s">
        <v>74</v>
      </c>
      <c r="G136" s="2">
        <f>+D136</f>
        <v>375.27</v>
      </c>
      <c r="K136" s="249"/>
      <c r="L136" s="249"/>
      <c r="M136" s="486">
        <v>45003</v>
      </c>
      <c r="N136" s="193">
        <v>7840</v>
      </c>
      <c r="O136" s="191">
        <v>13929</v>
      </c>
      <c r="P136" s="192">
        <v>2824</v>
      </c>
      <c r="Q136" s="191">
        <v>2866</v>
      </c>
      <c r="R136" s="191">
        <v>3293</v>
      </c>
      <c r="S136" s="487"/>
      <c r="T136" s="488"/>
      <c r="U136" s="21"/>
      <c r="V136" s="21"/>
      <c r="W136" s="489"/>
      <c r="X136" s="490">
        <v>942</v>
      </c>
      <c r="Y136" s="194">
        <v>77</v>
      </c>
      <c r="Z136" s="192">
        <v>2368</v>
      </c>
      <c r="AA136" s="192">
        <v>7901.93</v>
      </c>
      <c r="AB136" s="192">
        <v>25294</v>
      </c>
      <c r="AC136" s="194">
        <v>-17392.07</v>
      </c>
      <c r="AD136" s="491">
        <v>22926</v>
      </c>
      <c r="AE136" s="492">
        <v>2393.44</v>
      </c>
      <c r="AF136" s="192">
        <v>13929</v>
      </c>
      <c r="AG136" s="192">
        <v>13929</v>
      </c>
      <c r="AH136" s="192">
        <v>1764.44</v>
      </c>
      <c r="AI136" s="192">
        <v>7840</v>
      </c>
      <c r="AJ136" s="194">
        <v>0</v>
      </c>
      <c r="AK136" s="192">
        <v>508.93</v>
      </c>
      <c r="AL136" s="192">
        <v>801.28</v>
      </c>
      <c r="AM136" s="207">
        <v>736.89</v>
      </c>
      <c r="AN136" s="207">
        <v>26.883333333333333</v>
      </c>
      <c r="AO136" s="197">
        <v>-0.57444049279861664</v>
      </c>
      <c r="AP136" s="493">
        <v>529.11</v>
      </c>
      <c r="AQ136" s="494">
        <v>270.63</v>
      </c>
      <c r="AR136" s="495">
        <v>1128.1400000000001</v>
      </c>
      <c r="AS136" s="495">
        <v>1135.0899999999999</v>
      </c>
      <c r="AT136" s="495">
        <v>1246.02</v>
      </c>
      <c r="AU136" s="496">
        <v>1222.81</v>
      </c>
      <c r="AV136" s="496">
        <v>1189.9000000000001</v>
      </c>
      <c r="AW136" s="21"/>
      <c r="AX136" s="497">
        <v>1.1291</v>
      </c>
      <c r="AY136" s="498">
        <v>1.4069</v>
      </c>
      <c r="AZ136" s="499">
        <v>2.6591</v>
      </c>
      <c r="BA136" s="499">
        <v>2.5743</v>
      </c>
      <c r="BB136" s="499">
        <v>2.1324999999999998</v>
      </c>
      <c r="BC136" s="307"/>
      <c r="BD136" s="500"/>
      <c r="BE136" s="501"/>
      <c r="BF136" s="499">
        <v>1098.0899999999999</v>
      </c>
      <c r="BG136" s="502">
        <v>1098.0899999999999</v>
      </c>
      <c r="BH136" s="503">
        <v>0</v>
      </c>
      <c r="BI136" s="503">
        <v>0</v>
      </c>
      <c r="BJ136" s="503">
        <v>0</v>
      </c>
      <c r="BK136" s="503">
        <v>1098.0899999999999</v>
      </c>
      <c r="BL136" s="503">
        <v>1098.0899999999999</v>
      </c>
      <c r="BM136" s="503">
        <v>1098.0899999999999</v>
      </c>
      <c r="BN136" s="503">
        <v>1055.6199999999999</v>
      </c>
      <c r="BO136" s="503">
        <v>1055.6199999999999</v>
      </c>
      <c r="BP136" s="503">
        <v>20.83051508844953</v>
      </c>
      <c r="BQ136" s="503">
        <v>0</v>
      </c>
      <c r="BR136" s="503">
        <v>0</v>
      </c>
      <c r="BS136" s="503">
        <v>1055.6199999999999</v>
      </c>
      <c r="BT136" s="503">
        <v>0</v>
      </c>
      <c r="BU136" s="504">
        <v>0</v>
      </c>
      <c r="BV136" s="307"/>
      <c r="BW136" s="458"/>
      <c r="BX136" s="505"/>
      <c r="BY136" s="505"/>
      <c r="BZ136" s="505"/>
      <c r="CA136" s="505"/>
      <c r="CB136" s="505"/>
      <c r="CC136" s="505"/>
      <c r="CD136" s="505"/>
      <c r="CE136" s="505"/>
      <c r="CF136" s="505"/>
      <c r="CG136" s="505"/>
      <c r="CH136" s="505"/>
      <c r="CI136" s="505"/>
      <c r="CJ136" s="505"/>
      <c r="CK136" s="505"/>
      <c r="CL136" s="505"/>
      <c r="CM136" s="505"/>
      <c r="CN136" s="505"/>
      <c r="CO136" s="500"/>
      <c r="CP136" s="505"/>
      <c r="CQ136" s="505"/>
      <c r="CR136" s="506"/>
      <c r="CS136" s="500"/>
      <c r="CT136" s="505"/>
      <c r="CU136" s="500"/>
      <c r="CV136" s="500"/>
      <c r="CW136" s="500"/>
      <c r="CX136" s="506"/>
      <c r="CY136" s="505"/>
      <c r="CZ136" s="475"/>
      <c r="DA136" s="307"/>
      <c r="DB136" s="507">
        <v>0</v>
      </c>
      <c r="DC136" s="508"/>
      <c r="DD136" s="508"/>
      <c r="DE136" s="508"/>
      <c r="DF136" s="573">
        <v>409.46</v>
      </c>
      <c r="DG136" s="396">
        <v>231.12</v>
      </c>
      <c r="DH136" s="397"/>
      <c r="DI136" s="512"/>
      <c r="DJ136" s="171">
        <v>640.57999999999993</v>
      </c>
      <c r="DK136" s="172">
        <v>409.46</v>
      </c>
      <c r="DL136" s="172">
        <v>231.12</v>
      </c>
      <c r="DM136" s="172">
        <v>1278.3599999999999</v>
      </c>
      <c r="DN136" s="172">
        <v>424.64</v>
      </c>
      <c r="DO136" s="172">
        <v>1017.3399999999999</v>
      </c>
      <c r="DP136" s="172">
        <v>377.54</v>
      </c>
      <c r="DQ136" s="513">
        <v>0</v>
      </c>
      <c r="DS136" s="2"/>
      <c r="DT136" s="2"/>
      <c r="DU136" s="2"/>
      <c r="DV136" s="2"/>
      <c r="DW136" s="60"/>
      <c r="DX136" s="512">
        <v>53691</v>
      </c>
      <c r="DY136" s="514">
        <v>2</v>
      </c>
      <c r="DZ136" s="169">
        <v>0</v>
      </c>
      <c r="EA136" s="169">
        <v>0</v>
      </c>
      <c r="EB136" s="228"/>
      <c r="EC136" s="174"/>
      <c r="ED136" s="175"/>
      <c r="EE136" s="21"/>
      <c r="EF136" s="21"/>
      <c r="EG136" s="228"/>
      <c r="EH136" s="175"/>
      <c r="EI136" s="175"/>
      <c r="EJ136" s="175"/>
      <c r="EK136" s="175"/>
      <c r="EL136" s="175"/>
      <c r="EM136" s="172">
        <v>736.89</v>
      </c>
      <c r="EO136" s="656">
        <v>4748</v>
      </c>
      <c r="EP136" s="657">
        <v>8705</v>
      </c>
      <c r="EQ136" s="658">
        <v>1666</v>
      </c>
      <c r="ER136" s="657">
        <v>1873</v>
      </c>
      <c r="ES136" s="657">
        <v>2936</v>
      </c>
      <c r="EU136" s="635">
        <v>0.39438775510204083</v>
      </c>
      <c r="EV136" s="635">
        <v>0.37504487041424367</v>
      </c>
      <c r="EW136" s="635">
        <v>0.41005665722379603</v>
      </c>
      <c r="EX136" s="635">
        <v>0.34647592463363575</v>
      </c>
      <c r="EY136" s="635">
        <v>0.10841178256908594</v>
      </c>
      <c r="EZ136" s="129"/>
    </row>
    <row r="137" spans="3:156" x14ac:dyDescent="0.2">
      <c r="G137" s="2">
        <f>+SUM(G132:G136)</f>
        <v>940.61000000000024</v>
      </c>
      <c r="K137" s="249"/>
      <c r="L137" s="249"/>
      <c r="M137" s="486">
        <v>45004</v>
      </c>
      <c r="N137" s="193">
        <v>7848</v>
      </c>
      <c r="O137" s="191">
        <v>13558</v>
      </c>
      <c r="P137" s="192">
        <v>3105</v>
      </c>
      <c r="Q137" s="191">
        <v>2800</v>
      </c>
      <c r="R137" s="191">
        <v>2740</v>
      </c>
      <c r="S137" s="487"/>
      <c r="T137" s="488"/>
      <c r="U137" s="21"/>
      <c r="V137" s="21"/>
      <c r="W137" s="489"/>
      <c r="X137" s="490">
        <v>372</v>
      </c>
      <c r="Y137" s="194">
        <v>75</v>
      </c>
      <c r="Z137" s="192">
        <v>2535</v>
      </c>
      <c r="AA137" s="192">
        <v>6691.17</v>
      </c>
      <c r="AB137" s="192">
        <v>26474</v>
      </c>
      <c r="AC137" s="194">
        <v>-19782.830000000002</v>
      </c>
      <c r="AD137" s="491">
        <v>23939</v>
      </c>
      <c r="AE137" s="492">
        <v>2010.97</v>
      </c>
      <c r="AF137" s="192">
        <v>13558</v>
      </c>
      <c r="AG137" s="192">
        <v>13558</v>
      </c>
      <c r="AH137" s="192">
        <v>2010.97</v>
      </c>
      <c r="AI137" s="192">
        <v>7848</v>
      </c>
      <c r="AJ137" s="194">
        <v>0</v>
      </c>
      <c r="AK137" s="192">
        <v>251.2</v>
      </c>
      <c r="AL137" s="192">
        <v>0</v>
      </c>
      <c r="AM137" s="207">
        <v>487.39</v>
      </c>
      <c r="AN137" s="207">
        <v>27.547619047619047</v>
      </c>
      <c r="AO137" s="197">
        <v>1</v>
      </c>
      <c r="AP137" s="493">
        <v>268.51</v>
      </c>
      <c r="AQ137" s="494">
        <v>111.93</v>
      </c>
      <c r="AR137" s="495">
        <v>1129.94</v>
      </c>
      <c r="AS137" s="495">
        <v>1135.0899999999999</v>
      </c>
      <c r="AT137" s="495">
        <v>1240.8499999999999</v>
      </c>
      <c r="AU137" s="496">
        <v>1222.81</v>
      </c>
      <c r="AV137" s="496">
        <v>1189.9000000000001</v>
      </c>
      <c r="AW137" s="21"/>
      <c r="AX137" s="497">
        <v>1.157</v>
      </c>
      <c r="AY137" s="498">
        <v>1.4069</v>
      </c>
      <c r="AZ137" s="499">
        <v>2.6006999999999998</v>
      </c>
      <c r="BA137" s="499">
        <v>2.5743</v>
      </c>
      <c r="BB137" s="499">
        <v>2.1324999999999998</v>
      </c>
      <c r="BC137" s="307"/>
      <c r="BD137" s="500"/>
      <c r="BE137" s="501"/>
      <c r="BF137" s="499">
        <v>1132.29</v>
      </c>
      <c r="BG137" s="502">
        <v>1132.29</v>
      </c>
      <c r="BH137" s="503">
        <v>0</v>
      </c>
      <c r="BI137" s="503">
        <v>0</v>
      </c>
      <c r="BJ137" s="503">
        <v>0</v>
      </c>
      <c r="BK137" s="503">
        <v>1132.29</v>
      </c>
      <c r="BL137" s="503">
        <v>1132.29</v>
      </c>
      <c r="BM137" s="503">
        <v>1132.29</v>
      </c>
      <c r="BN137" s="503">
        <v>1055.6199999999999</v>
      </c>
      <c r="BO137" s="503">
        <v>1055.6199999999999</v>
      </c>
      <c r="BP137" s="503">
        <v>8.4140294832118752</v>
      </c>
      <c r="BQ137" s="503">
        <v>19.237429999998653</v>
      </c>
      <c r="BR137" s="503">
        <v>0</v>
      </c>
      <c r="BS137" s="503">
        <v>1055.6199999999999</v>
      </c>
      <c r="BT137" s="503">
        <v>0</v>
      </c>
      <c r="BU137" s="504">
        <v>0</v>
      </c>
      <c r="BV137" s="307"/>
      <c r="BW137" s="458"/>
      <c r="BX137" s="505"/>
      <c r="BY137" s="505"/>
      <c r="BZ137" s="505"/>
      <c r="CA137" s="505"/>
      <c r="CB137" s="505"/>
      <c r="CC137" s="505"/>
      <c r="CD137" s="505"/>
      <c r="CE137" s="505"/>
      <c r="CF137" s="505"/>
      <c r="CG137" s="505"/>
      <c r="CH137" s="505"/>
      <c r="CI137" s="505"/>
      <c r="CJ137" s="505"/>
      <c r="CK137" s="505"/>
      <c r="CL137" s="505"/>
      <c r="CM137" s="505"/>
      <c r="CN137" s="505"/>
      <c r="CO137" s="500"/>
      <c r="CP137" s="505"/>
      <c r="CQ137" s="505"/>
      <c r="CR137" s="506"/>
      <c r="CS137" s="500"/>
      <c r="CT137" s="505"/>
      <c r="CU137" s="500"/>
      <c r="CV137" s="500"/>
      <c r="CW137" s="500"/>
      <c r="CX137" s="506"/>
      <c r="CY137" s="505"/>
      <c r="CZ137" s="475"/>
      <c r="DA137" s="307"/>
      <c r="DB137" s="507">
        <v>0</v>
      </c>
      <c r="DC137" s="508"/>
      <c r="DD137" s="508"/>
      <c r="DE137" s="508"/>
      <c r="DF137" s="573">
        <v>173.06</v>
      </c>
      <c r="DG137" s="396">
        <v>79.790000000000006</v>
      </c>
      <c r="DH137" s="397"/>
      <c r="DI137" s="512"/>
      <c r="DJ137" s="171">
        <v>252.85000000000002</v>
      </c>
      <c r="DK137" s="172">
        <v>173.06</v>
      </c>
      <c r="DL137" s="172">
        <v>79.790000000000006</v>
      </c>
      <c r="DM137" s="172">
        <v>0</v>
      </c>
      <c r="DN137" s="172">
        <v>0</v>
      </c>
      <c r="DO137" s="172">
        <v>1190.4000000000001</v>
      </c>
      <c r="DP137" s="172">
        <v>457.33</v>
      </c>
      <c r="DQ137" s="513">
        <v>0</v>
      </c>
      <c r="DS137" s="2"/>
      <c r="DT137" s="2"/>
      <c r="DU137" s="2"/>
      <c r="DV137" s="2"/>
      <c r="DW137" s="60"/>
      <c r="DX137" s="512">
        <v>0</v>
      </c>
      <c r="DY137" s="514">
        <v>0</v>
      </c>
      <c r="DZ137" s="169">
        <v>0</v>
      </c>
      <c r="EA137" s="169">
        <v>0</v>
      </c>
      <c r="EB137" s="228"/>
      <c r="EC137" s="174"/>
      <c r="ED137" s="175"/>
      <c r="EE137" s="21"/>
      <c r="EF137" s="21"/>
      <c r="EG137" s="228"/>
      <c r="EH137" s="175"/>
      <c r="EI137" s="175"/>
      <c r="EJ137" s="175"/>
      <c r="EK137" s="175"/>
      <c r="EL137" s="175"/>
      <c r="EM137" s="172">
        <v>487.39</v>
      </c>
      <c r="EO137" s="656">
        <v>0</v>
      </c>
      <c r="EP137" s="657">
        <v>0</v>
      </c>
      <c r="EQ137" s="658">
        <v>0</v>
      </c>
      <c r="ER137" s="657">
        <v>0</v>
      </c>
      <c r="ES137" s="657">
        <v>0</v>
      </c>
      <c r="EU137" s="635">
        <v>1</v>
      </c>
      <c r="EV137" s="635">
        <v>1</v>
      </c>
      <c r="EW137" s="635">
        <v>1</v>
      </c>
      <c r="EX137" s="635">
        <v>1</v>
      </c>
      <c r="EY137" s="635">
        <v>1</v>
      </c>
      <c r="EZ137" s="129"/>
    </row>
    <row r="138" spans="3:156" x14ac:dyDescent="0.2">
      <c r="G138" s="1"/>
      <c r="K138" s="249"/>
      <c r="L138" s="249"/>
      <c r="M138" s="486">
        <v>45005</v>
      </c>
      <c r="N138" s="193">
        <v>7850</v>
      </c>
      <c r="O138" s="191">
        <v>13786</v>
      </c>
      <c r="P138" s="192">
        <v>3194</v>
      </c>
      <c r="Q138" s="191">
        <v>2810</v>
      </c>
      <c r="R138" s="191">
        <v>3203</v>
      </c>
      <c r="S138" s="487"/>
      <c r="T138" s="488"/>
      <c r="U138" s="21"/>
      <c r="V138" s="21"/>
      <c r="W138" s="489"/>
      <c r="X138" s="490">
        <v>1459</v>
      </c>
      <c r="Y138" s="194">
        <v>77</v>
      </c>
      <c r="Z138" s="192">
        <v>2254</v>
      </c>
      <c r="AA138" s="192">
        <v>16007.06</v>
      </c>
      <c r="AB138" s="192">
        <v>25297</v>
      </c>
      <c r="AC138" s="194">
        <v>-9289.94</v>
      </c>
      <c r="AD138" s="491">
        <v>23043</v>
      </c>
      <c r="AE138" s="492">
        <v>1.43</v>
      </c>
      <c r="AF138" s="192">
        <v>13786</v>
      </c>
      <c r="AG138" s="192">
        <v>13786</v>
      </c>
      <c r="AH138" s="192">
        <v>2.4299999999999997</v>
      </c>
      <c r="AI138" s="192">
        <v>7850</v>
      </c>
      <c r="AJ138" s="194">
        <v>0</v>
      </c>
      <c r="AK138" s="192">
        <v>1131.6099999999999</v>
      </c>
      <c r="AL138" s="192">
        <v>1099.6099999999999</v>
      </c>
      <c r="AM138" s="207">
        <v>1134.27</v>
      </c>
      <c r="AN138" s="207">
        <v>26.352380952380951</v>
      </c>
      <c r="AO138" s="197">
        <v>2.8278293758450351E-2</v>
      </c>
      <c r="AP138" s="493">
        <v>1186.6300000000001</v>
      </c>
      <c r="AQ138" s="494">
        <v>556.05999999999995</v>
      </c>
      <c r="AR138" s="495">
        <v>1126.3699999999999</v>
      </c>
      <c r="AS138" s="495">
        <v>1135.0899999999999</v>
      </c>
      <c r="AT138" s="495">
        <v>1239.19</v>
      </c>
      <c r="AU138" s="496">
        <v>1222.81</v>
      </c>
      <c r="AV138" s="496">
        <v>1189.9000000000001</v>
      </c>
      <c r="AW138" s="21"/>
      <c r="AX138" s="497">
        <v>1.1068</v>
      </c>
      <c r="AY138" s="498">
        <v>1.4069</v>
      </c>
      <c r="AZ138" s="499">
        <v>2.5811000000000002</v>
      </c>
      <c r="BA138" s="499">
        <v>2.5743</v>
      </c>
      <c r="BB138" s="499">
        <v>2.1324999999999998</v>
      </c>
      <c r="BC138" s="307"/>
      <c r="BD138" s="500"/>
      <c r="BE138" s="501"/>
      <c r="BF138" s="499">
        <v>1055.6199999999999</v>
      </c>
      <c r="BG138" s="502">
        <v>1055.6199999999999</v>
      </c>
      <c r="BH138" s="503">
        <v>0</v>
      </c>
      <c r="BI138" s="503">
        <v>0</v>
      </c>
      <c r="BJ138" s="503">
        <v>0</v>
      </c>
      <c r="BK138" s="503">
        <v>1055.6199999999999</v>
      </c>
      <c r="BL138" s="503">
        <v>1055.6199999999999</v>
      </c>
      <c r="BM138" s="503">
        <v>1055.6199999999999</v>
      </c>
      <c r="BN138" s="503">
        <v>1056.6400000000001</v>
      </c>
      <c r="BO138" s="503">
        <v>1055.6199999999999</v>
      </c>
      <c r="BP138" s="503">
        <v>32.185585059819083</v>
      </c>
      <c r="BQ138" s="503">
        <v>108.97845999999799</v>
      </c>
      <c r="BR138" s="503">
        <v>0</v>
      </c>
      <c r="BS138" s="503">
        <v>1055.6199999999999</v>
      </c>
      <c r="BT138" s="503">
        <v>0</v>
      </c>
      <c r="BU138" s="504">
        <v>0</v>
      </c>
      <c r="BV138" s="307"/>
      <c r="BW138" s="458"/>
      <c r="BX138" s="505"/>
      <c r="BY138" s="505"/>
      <c r="BZ138" s="505"/>
      <c r="CA138" s="505"/>
      <c r="CB138" s="505"/>
      <c r="CC138" s="505"/>
      <c r="CD138" s="505"/>
      <c r="CE138" s="505"/>
      <c r="CF138" s="505"/>
      <c r="CG138" s="505"/>
      <c r="CH138" s="505"/>
      <c r="CI138" s="505"/>
      <c r="CJ138" s="505"/>
      <c r="CK138" s="505"/>
      <c r="CL138" s="505"/>
      <c r="CM138" s="505"/>
      <c r="CN138" s="505"/>
      <c r="CO138" s="500"/>
      <c r="CP138" s="505"/>
      <c r="CQ138" s="505"/>
      <c r="CR138" s="506"/>
      <c r="CS138" s="500"/>
      <c r="CT138" s="505"/>
      <c r="CU138" s="500"/>
      <c r="CV138" s="500"/>
      <c r="CW138" s="500"/>
      <c r="CX138" s="506"/>
      <c r="CY138" s="505"/>
      <c r="CZ138" s="475"/>
      <c r="DA138" s="307"/>
      <c r="DB138" s="507">
        <v>0</v>
      </c>
      <c r="DC138" s="508"/>
      <c r="DD138" s="508"/>
      <c r="DE138" s="508"/>
      <c r="DF138" s="573">
        <v>707.07</v>
      </c>
      <c r="DG138" s="396">
        <v>285.63</v>
      </c>
      <c r="DH138" s="397"/>
      <c r="DI138" s="512"/>
      <c r="DJ138" s="171">
        <v>992.7</v>
      </c>
      <c r="DK138" s="172">
        <v>707.07</v>
      </c>
      <c r="DL138" s="172">
        <v>285.63</v>
      </c>
      <c r="DM138" s="172">
        <v>275.64</v>
      </c>
      <c r="DN138" s="172">
        <v>279.29000000000002</v>
      </c>
      <c r="DO138" s="172">
        <v>1621.83</v>
      </c>
      <c r="DP138" s="172">
        <v>463.67</v>
      </c>
      <c r="DQ138" s="513">
        <v>0</v>
      </c>
      <c r="DS138" s="2"/>
      <c r="DT138" s="2"/>
      <c r="DU138" s="2"/>
      <c r="DV138" s="2"/>
      <c r="DW138" s="60"/>
      <c r="DX138" s="512">
        <v>11577</v>
      </c>
      <c r="DY138" s="514">
        <v>1</v>
      </c>
      <c r="DZ138" s="169">
        <v>0</v>
      </c>
      <c r="EA138" s="169">
        <v>0</v>
      </c>
      <c r="EB138" s="228"/>
      <c r="EC138" s="174"/>
      <c r="ED138" s="175"/>
      <c r="EE138" s="21"/>
      <c r="EF138" s="21"/>
      <c r="EG138" s="228"/>
      <c r="EH138" s="175"/>
      <c r="EI138" s="175"/>
      <c r="EJ138" s="175"/>
      <c r="EK138" s="175"/>
      <c r="EL138" s="175"/>
      <c r="EM138" s="172">
        <v>1134.27</v>
      </c>
      <c r="EO138" s="656">
        <v>7270</v>
      </c>
      <c r="EP138" s="657">
        <v>12924</v>
      </c>
      <c r="EQ138" s="658">
        <v>3093</v>
      </c>
      <c r="ER138" s="657">
        <v>2697</v>
      </c>
      <c r="ES138" s="657">
        <v>3202</v>
      </c>
      <c r="EU138" s="635">
        <v>7.3885350318471335E-2</v>
      </c>
      <c r="EV138" s="635">
        <v>6.2527201508777025E-2</v>
      </c>
      <c r="EW138" s="635">
        <v>3.1621790857858482E-2</v>
      </c>
      <c r="EX138" s="635">
        <v>4.0213523131672597E-2</v>
      </c>
      <c r="EY138" s="635">
        <v>3.1220730565095225E-4</v>
      </c>
      <c r="EZ138" s="129"/>
    </row>
    <row r="139" spans="3:156" x14ac:dyDescent="0.2">
      <c r="G139" s="1"/>
      <c r="K139" s="249"/>
      <c r="L139" s="249"/>
      <c r="M139" s="486">
        <v>45006</v>
      </c>
      <c r="N139" s="193">
        <v>7850</v>
      </c>
      <c r="O139" s="191">
        <v>14089</v>
      </c>
      <c r="P139" s="192">
        <v>2747</v>
      </c>
      <c r="Q139" s="191">
        <v>2860</v>
      </c>
      <c r="R139" s="191">
        <v>3218</v>
      </c>
      <c r="S139" s="487"/>
      <c r="T139" s="488"/>
      <c r="U139" s="21"/>
      <c r="V139" s="21"/>
      <c r="W139" s="489"/>
      <c r="X139" s="490">
        <v>1432</v>
      </c>
      <c r="Y139" s="194">
        <v>77</v>
      </c>
      <c r="Z139" s="192">
        <v>2330</v>
      </c>
      <c r="AA139" s="192">
        <v>15999.14</v>
      </c>
      <c r="AB139" s="192">
        <v>25161</v>
      </c>
      <c r="AC139" s="194">
        <v>-9161.86</v>
      </c>
      <c r="AD139" s="491">
        <v>22831</v>
      </c>
      <c r="AE139" s="492">
        <v>67.31</v>
      </c>
      <c r="AF139" s="192">
        <v>14089</v>
      </c>
      <c r="AG139" s="192">
        <v>14089</v>
      </c>
      <c r="AH139" s="192">
        <v>-4.6899999999999977</v>
      </c>
      <c r="AI139" s="192">
        <v>7850</v>
      </c>
      <c r="AJ139" s="194">
        <v>0</v>
      </c>
      <c r="AK139" s="192">
        <v>1135.24</v>
      </c>
      <c r="AL139" s="192">
        <v>1156.1600000000001</v>
      </c>
      <c r="AM139" s="207">
        <v>1136.76</v>
      </c>
      <c r="AN139" s="207">
        <v>26.36904761904762</v>
      </c>
      <c r="AO139" s="197">
        <v>-1.8427821429829881E-2</v>
      </c>
      <c r="AP139" s="493">
        <v>1198.3699999999999</v>
      </c>
      <c r="AQ139" s="494">
        <v>556.32000000000005</v>
      </c>
      <c r="AR139" s="495">
        <v>1126.94</v>
      </c>
      <c r="AS139" s="495">
        <v>1135.0899999999999</v>
      </c>
      <c r="AT139" s="495">
        <v>1234.95</v>
      </c>
      <c r="AU139" s="496">
        <v>1222.81</v>
      </c>
      <c r="AV139" s="496">
        <v>1193.8399999999999</v>
      </c>
      <c r="AW139" s="21"/>
      <c r="AX139" s="497">
        <v>1.1074999999999999</v>
      </c>
      <c r="AY139" s="498">
        <v>1.4069</v>
      </c>
      <c r="AZ139" s="499">
        <v>2.5305</v>
      </c>
      <c r="BA139" s="499">
        <v>2.5743</v>
      </c>
      <c r="BB139" s="499">
        <v>2.1850999999999998</v>
      </c>
      <c r="BC139" s="307"/>
      <c r="BD139" s="500"/>
      <c r="BE139" s="501"/>
      <c r="BF139" s="499">
        <v>1056.19</v>
      </c>
      <c r="BG139" s="502">
        <v>1056.19</v>
      </c>
      <c r="BH139" s="503">
        <v>0</v>
      </c>
      <c r="BI139" s="503">
        <v>0</v>
      </c>
      <c r="BJ139" s="503">
        <v>0</v>
      </c>
      <c r="BK139" s="503">
        <v>1056.19</v>
      </c>
      <c r="BL139" s="503">
        <v>1056.19</v>
      </c>
      <c r="BM139" s="503">
        <v>1056.19</v>
      </c>
      <c r="BN139" s="503">
        <v>1056.5999999999999</v>
      </c>
      <c r="BO139" s="503">
        <v>1056.18</v>
      </c>
      <c r="BP139" s="503">
        <v>31.674684696398391</v>
      </c>
      <c r="BQ139" s="503">
        <v>113.01677999999947</v>
      </c>
      <c r="BR139" s="503">
        <v>0</v>
      </c>
      <c r="BS139" s="503">
        <v>1056.3499999999999</v>
      </c>
      <c r="BT139" s="503">
        <v>0</v>
      </c>
      <c r="BU139" s="504">
        <v>0</v>
      </c>
      <c r="BV139" s="307"/>
      <c r="BW139" s="458"/>
      <c r="BX139" s="505"/>
      <c r="BY139" s="505"/>
      <c r="BZ139" s="505"/>
      <c r="CA139" s="505"/>
      <c r="CB139" s="505"/>
      <c r="CC139" s="505"/>
      <c r="CD139" s="505"/>
      <c r="CE139" s="505"/>
      <c r="CF139" s="505"/>
      <c r="CG139" s="505"/>
      <c r="CH139" s="505"/>
      <c r="CI139" s="505"/>
      <c r="CJ139" s="505"/>
      <c r="CK139" s="505"/>
      <c r="CL139" s="505"/>
      <c r="CM139" s="505"/>
      <c r="CN139" s="505"/>
      <c r="CO139" s="500"/>
      <c r="CP139" s="505"/>
      <c r="CQ139" s="505"/>
      <c r="CR139" s="506"/>
      <c r="CS139" s="500"/>
      <c r="CT139" s="505"/>
      <c r="CU139" s="500"/>
      <c r="CV139" s="500"/>
      <c r="CW139" s="500"/>
      <c r="CX139" s="506"/>
      <c r="CY139" s="505"/>
      <c r="CZ139" s="475"/>
      <c r="DA139" s="307"/>
      <c r="DB139" s="507">
        <v>0</v>
      </c>
      <c r="DC139" s="508"/>
      <c r="DD139" s="508"/>
      <c r="DE139" s="508"/>
      <c r="DF139" s="573">
        <v>661.12</v>
      </c>
      <c r="DG139" s="396">
        <v>313.32</v>
      </c>
      <c r="DH139" s="397"/>
      <c r="DI139" s="512"/>
      <c r="DJ139" s="171">
        <v>974.44</v>
      </c>
      <c r="DK139" s="172">
        <v>661.12</v>
      </c>
      <c r="DL139" s="172">
        <v>313.32</v>
      </c>
      <c r="DM139" s="172">
        <v>999.29</v>
      </c>
      <c r="DN139" s="172">
        <v>326.57</v>
      </c>
      <c r="DO139" s="172">
        <v>1283.6600000000001</v>
      </c>
      <c r="DP139" s="172">
        <v>450.42</v>
      </c>
      <c r="DQ139" s="513">
        <v>0</v>
      </c>
      <c r="DS139" s="2"/>
      <c r="DT139" s="2"/>
      <c r="DU139" s="2"/>
      <c r="DV139" s="2"/>
      <c r="DW139" s="60"/>
      <c r="DX139" s="512">
        <v>41970</v>
      </c>
      <c r="DY139" s="514">
        <v>1</v>
      </c>
      <c r="DZ139" s="169">
        <v>0</v>
      </c>
      <c r="EA139" s="169">
        <v>0</v>
      </c>
      <c r="EB139" s="228"/>
      <c r="EC139" s="174"/>
      <c r="ED139" s="175"/>
      <c r="EE139" s="21"/>
      <c r="EF139" s="21"/>
      <c r="EG139" s="228"/>
      <c r="EH139" s="175"/>
      <c r="EI139" s="175"/>
      <c r="EJ139" s="175"/>
      <c r="EK139" s="175"/>
      <c r="EL139" s="175"/>
      <c r="EM139" s="172">
        <v>1136.76</v>
      </c>
      <c r="EO139" s="656">
        <v>7285</v>
      </c>
      <c r="EP139" s="657">
        <v>13388</v>
      </c>
      <c r="EQ139" s="658">
        <v>2853</v>
      </c>
      <c r="ER139" s="657">
        <v>2738</v>
      </c>
      <c r="ES139" s="657">
        <v>3217</v>
      </c>
      <c r="EU139" s="635">
        <v>7.1974522292993628E-2</v>
      </c>
      <c r="EV139" s="635">
        <v>4.9755128114131589E-2</v>
      </c>
      <c r="EW139" s="635">
        <v>-3.8587550054605027E-2</v>
      </c>
      <c r="EX139" s="635">
        <v>4.265734265734266E-2</v>
      </c>
      <c r="EY139" s="635">
        <v>3.1075201988812925E-4</v>
      </c>
      <c r="EZ139" s="129"/>
    </row>
    <row r="140" spans="3:156" x14ac:dyDescent="0.2">
      <c r="G140" s="1"/>
      <c r="K140" s="249"/>
      <c r="L140" s="249"/>
      <c r="M140" s="486">
        <v>45007</v>
      </c>
      <c r="N140" s="193">
        <v>7850</v>
      </c>
      <c r="O140" s="191">
        <v>14026</v>
      </c>
      <c r="P140" s="192">
        <v>2734</v>
      </c>
      <c r="Q140" s="191">
        <v>2894</v>
      </c>
      <c r="R140" s="191">
        <v>3219</v>
      </c>
      <c r="S140" s="487"/>
      <c r="T140" s="488"/>
      <c r="U140" s="21"/>
      <c r="V140" s="21"/>
      <c r="W140" s="489"/>
      <c r="X140" s="490">
        <v>1612</v>
      </c>
      <c r="Y140" s="194">
        <v>77</v>
      </c>
      <c r="Z140" s="192">
        <v>2478</v>
      </c>
      <c r="AA140" s="192">
        <v>16189.91</v>
      </c>
      <c r="AB140" s="192">
        <v>25293</v>
      </c>
      <c r="AC140" s="194">
        <v>-9103.09</v>
      </c>
      <c r="AD140" s="491">
        <v>22815</v>
      </c>
      <c r="AE140" s="492">
        <v>0.19</v>
      </c>
      <c r="AF140" s="192">
        <v>14026</v>
      </c>
      <c r="AG140" s="192">
        <v>14026</v>
      </c>
      <c r="AH140" s="192">
        <v>1.19</v>
      </c>
      <c r="AI140" s="192">
        <v>7850</v>
      </c>
      <c r="AJ140" s="194">
        <v>0</v>
      </c>
      <c r="AK140" s="192">
        <v>1053.8699999999999</v>
      </c>
      <c r="AL140" s="192">
        <v>1084.72</v>
      </c>
      <c r="AM140" s="207">
        <v>1185.7</v>
      </c>
      <c r="AN140" s="207">
        <v>26.011904761904763</v>
      </c>
      <c r="AO140" s="197">
        <v>-2.9273060244622333E-2</v>
      </c>
      <c r="AP140" s="493">
        <v>927.43</v>
      </c>
      <c r="AQ140" s="494">
        <v>573.80999999999995</v>
      </c>
      <c r="AR140" s="495">
        <v>1125.29</v>
      </c>
      <c r="AS140" s="495">
        <v>1137</v>
      </c>
      <c r="AT140" s="495">
        <v>1240.74</v>
      </c>
      <c r="AU140" s="496">
        <v>1222.81</v>
      </c>
      <c r="AV140" s="496">
        <v>1192.93</v>
      </c>
      <c r="AW140" s="21"/>
      <c r="AX140" s="497">
        <v>1.0925</v>
      </c>
      <c r="AY140" s="498">
        <v>1.4354</v>
      </c>
      <c r="AZ140" s="499">
        <v>2.6017000000000001</v>
      </c>
      <c r="BA140" s="499">
        <v>2.5743</v>
      </c>
      <c r="BB140" s="499">
        <v>2.1762000000000001</v>
      </c>
      <c r="BC140" s="307"/>
      <c r="BD140" s="500"/>
      <c r="BE140" s="501"/>
      <c r="BF140" s="499">
        <v>1053.1600000000001</v>
      </c>
      <c r="BG140" s="502">
        <v>1053.1600000000001</v>
      </c>
      <c r="BH140" s="503">
        <v>0</v>
      </c>
      <c r="BI140" s="503">
        <v>0</v>
      </c>
      <c r="BJ140" s="503">
        <v>0</v>
      </c>
      <c r="BK140" s="503">
        <v>1053.1600000000001</v>
      </c>
      <c r="BL140" s="503">
        <v>1053.1600000000001</v>
      </c>
      <c r="BM140" s="503">
        <v>1053.1600000000001</v>
      </c>
      <c r="BN140" s="503">
        <v>1055.22</v>
      </c>
      <c r="BO140" s="503">
        <v>1053.8</v>
      </c>
      <c r="BP140" s="503">
        <v>35.693128926211628</v>
      </c>
      <c r="BQ140" s="503">
        <v>0</v>
      </c>
      <c r="BR140" s="503">
        <v>0</v>
      </c>
      <c r="BS140" s="503">
        <v>1053.98</v>
      </c>
      <c r="BT140" s="503">
        <v>0</v>
      </c>
      <c r="BU140" s="504">
        <v>0</v>
      </c>
      <c r="BV140" s="307"/>
      <c r="BW140" s="458"/>
      <c r="BX140" s="505"/>
      <c r="BY140" s="505"/>
      <c r="BZ140" s="505"/>
      <c r="CA140" s="505"/>
      <c r="CB140" s="505"/>
      <c r="CC140" s="505"/>
      <c r="CD140" s="505"/>
      <c r="CE140" s="505"/>
      <c r="CF140" s="505"/>
      <c r="CG140" s="505"/>
      <c r="CH140" s="505"/>
      <c r="CI140" s="505"/>
      <c r="CJ140" s="505"/>
      <c r="CK140" s="505"/>
      <c r="CL140" s="505"/>
      <c r="CM140" s="505"/>
      <c r="CN140" s="505"/>
      <c r="CO140" s="500"/>
      <c r="CP140" s="505"/>
      <c r="CQ140" s="505"/>
      <c r="CR140" s="506"/>
      <c r="CS140" s="500"/>
      <c r="CT140" s="505"/>
      <c r="CU140" s="500"/>
      <c r="CV140" s="500"/>
      <c r="CW140" s="500"/>
      <c r="CX140" s="506"/>
      <c r="CY140" s="505"/>
      <c r="CZ140" s="475"/>
      <c r="DA140" s="307"/>
      <c r="DB140" s="507">
        <v>0</v>
      </c>
      <c r="DC140" s="508"/>
      <c r="DD140" s="508"/>
      <c r="DE140" s="508"/>
      <c r="DF140" s="573">
        <v>802.63</v>
      </c>
      <c r="DG140" s="396">
        <v>293.97000000000003</v>
      </c>
      <c r="DH140" s="397"/>
      <c r="DI140" s="512"/>
      <c r="DJ140" s="171">
        <v>1096.5999999999999</v>
      </c>
      <c r="DK140" s="172">
        <v>802.63</v>
      </c>
      <c r="DL140" s="172">
        <v>293.97000000000003</v>
      </c>
      <c r="DM140" s="172">
        <v>280.33</v>
      </c>
      <c r="DN140" s="172">
        <v>274.83</v>
      </c>
      <c r="DO140" s="172">
        <v>1805.9600000000003</v>
      </c>
      <c r="DP140" s="172">
        <v>469.56</v>
      </c>
      <c r="DQ140" s="513">
        <v>0</v>
      </c>
      <c r="DS140" s="2"/>
      <c r="DT140" s="2"/>
      <c r="DU140" s="2"/>
      <c r="DV140" s="2"/>
      <c r="DW140" s="60"/>
      <c r="DX140" s="512">
        <v>11774</v>
      </c>
      <c r="DY140" s="514">
        <v>1</v>
      </c>
      <c r="DZ140" s="169">
        <v>0</v>
      </c>
      <c r="EA140" s="169">
        <v>0</v>
      </c>
      <c r="EB140" s="228"/>
      <c r="EC140" s="174"/>
      <c r="ED140" s="175"/>
      <c r="EE140" s="21"/>
      <c r="EF140" s="21"/>
      <c r="EG140" s="228"/>
      <c r="EH140" s="175"/>
      <c r="EI140" s="175"/>
      <c r="EJ140" s="175"/>
      <c r="EK140" s="175"/>
      <c r="EL140" s="175"/>
      <c r="EM140" s="172">
        <v>1185.7</v>
      </c>
      <c r="EO140" s="656">
        <v>7282</v>
      </c>
      <c r="EP140" s="657">
        <v>13283</v>
      </c>
      <c r="EQ140" s="658">
        <v>2558</v>
      </c>
      <c r="ER140" s="657">
        <v>2766</v>
      </c>
      <c r="ES140" s="657">
        <v>3218</v>
      </c>
      <c r="EU140" s="635">
        <v>7.2356687898089175E-2</v>
      </c>
      <c r="EV140" s="635">
        <v>5.2973050049907315E-2</v>
      </c>
      <c r="EW140" s="635">
        <v>6.4374542794440381E-2</v>
      </c>
      <c r="EX140" s="635">
        <v>4.42294402211472E-2</v>
      </c>
      <c r="EY140" s="635">
        <v>3.1065548306927616E-4</v>
      </c>
      <c r="EZ140" s="129"/>
    </row>
    <row r="141" spans="3:156" x14ac:dyDescent="0.2">
      <c r="G141" s="1"/>
      <c r="K141" s="249"/>
      <c r="L141" s="249"/>
      <c r="M141" s="486">
        <v>45008</v>
      </c>
      <c r="N141" s="193">
        <v>7850</v>
      </c>
      <c r="O141" s="191">
        <v>13522</v>
      </c>
      <c r="P141" s="192">
        <v>3167</v>
      </c>
      <c r="Q141" s="191">
        <v>2870</v>
      </c>
      <c r="R141" s="191">
        <v>3270</v>
      </c>
      <c r="S141" s="487"/>
      <c r="T141" s="488"/>
      <c r="U141" s="21"/>
      <c r="V141" s="21"/>
      <c r="W141" s="489"/>
      <c r="X141" s="490">
        <v>1599</v>
      </c>
      <c r="Y141" s="194">
        <v>77</v>
      </c>
      <c r="Z141" s="192">
        <v>2447</v>
      </c>
      <c r="AA141" s="192">
        <v>16021.72</v>
      </c>
      <c r="AB141" s="192">
        <v>25033</v>
      </c>
      <c r="AC141" s="194">
        <v>-9011.2800000000007</v>
      </c>
      <c r="AD141" s="491">
        <v>22586</v>
      </c>
      <c r="AE141" s="492">
        <v>0.49</v>
      </c>
      <c r="AF141" s="192">
        <v>13522</v>
      </c>
      <c r="AG141" s="192">
        <v>13522</v>
      </c>
      <c r="AH141" s="192">
        <v>1.49</v>
      </c>
      <c r="AI141" s="192">
        <v>7850</v>
      </c>
      <c r="AJ141" s="194">
        <v>0</v>
      </c>
      <c r="AK141" s="192">
        <v>1022.13</v>
      </c>
      <c r="AL141" s="192">
        <v>1015.74</v>
      </c>
      <c r="AM141" s="207">
        <v>1195.7</v>
      </c>
      <c r="AN141" s="207">
        <v>25.109523809523807</v>
      </c>
      <c r="AO141" s="197">
        <v>6.2516509641630576E-3</v>
      </c>
      <c r="AP141" s="493">
        <v>1185.9100000000001</v>
      </c>
      <c r="AQ141" s="494">
        <v>565.77</v>
      </c>
      <c r="AR141" s="495">
        <v>1122.74</v>
      </c>
      <c r="AS141" s="495">
        <v>1137</v>
      </c>
      <c r="AT141" s="495">
        <v>1240.74</v>
      </c>
      <c r="AU141" s="496">
        <v>1222.81</v>
      </c>
      <c r="AV141" s="496">
        <v>1193.4100000000001</v>
      </c>
      <c r="AW141" s="21"/>
      <c r="AX141" s="497">
        <v>1.0546</v>
      </c>
      <c r="AY141" s="498">
        <v>1.4354</v>
      </c>
      <c r="AZ141" s="499">
        <v>2.6017000000000001</v>
      </c>
      <c r="BA141" s="499">
        <v>2.5743</v>
      </c>
      <c r="BB141" s="499">
        <v>2.1547000000000001</v>
      </c>
      <c r="BC141" s="307"/>
      <c r="BD141" s="500"/>
      <c r="BE141" s="501"/>
      <c r="BF141" s="499">
        <v>1055.1300000000001</v>
      </c>
      <c r="BG141" s="502">
        <v>1055.1300000000001</v>
      </c>
      <c r="BH141" s="503">
        <v>0</v>
      </c>
      <c r="BI141" s="503">
        <v>0</v>
      </c>
      <c r="BJ141" s="503">
        <v>0</v>
      </c>
      <c r="BK141" s="503">
        <v>1055.1300000000001</v>
      </c>
      <c r="BL141" s="503">
        <v>1055.1300000000001</v>
      </c>
      <c r="BM141" s="503">
        <v>1055.1300000000001</v>
      </c>
      <c r="BN141" s="503">
        <v>2870</v>
      </c>
      <c r="BO141" s="503">
        <v>1055.0899999999999</v>
      </c>
      <c r="BP141" s="503">
        <v>35.449004204830665</v>
      </c>
      <c r="BQ141" s="503">
        <v>0</v>
      </c>
      <c r="BR141" s="503">
        <v>0</v>
      </c>
      <c r="BS141" s="503">
        <v>1055.04</v>
      </c>
      <c r="BT141" s="503">
        <v>0</v>
      </c>
      <c r="BU141" s="504">
        <v>0</v>
      </c>
      <c r="BV141" s="307"/>
      <c r="BW141" s="458"/>
      <c r="BX141" s="505"/>
      <c r="BY141" s="505"/>
      <c r="BZ141" s="505"/>
      <c r="CA141" s="505"/>
      <c r="CB141" s="505"/>
      <c r="CC141" s="505"/>
      <c r="CD141" s="505"/>
      <c r="CE141" s="505"/>
      <c r="CF141" s="505"/>
      <c r="CG141" s="505"/>
      <c r="CH141" s="505"/>
      <c r="CI141" s="505"/>
      <c r="CJ141" s="505"/>
      <c r="CK141" s="505"/>
      <c r="CL141" s="505"/>
      <c r="CM141" s="505"/>
      <c r="CN141" s="505"/>
      <c r="CO141" s="500"/>
      <c r="CP141" s="505"/>
      <c r="CQ141" s="505"/>
      <c r="CR141" s="506"/>
      <c r="CS141" s="500"/>
      <c r="CT141" s="505"/>
      <c r="CU141" s="500"/>
      <c r="CV141" s="500"/>
      <c r="CW141" s="500"/>
      <c r="CX141" s="506"/>
      <c r="CY141" s="505"/>
      <c r="CZ141" s="475"/>
      <c r="DA141" s="307"/>
      <c r="DB141" s="507">
        <v>0</v>
      </c>
      <c r="DC141" s="508"/>
      <c r="DD141" s="508"/>
      <c r="DE141" s="508"/>
      <c r="DF141" s="573">
        <v>777.94</v>
      </c>
      <c r="DG141" s="396">
        <v>309.60000000000002</v>
      </c>
      <c r="DH141" s="397"/>
      <c r="DI141" s="512"/>
      <c r="DJ141" s="171">
        <v>1087.54</v>
      </c>
      <c r="DK141" s="172">
        <v>777.94</v>
      </c>
      <c r="DL141" s="172">
        <v>309.60000000000002</v>
      </c>
      <c r="DM141" s="172">
        <v>452.1</v>
      </c>
      <c r="DN141" s="172">
        <v>279.79000000000002</v>
      </c>
      <c r="DO141" s="172">
        <v>2131.8000000000002</v>
      </c>
      <c r="DP141" s="172">
        <v>499.37</v>
      </c>
      <c r="DQ141" s="513">
        <v>0</v>
      </c>
      <c r="DS141" s="2"/>
      <c r="DT141" s="2"/>
      <c r="DU141" s="2"/>
      <c r="DV141" s="2"/>
      <c r="DW141" s="60"/>
      <c r="DX141" s="512">
        <v>18988</v>
      </c>
      <c r="DY141" s="514">
        <v>1</v>
      </c>
      <c r="DZ141" s="169">
        <v>0</v>
      </c>
      <c r="EA141" s="169">
        <v>0</v>
      </c>
      <c r="EB141" s="228"/>
      <c r="EC141" s="174"/>
      <c r="ED141" s="175"/>
      <c r="EE141" s="21"/>
      <c r="EF141" s="21"/>
      <c r="EG141" s="228"/>
      <c r="EH141" s="175"/>
      <c r="EI141" s="175"/>
      <c r="EJ141" s="175"/>
      <c r="EK141" s="175"/>
      <c r="EL141" s="175"/>
      <c r="EM141" s="172">
        <v>1195.7</v>
      </c>
      <c r="EO141" s="656">
        <v>7282.3</v>
      </c>
      <c r="EP141" s="657">
        <v>12778.1</v>
      </c>
      <c r="EQ141" s="658">
        <v>3082.4</v>
      </c>
      <c r="ER141" s="657">
        <v>2738.1</v>
      </c>
      <c r="ES141" s="657">
        <v>3233.9</v>
      </c>
      <c r="EU141" s="635">
        <v>7.2318471337579598E-2</v>
      </c>
      <c r="EV141" s="635">
        <v>5.5014051175861535E-2</v>
      </c>
      <c r="EW141" s="635">
        <v>2.6712977581307203E-2</v>
      </c>
      <c r="EX141" s="635">
        <v>4.5958188153310139E-2</v>
      </c>
      <c r="EY141" s="635">
        <v>1.103975535168193E-2</v>
      </c>
      <c r="EZ141" s="129"/>
    </row>
    <row r="142" spans="3:156" x14ac:dyDescent="0.2">
      <c r="G142" s="1"/>
      <c r="K142" s="249"/>
      <c r="L142" s="249"/>
      <c r="M142" s="486">
        <v>45009</v>
      </c>
      <c r="N142" s="193">
        <v>7850</v>
      </c>
      <c r="O142" s="191">
        <v>13874</v>
      </c>
      <c r="P142" s="192">
        <v>3130</v>
      </c>
      <c r="Q142" s="191">
        <v>2840</v>
      </c>
      <c r="R142" s="191">
        <v>3189</v>
      </c>
      <c r="S142" s="487"/>
      <c r="T142" s="488"/>
      <c r="U142" s="21"/>
      <c r="V142" s="21"/>
      <c r="W142" s="489"/>
      <c r="X142" s="490">
        <v>1638</v>
      </c>
      <c r="Y142" s="194">
        <v>77</v>
      </c>
      <c r="Z142" s="192">
        <v>2569</v>
      </c>
      <c r="AA142" s="192">
        <v>16193.82</v>
      </c>
      <c r="AB142" s="192">
        <v>25526</v>
      </c>
      <c r="AC142" s="194">
        <v>-9332.18</v>
      </c>
      <c r="AD142" s="491">
        <v>22957</v>
      </c>
      <c r="AE142" s="492">
        <v>81.44</v>
      </c>
      <c r="AF142" s="192">
        <v>13874</v>
      </c>
      <c r="AG142" s="192">
        <v>13874</v>
      </c>
      <c r="AH142" s="192">
        <v>81.44</v>
      </c>
      <c r="AI142" s="192">
        <v>7850</v>
      </c>
      <c r="AJ142" s="194">
        <v>0</v>
      </c>
      <c r="AK142" s="192">
        <v>1053.1300000000001</v>
      </c>
      <c r="AL142" s="192">
        <v>1061.75</v>
      </c>
      <c r="AM142" s="207">
        <v>1201.8599999999999</v>
      </c>
      <c r="AN142" s="207">
        <v>26.359523809523807</v>
      </c>
      <c r="AO142" s="197">
        <v>-8.1851243436231891E-3</v>
      </c>
      <c r="AP142" s="493">
        <v>729.86</v>
      </c>
      <c r="AQ142" s="494">
        <v>575.71</v>
      </c>
      <c r="AR142" s="495">
        <v>1126.53</v>
      </c>
      <c r="AS142" s="495">
        <v>1137</v>
      </c>
      <c r="AT142" s="495">
        <v>1240.74</v>
      </c>
      <c r="AU142" s="496">
        <v>1222.81</v>
      </c>
      <c r="AV142" s="496">
        <v>1190.93</v>
      </c>
      <c r="AW142" s="21"/>
      <c r="AX142" s="497">
        <v>1.1071</v>
      </c>
      <c r="AY142" s="498">
        <v>1.4354</v>
      </c>
      <c r="AZ142" s="499">
        <v>2.6017000000000001</v>
      </c>
      <c r="BA142" s="499">
        <v>2.5743</v>
      </c>
      <c r="BB142" s="499">
        <v>2.1341000000000001</v>
      </c>
      <c r="BC142" s="307"/>
      <c r="BD142" s="500"/>
      <c r="BE142" s="501"/>
      <c r="BF142" s="499">
        <v>1053.77</v>
      </c>
      <c r="BG142" s="502">
        <v>1053.77</v>
      </c>
      <c r="BH142" s="503">
        <v>0</v>
      </c>
      <c r="BI142" s="503">
        <v>0</v>
      </c>
      <c r="BJ142" s="503">
        <v>0</v>
      </c>
      <c r="BK142" s="503">
        <v>1053.77</v>
      </c>
      <c r="BL142" s="503">
        <v>1053.77</v>
      </c>
      <c r="BM142" s="503">
        <v>1053.77</v>
      </c>
      <c r="BN142" s="503">
        <v>1053.55</v>
      </c>
      <c r="BO142" s="503">
        <v>1053.69</v>
      </c>
      <c r="BP142" s="503">
        <v>36.087167697438723</v>
      </c>
      <c r="BQ142" s="503">
        <v>0</v>
      </c>
      <c r="BR142" s="503">
        <v>0</v>
      </c>
      <c r="BS142" s="503">
        <v>1053.68</v>
      </c>
      <c r="BT142" s="503">
        <v>0</v>
      </c>
      <c r="BU142" s="504">
        <v>0</v>
      </c>
      <c r="BV142" s="307"/>
      <c r="BW142" s="458"/>
      <c r="BX142" s="505"/>
      <c r="BY142" s="505"/>
      <c r="BZ142" s="505"/>
      <c r="CA142" s="505"/>
      <c r="CB142" s="505"/>
      <c r="CC142" s="505"/>
      <c r="CD142" s="505"/>
      <c r="CE142" s="505"/>
      <c r="CF142" s="505"/>
      <c r="CG142" s="505"/>
      <c r="CH142" s="505"/>
      <c r="CI142" s="505"/>
      <c r="CJ142" s="505"/>
      <c r="CK142" s="505"/>
      <c r="CL142" s="505"/>
      <c r="CM142" s="505"/>
      <c r="CN142" s="505"/>
      <c r="CO142" s="500"/>
      <c r="CP142" s="505"/>
      <c r="CQ142" s="505"/>
      <c r="CR142" s="506"/>
      <c r="CS142" s="500"/>
      <c r="CT142" s="505"/>
      <c r="CU142" s="500"/>
      <c r="CV142" s="500"/>
      <c r="CW142" s="500"/>
      <c r="CX142" s="506"/>
      <c r="CY142" s="505"/>
      <c r="CZ142" s="475"/>
      <c r="DA142" s="307"/>
      <c r="DB142" s="507">
        <v>0</v>
      </c>
      <c r="DC142" s="508"/>
      <c r="DD142" s="508"/>
      <c r="DE142" s="508"/>
      <c r="DF142" s="573">
        <v>813.83</v>
      </c>
      <c r="DG142" s="396">
        <v>300.64999999999998</v>
      </c>
      <c r="DH142" s="397"/>
      <c r="DI142" s="512"/>
      <c r="DJ142" s="171">
        <v>1114.48</v>
      </c>
      <c r="DK142" s="172">
        <v>813.83</v>
      </c>
      <c r="DL142" s="172">
        <v>300.64999999999998</v>
      </c>
      <c r="DM142" s="172">
        <v>1083.05</v>
      </c>
      <c r="DN142" s="172">
        <v>0</v>
      </c>
      <c r="DO142" s="172">
        <v>1862.5799999999997</v>
      </c>
      <c r="DP142" s="172">
        <v>800.02</v>
      </c>
      <c r="DQ142" s="513">
        <v>0</v>
      </c>
      <c r="DS142" s="2"/>
      <c r="DT142" s="2"/>
      <c r="DU142" s="2"/>
      <c r="DV142" s="2"/>
      <c r="DW142" s="60"/>
      <c r="DX142" s="512">
        <v>45488</v>
      </c>
      <c r="DY142" s="514">
        <v>0</v>
      </c>
      <c r="DZ142" s="169">
        <v>0</v>
      </c>
      <c r="EA142" s="169">
        <v>0</v>
      </c>
      <c r="EB142" s="228"/>
      <c r="EC142" s="174"/>
      <c r="ED142" s="175"/>
      <c r="EE142" s="21"/>
      <c r="EF142" s="21"/>
      <c r="EG142" s="228"/>
      <c r="EH142" s="175"/>
      <c r="EI142" s="175"/>
      <c r="EJ142" s="175"/>
      <c r="EK142" s="175"/>
      <c r="EL142" s="175"/>
      <c r="EM142" s="172">
        <v>1201.8599999999999</v>
      </c>
      <c r="EO142" s="656">
        <v>7277.6</v>
      </c>
      <c r="EP142" s="657">
        <v>13287.9</v>
      </c>
      <c r="EQ142" s="658">
        <v>3099.3</v>
      </c>
      <c r="ER142" s="657">
        <v>2720.3</v>
      </c>
      <c r="ES142" s="657">
        <v>3169.1</v>
      </c>
      <c r="EU142" s="635">
        <v>7.2917197452229257E-2</v>
      </c>
      <c r="EV142" s="635">
        <v>4.2244486089087527E-2</v>
      </c>
      <c r="EW142" s="635">
        <v>9.8083067092651181E-3</v>
      </c>
      <c r="EX142" s="635">
        <v>4.2147887323943596E-2</v>
      </c>
      <c r="EY142" s="635">
        <v>6.2402006898714616E-3</v>
      </c>
      <c r="EZ142" s="129"/>
    </row>
    <row r="143" spans="3:156" x14ac:dyDescent="0.2">
      <c r="G143" s="1"/>
      <c r="K143" s="249"/>
      <c r="L143" s="249"/>
      <c r="M143" s="486">
        <v>45010</v>
      </c>
      <c r="N143" s="193">
        <v>7850</v>
      </c>
      <c r="O143" s="191">
        <v>14785</v>
      </c>
      <c r="P143" s="192">
        <v>3061</v>
      </c>
      <c r="Q143" s="191">
        <v>2730</v>
      </c>
      <c r="R143" s="191">
        <v>3201</v>
      </c>
      <c r="S143" s="487"/>
      <c r="T143" s="488"/>
      <c r="U143" s="21"/>
      <c r="V143" s="21"/>
      <c r="W143" s="489"/>
      <c r="X143" s="490">
        <v>1669</v>
      </c>
      <c r="Y143" s="194">
        <v>79</v>
      </c>
      <c r="Z143" s="192">
        <v>2497</v>
      </c>
      <c r="AA143" s="192">
        <v>16308.83</v>
      </c>
      <c r="AB143" s="192">
        <v>25672</v>
      </c>
      <c r="AC143" s="194">
        <v>-9363.17</v>
      </c>
      <c r="AD143" s="491">
        <v>23175</v>
      </c>
      <c r="AE143" s="492">
        <v>426.97</v>
      </c>
      <c r="AF143" s="192">
        <v>14785</v>
      </c>
      <c r="AG143" s="192">
        <v>14785</v>
      </c>
      <c r="AH143" s="192">
        <v>252.97000000000003</v>
      </c>
      <c r="AI143" s="192">
        <v>7850</v>
      </c>
      <c r="AJ143" s="194">
        <v>0</v>
      </c>
      <c r="AK143" s="192">
        <v>1057.6300000000001</v>
      </c>
      <c r="AL143" s="192">
        <v>1032.7</v>
      </c>
      <c r="AM143" s="207">
        <v>1191.57</v>
      </c>
      <c r="AN143" s="207">
        <v>25.707142857142859</v>
      </c>
      <c r="AO143" s="197">
        <v>2.357157039796532E-2</v>
      </c>
      <c r="AP143" s="493">
        <v>943.4</v>
      </c>
      <c r="AQ143" s="494">
        <v>587.42999999999995</v>
      </c>
      <c r="AR143" s="495">
        <v>1124.74</v>
      </c>
      <c r="AS143" s="495">
        <v>1137</v>
      </c>
      <c r="AT143" s="495">
        <v>1240.74</v>
      </c>
      <c r="AU143" s="496">
        <v>1222.81</v>
      </c>
      <c r="AV143" s="496">
        <v>1195.57</v>
      </c>
      <c r="AW143" s="21"/>
      <c r="AX143" s="497">
        <v>1.0797000000000001</v>
      </c>
      <c r="AY143" s="498">
        <v>1.4354</v>
      </c>
      <c r="AZ143" s="499">
        <v>2.6017000000000001</v>
      </c>
      <c r="BA143" s="499">
        <v>2.5743</v>
      </c>
      <c r="BB143" s="499">
        <v>2.1977000000000002</v>
      </c>
      <c r="BC143" s="307"/>
      <c r="BD143" s="500"/>
      <c r="BE143" s="501"/>
      <c r="BF143" s="499">
        <v>1055.73</v>
      </c>
      <c r="BG143" s="502">
        <v>1055.73</v>
      </c>
      <c r="BH143" s="503">
        <v>0</v>
      </c>
      <c r="BI143" s="503">
        <v>0</v>
      </c>
      <c r="BJ143" s="503">
        <v>0</v>
      </c>
      <c r="BK143" s="503">
        <v>1055.73</v>
      </c>
      <c r="BL143" s="503">
        <v>1055.73</v>
      </c>
      <c r="BM143" s="503">
        <v>1055.73</v>
      </c>
      <c r="BN143" s="503">
        <v>1055.72</v>
      </c>
      <c r="BO143" s="503">
        <v>1055.73</v>
      </c>
      <c r="BP143" s="503">
        <v>35.90824295696715</v>
      </c>
      <c r="BQ143" s="503">
        <v>51.94369000000188</v>
      </c>
      <c r="BR143" s="503">
        <v>0</v>
      </c>
      <c r="BS143" s="503">
        <v>1055.6099999999999</v>
      </c>
      <c r="BT143" s="503">
        <v>0</v>
      </c>
      <c r="BU143" s="504">
        <v>0</v>
      </c>
      <c r="BV143" s="307"/>
      <c r="BW143" s="458"/>
      <c r="BX143" s="505"/>
      <c r="BY143" s="505"/>
      <c r="BZ143" s="505"/>
      <c r="CA143" s="505"/>
      <c r="CB143" s="505"/>
      <c r="CC143" s="505"/>
      <c r="CD143" s="505"/>
      <c r="CE143" s="505"/>
      <c r="CF143" s="505"/>
      <c r="CG143" s="505"/>
      <c r="CH143" s="505"/>
      <c r="CI143" s="505"/>
      <c r="CJ143" s="505"/>
      <c r="CK143" s="505"/>
      <c r="CL143" s="505"/>
      <c r="CM143" s="505"/>
      <c r="CN143" s="505"/>
      <c r="CO143" s="500"/>
      <c r="CP143" s="505"/>
      <c r="CQ143" s="505"/>
      <c r="CR143" s="506"/>
      <c r="CS143" s="500"/>
      <c r="CT143" s="505"/>
      <c r="CU143" s="500"/>
      <c r="CV143" s="500"/>
      <c r="CW143" s="500"/>
      <c r="CX143" s="506"/>
      <c r="CY143" s="505"/>
      <c r="CZ143" s="475"/>
      <c r="DA143" s="307"/>
      <c r="DB143" s="507">
        <v>0</v>
      </c>
      <c r="DC143" s="508"/>
      <c r="DD143" s="508"/>
      <c r="DE143" s="508"/>
      <c r="DF143" s="573">
        <v>810.3</v>
      </c>
      <c r="DG143" s="396">
        <v>325.37</v>
      </c>
      <c r="DH143" s="397"/>
      <c r="DI143" s="512"/>
      <c r="DJ143" s="171">
        <v>1135.67</v>
      </c>
      <c r="DK143" s="172">
        <v>810.3</v>
      </c>
      <c r="DL143" s="172">
        <v>325.37</v>
      </c>
      <c r="DM143" s="172">
        <v>526</v>
      </c>
      <c r="DN143" s="172">
        <v>423.93</v>
      </c>
      <c r="DO143" s="172">
        <v>2146.88</v>
      </c>
      <c r="DP143" s="172">
        <v>701.45999999999992</v>
      </c>
      <c r="DQ143" s="513">
        <v>0</v>
      </c>
      <c r="DS143" s="2"/>
      <c r="DT143" s="2"/>
      <c r="DU143" s="2"/>
      <c r="DV143" s="2"/>
      <c r="DW143" s="60"/>
      <c r="DX143" s="512">
        <v>22092</v>
      </c>
      <c r="DY143" s="514">
        <v>2</v>
      </c>
      <c r="DZ143" s="169">
        <v>0</v>
      </c>
      <c r="EA143" s="169">
        <v>0</v>
      </c>
      <c r="EB143" s="228"/>
      <c r="EC143" s="174"/>
      <c r="ED143" s="175"/>
      <c r="EE143" s="21"/>
      <c r="EF143" s="21"/>
      <c r="EG143" s="228"/>
      <c r="EH143" s="175"/>
      <c r="EI143" s="175"/>
      <c r="EJ143" s="175"/>
      <c r="EK143" s="175"/>
      <c r="EL143" s="175"/>
      <c r="EM143" s="172">
        <v>1191.57</v>
      </c>
      <c r="EO143" s="656">
        <v>7285.9</v>
      </c>
      <c r="EP143" s="657">
        <v>13686.8</v>
      </c>
      <c r="EQ143" s="658">
        <v>3021.9</v>
      </c>
      <c r="ER143" s="657">
        <v>2606.9</v>
      </c>
      <c r="ES143" s="657">
        <v>3215.2</v>
      </c>
      <c r="EU143" s="635">
        <v>7.1859872611465009E-2</v>
      </c>
      <c r="EV143" s="635">
        <v>7.4277984443692976E-2</v>
      </c>
      <c r="EW143" s="635">
        <v>1.277360339758246E-2</v>
      </c>
      <c r="EX143" s="635">
        <v>4.5091575091575055E-2</v>
      </c>
      <c r="EY143" s="635">
        <v>-4.4361137144641729E-3</v>
      </c>
      <c r="EZ143" s="129"/>
    </row>
    <row r="144" spans="3:156" x14ac:dyDescent="0.2">
      <c r="G144" s="1"/>
      <c r="K144" s="249"/>
      <c r="L144" s="249"/>
      <c r="M144" s="486">
        <v>45011</v>
      </c>
      <c r="N144" s="193">
        <v>7850</v>
      </c>
      <c r="O144" s="191">
        <v>14732</v>
      </c>
      <c r="P144" s="192">
        <v>3234</v>
      </c>
      <c r="Q144" s="191">
        <v>2884</v>
      </c>
      <c r="R144" s="191">
        <v>3051</v>
      </c>
      <c r="S144" s="487"/>
      <c r="T144" s="488"/>
      <c r="U144" s="21"/>
      <c r="V144" s="21"/>
      <c r="W144" s="489"/>
      <c r="X144" s="490">
        <v>1669</v>
      </c>
      <c r="Y144" s="194">
        <v>79</v>
      </c>
      <c r="Z144" s="192">
        <v>2644</v>
      </c>
      <c r="AA144" s="192">
        <v>16233.04</v>
      </c>
      <c r="AB144" s="192">
        <v>25539</v>
      </c>
      <c r="AC144" s="194">
        <v>-9305.9599999999991</v>
      </c>
      <c r="AD144" s="491">
        <v>22895</v>
      </c>
      <c r="AE144" s="492">
        <v>1270.76</v>
      </c>
      <c r="AF144" s="192">
        <v>14732</v>
      </c>
      <c r="AG144" s="192">
        <v>14732</v>
      </c>
      <c r="AH144" s="192">
        <v>702.76</v>
      </c>
      <c r="AI144" s="192">
        <v>7850</v>
      </c>
      <c r="AJ144" s="194">
        <v>0</v>
      </c>
      <c r="AK144" s="192">
        <v>1059.3599999999999</v>
      </c>
      <c r="AL144" s="192">
        <v>1061.79</v>
      </c>
      <c r="AM144" s="207">
        <v>1192.8399999999999</v>
      </c>
      <c r="AN144" s="207">
        <v>26.140476190476193</v>
      </c>
      <c r="AO144" s="197">
        <v>-2.293837788853708E-3</v>
      </c>
      <c r="AP144" s="493">
        <v>348.82</v>
      </c>
      <c r="AQ144" s="494">
        <v>592.22</v>
      </c>
      <c r="AR144" s="495">
        <v>1126.05</v>
      </c>
      <c r="AS144" s="495">
        <v>1137</v>
      </c>
      <c r="AT144" s="495">
        <v>1240.74</v>
      </c>
      <c r="AU144" s="496">
        <v>1222.81</v>
      </c>
      <c r="AV144" s="496">
        <v>1202.29</v>
      </c>
      <c r="AW144" s="21"/>
      <c r="AX144" s="497">
        <v>1.0979000000000001</v>
      </c>
      <c r="AY144" s="498">
        <v>1.4354</v>
      </c>
      <c r="AZ144" s="499">
        <v>2.6017000000000001</v>
      </c>
      <c r="BA144" s="499">
        <v>2.5743</v>
      </c>
      <c r="BB144" s="499">
        <v>2.2846000000000002</v>
      </c>
      <c r="BC144" s="307"/>
      <c r="BD144" s="500"/>
      <c r="BE144" s="501"/>
      <c r="BF144" s="499">
        <v>1055.77</v>
      </c>
      <c r="BG144" s="502">
        <v>1055.77</v>
      </c>
      <c r="BH144" s="503">
        <v>0</v>
      </c>
      <c r="BI144" s="503">
        <v>0</v>
      </c>
      <c r="BJ144" s="503">
        <v>0</v>
      </c>
      <c r="BK144" s="503">
        <v>1055.77</v>
      </c>
      <c r="BL144" s="503">
        <v>1055.77</v>
      </c>
      <c r="BM144" s="503">
        <v>1055.77</v>
      </c>
      <c r="BN144" s="503">
        <v>1055.78</v>
      </c>
      <c r="BO144" s="503">
        <v>1055.78</v>
      </c>
      <c r="BP144" s="503">
        <v>35.756984031998989</v>
      </c>
      <c r="BQ144" s="503">
        <v>105.47031000000152</v>
      </c>
      <c r="BR144" s="503">
        <v>0</v>
      </c>
      <c r="BS144" s="503">
        <v>1055.71</v>
      </c>
      <c r="BT144" s="503">
        <v>0</v>
      </c>
      <c r="BU144" s="504">
        <v>0</v>
      </c>
      <c r="BV144" s="307"/>
      <c r="BW144" s="458"/>
      <c r="BX144" s="505"/>
      <c r="BY144" s="505"/>
      <c r="BZ144" s="505"/>
      <c r="CA144" s="505"/>
      <c r="CB144" s="505"/>
      <c r="CC144" s="505"/>
      <c r="CD144" s="505"/>
      <c r="CE144" s="505"/>
      <c r="CF144" s="505"/>
      <c r="CG144" s="505"/>
      <c r="CH144" s="505"/>
      <c r="CI144" s="505"/>
      <c r="CJ144" s="505"/>
      <c r="CK144" s="505"/>
      <c r="CL144" s="505"/>
      <c r="CM144" s="505"/>
      <c r="CN144" s="505"/>
      <c r="CO144" s="500"/>
      <c r="CP144" s="505"/>
      <c r="CQ144" s="505"/>
      <c r="CR144" s="506"/>
      <c r="CS144" s="500"/>
      <c r="CT144" s="505"/>
      <c r="CU144" s="500"/>
      <c r="CV144" s="500"/>
      <c r="CW144" s="500"/>
      <c r="CX144" s="506"/>
      <c r="CY144" s="505"/>
      <c r="CZ144" s="475"/>
      <c r="DA144" s="307"/>
      <c r="DB144" s="507">
        <v>0</v>
      </c>
      <c r="DC144" s="508"/>
      <c r="DD144" s="508"/>
      <c r="DE144" s="508"/>
      <c r="DF144" s="573">
        <v>821.05</v>
      </c>
      <c r="DG144" s="396">
        <v>314.27</v>
      </c>
      <c r="DH144" s="397"/>
      <c r="DI144" s="512"/>
      <c r="DJ144" s="171">
        <v>1135.32</v>
      </c>
      <c r="DK144" s="172">
        <v>821.05</v>
      </c>
      <c r="DL144" s="172">
        <v>314.27</v>
      </c>
      <c r="DM144" s="172">
        <v>0</v>
      </c>
      <c r="DN144" s="172">
        <v>0</v>
      </c>
      <c r="DO144" s="172">
        <v>2967.93</v>
      </c>
      <c r="DP144" s="172">
        <v>1015.7299999999999</v>
      </c>
      <c r="DQ144" s="513">
        <v>0</v>
      </c>
      <c r="DS144" s="2"/>
      <c r="DT144" s="2"/>
      <c r="DU144" s="2"/>
      <c r="DV144" s="2"/>
      <c r="DW144" s="60"/>
      <c r="DX144" s="512">
        <v>0</v>
      </c>
      <c r="DY144" s="514">
        <v>0</v>
      </c>
      <c r="DZ144" s="169">
        <v>0</v>
      </c>
      <c r="EA144" s="169">
        <v>0</v>
      </c>
      <c r="EB144" s="228"/>
      <c r="EC144" s="174"/>
      <c r="ED144" s="175"/>
      <c r="EE144" s="21"/>
      <c r="EF144" s="21"/>
      <c r="EG144" s="228"/>
      <c r="EH144" s="175"/>
      <c r="EI144" s="175"/>
      <c r="EJ144" s="175"/>
      <c r="EK144" s="175"/>
      <c r="EL144" s="175"/>
      <c r="EM144" s="172">
        <v>1192.8399999999999</v>
      </c>
      <c r="EO144" s="656">
        <v>7286.9</v>
      </c>
      <c r="EP144" s="657">
        <v>14006.2</v>
      </c>
      <c r="EQ144" s="658">
        <v>3080</v>
      </c>
      <c r="ER144" s="657">
        <v>2760.5</v>
      </c>
      <c r="ES144" s="657">
        <v>3057</v>
      </c>
      <c r="EU144" s="635">
        <v>7.1732484076433164E-2</v>
      </c>
      <c r="EV144" s="635">
        <v>4.9266901982079774E-2</v>
      </c>
      <c r="EW144" s="635">
        <v>4.7619047619047616E-2</v>
      </c>
      <c r="EX144" s="635">
        <v>4.2822468793342582E-2</v>
      </c>
      <c r="EY144" s="635">
        <v>-1.9665683382497543E-3</v>
      </c>
      <c r="EZ144" s="129"/>
    </row>
    <row r="145" spans="7:156" x14ac:dyDescent="0.2">
      <c r="G145" s="1"/>
      <c r="K145" s="249"/>
      <c r="L145" s="249"/>
      <c r="M145" s="486">
        <v>45012</v>
      </c>
      <c r="N145" s="193">
        <v>7850</v>
      </c>
      <c r="O145" s="191">
        <v>14371</v>
      </c>
      <c r="P145" s="192">
        <v>3580</v>
      </c>
      <c r="Q145" s="191">
        <v>2630</v>
      </c>
      <c r="R145" s="191">
        <v>3014</v>
      </c>
      <c r="S145" s="487"/>
      <c r="T145" s="488"/>
      <c r="U145" s="21"/>
      <c r="V145" s="21"/>
      <c r="W145" s="489"/>
      <c r="X145" s="490">
        <v>1609</v>
      </c>
      <c r="Y145" s="194">
        <v>79</v>
      </c>
      <c r="Z145" s="192">
        <v>2783</v>
      </c>
      <c r="AA145" s="192">
        <v>16388.84</v>
      </c>
      <c r="AB145" s="192">
        <v>25811</v>
      </c>
      <c r="AC145" s="194">
        <v>-9422.16</v>
      </c>
      <c r="AD145" s="491">
        <v>23028</v>
      </c>
      <c r="AE145" s="492">
        <v>378.49</v>
      </c>
      <c r="AF145" s="192">
        <v>14371</v>
      </c>
      <c r="AG145" s="192">
        <v>14371</v>
      </c>
      <c r="AH145" s="192">
        <v>322.49</v>
      </c>
      <c r="AI145" s="192">
        <v>7850</v>
      </c>
      <c r="AJ145" s="194">
        <v>0</v>
      </c>
      <c r="AK145" s="192">
        <v>1026.52</v>
      </c>
      <c r="AL145" s="192">
        <v>1043.9632568359375</v>
      </c>
      <c r="AM145" s="207">
        <v>1218.3599999999999</v>
      </c>
      <c r="AN145" s="207">
        <v>25.126190476190477</v>
      </c>
      <c r="AO145" s="197">
        <v>-1.699261274591583E-2</v>
      </c>
      <c r="AP145" s="493">
        <v>756.71</v>
      </c>
      <c r="AQ145" s="494">
        <v>565.91999999999996</v>
      </c>
      <c r="AR145" s="495">
        <v>1122.68</v>
      </c>
      <c r="AS145" s="495">
        <v>1137</v>
      </c>
      <c r="AT145" s="495">
        <v>1240.74</v>
      </c>
      <c r="AU145" s="496">
        <v>1222.81</v>
      </c>
      <c r="AV145" s="496">
        <v>1202.2</v>
      </c>
      <c r="AW145" s="21"/>
      <c r="AX145" s="497">
        <v>1.0552999999999999</v>
      </c>
      <c r="AY145" s="498">
        <v>1.4354</v>
      </c>
      <c r="AZ145" s="499">
        <v>2.6017000000000001</v>
      </c>
      <c r="BA145" s="499">
        <v>2.5743</v>
      </c>
      <c r="BB145" s="499">
        <v>2.2850999999999999</v>
      </c>
      <c r="BC145" s="307"/>
      <c r="BD145" s="500"/>
      <c r="BE145" s="501"/>
      <c r="BF145" s="499">
        <v>1053.43</v>
      </c>
      <c r="BG145" s="502">
        <v>1053.43</v>
      </c>
      <c r="BH145" s="503">
        <v>0</v>
      </c>
      <c r="BI145" s="503">
        <v>0</v>
      </c>
      <c r="BJ145" s="503">
        <v>0</v>
      </c>
      <c r="BK145" s="503">
        <v>1053.43</v>
      </c>
      <c r="BL145" s="503">
        <v>1053.43</v>
      </c>
      <c r="BM145" s="503">
        <v>1053.43</v>
      </c>
      <c r="BN145" s="503">
        <v>1054.3900000000001</v>
      </c>
      <c r="BO145" s="503">
        <v>1053.45</v>
      </c>
      <c r="BP145" s="503">
        <v>34.810303704881541</v>
      </c>
      <c r="BQ145" s="503">
        <v>232.27769999999828</v>
      </c>
      <c r="BR145" s="503">
        <v>0</v>
      </c>
      <c r="BS145" s="503">
        <v>1053.3499999999999</v>
      </c>
      <c r="BT145" s="503">
        <v>0</v>
      </c>
      <c r="BU145" s="504">
        <v>0</v>
      </c>
      <c r="BV145" s="307"/>
      <c r="BW145" s="458"/>
      <c r="BX145" s="505"/>
      <c r="BY145" s="505"/>
      <c r="BZ145" s="505"/>
      <c r="CA145" s="505"/>
      <c r="CB145" s="505"/>
      <c r="CC145" s="505"/>
      <c r="CD145" s="505"/>
      <c r="CE145" s="505"/>
      <c r="CF145" s="505"/>
      <c r="CG145" s="505"/>
      <c r="CH145" s="505"/>
      <c r="CI145" s="505"/>
      <c r="CJ145" s="505"/>
      <c r="CK145" s="505"/>
      <c r="CL145" s="505"/>
      <c r="CM145" s="505"/>
      <c r="CN145" s="505"/>
      <c r="CO145" s="500"/>
      <c r="CP145" s="505"/>
      <c r="CQ145" s="505"/>
      <c r="CR145" s="506"/>
      <c r="CS145" s="500"/>
      <c r="CT145" s="505"/>
      <c r="CU145" s="500"/>
      <c r="CV145" s="500"/>
      <c r="CW145" s="500"/>
      <c r="CX145" s="506"/>
      <c r="CY145" s="505"/>
      <c r="CZ145" s="475"/>
      <c r="DA145" s="307"/>
      <c r="DB145" s="507">
        <v>0</v>
      </c>
      <c r="DC145" s="508"/>
      <c r="DD145" s="508"/>
      <c r="DE145" s="508"/>
      <c r="DF145" s="573">
        <v>812.36</v>
      </c>
      <c r="DG145" s="396">
        <v>282.25</v>
      </c>
      <c r="DH145" s="397"/>
      <c r="DI145" s="512"/>
      <c r="DJ145" s="171">
        <v>1094.6100000000001</v>
      </c>
      <c r="DK145" s="172">
        <v>812.36</v>
      </c>
      <c r="DL145" s="172">
        <v>282.25</v>
      </c>
      <c r="DM145" s="172">
        <v>495.02</v>
      </c>
      <c r="DN145" s="172">
        <v>279.76</v>
      </c>
      <c r="DO145" s="172">
        <v>3285.27</v>
      </c>
      <c r="DP145" s="172">
        <v>1018.22</v>
      </c>
      <c r="DQ145" s="513">
        <v>0</v>
      </c>
      <c r="DS145" s="2"/>
      <c r="DT145" s="2"/>
      <c r="DU145" s="2"/>
      <c r="DV145" s="2"/>
      <c r="DW145" s="60"/>
      <c r="DX145" s="512">
        <v>20791</v>
      </c>
      <c r="DY145" s="514">
        <v>1</v>
      </c>
      <c r="DZ145" s="169">
        <v>0</v>
      </c>
      <c r="EA145" s="169">
        <v>0</v>
      </c>
      <c r="EB145" s="228"/>
      <c r="EC145" s="174"/>
      <c r="ED145" s="175"/>
      <c r="EE145" s="21"/>
      <c r="EF145" s="21"/>
      <c r="EG145" s="228"/>
      <c r="EH145" s="175"/>
      <c r="EI145" s="175"/>
      <c r="EJ145" s="175"/>
      <c r="EK145" s="175"/>
      <c r="EL145" s="175"/>
      <c r="EM145" s="172">
        <v>1218.3599999999999</v>
      </c>
      <c r="EO145" s="656">
        <v>7285.9</v>
      </c>
      <c r="EP145" s="657">
        <v>13646.2</v>
      </c>
      <c r="EQ145" s="658">
        <v>3471.3</v>
      </c>
      <c r="ER145" s="657">
        <v>2528.8000000000002</v>
      </c>
      <c r="ES145" s="657">
        <v>3015.2</v>
      </c>
      <c r="EU145" s="635">
        <v>7.1859872611465009E-2</v>
      </c>
      <c r="EV145" s="635">
        <v>5.0434903625356568E-2</v>
      </c>
      <c r="EW145" s="635">
        <v>3.036312849162006E-2</v>
      </c>
      <c r="EX145" s="635">
        <v>3.8479087452471417E-2</v>
      </c>
      <c r="EY145" s="635">
        <v>-3.9814200398135971E-4</v>
      </c>
      <c r="EZ145" s="129"/>
    </row>
    <row r="146" spans="7:156" x14ac:dyDescent="0.2">
      <c r="G146" s="1"/>
      <c r="K146" s="249"/>
      <c r="L146" s="249"/>
      <c r="M146" s="486">
        <v>45013</v>
      </c>
      <c r="N146" s="193">
        <v>7850</v>
      </c>
      <c r="O146" s="191">
        <v>14860</v>
      </c>
      <c r="P146" s="192">
        <v>3571</v>
      </c>
      <c r="Q146" s="191">
        <v>2380</v>
      </c>
      <c r="R146" s="191">
        <v>2889</v>
      </c>
      <c r="S146" s="487"/>
      <c r="T146" s="488"/>
      <c r="U146" s="21"/>
      <c r="V146" s="21"/>
      <c r="W146" s="489"/>
      <c r="X146" s="490">
        <v>1419</v>
      </c>
      <c r="Y146" s="194">
        <v>79</v>
      </c>
      <c r="Z146" s="192">
        <v>3038</v>
      </c>
      <c r="AA146" s="192">
        <v>15422.84</v>
      </c>
      <c r="AB146" s="192">
        <v>24261</v>
      </c>
      <c r="AC146" s="194">
        <v>-8838.16</v>
      </c>
      <c r="AD146" s="491">
        <v>21223</v>
      </c>
      <c r="AE146" s="492">
        <v>2282.2399999999998</v>
      </c>
      <c r="AF146" s="192">
        <v>14860</v>
      </c>
      <c r="AG146" s="192">
        <v>14860</v>
      </c>
      <c r="AH146" s="192">
        <v>191.23999999999978</v>
      </c>
      <c r="AI146" s="192">
        <v>7850</v>
      </c>
      <c r="AJ146" s="194">
        <v>0</v>
      </c>
      <c r="AK146" s="192">
        <v>750.91</v>
      </c>
      <c r="AL146" s="192">
        <v>743.7</v>
      </c>
      <c r="AM146" s="207">
        <v>1105.1600000000001</v>
      </c>
      <c r="AN146" s="207">
        <v>25.830952380952379</v>
      </c>
      <c r="AO146" s="197">
        <v>9.601683290940223E-3</v>
      </c>
      <c r="AP146" s="493">
        <v>1080.44</v>
      </c>
      <c r="AQ146" s="494">
        <v>572.25</v>
      </c>
      <c r="AR146" s="495">
        <v>1125</v>
      </c>
      <c r="AS146" s="495">
        <v>1137</v>
      </c>
      <c r="AT146" s="495">
        <v>1240.74</v>
      </c>
      <c r="AU146" s="496">
        <v>1222.81</v>
      </c>
      <c r="AV146" s="496">
        <v>1203.99</v>
      </c>
      <c r="AW146" s="21"/>
      <c r="AX146" s="497">
        <v>1.0849</v>
      </c>
      <c r="AY146" s="498">
        <v>1.4354</v>
      </c>
      <c r="AZ146" s="499">
        <v>2.6017000000000001</v>
      </c>
      <c r="BA146" s="499">
        <v>2.5743</v>
      </c>
      <c r="BB146" s="499">
        <v>2.3144</v>
      </c>
      <c r="BC146" s="307"/>
      <c r="BD146" s="500"/>
      <c r="BE146" s="501"/>
      <c r="BF146" s="499">
        <v>1057.52</v>
      </c>
      <c r="BG146" s="502">
        <v>1057.52</v>
      </c>
      <c r="BH146" s="503">
        <v>0</v>
      </c>
      <c r="BI146" s="503">
        <v>0</v>
      </c>
      <c r="BJ146" s="503">
        <v>0</v>
      </c>
      <c r="BK146" s="503">
        <v>1057.52</v>
      </c>
      <c r="BL146" s="503">
        <v>1057.52</v>
      </c>
      <c r="BM146" s="503">
        <v>1057.52</v>
      </c>
      <c r="BN146" s="503">
        <v>1056.58</v>
      </c>
      <c r="BO146" s="503">
        <v>1057.3</v>
      </c>
      <c r="BP146" s="503">
        <v>30.600950871632332</v>
      </c>
      <c r="BQ146" s="503">
        <v>431.58369000000084</v>
      </c>
      <c r="BR146" s="503">
        <v>0</v>
      </c>
      <c r="BS146" s="503">
        <v>1057.31</v>
      </c>
      <c r="BT146" s="503">
        <v>0</v>
      </c>
      <c r="BU146" s="504">
        <v>0</v>
      </c>
      <c r="BV146" s="307"/>
      <c r="BW146" s="458"/>
      <c r="BX146" s="505"/>
      <c r="BY146" s="505"/>
      <c r="BZ146" s="505"/>
      <c r="CA146" s="505"/>
      <c r="CB146" s="505"/>
      <c r="CC146" s="505"/>
      <c r="CD146" s="505"/>
      <c r="CE146" s="505"/>
      <c r="CF146" s="505"/>
      <c r="CG146" s="505"/>
      <c r="CH146" s="505"/>
      <c r="CI146" s="505"/>
      <c r="CJ146" s="505"/>
      <c r="CK146" s="505"/>
      <c r="CL146" s="505"/>
      <c r="CM146" s="505"/>
      <c r="CN146" s="505"/>
      <c r="CO146" s="500"/>
      <c r="CP146" s="505"/>
      <c r="CQ146" s="505"/>
      <c r="CR146" s="506"/>
      <c r="CS146" s="500"/>
      <c r="CT146" s="505"/>
      <c r="CU146" s="500"/>
      <c r="CV146" s="500"/>
      <c r="CW146" s="500"/>
      <c r="CX146" s="506"/>
      <c r="CY146" s="505"/>
      <c r="CZ146" s="475"/>
      <c r="DA146" s="307"/>
      <c r="DB146" s="507">
        <v>0</v>
      </c>
      <c r="DC146" s="508"/>
      <c r="DD146" s="508"/>
      <c r="DE146" s="508"/>
      <c r="DF146" s="573">
        <v>661.24</v>
      </c>
      <c r="DG146" s="396">
        <v>304.22000000000003</v>
      </c>
      <c r="DH146" s="397"/>
      <c r="DI146" s="512"/>
      <c r="DJ146" s="171">
        <v>965.46</v>
      </c>
      <c r="DK146" s="172">
        <v>661.24</v>
      </c>
      <c r="DL146" s="172">
        <v>304.22000000000003</v>
      </c>
      <c r="DM146" s="172">
        <v>512.80999999999995</v>
      </c>
      <c r="DN146" s="172">
        <v>326.76</v>
      </c>
      <c r="DO146" s="172">
        <v>3433.6999999999994</v>
      </c>
      <c r="DP146" s="172">
        <v>995.68000000000006</v>
      </c>
      <c r="DQ146" s="513">
        <v>0</v>
      </c>
      <c r="DS146" s="2"/>
      <c r="DT146" s="2"/>
      <c r="DU146" s="2"/>
      <c r="DV146" s="2"/>
      <c r="DW146" s="60"/>
      <c r="DX146" s="512">
        <v>21538</v>
      </c>
      <c r="DY146" s="514">
        <v>1</v>
      </c>
      <c r="DZ146" s="169">
        <v>0</v>
      </c>
      <c r="EA146" s="169">
        <v>0</v>
      </c>
      <c r="EB146" s="228"/>
      <c r="EC146" s="174"/>
      <c r="ED146" s="175"/>
      <c r="EE146" s="21"/>
      <c r="EF146" s="21"/>
      <c r="EG146" s="228"/>
      <c r="EH146" s="175"/>
      <c r="EI146" s="175"/>
      <c r="EJ146" s="175"/>
      <c r="EK146" s="175"/>
      <c r="EL146" s="175"/>
      <c r="EM146" s="172">
        <v>1105.1600000000001</v>
      </c>
      <c r="EO146" s="656">
        <v>7247.5</v>
      </c>
      <c r="EP146" s="657">
        <v>14075.7</v>
      </c>
      <c r="EQ146" s="658">
        <v>3540.9</v>
      </c>
      <c r="ER146" s="657">
        <v>2267.6999999999998</v>
      </c>
      <c r="ES146" s="657">
        <v>2927.7</v>
      </c>
      <c r="EU146" s="635">
        <v>7.6751592356687895E-2</v>
      </c>
      <c r="EV146" s="635">
        <v>5.277927321668905E-2</v>
      </c>
      <c r="EW146" s="635">
        <v>8.4290114813777399E-3</v>
      </c>
      <c r="EX146" s="635">
        <v>4.718487394957991E-2</v>
      </c>
      <c r="EY146" s="635">
        <v>-1.3395638629283425E-2</v>
      </c>
      <c r="EZ146" s="129"/>
    </row>
    <row r="147" spans="7:156" x14ac:dyDescent="0.2">
      <c r="G147" s="1"/>
      <c r="K147" s="249"/>
      <c r="L147" s="249"/>
      <c r="M147" s="486">
        <v>45014</v>
      </c>
      <c r="N147" s="193">
        <v>7850</v>
      </c>
      <c r="O147" s="191">
        <v>14791</v>
      </c>
      <c r="P147" s="192">
        <v>3099</v>
      </c>
      <c r="Q147" s="191">
        <v>2250</v>
      </c>
      <c r="R147" s="191">
        <v>2822</v>
      </c>
      <c r="S147" s="487"/>
      <c r="T147" s="488"/>
      <c r="U147" s="21"/>
      <c r="V147" s="21"/>
      <c r="W147" s="489"/>
      <c r="X147" s="490">
        <v>1594</v>
      </c>
      <c r="Y147" s="194">
        <v>77</v>
      </c>
      <c r="Z147" s="192">
        <v>2795</v>
      </c>
      <c r="AA147" s="192">
        <v>15572.88</v>
      </c>
      <c r="AB147" s="192">
        <v>24521</v>
      </c>
      <c r="AC147" s="194">
        <v>-8948.1200000000008</v>
      </c>
      <c r="AD147" s="491">
        <v>21726</v>
      </c>
      <c r="AE147" s="492">
        <v>904.76</v>
      </c>
      <c r="AF147" s="192">
        <v>14791</v>
      </c>
      <c r="AG147" s="192">
        <v>14791</v>
      </c>
      <c r="AH147" s="192">
        <v>-17.240000000000009</v>
      </c>
      <c r="AI147" s="192">
        <v>7850</v>
      </c>
      <c r="AJ147" s="194">
        <v>0</v>
      </c>
      <c r="AK147" s="192">
        <v>1040.74</v>
      </c>
      <c r="AL147" s="192">
        <v>1053.56</v>
      </c>
      <c r="AM147" s="207">
        <v>1205.5899999999999</v>
      </c>
      <c r="AN147" s="207">
        <v>25.830952380952379</v>
      </c>
      <c r="AO147" s="197">
        <v>-1.2318158233564518E-2</v>
      </c>
      <c r="AP147" s="493">
        <v>887.29</v>
      </c>
      <c r="AQ147" s="494">
        <v>581.62</v>
      </c>
      <c r="AR147" s="495">
        <v>1125</v>
      </c>
      <c r="AS147" s="495">
        <v>1136.27</v>
      </c>
      <c r="AT147" s="495">
        <v>1234.78</v>
      </c>
      <c r="AU147" s="496">
        <v>1222.81</v>
      </c>
      <c r="AV147" s="496">
        <v>1203.78</v>
      </c>
      <c r="AW147" s="21"/>
      <c r="AX147" s="497">
        <v>1.0849</v>
      </c>
      <c r="AY147" s="498">
        <v>1.4256</v>
      </c>
      <c r="AZ147" s="499">
        <v>2.5943000000000001</v>
      </c>
      <c r="BA147" s="499">
        <v>2.5743</v>
      </c>
      <c r="BB147" s="499">
        <v>2.3107000000000002</v>
      </c>
      <c r="BC147" s="307"/>
      <c r="BD147" s="500"/>
      <c r="BE147" s="501"/>
      <c r="BF147" s="499">
        <v>1053.6300000000001</v>
      </c>
      <c r="BG147" s="502">
        <v>1053.6300000000001</v>
      </c>
      <c r="BH147" s="503">
        <v>0</v>
      </c>
      <c r="BI147" s="503">
        <v>0</v>
      </c>
      <c r="BJ147" s="503">
        <v>0</v>
      </c>
      <c r="BK147" s="503">
        <v>1053.6300000000001</v>
      </c>
      <c r="BL147" s="503">
        <v>1053.6300000000001</v>
      </c>
      <c r="BM147" s="503">
        <v>1053.6300000000001</v>
      </c>
      <c r="BN147" s="503">
        <v>1053.56</v>
      </c>
      <c r="BO147" s="503">
        <v>1053.58</v>
      </c>
      <c r="BP147" s="503">
        <v>35.195053875113594</v>
      </c>
      <c r="BQ147" s="503">
        <v>112.96432000000095</v>
      </c>
      <c r="BR147" s="503">
        <v>0</v>
      </c>
      <c r="BS147" s="503">
        <v>1053.56</v>
      </c>
      <c r="BT147" s="503">
        <v>0</v>
      </c>
      <c r="BU147" s="504">
        <v>0</v>
      </c>
      <c r="BV147" s="307"/>
      <c r="BW147" s="458"/>
      <c r="BX147" s="505"/>
      <c r="BY147" s="505"/>
      <c r="BZ147" s="505"/>
      <c r="CA147" s="505"/>
      <c r="CB147" s="505"/>
      <c r="CC147" s="505"/>
      <c r="CD147" s="505"/>
      <c r="CE147" s="505"/>
      <c r="CF147" s="505"/>
      <c r="CG147" s="505"/>
      <c r="CH147" s="505"/>
      <c r="CI147" s="505"/>
      <c r="CJ147" s="505"/>
      <c r="CK147" s="505"/>
      <c r="CL147" s="505"/>
      <c r="CM147" s="505"/>
      <c r="CN147" s="505"/>
      <c r="CO147" s="500"/>
      <c r="CP147" s="505"/>
      <c r="CQ147" s="505"/>
      <c r="CR147" s="506"/>
      <c r="CS147" s="500"/>
      <c r="CT147" s="505"/>
      <c r="CU147" s="500"/>
      <c r="CV147" s="500"/>
      <c r="CW147" s="500"/>
      <c r="CX147" s="506"/>
      <c r="CY147" s="505"/>
      <c r="CZ147" s="475"/>
      <c r="DA147" s="307"/>
      <c r="DB147" s="507">
        <v>0</v>
      </c>
      <c r="DC147" s="508"/>
      <c r="DD147" s="508"/>
      <c r="DE147" s="508"/>
      <c r="DF147" s="573">
        <v>783.97</v>
      </c>
      <c r="DG147" s="396">
        <v>300.45999999999998</v>
      </c>
      <c r="DH147" s="397"/>
      <c r="DI147" s="512"/>
      <c r="DJ147" s="171">
        <v>1084.43</v>
      </c>
      <c r="DK147" s="172">
        <v>783.97</v>
      </c>
      <c r="DL147" s="172">
        <v>300.45999999999998</v>
      </c>
      <c r="DM147" s="172">
        <v>986.55</v>
      </c>
      <c r="DN147" s="172">
        <v>489.55</v>
      </c>
      <c r="DO147" s="172">
        <v>3231.1199999999994</v>
      </c>
      <c r="DP147" s="172">
        <v>806.58999999999992</v>
      </c>
      <c r="DQ147" s="513">
        <v>0</v>
      </c>
      <c r="DS147" s="2"/>
      <c r="DT147" s="2"/>
      <c r="DU147" s="2"/>
      <c r="DV147" s="2"/>
      <c r="DW147" s="60"/>
      <c r="DX147" s="512">
        <v>41435</v>
      </c>
      <c r="DY147" s="514">
        <v>2</v>
      </c>
      <c r="DZ147" s="169">
        <v>0</v>
      </c>
      <c r="EA147" s="169">
        <v>0</v>
      </c>
      <c r="EB147" s="228"/>
      <c r="EC147" s="174"/>
      <c r="ED147" s="175"/>
      <c r="EE147" s="21"/>
      <c r="EF147" s="21"/>
      <c r="EG147" s="228"/>
      <c r="EH147" s="175"/>
      <c r="EI147" s="175"/>
      <c r="EJ147" s="175"/>
      <c r="EK147" s="175"/>
      <c r="EL147" s="175"/>
      <c r="EM147" s="172">
        <v>1205.5899999999999</v>
      </c>
      <c r="EO147" s="656">
        <v>7261.7</v>
      </c>
      <c r="EP147" s="657">
        <v>13904.8</v>
      </c>
      <c r="EQ147" s="658">
        <v>3025</v>
      </c>
      <c r="ER147" s="657">
        <v>2141.3000000000002</v>
      </c>
      <c r="ES147" s="657">
        <v>2824.1</v>
      </c>
      <c r="EU147" s="635">
        <v>7.4942675159235694E-2</v>
      </c>
      <c r="EV147" s="635">
        <v>5.991481306199721E-2</v>
      </c>
      <c r="EW147" s="635">
        <v>2.3878670538883512E-2</v>
      </c>
      <c r="EX147" s="635">
        <v>4.8311111111111027E-2</v>
      </c>
      <c r="EY147" s="635">
        <v>-7.4415308291988277E-4</v>
      </c>
      <c r="EZ147" s="129"/>
    </row>
    <row r="148" spans="7:156" x14ac:dyDescent="0.2">
      <c r="G148" s="1"/>
      <c r="K148" s="249"/>
      <c r="L148" s="249"/>
      <c r="M148" s="486">
        <v>45015</v>
      </c>
      <c r="N148" s="193">
        <v>7850</v>
      </c>
      <c r="O148" s="191">
        <v>14784</v>
      </c>
      <c r="P148" s="192">
        <v>3335</v>
      </c>
      <c r="Q148" s="191">
        <v>2160</v>
      </c>
      <c r="R148" s="191">
        <v>2760</v>
      </c>
      <c r="S148" s="487"/>
      <c r="T148" s="488"/>
      <c r="U148" s="21"/>
      <c r="V148" s="21"/>
      <c r="W148" s="489"/>
      <c r="X148" s="490">
        <v>1636</v>
      </c>
      <c r="Y148" s="194">
        <v>77</v>
      </c>
      <c r="Z148" s="192">
        <v>2875</v>
      </c>
      <c r="AA148" s="192">
        <v>14764.67</v>
      </c>
      <c r="AB148" s="192">
        <v>23268</v>
      </c>
      <c r="AC148" s="194">
        <v>-8503.33</v>
      </c>
      <c r="AD148" s="491">
        <v>20393</v>
      </c>
      <c r="AE148" s="492">
        <v>2278.2600000000002</v>
      </c>
      <c r="AF148" s="192">
        <v>14784</v>
      </c>
      <c r="AG148" s="192">
        <v>14784</v>
      </c>
      <c r="AH148" s="192">
        <v>5.2600000000002183</v>
      </c>
      <c r="AI148" s="192">
        <v>7850</v>
      </c>
      <c r="AJ148" s="194">
        <v>0</v>
      </c>
      <c r="AK148" s="192">
        <v>1026.5</v>
      </c>
      <c r="AL148" s="192">
        <v>1022.56</v>
      </c>
      <c r="AM148" s="207">
        <v>1194.95</v>
      </c>
      <c r="AN148" s="207">
        <v>27.711904761904758</v>
      </c>
      <c r="AO148" s="197">
        <v>3.8382854359474473E-3</v>
      </c>
      <c r="AP148" s="493">
        <v>866.61</v>
      </c>
      <c r="AQ148" s="494">
        <v>541.67999999999995</v>
      </c>
      <c r="AR148" s="495">
        <v>1130.45</v>
      </c>
      <c r="AS148" s="495">
        <v>1136.27</v>
      </c>
      <c r="AT148" s="495">
        <v>1234.78</v>
      </c>
      <c r="AU148" s="496">
        <v>1222.81</v>
      </c>
      <c r="AV148" s="496">
        <v>1200.9100000000001</v>
      </c>
      <c r="AW148" s="21"/>
      <c r="AX148" s="497">
        <v>1.1638999999999999</v>
      </c>
      <c r="AY148" s="498">
        <v>1.4256</v>
      </c>
      <c r="AZ148" s="499">
        <v>2.5943000000000001</v>
      </c>
      <c r="BA148" s="499">
        <v>2.5743</v>
      </c>
      <c r="BB148" s="499">
        <v>2.2725</v>
      </c>
      <c r="BC148" s="307"/>
      <c r="BD148" s="500"/>
      <c r="BE148" s="501"/>
      <c r="BF148" s="499">
        <v>1054.19</v>
      </c>
      <c r="BG148" s="502">
        <v>1054.19</v>
      </c>
      <c r="BH148" s="503">
        <v>0</v>
      </c>
      <c r="BI148" s="503">
        <v>0</v>
      </c>
      <c r="BJ148" s="503">
        <v>0</v>
      </c>
      <c r="BK148" s="503">
        <v>1054.19</v>
      </c>
      <c r="BL148" s="503">
        <v>1054.19</v>
      </c>
      <c r="BM148" s="503">
        <v>1054.19</v>
      </c>
      <c r="BN148" s="503">
        <v>1054.18</v>
      </c>
      <c r="BO148" s="503">
        <v>1054.19</v>
      </c>
      <c r="BP148" s="503">
        <v>36.030625789115867</v>
      </c>
      <c r="BQ148" s="503">
        <v>78.564139999999497</v>
      </c>
      <c r="BR148" s="503">
        <v>0</v>
      </c>
      <c r="BS148" s="503">
        <v>1054.0999999999999</v>
      </c>
      <c r="BT148" s="503">
        <v>0</v>
      </c>
      <c r="BU148" s="504">
        <v>0</v>
      </c>
      <c r="BV148" s="307"/>
      <c r="BW148" s="458"/>
      <c r="BX148" s="505"/>
      <c r="BY148" s="505"/>
      <c r="BZ148" s="505"/>
      <c r="CA148" s="505"/>
      <c r="CB148" s="505"/>
      <c r="CC148" s="505"/>
      <c r="CD148" s="505"/>
      <c r="CE148" s="505"/>
      <c r="CF148" s="505"/>
      <c r="CG148" s="505"/>
      <c r="CH148" s="505"/>
      <c r="CI148" s="505"/>
      <c r="CJ148" s="505"/>
      <c r="CK148" s="505"/>
      <c r="CL148" s="505"/>
      <c r="CM148" s="505"/>
      <c r="CN148" s="505"/>
      <c r="CO148" s="500"/>
      <c r="CP148" s="505"/>
      <c r="CQ148" s="505"/>
      <c r="CR148" s="506"/>
      <c r="CS148" s="500"/>
      <c r="CT148" s="505"/>
      <c r="CU148" s="500"/>
      <c r="CV148" s="500"/>
      <c r="CW148" s="500"/>
      <c r="CX148" s="506"/>
      <c r="CY148" s="505"/>
      <c r="CZ148" s="475"/>
      <c r="DA148" s="307"/>
      <c r="DB148" s="507">
        <v>0</v>
      </c>
      <c r="DC148" s="508"/>
      <c r="DD148" s="508"/>
      <c r="DE148" s="508"/>
      <c r="DF148" s="573">
        <v>806.1</v>
      </c>
      <c r="DG148" s="396">
        <v>306.85000000000002</v>
      </c>
      <c r="DH148" s="397"/>
      <c r="DI148" s="512"/>
      <c r="DJ148" s="171">
        <v>1112.95</v>
      </c>
      <c r="DK148" s="172">
        <v>806.1</v>
      </c>
      <c r="DL148" s="172">
        <v>306.85000000000002</v>
      </c>
      <c r="DM148" s="172">
        <v>1031.6400000000001</v>
      </c>
      <c r="DN148" s="172">
        <v>209.88</v>
      </c>
      <c r="DO148" s="172">
        <v>3005.5799999999995</v>
      </c>
      <c r="DP148" s="172">
        <v>903.56000000000006</v>
      </c>
      <c r="DQ148" s="513">
        <v>0</v>
      </c>
      <c r="DS148" s="2"/>
      <c r="DT148" s="2"/>
      <c r="DU148" s="2"/>
      <c r="DV148" s="2"/>
      <c r="DW148" s="60"/>
      <c r="DX148" s="512">
        <v>43329</v>
      </c>
      <c r="DY148" s="514">
        <v>1</v>
      </c>
      <c r="DZ148" s="169">
        <v>0</v>
      </c>
      <c r="EA148" s="169">
        <v>0</v>
      </c>
      <c r="EB148" s="228"/>
      <c r="EC148" s="174"/>
      <c r="ED148" s="175"/>
      <c r="EE148" s="21"/>
      <c r="EF148" s="21"/>
      <c r="EG148" s="228"/>
      <c r="EH148" s="175"/>
      <c r="EI148" s="175"/>
      <c r="EJ148" s="175"/>
      <c r="EK148" s="175"/>
      <c r="EL148" s="175"/>
      <c r="EM148" s="172">
        <v>1194.95</v>
      </c>
      <c r="EO148" s="656">
        <v>7293.2</v>
      </c>
      <c r="EP148" s="657">
        <v>14181.7</v>
      </c>
      <c r="EQ148" s="658">
        <v>3236.5</v>
      </c>
      <c r="ER148" s="657">
        <v>2028.4</v>
      </c>
      <c r="ES148" s="657">
        <v>2815.4</v>
      </c>
      <c r="EU148" s="635">
        <v>7.0929936305732508E-2</v>
      </c>
      <c r="EV148" s="635">
        <v>4.0739989177489125E-2</v>
      </c>
      <c r="EW148" s="635">
        <v>2.9535232383808094E-2</v>
      </c>
      <c r="EX148" s="635">
        <v>6.0925925925925883E-2</v>
      </c>
      <c r="EY148" s="635">
        <v>-2.0072463768115976E-2</v>
      </c>
      <c r="EZ148" s="129"/>
    </row>
    <row r="149" spans="7:156" x14ac:dyDescent="0.2">
      <c r="G149" s="1"/>
      <c r="K149" s="249"/>
      <c r="L149" s="249"/>
      <c r="M149" s="486">
        <v>45016</v>
      </c>
      <c r="N149" s="193">
        <v>7849</v>
      </c>
      <c r="O149" s="191">
        <v>14658</v>
      </c>
      <c r="P149" s="192">
        <v>2690</v>
      </c>
      <c r="Q149" s="191">
        <v>2116</v>
      </c>
      <c r="R149" s="191">
        <v>2828</v>
      </c>
      <c r="S149" s="487"/>
      <c r="T149" s="488"/>
      <c r="U149" s="21"/>
      <c r="V149" s="21"/>
      <c r="W149" s="489"/>
      <c r="X149" s="490">
        <v>1584</v>
      </c>
      <c r="Y149" s="194">
        <v>75</v>
      </c>
      <c r="Z149" s="192">
        <v>2877</v>
      </c>
      <c r="AA149" s="192">
        <v>15272.77</v>
      </c>
      <c r="AB149" s="192">
        <v>23950</v>
      </c>
      <c r="AC149" s="194">
        <v>-8677.23</v>
      </c>
      <c r="AD149" s="491">
        <v>21073</v>
      </c>
      <c r="AE149" s="492">
        <v>868.87</v>
      </c>
      <c r="AF149" s="192">
        <v>14658</v>
      </c>
      <c r="AG149" s="192">
        <v>14658</v>
      </c>
      <c r="AH149" s="192">
        <v>-5.1299999999999955</v>
      </c>
      <c r="AI149" s="192">
        <v>7849</v>
      </c>
      <c r="AJ149" s="194">
        <v>0</v>
      </c>
      <c r="AK149" s="192">
        <v>889.05</v>
      </c>
      <c r="AL149" s="192">
        <v>941.88</v>
      </c>
      <c r="AM149" s="207">
        <v>1158.43</v>
      </c>
      <c r="AN149" s="207">
        <v>28.392857142857142</v>
      </c>
      <c r="AO149" s="197">
        <v>-5.9422979584950276E-2</v>
      </c>
      <c r="AP149" s="493">
        <v>1082.8399999999999</v>
      </c>
      <c r="AQ149" s="494">
        <v>532.80999999999995</v>
      </c>
      <c r="AR149" s="495">
        <v>1132.46</v>
      </c>
      <c r="AS149" s="495">
        <v>1136.27</v>
      </c>
      <c r="AT149" s="495">
        <v>1234.78</v>
      </c>
      <c r="AU149" s="496">
        <v>1222.81</v>
      </c>
      <c r="AV149" s="496">
        <v>1201.81</v>
      </c>
      <c r="AW149" s="21"/>
      <c r="AX149" s="497">
        <v>1.1924999999999999</v>
      </c>
      <c r="AY149" s="498">
        <v>1.4256</v>
      </c>
      <c r="AZ149" s="499">
        <v>2.5943000000000001</v>
      </c>
      <c r="BA149" s="499">
        <v>2.5743</v>
      </c>
      <c r="BB149" s="499">
        <v>2.2850999999999999</v>
      </c>
      <c r="BC149" s="307"/>
      <c r="BD149" s="500"/>
      <c r="BE149" s="501"/>
      <c r="BF149" s="499">
        <v>1054.8399999999999</v>
      </c>
      <c r="BG149" s="502">
        <v>1054.8399999999999</v>
      </c>
      <c r="BH149" s="503">
        <v>0</v>
      </c>
      <c r="BI149" s="503">
        <v>0</v>
      </c>
      <c r="BJ149" s="503">
        <v>0</v>
      </c>
      <c r="BK149" s="503">
        <v>1054.8399999999999</v>
      </c>
      <c r="BL149" s="503">
        <v>1054.8399999999999</v>
      </c>
      <c r="BM149" s="503">
        <v>1054.8399999999999</v>
      </c>
      <c r="BN149" s="503">
        <v>1053.94</v>
      </c>
      <c r="BO149" s="503">
        <v>1054.7</v>
      </c>
      <c r="BP149" s="503">
        <v>35.752629308914763</v>
      </c>
      <c r="BQ149" s="503">
        <v>53.451990000000478</v>
      </c>
      <c r="BR149" s="503">
        <v>0</v>
      </c>
      <c r="BS149" s="503">
        <v>1054.51</v>
      </c>
      <c r="BT149" s="503">
        <v>0</v>
      </c>
      <c r="BU149" s="504">
        <v>0</v>
      </c>
      <c r="BV149" s="307"/>
      <c r="BW149" s="458"/>
      <c r="BX149" s="505"/>
      <c r="BY149" s="505"/>
      <c r="BZ149" s="505"/>
      <c r="CA149" s="505"/>
      <c r="CB149" s="505"/>
      <c r="CC149" s="505"/>
      <c r="CD149" s="505"/>
      <c r="CE149" s="505"/>
      <c r="CF149" s="505"/>
      <c r="CG149" s="505"/>
      <c r="CH149" s="505"/>
      <c r="CI149" s="505"/>
      <c r="CJ149" s="505"/>
      <c r="CK149" s="505"/>
      <c r="CL149" s="505"/>
      <c r="CM149" s="505"/>
      <c r="CN149" s="505"/>
      <c r="CO149" s="500"/>
      <c r="CP149" s="505"/>
      <c r="CQ149" s="505"/>
      <c r="CR149" s="506"/>
      <c r="CS149" s="500"/>
      <c r="CT149" s="505"/>
      <c r="CU149" s="500"/>
      <c r="CV149" s="500"/>
      <c r="CW149" s="500"/>
      <c r="CX149" s="506"/>
      <c r="CY149" s="505"/>
      <c r="CZ149" s="475"/>
      <c r="DA149" s="307"/>
      <c r="DB149" s="507">
        <v>0</v>
      </c>
      <c r="DC149" s="508"/>
      <c r="DD149" s="508"/>
      <c r="DE149" s="508"/>
      <c r="DF149" s="573">
        <v>770.36</v>
      </c>
      <c r="DG149" s="396">
        <v>307.26</v>
      </c>
      <c r="DH149" s="397"/>
      <c r="DI149" s="512"/>
      <c r="DJ149" s="171">
        <v>1077.6199999999999</v>
      </c>
      <c r="DK149" s="172">
        <v>770.36</v>
      </c>
      <c r="DL149" s="172">
        <v>307.26</v>
      </c>
      <c r="DM149" s="172">
        <v>482.98</v>
      </c>
      <c r="DN149" s="172">
        <v>536.54999999999995</v>
      </c>
      <c r="DO149" s="172">
        <v>3292.9599999999996</v>
      </c>
      <c r="DP149" s="172">
        <v>674.2700000000001</v>
      </c>
      <c r="DQ149" s="513">
        <v>0</v>
      </c>
      <c r="DS149" s="2"/>
      <c r="DT149" s="2"/>
      <c r="DU149" s="2"/>
      <c r="DV149" s="2"/>
      <c r="DW149" s="60"/>
      <c r="DX149" s="512">
        <v>20285</v>
      </c>
      <c r="DY149" s="514">
        <v>2</v>
      </c>
      <c r="DZ149" s="169">
        <v>0</v>
      </c>
      <c r="EA149" s="169">
        <v>0</v>
      </c>
      <c r="EB149" s="228"/>
      <c r="EC149" s="174"/>
      <c r="ED149" s="175"/>
      <c r="EE149" s="21"/>
      <c r="EF149" s="21"/>
      <c r="EG149" s="228"/>
      <c r="EH149" s="175"/>
      <c r="EI149" s="175"/>
      <c r="EJ149" s="175"/>
      <c r="EK149" s="175"/>
      <c r="EL149" s="175"/>
      <c r="EM149" s="172">
        <v>1158.43</v>
      </c>
      <c r="EO149" s="656">
        <v>7296</v>
      </c>
      <c r="EP149" s="657">
        <v>13710</v>
      </c>
      <c r="EQ149" s="658">
        <v>2779</v>
      </c>
      <c r="ER149" s="657">
        <v>2034</v>
      </c>
      <c r="ES149" s="657">
        <v>2747</v>
      </c>
      <c r="EU149" s="635">
        <v>7.04548350108294E-2</v>
      </c>
      <c r="EV149" s="635">
        <v>6.467458043389275E-2</v>
      </c>
      <c r="EW149" s="635">
        <v>-3.3085501858736058E-2</v>
      </c>
      <c r="EX149" s="635">
        <v>3.8752362948960305E-2</v>
      </c>
      <c r="EY149" s="635">
        <v>2.8642149929278642E-2</v>
      </c>
      <c r="EZ149" s="129"/>
    </row>
    <row r="150" spans="7:156" ht="15.75" x14ac:dyDescent="0.25">
      <c r="G150" s="1"/>
      <c r="J150" s="485" t="s">
        <v>205</v>
      </c>
      <c r="K150" s="249"/>
      <c r="L150" s="249"/>
      <c r="M150" s="486">
        <v>45017</v>
      </c>
      <c r="N150" s="193">
        <v>7850</v>
      </c>
      <c r="O150" s="191">
        <v>14613</v>
      </c>
      <c r="P150" s="192">
        <v>2373</v>
      </c>
      <c r="Q150" s="191">
        <v>2234</v>
      </c>
      <c r="R150" s="191">
        <v>2870</v>
      </c>
      <c r="S150" s="487"/>
      <c r="T150" s="488"/>
      <c r="U150" s="21"/>
      <c r="V150" s="21"/>
      <c r="W150" s="489"/>
      <c r="X150" s="490">
        <v>1547</v>
      </c>
      <c r="Y150" s="194">
        <v>75</v>
      </c>
      <c r="Z150" s="192">
        <v>2643</v>
      </c>
      <c r="AA150" s="192">
        <v>15864.82</v>
      </c>
      <c r="AB150" s="192">
        <v>24613</v>
      </c>
      <c r="AC150" s="194">
        <v>-8748.18</v>
      </c>
      <c r="AD150" s="491">
        <v>21970</v>
      </c>
      <c r="AE150" s="492">
        <v>-27.9</v>
      </c>
      <c r="AF150" s="192">
        <v>14613</v>
      </c>
      <c r="AG150" s="192">
        <v>14613</v>
      </c>
      <c r="AH150" s="192">
        <v>-27.9</v>
      </c>
      <c r="AI150" s="192">
        <v>7850</v>
      </c>
      <c r="AJ150" s="194">
        <v>0</v>
      </c>
      <c r="AK150" s="192">
        <v>1032.22</v>
      </c>
      <c r="AL150" s="192">
        <v>1009.76</v>
      </c>
      <c r="AM150" s="207">
        <v>1169.07</v>
      </c>
      <c r="AN150" s="207">
        <v>28.176190476190477</v>
      </c>
      <c r="AO150" s="197">
        <v>2.1758927360446451E-2</v>
      </c>
      <c r="AP150" s="493">
        <v>628.34</v>
      </c>
      <c r="AQ150" s="494">
        <v>903.27</v>
      </c>
      <c r="AR150" s="495">
        <v>1132.29</v>
      </c>
      <c r="AS150" s="495">
        <v>1136.27</v>
      </c>
      <c r="AT150" s="495">
        <v>1234.78</v>
      </c>
      <c r="AU150" s="496">
        <v>1222.81</v>
      </c>
      <c r="AV150" s="496">
        <v>1202.8599999999999</v>
      </c>
      <c r="AW150" s="21"/>
      <c r="AX150" s="497">
        <v>1.1834</v>
      </c>
      <c r="AY150" s="498">
        <v>1.4256</v>
      </c>
      <c r="AZ150" s="499">
        <v>2.5943000000000001</v>
      </c>
      <c r="BA150" s="499">
        <v>2.5743</v>
      </c>
      <c r="BB150" s="499">
        <v>2.3018999999999998</v>
      </c>
      <c r="BC150" s="307"/>
      <c r="BD150" s="500"/>
      <c r="BE150" s="501"/>
      <c r="BF150" s="499">
        <v>1053.71</v>
      </c>
      <c r="BG150" s="502">
        <v>1053.71</v>
      </c>
      <c r="BH150" s="503">
        <v>0</v>
      </c>
      <c r="BI150" s="503">
        <v>0</v>
      </c>
      <c r="BJ150" s="503">
        <v>0</v>
      </c>
      <c r="BK150" s="503">
        <v>1053.71</v>
      </c>
      <c r="BL150" s="503">
        <v>1053.71</v>
      </c>
      <c r="BM150" s="503">
        <v>1053.71</v>
      </c>
      <c r="BN150" s="503">
        <v>1054.48</v>
      </c>
      <c r="BO150" s="503">
        <v>1053.52</v>
      </c>
      <c r="BP150" s="503">
        <v>35.142618570474284</v>
      </c>
      <c r="BQ150" s="503">
        <v>112.90324999999984</v>
      </c>
      <c r="BR150" s="503">
        <v>0</v>
      </c>
      <c r="BS150" s="503">
        <v>1053.55</v>
      </c>
      <c r="BT150" s="503">
        <v>0</v>
      </c>
      <c r="BU150" s="504">
        <v>0</v>
      </c>
      <c r="BV150" s="307"/>
      <c r="BW150" s="458"/>
      <c r="BX150" s="505"/>
      <c r="BY150" s="505"/>
      <c r="BZ150" s="505"/>
      <c r="CA150" s="505"/>
      <c r="CB150" s="505"/>
      <c r="CC150" s="505"/>
      <c r="CD150" s="505"/>
      <c r="CE150" s="505"/>
      <c r="CF150" s="505"/>
      <c r="CG150" s="505"/>
      <c r="CH150" s="505"/>
      <c r="CI150" s="505"/>
      <c r="CJ150" s="505"/>
      <c r="CK150" s="505"/>
      <c r="CL150" s="505"/>
      <c r="CM150" s="505"/>
      <c r="CN150" s="505"/>
      <c r="CO150" s="500"/>
      <c r="CP150" s="505"/>
      <c r="CQ150" s="505"/>
      <c r="CR150" s="506"/>
      <c r="CS150" s="500"/>
      <c r="CT150" s="505"/>
      <c r="CU150" s="500"/>
      <c r="CV150" s="500"/>
      <c r="CW150" s="500"/>
      <c r="CX150" s="506"/>
      <c r="CY150" s="505"/>
      <c r="CZ150" s="475"/>
      <c r="DA150" s="307"/>
      <c r="DB150" s="507">
        <v>0</v>
      </c>
      <c r="DC150" s="508"/>
      <c r="DD150" s="508"/>
      <c r="DE150" s="508"/>
      <c r="DF150" s="573">
        <v>770.8</v>
      </c>
      <c r="DG150" s="396">
        <v>281.37</v>
      </c>
      <c r="DH150" s="397"/>
      <c r="DI150" s="512"/>
      <c r="DJ150" s="171">
        <v>1052.17</v>
      </c>
      <c r="DK150" s="172">
        <v>770.8</v>
      </c>
      <c r="DL150" s="172">
        <v>281.37</v>
      </c>
      <c r="DM150" s="172">
        <v>976.19</v>
      </c>
      <c r="DN150" s="172">
        <v>209.64</v>
      </c>
      <c r="DO150" s="172">
        <v>3087.57</v>
      </c>
      <c r="DP150" s="172">
        <v>746</v>
      </c>
      <c r="DQ150" s="513">
        <v>0</v>
      </c>
      <c r="DS150" s="2"/>
      <c r="DT150" s="2"/>
      <c r="DU150" s="2"/>
      <c r="DV150" s="2"/>
      <c r="DW150" s="60"/>
      <c r="DX150" s="512">
        <v>41000</v>
      </c>
      <c r="DY150" s="514">
        <v>1</v>
      </c>
      <c r="DZ150" s="169">
        <v>0</v>
      </c>
      <c r="EA150" s="169">
        <v>0</v>
      </c>
      <c r="EB150" s="228"/>
      <c r="EC150" s="174"/>
      <c r="ED150" s="175"/>
      <c r="EE150" s="21"/>
      <c r="EF150" s="21"/>
      <c r="EG150" s="228"/>
      <c r="EH150" s="175"/>
      <c r="EI150" s="175"/>
      <c r="EJ150" s="175"/>
      <c r="EK150" s="175"/>
      <c r="EL150" s="175"/>
      <c r="EM150" s="172">
        <v>1169.07</v>
      </c>
      <c r="EO150" s="656">
        <v>7295</v>
      </c>
      <c r="EP150" s="657">
        <v>13935</v>
      </c>
      <c r="EQ150" s="658">
        <v>2394</v>
      </c>
      <c r="ER150" s="657">
        <v>2147</v>
      </c>
      <c r="ES150" s="657">
        <v>2870</v>
      </c>
      <c r="EU150" s="635">
        <v>7.0700636942675157E-2</v>
      </c>
      <c r="EV150" s="635">
        <v>4.6397043728187232E-2</v>
      </c>
      <c r="EW150" s="635">
        <v>-8.8495575221238937E-3</v>
      </c>
      <c r="EX150" s="635">
        <v>3.8943598925693823E-2</v>
      </c>
      <c r="EY150" s="635">
        <v>0</v>
      </c>
      <c r="EZ150" s="129"/>
    </row>
    <row r="151" spans="7:156" x14ac:dyDescent="0.2">
      <c r="G151" s="1"/>
      <c r="K151" s="249"/>
      <c r="L151" s="249"/>
      <c r="M151" s="486">
        <v>45018</v>
      </c>
      <c r="N151" s="193">
        <v>7850</v>
      </c>
      <c r="O151" s="191">
        <v>14440</v>
      </c>
      <c r="P151" s="192">
        <v>2369</v>
      </c>
      <c r="Q151" s="191">
        <v>2562</v>
      </c>
      <c r="R151" s="191">
        <v>2836</v>
      </c>
      <c r="S151" s="487"/>
      <c r="T151" s="488"/>
      <c r="U151" s="21"/>
      <c r="V151" s="21"/>
      <c r="W151" s="489"/>
      <c r="X151" s="490">
        <v>1554</v>
      </c>
      <c r="Y151" s="194">
        <v>75</v>
      </c>
      <c r="Z151" s="192">
        <v>2644</v>
      </c>
      <c r="AA151" s="192">
        <v>14772.32</v>
      </c>
      <c r="AB151" s="192">
        <v>23264</v>
      </c>
      <c r="AC151" s="194">
        <v>-8491.68</v>
      </c>
      <c r="AD151" s="491">
        <v>20620</v>
      </c>
      <c r="AE151" s="492">
        <v>1512.69</v>
      </c>
      <c r="AF151" s="192">
        <v>14440</v>
      </c>
      <c r="AG151" s="192">
        <v>14440</v>
      </c>
      <c r="AH151" s="192">
        <v>6.6900000000000546</v>
      </c>
      <c r="AI151" s="192">
        <v>7850</v>
      </c>
      <c r="AJ151" s="194">
        <v>0</v>
      </c>
      <c r="AK151" s="192">
        <v>1054.8800000000001</v>
      </c>
      <c r="AL151" s="192">
        <v>1037.0999999999999</v>
      </c>
      <c r="AM151" s="207">
        <v>1145.24</v>
      </c>
      <c r="AN151" s="207">
        <v>27.995238095238093</v>
      </c>
      <c r="AO151" s="197">
        <v>1.6854997724859887E-2</v>
      </c>
      <c r="AP151" s="493">
        <v>484</v>
      </c>
      <c r="AQ151" s="494">
        <v>967.19</v>
      </c>
      <c r="AR151" s="495">
        <v>1131.56</v>
      </c>
      <c r="AS151" s="495">
        <v>1136.27</v>
      </c>
      <c r="AT151" s="495">
        <v>1234.78</v>
      </c>
      <c r="AU151" s="496">
        <v>1222.81</v>
      </c>
      <c r="AV151" s="496">
        <v>1202.1600000000001</v>
      </c>
      <c r="AW151" s="21"/>
      <c r="AX151" s="497">
        <v>1.1758</v>
      </c>
      <c r="AY151" s="498">
        <v>1.4256</v>
      </c>
      <c r="AZ151" s="499">
        <v>2.5943000000000001</v>
      </c>
      <c r="BA151" s="499">
        <v>2.5743</v>
      </c>
      <c r="BB151" s="499">
        <v>2.2787000000000002</v>
      </c>
      <c r="BC151" s="307"/>
      <c r="BD151" s="500"/>
      <c r="BE151" s="501"/>
      <c r="BF151" s="499">
        <v>1054.32</v>
      </c>
      <c r="BG151" s="502">
        <v>1054.32</v>
      </c>
      <c r="BH151" s="503">
        <v>0</v>
      </c>
      <c r="BI151" s="503">
        <v>0</v>
      </c>
      <c r="BJ151" s="503">
        <v>0</v>
      </c>
      <c r="BK151" s="503">
        <v>1054.32</v>
      </c>
      <c r="BL151" s="503">
        <v>1054.32</v>
      </c>
      <c r="BM151" s="503">
        <v>1054.32</v>
      </c>
      <c r="BN151" s="503">
        <v>1054.24</v>
      </c>
      <c r="BO151" s="503">
        <v>1054.42</v>
      </c>
      <c r="BP151" s="503">
        <v>35.175167182353526</v>
      </c>
      <c r="BQ151" s="503">
        <v>108.58243000000039</v>
      </c>
      <c r="BR151" s="503">
        <v>0</v>
      </c>
      <c r="BS151" s="503">
        <v>1054.21</v>
      </c>
      <c r="BT151" s="503">
        <v>0</v>
      </c>
      <c r="BU151" s="504">
        <v>0</v>
      </c>
      <c r="BV151" s="307"/>
      <c r="BW151" s="458"/>
      <c r="BX151" s="505"/>
      <c r="BY151" s="505"/>
      <c r="BZ151" s="505"/>
      <c r="CA151" s="505"/>
      <c r="CB151" s="505"/>
      <c r="CC151" s="505"/>
      <c r="CD151" s="505"/>
      <c r="CE151" s="505"/>
      <c r="CF151" s="505"/>
      <c r="CG151" s="505"/>
      <c r="CH151" s="505"/>
      <c r="CI151" s="505"/>
      <c r="CJ151" s="505"/>
      <c r="CK151" s="505"/>
      <c r="CL151" s="505"/>
      <c r="CM151" s="505"/>
      <c r="CN151" s="505"/>
      <c r="CO151" s="500"/>
      <c r="CP151" s="505"/>
      <c r="CQ151" s="505"/>
      <c r="CR151" s="506"/>
      <c r="CS151" s="500"/>
      <c r="CT151" s="505"/>
      <c r="CU151" s="500"/>
      <c r="CV151" s="500"/>
      <c r="CW151" s="500"/>
      <c r="CX151" s="506"/>
      <c r="CY151" s="505"/>
      <c r="CZ151" s="475"/>
      <c r="DA151" s="307"/>
      <c r="DB151" s="507">
        <v>0</v>
      </c>
      <c r="DC151" s="508"/>
      <c r="DD151" s="508"/>
      <c r="DE151" s="508"/>
      <c r="DF151" s="573">
        <v>758.46</v>
      </c>
      <c r="DG151" s="396">
        <v>298.8</v>
      </c>
      <c r="DH151" s="397"/>
      <c r="DI151" s="512"/>
      <c r="DJ151" s="171">
        <v>1057.26</v>
      </c>
      <c r="DK151" s="172">
        <v>758.46</v>
      </c>
      <c r="DL151" s="172">
        <v>298.8</v>
      </c>
      <c r="DM151" s="172">
        <v>0</v>
      </c>
      <c r="DN151" s="172">
        <v>0</v>
      </c>
      <c r="DO151" s="172">
        <v>3846.0299999999997</v>
      </c>
      <c r="DP151" s="172">
        <v>1044.8</v>
      </c>
      <c r="DQ151" s="513">
        <v>0</v>
      </c>
      <c r="DS151" s="2"/>
      <c r="DT151" s="2"/>
      <c r="DU151" s="2"/>
      <c r="DV151" s="2"/>
      <c r="DW151" s="60"/>
      <c r="DX151" s="512">
        <v>0</v>
      </c>
      <c r="DY151" s="514">
        <v>0</v>
      </c>
      <c r="DZ151" s="169">
        <v>0</v>
      </c>
      <c r="EA151" s="169">
        <v>0</v>
      </c>
      <c r="EB151" s="228"/>
      <c r="EC151" s="174"/>
      <c r="ED151" s="175"/>
      <c r="EE151" s="21"/>
      <c r="EF151" s="21"/>
      <c r="EG151" s="228"/>
      <c r="EH151" s="175"/>
      <c r="EI151" s="175"/>
      <c r="EJ151" s="175"/>
      <c r="EK151" s="175"/>
      <c r="EL151" s="175"/>
      <c r="EM151" s="172">
        <v>1145.24</v>
      </c>
      <c r="EO151" s="656">
        <v>7285</v>
      </c>
      <c r="EP151" s="657">
        <v>13820</v>
      </c>
      <c r="EQ151" s="658">
        <v>2382</v>
      </c>
      <c r="ER151" s="657">
        <v>2463</v>
      </c>
      <c r="ES151" s="657">
        <v>2835</v>
      </c>
      <c r="EU151" s="635">
        <v>7.1974522292993628E-2</v>
      </c>
      <c r="EV151" s="635">
        <v>4.2936288088642659E-2</v>
      </c>
      <c r="EW151" s="635">
        <v>-5.4875474883917261E-3</v>
      </c>
      <c r="EX151" s="635">
        <v>3.864168618266979E-2</v>
      </c>
      <c r="EY151" s="635">
        <v>3.5260930888575458E-4</v>
      </c>
      <c r="EZ151" s="129"/>
    </row>
    <row r="152" spans="7:156" x14ac:dyDescent="0.2">
      <c r="G152" s="1"/>
      <c r="K152" s="249"/>
      <c r="L152" s="249"/>
      <c r="M152" s="486">
        <v>45019</v>
      </c>
      <c r="N152" s="193">
        <v>7849</v>
      </c>
      <c r="O152" s="191">
        <v>13972</v>
      </c>
      <c r="P152" s="192">
        <v>2380</v>
      </c>
      <c r="Q152" s="191">
        <v>2286</v>
      </c>
      <c r="R152" s="191">
        <v>2942</v>
      </c>
      <c r="S152" s="487"/>
      <c r="T152" s="488"/>
      <c r="U152" s="21"/>
      <c r="V152" s="21"/>
      <c r="W152" s="489"/>
      <c r="X152" s="490">
        <v>1556</v>
      </c>
      <c r="Y152" s="194">
        <v>74</v>
      </c>
      <c r="Z152" s="192">
        <v>2787</v>
      </c>
      <c r="AA152" s="192">
        <v>15354.27</v>
      </c>
      <c r="AB152" s="192">
        <v>23981</v>
      </c>
      <c r="AC152" s="194">
        <v>-8626.73</v>
      </c>
      <c r="AD152" s="491">
        <v>21194</v>
      </c>
      <c r="AE152" s="492">
        <v>234.7</v>
      </c>
      <c r="AF152" s="192">
        <v>13972</v>
      </c>
      <c r="AG152" s="192">
        <v>13972</v>
      </c>
      <c r="AH152" s="192">
        <v>193.7</v>
      </c>
      <c r="AI152" s="192">
        <v>7849</v>
      </c>
      <c r="AJ152" s="194">
        <v>0</v>
      </c>
      <c r="AK152" s="192">
        <v>882.83</v>
      </c>
      <c r="AL152" s="192">
        <v>936.35</v>
      </c>
      <c r="AM152" s="207">
        <v>1181.73</v>
      </c>
      <c r="AN152" s="207">
        <v>28.13095238095238</v>
      </c>
      <c r="AO152" s="197">
        <v>-6.0623223044074144E-2</v>
      </c>
      <c r="AP152" s="493">
        <v>534</v>
      </c>
      <c r="AQ152" s="494">
        <v>984.74</v>
      </c>
      <c r="AR152" s="495">
        <v>1131.95</v>
      </c>
      <c r="AS152" s="495">
        <v>1136.27</v>
      </c>
      <c r="AT152" s="495">
        <v>1234.78</v>
      </c>
      <c r="AU152" s="496">
        <v>1209.18</v>
      </c>
      <c r="AV152" s="496">
        <v>1201.46</v>
      </c>
      <c r="AW152" s="21"/>
      <c r="AX152" s="497">
        <v>1.1815</v>
      </c>
      <c r="AY152" s="498">
        <v>1.4256</v>
      </c>
      <c r="AZ152" s="499">
        <v>2.5943000000000001</v>
      </c>
      <c r="BA152" s="499">
        <v>2.3546999999999998</v>
      </c>
      <c r="BB152" s="499">
        <v>2.2505000000000002</v>
      </c>
      <c r="BC152" s="307"/>
      <c r="BD152" s="500"/>
      <c r="BE152" s="501"/>
      <c r="BF152" s="499">
        <v>1054.07</v>
      </c>
      <c r="BG152" s="502">
        <v>1054.07</v>
      </c>
      <c r="BH152" s="503">
        <v>0</v>
      </c>
      <c r="BI152" s="503">
        <v>0</v>
      </c>
      <c r="BJ152" s="503">
        <v>0</v>
      </c>
      <c r="BK152" s="503">
        <v>1054.07</v>
      </c>
      <c r="BL152" s="503">
        <v>1054.07</v>
      </c>
      <c r="BM152" s="503">
        <v>1054.07</v>
      </c>
      <c r="BN152" s="503">
        <v>1054.08</v>
      </c>
      <c r="BO152" s="503">
        <v>1054.07</v>
      </c>
      <c r="BP152" s="503">
        <v>35.968602398994193</v>
      </c>
      <c r="BQ152" s="503">
        <v>24.142730000000938</v>
      </c>
      <c r="BR152" s="503">
        <v>0</v>
      </c>
      <c r="BS152" s="503">
        <v>1054.01</v>
      </c>
      <c r="BT152" s="503">
        <v>0</v>
      </c>
      <c r="BU152" s="504">
        <v>0</v>
      </c>
      <c r="BV152" s="307"/>
      <c r="BW152" s="458"/>
      <c r="BX152" s="505"/>
      <c r="BY152" s="505"/>
      <c r="BZ152" s="505"/>
      <c r="CA152" s="505"/>
      <c r="CB152" s="505"/>
      <c r="CC152" s="505"/>
      <c r="CD152" s="505"/>
      <c r="CE152" s="505"/>
      <c r="CF152" s="505"/>
      <c r="CG152" s="505"/>
      <c r="CH152" s="505"/>
      <c r="CI152" s="505"/>
      <c r="CJ152" s="505"/>
      <c r="CK152" s="505"/>
      <c r="CL152" s="505"/>
      <c r="CM152" s="505"/>
      <c r="CN152" s="505"/>
      <c r="CO152" s="500"/>
      <c r="CP152" s="505"/>
      <c r="CQ152" s="505"/>
      <c r="CR152" s="506"/>
      <c r="CS152" s="500"/>
      <c r="CT152" s="505"/>
      <c r="CU152" s="500"/>
      <c r="CV152" s="500"/>
      <c r="CW152" s="500"/>
      <c r="CX152" s="506"/>
      <c r="CY152" s="505"/>
      <c r="CZ152" s="475"/>
      <c r="DA152" s="307"/>
      <c r="DB152" s="507">
        <v>0</v>
      </c>
      <c r="DC152" s="508"/>
      <c r="DD152" s="508"/>
      <c r="DE152" s="508"/>
      <c r="DF152" s="573">
        <v>779.22</v>
      </c>
      <c r="DG152" s="396">
        <v>279.3</v>
      </c>
      <c r="DH152" s="397"/>
      <c r="DI152" s="512"/>
      <c r="DJ152" s="171">
        <v>1058.52</v>
      </c>
      <c r="DK152" s="172">
        <v>779.22</v>
      </c>
      <c r="DL152" s="172">
        <v>279.3</v>
      </c>
      <c r="DM152" s="172">
        <v>480</v>
      </c>
      <c r="DN152" s="172">
        <v>607.21</v>
      </c>
      <c r="DO152" s="172">
        <v>4145.25</v>
      </c>
      <c r="DP152" s="172">
        <v>716.89</v>
      </c>
      <c r="DQ152" s="513">
        <v>0</v>
      </c>
      <c r="DS152" s="2"/>
      <c r="DT152" s="2"/>
      <c r="DU152" s="2"/>
      <c r="DV152" s="2"/>
      <c r="DW152" s="60"/>
      <c r="DX152" s="512">
        <v>20160</v>
      </c>
      <c r="DY152" s="514">
        <v>2</v>
      </c>
      <c r="DZ152" s="169">
        <v>0</v>
      </c>
      <c r="EA152" s="169">
        <v>0</v>
      </c>
      <c r="EB152" s="228"/>
      <c r="EC152" s="174"/>
      <c r="ED152" s="175"/>
      <c r="EE152" s="21"/>
      <c r="EF152" s="21"/>
      <c r="EG152" s="228"/>
      <c r="EH152" s="175"/>
      <c r="EI152" s="175"/>
      <c r="EJ152" s="175"/>
      <c r="EK152" s="175"/>
      <c r="EL152" s="175"/>
      <c r="EM152" s="172">
        <v>1181.73</v>
      </c>
      <c r="EO152" s="656">
        <v>7292</v>
      </c>
      <c r="EP152" s="657">
        <v>13263</v>
      </c>
      <c r="EQ152" s="658">
        <v>2479</v>
      </c>
      <c r="ER152" s="657">
        <v>2198</v>
      </c>
      <c r="ES152" s="657">
        <v>2941</v>
      </c>
      <c r="EU152" s="635">
        <v>7.0964454070582245E-2</v>
      </c>
      <c r="EV152" s="635">
        <v>5.0744345834526194E-2</v>
      </c>
      <c r="EW152" s="635">
        <v>-4.1596638655462183E-2</v>
      </c>
      <c r="EX152" s="635">
        <v>3.8495188101487311E-2</v>
      </c>
      <c r="EY152" s="635">
        <v>3.3990482664853839E-4</v>
      </c>
      <c r="EZ152" s="129"/>
    </row>
    <row r="153" spans="7:156" x14ac:dyDescent="0.2">
      <c r="H153" s="14"/>
      <c r="K153" s="249"/>
      <c r="L153" s="249"/>
      <c r="M153" s="486">
        <v>45020</v>
      </c>
      <c r="N153" s="193">
        <v>7842</v>
      </c>
      <c r="O153" s="191">
        <v>13847</v>
      </c>
      <c r="P153" s="192">
        <v>1912</v>
      </c>
      <c r="Q153" s="191">
        <v>2170</v>
      </c>
      <c r="R153" s="191">
        <v>2726</v>
      </c>
      <c r="S153" s="487"/>
      <c r="T153" s="488"/>
      <c r="U153" s="21"/>
      <c r="V153" s="21"/>
      <c r="W153" s="489"/>
      <c r="X153" s="490">
        <v>1263</v>
      </c>
      <c r="Y153" s="194">
        <v>71</v>
      </c>
      <c r="Z153" s="192">
        <v>2704</v>
      </c>
      <c r="AA153" s="192">
        <v>14837.88</v>
      </c>
      <c r="AB153" s="192">
        <v>23750</v>
      </c>
      <c r="AC153" s="194">
        <v>-8912.1200000000008</v>
      </c>
      <c r="AD153" s="491">
        <v>21046</v>
      </c>
      <c r="AE153" s="492">
        <v>491.19</v>
      </c>
      <c r="AF153" s="192">
        <v>13847</v>
      </c>
      <c r="AG153" s="192">
        <v>13847</v>
      </c>
      <c r="AH153" s="192">
        <v>368.19</v>
      </c>
      <c r="AI153" s="192">
        <v>7842</v>
      </c>
      <c r="AJ153" s="194">
        <v>0</v>
      </c>
      <c r="AK153" s="192">
        <v>803.85</v>
      </c>
      <c r="AL153" s="192">
        <v>802.75</v>
      </c>
      <c r="AM153" s="207">
        <v>822.14</v>
      </c>
      <c r="AN153" s="207">
        <v>27.342857142857145</v>
      </c>
      <c r="AO153" s="197">
        <v>1.3684145051937834E-3</v>
      </c>
      <c r="AP153" s="493">
        <v>432.78</v>
      </c>
      <c r="AQ153" s="494">
        <v>863.04</v>
      </c>
      <c r="AR153" s="495">
        <v>1129.48</v>
      </c>
      <c r="AS153" s="495">
        <v>1136.27</v>
      </c>
      <c r="AT153" s="495">
        <v>1234.78</v>
      </c>
      <c r="AU153" s="496">
        <v>1209.18</v>
      </c>
      <c r="AV153" s="496">
        <v>1196.5</v>
      </c>
      <c r="AW153" s="21"/>
      <c r="AX153" s="497">
        <v>1.1484000000000001</v>
      </c>
      <c r="AY153" s="498">
        <v>1.4256</v>
      </c>
      <c r="AZ153" s="499">
        <v>2.5943000000000001</v>
      </c>
      <c r="BA153" s="499">
        <v>2.3546999999999998</v>
      </c>
      <c r="BB153" s="499">
        <v>2.2122999999999999</v>
      </c>
      <c r="BC153" s="307"/>
      <c r="BD153" s="500"/>
      <c r="BE153" s="501"/>
      <c r="BF153" s="499">
        <v>1057.58</v>
      </c>
      <c r="BG153" s="502">
        <v>1057.58</v>
      </c>
      <c r="BH153" s="503">
        <v>0</v>
      </c>
      <c r="BI153" s="503">
        <v>0</v>
      </c>
      <c r="BJ153" s="503">
        <v>0</v>
      </c>
      <c r="BK153" s="503">
        <v>1057.58</v>
      </c>
      <c r="BL153" s="503">
        <v>1057.58</v>
      </c>
      <c r="BM153" s="503">
        <v>1057.58</v>
      </c>
      <c r="BN153" s="503">
        <v>1058.8</v>
      </c>
      <c r="BO153" s="503">
        <v>1058.3599999999999</v>
      </c>
      <c r="BP153" s="503">
        <v>30.145629364494507</v>
      </c>
      <c r="BQ153" s="503">
        <v>265.72906000000103</v>
      </c>
      <c r="BR153" s="503">
        <v>0</v>
      </c>
      <c r="BS153" s="503">
        <v>1056.55</v>
      </c>
      <c r="BT153" s="503">
        <v>0</v>
      </c>
      <c r="BU153" s="504">
        <v>0</v>
      </c>
      <c r="BV153" s="307"/>
      <c r="BW153" s="458"/>
      <c r="BX153" s="505"/>
      <c r="BY153" s="505"/>
      <c r="BZ153" s="505"/>
      <c r="CA153" s="505"/>
      <c r="CB153" s="505"/>
      <c r="CC153" s="505"/>
      <c r="CD153" s="505"/>
      <c r="CE153" s="505"/>
      <c r="CF153" s="505"/>
      <c r="CG153" s="505"/>
      <c r="CH153" s="505"/>
      <c r="CI153" s="505"/>
      <c r="CJ153" s="505"/>
      <c r="CK153" s="505"/>
      <c r="CL153" s="505"/>
      <c r="CM153" s="505"/>
      <c r="CN153" s="505"/>
      <c r="CO153" s="500"/>
      <c r="CP153" s="505"/>
      <c r="CQ153" s="505"/>
      <c r="CR153" s="506"/>
      <c r="CS153" s="500"/>
      <c r="CT153" s="505"/>
      <c r="CU153" s="500"/>
      <c r="CV153" s="500"/>
      <c r="CW153" s="500"/>
      <c r="CX153" s="506"/>
      <c r="CY153" s="505"/>
      <c r="CZ153" s="475"/>
      <c r="DA153" s="307"/>
      <c r="DB153" s="507">
        <v>0</v>
      </c>
      <c r="DC153" s="508"/>
      <c r="DD153" s="508"/>
      <c r="DE153" s="508"/>
      <c r="DF153" s="573">
        <v>625.88</v>
      </c>
      <c r="DG153" s="396">
        <v>233.18</v>
      </c>
      <c r="DH153" s="397"/>
      <c r="DI153" s="512"/>
      <c r="DJ153" s="171">
        <v>859.06</v>
      </c>
      <c r="DK153" s="172">
        <v>625.88</v>
      </c>
      <c r="DL153" s="172">
        <v>233.18</v>
      </c>
      <c r="DM153" s="172">
        <v>1051.07</v>
      </c>
      <c r="DN153" s="172">
        <v>214.36</v>
      </c>
      <c r="DO153" s="172">
        <v>3720.06</v>
      </c>
      <c r="DP153" s="172">
        <v>735.71</v>
      </c>
      <c r="DQ153" s="513">
        <v>0</v>
      </c>
      <c r="DS153" s="2"/>
      <c r="DT153" s="2"/>
      <c r="DU153" s="2"/>
      <c r="DV153" s="2"/>
      <c r="DW153" s="60"/>
      <c r="DX153" s="512">
        <v>44145</v>
      </c>
      <c r="DY153" s="514">
        <v>1</v>
      </c>
      <c r="DZ153" s="169">
        <v>0</v>
      </c>
      <c r="EA153" s="169">
        <v>0</v>
      </c>
      <c r="EB153" s="228"/>
      <c r="EC153" s="174"/>
      <c r="ED153" s="175"/>
      <c r="EE153" s="21"/>
      <c r="EF153" s="21"/>
      <c r="EG153" s="228"/>
      <c r="EH153" s="175"/>
      <c r="EI153" s="175"/>
      <c r="EJ153" s="175"/>
      <c r="EK153" s="175"/>
      <c r="EL153" s="175"/>
      <c r="EM153" s="172">
        <v>822.14</v>
      </c>
      <c r="EO153" s="656">
        <v>6468</v>
      </c>
      <c r="EP153" s="657">
        <v>11531</v>
      </c>
      <c r="EQ153" s="658">
        <v>1717</v>
      </c>
      <c r="ER153" s="657">
        <v>2075</v>
      </c>
      <c r="ES153" s="657">
        <v>2726</v>
      </c>
      <c r="EU153" s="635">
        <v>0.17521040550879877</v>
      </c>
      <c r="EV153" s="635">
        <v>0.16725644543944537</v>
      </c>
      <c r="EW153" s="635">
        <v>0.10198744769874477</v>
      </c>
      <c r="EX153" s="635">
        <v>4.377880184331797E-2</v>
      </c>
      <c r="EY153" s="635">
        <v>0</v>
      </c>
      <c r="EZ153" s="129"/>
    </row>
    <row r="154" spans="7:156" x14ac:dyDescent="0.2">
      <c r="H154" s="14"/>
      <c r="I154" s="248"/>
      <c r="K154" s="249"/>
      <c r="L154" s="249"/>
      <c r="M154" s="486">
        <v>45021</v>
      </c>
      <c r="N154" s="193">
        <v>7850</v>
      </c>
      <c r="O154" s="191">
        <v>14392</v>
      </c>
      <c r="P154" s="192">
        <v>2519</v>
      </c>
      <c r="Q154" s="191">
        <v>2346</v>
      </c>
      <c r="R154" s="191">
        <v>2743</v>
      </c>
      <c r="S154" s="487"/>
      <c r="T154" s="488"/>
      <c r="U154" s="21"/>
      <c r="V154" s="21"/>
      <c r="W154" s="489"/>
      <c r="X154" s="490">
        <v>1518</v>
      </c>
      <c r="Y154" s="194">
        <v>75</v>
      </c>
      <c r="Z154" s="192">
        <v>2659</v>
      </c>
      <c r="AA154" s="192">
        <v>20793.75</v>
      </c>
      <c r="AB154" s="192">
        <v>23637</v>
      </c>
      <c r="AC154" s="194">
        <v>-2843.25</v>
      </c>
      <c r="AD154" s="491">
        <v>20978</v>
      </c>
      <c r="AE154" s="492">
        <v>988.61</v>
      </c>
      <c r="AF154" s="192">
        <v>14392</v>
      </c>
      <c r="AG154" s="192">
        <v>14392</v>
      </c>
      <c r="AH154" s="192">
        <v>-24.389999999999986</v>
      </c>
      <c r="AI154" s="192">
        <v>7850</v>
      </c>
      <c r="AJ154" s="194">
        <v>0</v>
      </c>
      <c r="AK154" s="192">
        <v>949.94</v>
      </c>
      <c r="AL154" s="192">
        <v>949.94</v>
      </c>
      <c r="AM154" s="207">
        <v>1170.6300000000001</v>
      </c>
      <c r="AN154" s="207">
        <v>28.75238095238095</v>
      </c>
      <c r="AO154" s="197">
        <v>0</v>
      </c>
      <c r="AP154" s="493">
        <v>564.26</v>
      </c>
      <c r="AQ154" s="494">
        <v>946.56</v>
      </c>
      <c r="AR154" s="495">
        <v>1133.8699999999999</v>
      </c>
      <c r="AS154" s="495">
        <v>1134.52</v>
      </c>
      <c r="AT154" s="495">
        <v>1226.27</v>
      </c>
      <c r="AU154" s="496">
        <v>1209.18</v>
      </c>
      <c r="AV154" s="496">
        <v>1192.0899999999999</v>
      </c>
      <c r="AW154" s="21"/>
      <c r="AX154" s="497">
        <v>1.2076</v>
      </c>
      <c r="AY154" s="498">
        <v>1.4200999999999999</v>
      </c>
      <c r="AZ154" s="499">
        <v>2.4975000000000001</v>
      </c>
      <c r="BA154" s="499">
        <v>2.3546999999999998</v>
      </c>
      <c r="BB154" s="499">
        <v>2.1669999999999998</v>
      </c>
      <c r="BC154" s="307"/>
      <c r="BD154" s="500"/>
      <c r="BE154" s="501"/>
      <c r="BF154" s="499">
        <v>1054.2</v>
      </c>
      <c r="BG154" s="502">
        <v>1054.2</v>
      </c>
      <c r="BH154" s="503">
        <v>0</v>
      </c>
      <c r="BI154" s="503">
        <v>0</v>
      </c>
      <c r="BJ154" s="503">
        <v>0</v>
      </c>
      <c r="BK154" s="503">
        <v>1054.2</v>
      </c>
      <c r="BL154" s="503">
        <v>1054.2</v>
      </c>
      <c r="BM154" s="503">
        <v>1054.2</v>
      </c>
      <c r="BN154" s="503">
        <v>1053.8399999999999</v>
      </c>
      <c r="BO154" s="503">
        <v>1054.1600000000001</v>
      </c>
      <c r="BP154" s="503">
        <v>34.604020100502503</v>
      </c>
      <c r="BQ154" s="503">
        <v>76.766239999999016</v>
      </c>
      <c r="BR154" s="503">
        <v>0</v>
      </c>
      <c r="BS154" s="503">
        <v>1054.2</v>
      </c>
      <c r="BT154" s="503">
        <v>0</v>
      </c>
      <c r="BU154" s="504">
        <v>0</v>
      </c>
      <c r="BV154" s="307"/>
      <c r="BW154" s="458"/>
      <c r="BX154" s="505"/>
      <c r="BY154" s="505"/>
      <c r="BZ154" s="505"/>
      <c r="CA154" s="505"/>
      <c r="CB154" s="505"/>
      <c r="CC154" s="505"/>
      <c r="CD154" s="505"/>
      <c r="CE154" s="505"/>
      <c r="CF154" s="505"/>
      <c r="CG154" s="505"/>
      <c r="CH154" s="505"/>
      <c r="CI154" s="505"/>
      <c r="CJ154" s="505"/>
      <c r="CK154" s="505"/>
      <c r="CL154" s="505"/>
      <c r="CM154" s="505"/>
      <c r="CN154" s="505"/>
      <c r="CO154" s="500"/>
      <c r="CP154" s="505"/>
      <c r="CQ154" s="505"/>
      <c r="CR154" s="506"/>
      <c r="CS154" s="500"/>
      <c r="CT154" s="505"/>
      <c r="CU154" s="500"/>
      <c r="CV154" s="500"/>
      <c r="CW154" s="500"/>
      <c r="CX154" s="506"/>
      <c r="CY154" s="505"/>
      <c r="CZ154" s="475"/>
      <c r="DA154" s="307"/>
      <c r="DB154" s="507">
        <v>0</v>
      </c>
      <c r="DC154" s="508"/>
      <c r="DD154" s="508"/>
      <c r="DE154" s="508"/>
      <c r="DF154" s="573">
        <v>742.04</v>
      </c>
      <c r="DG154" s="396">
        <v>290.89</v>
      </c>
      <c r="DH154" s="397"/>
      <c r="DI154" s="512"/>
      <c r="DJ154" s="171">
        <v>1032.9299999999998</v>
      </c>
      <c r="DK154" s="172">
        <v>742.04</v>
      </c>
      <c r="DL154" s="172">
        <v>290.89</v>
      </c>
      <c r="DM154" s="172">
        <v>490.64</v>
      </c>
      <c r="DN154" s="172">
        <v>275.52</v>
      </c>
      <c r="DO154" s="172">
        <v>3971.46</v>
      </c>
      <c r="DP154" s="172">
        <v>751.08</v>
      </c>
      <c r="DQ154" s="513">
        <v>0</v>
      </c>
      <c r="DS154" s="2"/>
      <c r="DT154" s="2"/>
      <c r="DU154" s="2"/>
      <c r="DV154" s="2"/>
      <c r="DW154" s="60"/>
      <c r="DX154" s="512">
        <v>20607</v>
      </c>
      <c r="DY154" s="514">
        <v>1</v>
      </c>
      <c r="DZ154" s="169">
        <v>0</v>
      </c>
      <c r="EA154" s="169">
        <v>0</v>
      </c>
      <c r="EB154" s="228"/>
      <c r="EC154" s="174"/>
      <c r="ED154" s="175"/>
      <c r="EE154" s="21"/>
      <c r="EF154" s="21"/>
      <c r="EG154" s="228"/>
      <c r="EH154" s="175"/>
      <c r="EI154" s="175"/>
      <c r="EJ154" s="175"/>
      <c r="EK154" s="175"/>
      <c r="EL154" s="175"/>
      <c r="EM154" s="172">
        <v>1170.6300000000001</v>
      </c>
      <c r="EO154" s="656">
        <v>7296.6</v>
      </c>
      <c r="EP154" s="657">
        <v>13856.1</v>
      </c>
      <c r="EQ154" s="658">
        <v>2335.9</v>
      </c>
      <c r="ER154" s="657">
        <v>2255.8000000000002</v>
      </c>
      <c r="ES154" s="657">
        <v>2842</v>
      </c>
      <c r="EU154" s="635">
        <v>7.0496815286624159E-2</v>
      </c>
      <c r="EV154" s="635">
        <v>3.723596442468035E-2</v>
      </c>
      <c r="EW154" s="635">
        <v>7.2687574434299296E-2</v>
      </c>
      <c r="EX154" s="635">
        <v>3.8448422847399751E-2</v>
      </c>
      <c r="EY154" s="635">
        <v>-3.6091870215092962E-2</v>
      </c>
      <c r="EZ154" s="129"/>
    </row>
    <row r="155" spans="7:156" x14ac:dyDescent="0.2">
      <c r="H155" s="14"/>
      <c r="I155" s="248"/>
      <c r="J155" s="4"/>
      <c r="K155" s="249"/>
      <c r="L155" s="249"/>
      <c r="M155" s="486">
        <v>45022</v>
      </c>
      <c r="N155" s="193">
        <v>7850</v>
      </c>
      <c r="O155" s="191">
        <v>14089</v>
      </c>
      <c r="P155" s="192">
        <v>2650</v>
      </c>
      <c r="Q155" s="191">
        <v>1502</v>
      </c>
      <c r="R155" s="191">
        <v>2288</v>
      </c>
      <c r="S155" s="487"/>
      <c r="T155" s="488"/>
      <c r="U155" s="21"/>
      <c r="V155" s="21"/>
      <c r="W155" s="489"/>
      <c r="X155" s="490">
        <v>1335</v>
      </c>
      <c r="Y155" s="194">
        <v>71</v>
      </c>
      <c r="Z155" s="192">
        <v>2603</v>
      </c>
      <c r="AA155" s="192">
        <v>22678.19</v>
      </c>
      <c r="AB155" s="192">
        <v>23489</v>
      </c>
      <c r="AC155" s="194">
        <v>-810.81000000000131</v>
      </c>
      <c r="AD155" s="491">
        <v>20886</v>
      </c>
      <c r="AE155" s="492">
        <v>300.44</v>
      </c>
      <c r="AF155" s="192">
        <v>14089</v>
      </c>
      <c r="AG155" s="192">
        <v>14089</v>
      </c>
      <c r="AH155" s="192">
        <v>-20.560000000000002</v>
      </c>
      <c r="AI155" s="192">
        <v>7850</v>
      </c>
      <c r="AJ155" s="194">
        <v>0</v>
      </c>
      <c r="AK155" s="192">
        <v>998.92</v>
      </c>
      <c r="AL155" s="192">
        <v>1035.8499999999999</v>
      </c>
      <c r="AM155" s="207">
        <v>1132.1400000000001</v>
      </c>
      <c r="AN155" s="207">
        <v>26.014285714285712</v>
      </c>
      <c r="AO155" s="197">
        <v>-3.6969927521723414E-2</v>
      </c>
      <c r="AP155" s="493">
        <v>100.77</v>
      </c>
      <c r="AQ155" s="494">
        <v>951.73</v>
      </c>
      <c r="AR155" s="495">
        <v>1125.2</v>
      </c>
      <c r="AS155" s="495">
        <v>1134.52</v>
      </c>
      <c r="AT155" s="495">
        <v>1226.27</v>
      </c>
      <c r="AU155" s="496">
        <v>1209.18</v>
      </c>
      <c r="AV155" s="496">
        <v>1199.68</v>
      </c>
      <c r="AW155" s="21"/>
      <c r="AX155" s="497">
        <v>1.0926</v>
      </c>
      <c r="AY155" s="498">
        <v>1.4200999999999999</v>
      </c>
      <c r="AZ155" s="499">
        <v>2.4975000000000001</v>
      </c>
      <c r="BA155" s="499">
        <v>2.3546999999999998</v>
      </c>
      <c r="BB155" s="499">
        <v>2.2526000000000002</v>
      </c>
      <c r="BC155" s="307"/>
      <c r="BD155" s="500"/>
      <c r="BE155" s="501"/>
      <c r="BF155" s="499">
        <v>1054.1500000000001</v>
      </c>
      <c r="BG155" s="502">
        <v>1054.1500000000001</v>
      </c>
      <c r="BH155" s="503">
        <v>0</v>
      </c>
      <c r="BI155" s="503">
        <v>0</v>
      </c>
      <c r="BJ155" s="503">
        <v>0</v>
      </c>
      <c r="BK155" s="503">
        <v>1054.1500000000001</v>
      </c>
      <c r="BL155" s="503">
        <v>1054.1500000000001</v>
      </c>
      <c r="BM155" s="503">
        <v>1054.1500000000001</v>
      </c>
      <c r="BN155" s="503">
        <v>1054.6600000000001</v>
      </c>
      <c r="BO155" s="503">
        <v>1054.18</v>
      </c>
      <c r="BP155" s="503">
        <v>31.998660981711829</v>
      </c>
      <c r="BQ155" s="503">
        <v>161.78594000000112</v>
      </c>
      <c r="BR155" s="503">
        <v>0</v>
      </c>
      <c r="BS155" s="503">
        <v>1054.08</v>
      </c>
      <c r="BT155" s="503">
        <v>0</v>
      </c>
      <c r="BU155" s="504">
        <v>0</v>
      </c>
      <c r="BV155" s="307"/>
      <c r="BW155" s="458"/>
      <c r="BX155" s="505"/>
      <c r="BY155" s="505"/>
      <c r="BZ155" s="505"/>
      <c r="CA155" s="505"/>
      <c r="CB155" s="505"/>
      <c r="CC155" s="505"/>
      <c r="CD155" s="505"/>
      <c r="CE155" s="505"/>
      <c r="CF155" s="505"/>
      <c r="CG155" s="505"/>
      <c r="CH155" s="505"/>
      <c r="CI155" s="505"/>
      <c r="CJ155" s="505"/>
      <c r="CK155" s="505"/>
      <c r="CL155" s="505"/>
      <c r="CM155" s="505"/>
      <c r="CN155" s="505"/>
      <c r="CO155" s="500"/>
      <c r="CP155" s="505"/>
      <c r="CQ155" s="505"/>
      <c r="CR155" s="506"/>
      <c r="CS155" s="500"/>
      <c r="CT155" s="505"/>
      <c r="CU155" s="500"/>
      <c r="CV155" s="500"/>
      <c r="CW155" s="500"/>
      <c r="CX155" s="506"/>
      <c r="CY155" s="505"/>
      <c r="CZ155" s="475"/>
      <c r="DA155" s="307"/>
      <c r="DB155" s="507">
        <v>0</v>
      </c>
      <c r="DC155" s="508"/>
      <c r="DD155" s="508"/>
      <c r="DE155" s="508"/>
      <c r="DF155" s="573">
        <v>686.19</v>
      </c>
      <c r="DG155" s="396">
        <v>221.9</v>
      </c>
      <c r="DH155" s="397"/>
      <c r="DI155" s="512"/>
      <c r="DJ155" s="171">
        <v>908.09</v>
      </c>
      <c r="DK155" s="172">
        <v>686.19</v>
      </c>
      <c r="DL155" s="172">
        <v>221.9</v>
      </c>
      <c r="DM155" s="172">
        <v>680.83</v>
      </c>
      <c r="DN155" s="172">
        <v>280.88</v>
      </c>
      <c r="DO155" s="172">
        <v>3976.82</v>
      </c>
      <c r="DP155" s="172">
        <v>692.1</v>
      </c>
      <c r="DQ155" s="513">
        <v>0</v>
      </c>
      <c r="DS155" s="2"/>
      <c r="DT155" s="2"/>
      <c r="DU155" s="2"/>
      <c r="DV155" s="2"/>
      <c r="DW155" s="60"/>
      <c r="DX155" s="512">
        <v>28595</v>
      </c>
      <c r="DY155" s="514">
        <v>1</v>
      </c>
      <c r="DZ155" s="169">
        <v>0</v>
      </c>
      <c r="EA155" s="169">
        <v>0</v>
      </c>
      <c r="EB155" s="228"/>
      <c r="EC155" s="174"/>
      <c r="ED155" s="175"/>
      <c r="EE155" s="21"/>
      <c r="EF155" s="21"/>
      <c r="EG155" s="228"/>
      <c r="EH155" s="175"/>
      <c r="EI155" s="175"/>
      <c r="EJ155" s="175"/>
      <c r="EK155" s="175"/>
      <c r="EL155" s="175"/>
      <c r="EM155" s="172">
        <v>1132.1400000000001</v>
      </c>
      <c r="EO155" s="656">
        <v>7282.3</v>
      </c>
      <c r="EP155" s="657">
        <v>13104.2</v>
      </c>
      <c r="EQ155" s="658">
        <v>2641.4</v>
      </c>
      <c r="ER155" s="657">
        <v>1264.5999999999999</v>
      </c>
      <c r="ES155" s="657">
        <v>2303.6999999999998</v>
      </c>
      <c r="EU155" s="635">
        <v>7.2318471337579598E-2</v>
      </c>
      <c r="EV155" s="635">
        <v>6.989850237774145E-2</v>
      </c>
      <c r="EW155" s="635">
        <v>3.2452830188678902E-3</v>
      </c>
      <c r="EX155" s="635">
        <v>0.15805592543275637</v>
      </c>
      <c r="EY155" s="635">
        <v>-6.8618881118880327E-3</v>
      </c>
      <c r="EZ155" s="129"/>
    </row>
    <row r="156" spans="7:156" x14ac:dyDescent="0.2">
      <c r="H156" s="14"/>
      <c r="I156" s="248"/>
      <c r="J156" s="4"/>
      <c r="K156" s="249"/>
      <c r="L156" s="249"/>
      <c r="M156" s="486">
        <v>45023</v>
      </c>
      <c r="N156" s="193">
        <v>7850</v>
      </c>
      <c r="O156" s="191">
        <v>14476</v>
      </c>
      <c r="P156" s="192">
        <v>2601</v>
      </c>
      <c r="Q156" s="191">
        <v>2282</v>
      </c>
      <c r="R156" s="191">
        <v>2296</v>
      </c>
      <c r="S156" s="487"/>
      <c r="T156" s="488"/>
      <c r="U156" s="21"/>
      <c r="V156" s="21"/>
      <c r="W156" s="489"/>
      <c r="X156" s="490">
        <v>1484</v>
      </c>
      <c r="Y156" s="194">
        <v>74</v>
      </c>
      <c r="Z156" s="192">
        <v>2479</v>
      </c>
      <c r="AA156" s="192">
        <v>23746.13</v>
      </c>
      <c r="AB156" s="192">
        <v>24680</v>
      </c>
      <c r="AC156" s="194">
        <v>-933.86999999999898</v>
      </c>
      <c r="AD156" s="491">
        <v>22201</v>
      </c>
      <c r="AE156" s="492">
        <v>61.09</v>
      </c>
      <c r="AF156" s="192">
        <v>14476</v>
      </c>
      <c r="AG156" s="192">
        <v>14476</v>
      </c>
      <c r="AH156" s="192">
        <v>-21.909999999999997</v>
      </c>
      <c r="AI156" s="192">
        <v>7850</v>
      </c>
      <c r="AJ156" s="194">
        <v>0</v>
      </c>
      <c r="AK156" s="192">
        <v>849.24</v>
      </c>
      <c r="AL156" s="192">
        <v>933.62</v>
      </c>
      <c r="AM156" s="207">
        <v>1155.75</v>
      </c>
      <c r="AN156" s="207">
        <v>24.073809523809526</v>
      </c>
      <c r="AO156" s="197">
        <v>-9.9359427252602314E-2</v>
      </c>
      <c r="AP156" s="493">
        <v>400.71</v>
      </c>
      <c r="AQ156" s="494">
        <v>800.21</v>
      </c>
      <c r="AR156" s="495">
        <v>1119.43</v>
      </c>
      <c r="AS156" s="495">
        <v>1134.52</v>
      </c>
      <c r="AT156" s="495">
        <v>1226.27</v>
      </c>
      <c r="AU156" s="496">
        <v>1209.18</v>
      </c>
      <c r="AV156" s="496">
        <v>1199.68</v>
      </c>
      <c r="AW156" s="21"/>
      <c r="AX156" s="497">
        <v>1.0111000000000001</v>
      </c>
      <c r="AY156" s="498">
        <v>1.4200999999999999</v>
      </c>
      <c r="AZ156" s="499">
        <v>2.4975000000000001</v>
      </c>
      <c r="BA156" s="499">
        <v>2.3546999999999998</v>
      </c>
      <c r="BB156" s="499">
        <v>2.2526000000000002</v>
      </c>
      <c r="BC156" s="307"/>
      <c r="BD156" s="500"/>
      <c r="BE156" s="501"/>
      <c r="BF156" s="499">
        <v>1051.8</v>
      </c>
      <c r="BG156" s="502">
        <v>1051.8</v>
      </c>
      <c r="BH156" s="503">
        <v>0</v>
      </c>
      <c r="BI156" s="503">
        <v>0</v>
      </c>
      <c r="BJ156" s="503">
        <v>0</v>
      </c>
      <c r="BK156" s="503">
        <v>1051.8</v>
      </c>
      <c r="BL156" s="503">
        <v>1051.8</v>
      </c>
      <c r="BM156" s="503">
        <v>1051.8</v>
      </c>
      <c r="BN156" s="503">
        <v>1051.42</v>
      </c>
      <c r="BO156" s="503">
        <v>1051.78</v>
      </c>
      <c r="BP156" s="503">
        <v>34.20606676834435</v>
      </c>
      <c r="BQ156" s="503">
        <v>63.013180000001284</v>
      </c>
      <c r="BR156" s="503">
        <v>0</v>
      </c>
      <c r="BS156" s="503">
        <v>1051.77</v>
      </c>
      <c r="BT156" s="503">
        <v>0</v>
      </c>
      <c r="BU156" s="504">
        <v>0</v>
      </c>
      <c r="BV156" s="307"/>
      <c r="BW156" s="458"/>
      <c r="BX156" s="505"/>
      <c r="BY156" s="505"/>
      <c r="BZ156" s="505"/>
      <c r="CA156" s="505"/>
      <c r="CB156" s="505"/>
      <c r="CC156" s="505"/>
      <c r="CD156" s="505"/>
      <c r="CE156" s="505"/>
      <c r="CF156" s="505"/>
      <c r="CG156" s="505"/>
      <c r="CH156" s="505"/>
      <c r="CI156" s="505"/>
      <c r="CJ156" s="505"/>
      <c r="CK156" s="505"/>
      <c r="CL156" s="505"/>
      <c r="CM156" s="505"/>
      <c r="CN156" s="505"/>
      <c r="CO156" s="500"/>
      <c r="CP156" s="505"/>
      <c r="CQ156" s="505"/>
      <c r="CR156" s="506"/>
      <c r="CS156" s="500"/>
      <c r="CT156" s="505"/>
      <c r="CU156" s="500"/>
      <c r="CV156" s="500"/>
      <c r="CW156" s="500"/>
      <c r="CX156" s="506"/>
      <c r="CY156" s="505"/>
      <c r="CZ156" s="475"/>
      <c r="DA156" s="307"/>
      <c r="DB156" s="507">
        <v>0</v>
      </c>
      <c r="DC156" s="508"/>
      <c r="DD156" s="508"/>
      <c r="DE156" s="508"/>
      <c r="DF156" s="573">
        <v>727.62</v>
      </c>
      <c r="DG156" s="396">
        <v>281.63</v>
      </c>
      <c r="DH156" s="397"/>
      <c r="DI156" s="512"/>
      <c r="DJ156" s="171">
        <v>1009.25</v>
      </c>
      <c r="DK156" s="172">
        <v>727.62</v>
      </c>
      <c r="DL156" s="172">
        <v>281.63</v>
      </c>
      <c r="DM156" s="172">
        <v>0</v>
      </c>
      <c r="DN156" s="172">
        <v>327.76</v>
      </c>
      <c r="DO156" s="172">
        <v>4704.4400000000005</v>
      </c>
      <c r="DP156" s="172">
        <v>645.97</v>
      </c>
      <c r="DQ156" s="513">
        <v>0</v>
      </c>
      <c r="DS156" s="2"/>
      <c r="DT156" s="2"/>
      <c r="DU156" s="2"/>
      <c r="DV156" s="2"/>
      <c r="DW156" s="60"/>
      <c r="DX156" s="512">
        <v>0</v>
      </c>
      <c r="DY156" s="514">
        <v>1</v>
      </c>
      <c r="DZ156" s="169">
        <v>0</v>
      </c>
      <c r="EA156" s="169">
        <v>0</v>
      </c>
      <c r="EB156" s="228"/>
      <c r="EC156" s="174"/>
      <c r="ED156" s="175"/>
      <c r="EE156" s="21"/>
      <c r="EF156" s="21"/>
      <c r="EG156" s="228"/>
      <c r="EH156" s="175"/>
      <c r="EI156" s="175"/>
      <c r="EJ156" s="175"/>
      <c r="EK156" s="175"/>
      <c r="EL156" s="175"/>
      <c r="EM156" s="172">
        <v>1155.75</v>
      </c>
      <c r="EO156" s="656">
        <v>7254.4</v>
      </c>
      <c r="EP156" s="657">
        <v>13717</v>
      </c>
      <c r="EQ156" s="658">
        <v>2594.1</v>
      </c>
      <c r="ER156" s="657">
        <v>2193.6999999999998</v>
      </c>
      <c r="ES156" s="657">
        <v>2190.5</v>
      </c>
      <c r="EU156" s="635">
        <v>7.5872611464968195E-2</v>
      </c>
      <c r="EV156" s="635">
        <v>5.243161094224924E-2</v>
      </c>
      <c r="EW156" s="635">
        <v>2.6528258362168745E-3</v>
      </c>
      <c r="EX156" s="635">
        <v>3.8694127957931722E-2</v>
      </c>
      <c r="EY156" s="635">
        <v>4.5949477351916374E-2</v>
      </c>
      <c r="EZ156" s="129"/>
    </row>
    <row r="157" spans="7:156" x14ac:dyDescent="0.2">
      <c r="H157" s="14"/>
      <c r="I157" s="248"/>
      <c r="J157" s="4"/>
      <c r="K157" s="249"/>
      <c r="L157" s="249"/>
      <c r="M157" s="486">
        <v>45024</v>
      </c>
      <c r="N157" s="193">
        <v>7849</v>
      </c>
      <c r="O157" s="191">
        <v>14595</v>
      </c>
      <c r="P157" s="192">
        <v>2621</v>
      </c>
      <c r="Q157" s="191">
        <v>2278</v>
      </c>
      <c r="R157" s="191">
        <v>2339</v>
      </c>
      <c r="S157" s="487"/>
      <c r="T157" s="488"/>
      <c r="U157" s="21"/>
      <c r="V157" s="21"/>
      <c r="W157" s="489"/>
      <c r="X157" s="490">
        <v>1532</v>
      </c>
      <c r="Y157" s="194">
        <v>74</v>
      </c>
      <c r="Z157" s="192">
        <v>2497</v>
      </c>
      <c r="AA157" s="192">
        <v>23297.55</v>
      </c>
      <c r="AB157" s="192">
        <v>24225</v>
      </c>
      <c r="AC157" s="194">
        <v>-927.45000000000073</v>
      </c>
      <c r="AD157" s="491">
        <v>21728</v>
      </c>
      <c r="AE157" s="492">
        <v>612.1</v>
      </c>
      <c r="AF157" s="192">
        <v>14595</v>
      </c>
      <c r="AG157" s="192">
        <v>14595</v>
      </c>
      <c r="AH157" s="192">
        <v>-21.899999999999977</v>
      </c>
      <c r="AI157" s="192">
        <v>7849</v>
      </c>
      <c r="AJ157" s="194">
        <v>0</v>
      </c>
      <c r="AK157" s="192">
        <v>700.61</v>
      </c>
      <c r="AL157" s="192">
        <v>858.06</v>
      </c>
      <c r="AM157" s="207">
        <v>1150.31</v>
      </c>
      <c r="AN157" s="207">
        <v>26.94047619047619</v>
      </c>
      <c r="AO157" s="197">
        <v>-0.22473273290418339</v>
      </c>
      <c r="AP157" s="493">
        <v>697.88</v>
      </c>
      <c r="AQ157" s="494">
        <v>690.1</v>
      </c>
      <c r="AR157" s="495">
        <v>1128.28</v>
      </c>
      <c r="AS157" s="495">
        <v>1134.52</v>
      </c>
      <c r="AT157" s="495">
        <v>1226.27</v>
      </c>
      <c r="AU157" s="496">
        <v>1209.18</v>
      </c>
      <c r="AV157" s="496">
        <v>1199.68</v>
      </c>
      <c r="AW157" s="21"/>
      <c r="AX157" s="497">
        <v>1.1315</v>
      </c>
      <c r="AY157" s="498">
        <v>1.4200999999999999</v>
      </c>
      <c r="AZ157" s="499">
        <v>2.4975000000000001</v>
      </c>
      <c r="BA157" s="499">
        <v>2.3546999999999998</v>
      </c>
      <c r="BB157" s="499">
        <v>2.2526000000000002</v>
      </c>
      <c r="BC157" s="307"/>
      <c r="BD157" s="500"/>
      <c r="BE157" s="501"/>
      <c r="BF157" s="499">
        <v>1053.1300000000001</v>
      </c>
      <c r="BG157" s="502">
        <v>1053.1300000000001</v>
      </c>
      <c r="BH157" s="503">
        <v>0</v>
      </c>
      <c r="BI157" s="503">
        <v>0</v>
      </c>
      <c r="BJ157" s="503">
        <v>0</v>
      </c>
      <c r="BK157" s="503">
        <v>1053.1300000000001</v>
      </c>
      <c r="BL157" s="503">
        <v>1053.1300000000001</v>
      </c>
      <c r="BM157" s="503">
        <v>1053.1300000000001</v>
      </c>
      <c r="BN157" s="503">
        <v>0</v>
      </c>
      <c r="BO157" s="503">
        <v>1053.17</v>
      </c>
      <c r="BP157" s="503">
        <v>35.102418974462637</v>
      </c>
      <c r="BQ157" s="503">
        <v>26.885620000000927</v>
      </c>
      <c r="BR157" s="503">
        <v>0</v>
      </c>
      <c r="BS157" s="503">
        <v>1053.07</v>
      </c>
      <c r="BT157" s="503">
        <v>0</v>
      </c>
      <c r="BU157" s="504">
        <v>0</v>
      </c>
      <c r="BV157" s="307"/>
      <c r="BW157" s="458"/>
      <c r="BX157" s="505"/>
      <c r="BY157" s="505"/>
      <c r="BZ157" s="505"/>
      <c r="CA157" s="505"/>
      <c r="CB157" s="505"/>
      <c r="CC157" s="505"/>
      <c r="CD157" s="505"/>
      <c r="CE157" s="505"/>
      <c r="CF157" s="505"/>
      <c r="CG157" s="505"/>
      <c r="CH157" s="505"/>
      <c r="CI157" s="505"/>
      <c r="CJ157" s="505"/>
      <c r="CK157" s="505"/>
      <c r="CL157" s="505"/>
      <c r="CM157" s="505"/>
      <c r="CN157" s="505"/>
      <c r="CO157" s="500"/>
      <c r="CP157" s="505"/>
      <c r="CQ157" s="505"/>
      <c r="CR157" s="506"/>
      <c r="CS157" s="500"/>
      <c r="CT157" s="505"/>
      <c r="CU157" s="500"/>
      <c r="CV157" s="500"/>
      <c r="CW157" s="500"/>
      <c r="CX157" s="506"/>
      <c r="CY157" s="505"/>
      <c r="CZ157" s="475"/>
      <c r="DA157" s="307"/>
      <c r="DB157" s="507">
        <v>0</v>
      </c>
      <c r="DC157" s="508"/>
      <c r="DD157" s="508"/>
      <c r="DE157" s="508"/>
      <c r="DF157" s="573">
        <v>744.27</v>
      </c>
      <c r="DG157" s="396">
        <v>297.64</v>
      </c>
      <c r="DH157" s="397"/>
      <c r="DI157" s="512"/>
      <c r="DJ157" s="171">
        <v>1041.9099999999999</v>
      </c>
      <c r="DK157" s="172">
        <v>744.27</v>
      </c>
      <c r="DL157" s="172">
        <v>297.64</v>
      </c>
      <c r="DM157" s="172">
        <v>275.70999999999998</v>
      </c>
      <c r="DN157" s="172">
        <v>426.69</v>
      </c>
      <c r="DO157" s="172">
        <v>5173</v>
      </c>
      <c r="DP157" s="172">
        <v>516.91999999999996</v>
      </c>
      <c r="DQ157" s="513">
        <v>0</v>
      </c>
      <c r="DS157" s="2"/>
      <c r="DT157" s="2"/>
      <c r="DU157" s="2"/>
      <c r="DV157" s="2"/>
      <c r="DW157" s="60"/>
      <c r="DX157" s="512">
        <v>11580</v>
      </c>
      <c r="DY157" s="514">
        <v>2</v>
      </c>
      <c r="DZ157" s="169">
        <v>0</v>
      </c>
      <c r="EA157" s="169">
        <v>0</v>
      </c>
      <c r="EB157" s="228"/>
      <c r="EC157" s="174"/>
      <c r="ED157" s="175"/>
      <c r="EE157" s="21"/>
      <c r="EF157" s="21"/>
      <c r="EG157" s="228"/>
      <c r="EH157" s="175"/>
      <c r="EI157" s="175"/>
      <c r="EJ157" s="175"/>
      <c r="EK157" s="175"/>
      <c r="EL157" s="175"/>
      <c r="EM157" s="172">
        <v>1150.31</v>
      </c>
      <c r="EO157" s="656">
        <v>7284.8</v>
      </c>
      <c r="EP157" s="657">
        <v>13832.1</v>
      </c>
      <c r="EQ157" s="658">
        <v>2581.9</v>
      </c>
      <c r="ER157" s="657">
        <v>2189.8000000000002</v>
      </c>
      <c r="ES157" s="657">
        <v>2303.3000000000002</v>
      </c>
      <c r="EU157" s="635">
        <v>7.1881768378137326E-2</v>
      </c>
      <c r="EV157" s="635">
        <v>5.2271325796505626E-2</v>
      </c>
      <c r="EW157" s="635">
        <v>1.4917970240366238E-2</v>
      </c>
      <c r="EX157" s="635">
        <v>3.8718173836698781E-2</v>
      </c>
      <c r="EY157" s="635">
        <v>1.5262932877297913E-2</v>
      </c>
      <c r="EZ157" s="129"/>
    </row>
    <row r="158" spans="7:156" x14ac:dyDescent="0.2">
      <c r="H158" s="14"/>
      <c r="I158" s="248"/>
      <c r="J158" s="4"/>
      <c r="K158" s="249"/>
      <c r="L158" s="249"/>
      <c r="M158" s="486">
        <v>45025</v>
      </c>
      <c r="N158" s="193">
        <v>7850</v>
      </c>
      <c r="O158" s="191">
        <v>13641</v>
      </c>
      <c r="P158" s="192">
        <v>2513</v>
      </c>
      <c r="Q158" s="191">
        <v>2150</v>
      </c>
      <c r="R158" s="191">
        <v>2318</v>
      </c>
      <c r="S158" s="487"/>
      <c r="T158" s="488"/>
      <c r="U158" s="21"/>
      <c r="V158" s="21"/>
      <c r="W158" s="489"/>
      <c r="X158" s="490">
        <v>1385</v>
      </c>
      <c r="Y158" s="194">
        <v>71</v>
      </c>
      <c r="Z158" s="192">
        <v>2567</v>
      </c>
      <c r="AA158" s="192">
        <v>21453.32</v>
      </c>
      <c r="AB158" s="192">
        <v>22330</v>
      </c>
      <c r="AC158" s="194">
        <v>-876.68000000000029</v>
      </c>
      <c r="AD158" s="491">
        <v>19763</v>
      </c>
      <c r="AE158" s="492">
        <v>1476.73</v>
      </c>
      <c r="AF158" s="192">
        <v>13641</v>
      </c>
      <c r="AG158" s="192">
        <v>13641</v>
      </c>
      <c r="AH158" s="192">
        <v>-22.269999999999982</v>
      </c>
      <c r="AI158" s="192">
        <v>7850</v>
      </c>
      <c r="AJ158" s="194">
        <v>0</v>
      </c>
      <c r="AK158" s="192">
        <v>854.79</v>
      </c>
      <c r="AL158" s="192">
        <v>840.99</v>
      </c>
      <c r="AM158" s="207">
        <v>1131.3800000000001</v>
      </c>
      <c r="AN158" s="207">
        <v>27.847619047619045</v>
      </c>
      <c r="AO158" s="197">
        <v>1.614431614782573E-2</v>
      </c>
      <c r="AP158" s="493">
        <v>413.05</v>
      </c>
      <c r="AQ158" s="494">
        <v>810.05</v>
      </c>
      <c r="AR158" s="495">
        <v>1130.8800000000001</v>
      </c>
      <c r="AS158" s="495">
        <v>1134.52</v>
      </c>
      <c r="AT158" s="495">
        <v>1226.27</v>
      </c>
      <c r="AU158" s="496">
        <v>1209.18</v>
      </c>
      <c r="AV158" s="496">
        <v>1199.68</v>
      </c>
      <c r="AW158" s="21"/>
      <c r="AX158" s="497">
        <v>1.1696</v>
      </c>
      <c r="AY158" s="498">
        <v>1.4200999999999999</v>
      </c>
      <c r="AZ158" s="499">
        <v>2.4975000000000001</v>
      </c>
      <c r="BA158" s="499">
        <v>2.3546999999999998</v>
      </c>
      <c r="BB158" s="499">
        <v>2.2526000000000002</v>
      </c>
      <c r="BC158" s="307"/>
      <c r="BD158" s="500"/>
      <c r="BE158" s="501"/>
      <c r="BF158" s="499">
        <v>1055.1099999999999</v>
      </c>
      <c r="BG158" s="502">
        <v>1055.1099999999999</v>
      </c>
      <c r="BH158" s="503">
        <v>0</v>
      </c>
      <c r="BI158" s="503">
        <v>0</v>
      </c>
      <c r="BJ158" s="503">
        <v>0</v>
      </c>
      <c r="BK158" s="503">
        <v>1055.1099999999999</v>
      </c>
      <c r="BL158" s="503">
        <v>1055.1099999999999</v>
      </c>
      <c r="BM158" s="503">
        <v>1055.1099999999999</v>
      </c>
      <c r="BN158" s="503">
        <v>1055.1099999999999</v>
      </c>
      <c r="BO158" s="503">
        <v>1055.0899999999999</v>
      </c>
      <c r="BP158" s="503">
        <v>33.092863163810058</v>
      </c>
      <c r="BQ158" s="503">
        <v>135.00723999999809</v>
      </c>
      <c r="BR158" s="503">
        <v>0</v>
      </c>
      <c r="BS158" s="503">
        <v>1055.02</v>
      </c>
      <c r="BT158" s="503">
        <v>0</v>
      </c>
      <c r="BU158" s="504">
        <v>0</v>
      </c>
      <c r="BV158" s="307"/>
      <c r="BW158" s="458"/>
      <c r="BX158" s="505"/>
      <c r="BY158" s="505"/>
      <c r="BZ158" s="505"/>
      <c r="CA158" s="505"/>
      <c r="CB158" s="505"/>
      <c r="CC158" s="505"/>
      <c r="CD158" s="505"/>
      <c r="CE158" s="505"/>
      <c r="CF158" s="505"/>
      <c r="CG158" s="505"/>
      <c r="CH158" s="505"/>
      <c r="CI158" s="505"/>
      <c r="CJ158" s="505"/>
      <c r="CK158" s="505"/>
      <c r="CL158" s="505"/>
      <c r="CM158" s="505"/>
      <c r="CN158" s="505"/>
      <c r="CO158" s="500"/>
      <c r="CP158" s="505"/>
      <c r="CQ158" s="505"/>
      <c r="CR158" s="506"/>
      <c r="CS158" s="500"/>
      <c r="CT158" s="505"/>
      <c r="CU158" s="500"/>
      <c r="CV158" s="500"/>
      <c r="CW158" s="500"/>
      <c r="CX158" s="506"/>
      <c r="CY158" s="505"/>
      <c r="CZ158" s="475"/>
      <c r="DA158" s="307"/>
      <c r="DB158" s="507">
        <v>0</v>
      </c>
      <c r="DC158" s="508"/>
      <c r="DD158" s="508"/>
      <c r="DE158" s="508"/>
      <c r="DF158" s="573">
        <v>708.23</v>
      </c>
      <c r="DG158" s="396">
        <v>233.99</v>
      </c>
      <c r="DH158" s="397"/>
      <c r="DI158" s="512"/>
      <c r="DJ158" s="171">
        <v>942.22</v>
      </c>
      <c r="DK158" s="172">
        <v>708.23</v>
      </c>
      <c r="DL158" s="172">
        <v>233.99</v>
      </c>
      <c r="DM158" s="172">
        <v>0</v>
      </c>
      <c r="DN158" s="172">
        <v>0</v>
      </c>
      <c r="DO158" s="172">
        <v>5881.23</v>
      </c>
      <c r="DP158" s="172">
        <v>750.91000000000008</v>
      </c>
      <c r="DQ158" s="513">
        <v>0</v>
      </c>
      <c r="DS158" s="2"/>
      <c r="DT158" s="2"/>
      <c r="DU158" s="2"/>
      <c r="DV158" s="2"/>
      <c r="DW158" s="60"/>
      <c r="DX158" s="512">
        <v>0</v>
      </c>
      <c r="DY158" s="514">
        <v>0</v>
      </c>
      <c r="DZ158" s="169">
        <v>0</v>
      </c>
      <c r="EA158" s="169">
        <v>0</v>
      </c>
      <c r="EB158" s="228"/>
      <c r="EC158" s="174"/>
      <c r="ED158" s="175"/>
      <c r="EE158" s="21"/>
      <c r="EF158" s="21"/>
      <c r="EG158" s="228"/>
      <c r="EH158" s="175"/>
      <c r="EI158" s="175"/>
      <c r="EJ158" s="175"/>
      <c r="EK158" s="175"/>
      <c r="EL158" s="175"/>
      <c r="EM158" s="172">
        <v>1131.3800000000001</v>
      </c>
      <c r="EO158" s="656">
        <v>7282.1</v>
      </c>
      <c r="EP158" s="657">
        <v>13094.2</v>
      </c>
      <c r="EQ158" s="658">
        <v>2650</v>
      </c>
      <c r="ER158" s="657">
        <v>2063.5</v>
      </c>
      <c r="ES158" s="657">
        <v>2338.4</v>
      </c>
      <c r="EU158" s="635">
        <v>7.2343949044585937E-2</v>
      </c>
      <c r="EV158" s="635">
        <v>4.0085037753830308E-2</v>
      </c>
      <c r="EW158" s="635">
        <v>-5.451651412654198E-2</v>
      </c>
      <c r="EX158" s="635">
        <v>4.0232558139534885E-2</v>
      </c>
      <c r="EY158" s="635">
        <v>-8.8006902502157421E-3</v>
      </c>
      <c r="EZ158" s="129"/>
    </row>
    <row r="159" spans="7:156" x14ac:dyDescent="0.2">
      <c r="H159" s="14"/>
      <c r="I159" s="248"/>
      <c r="J159" s="4"/>
      <c r="K159" s="249"/>
      <c r="L159" s="249"/>
      <c r="M159" s="486">
        <v>45026</v>
      </c>
      <c r="N159" s="193">
        <v>7850</v>
      </c>
      <c r="O159" s="191">
        <v>13992</v>
      </c>
      <c r="P159" s="192">
        <v>2490</v>
      </c>
      <c r="Q159" s="191">
        <v>2260</v>
      </c>
      <c r="R159" s="191">
        <v>2270</v>
      </c>
      <c r="S159" s="487"/>
      <c r="T159" s="488"/>
      <c r="U159" s="21"/>
      <c r="V159" s="21"/>
      <c r="W159" s="489"/>
      <c r="X159" s="490">
        <v>1476</v>
      </c>
      <c r="Y159" s="194">
        <v>72</v>
      </c>
      <c r="Z159" s="192">
        <v>2605</v>
      </c>
      <c r="AA159" s="192">
        <v>23109.35</v>
      </c>
      <c r="AB159" s="192">
        <v>23949</v>
      </c>
      <c r="AC159" s="194">
        <v>-839.65000000000146</v>
      </c>
      <c r="AD159" s="491">
        <v>21344</v>
      </c>
      <c r="AE159" s="492">
        <v>149.72</v>
      </c>
      <c r="AF159" s="192">
        <v>13992</v>
      </c>
      <c r="AG159" s="192">
        <v>13992</v>
      </c>
      <c r="AH159" s="192">
        <v>-20.28</v>
      </c>
      <c r="AI159" s="192">
        <v>7850</v>
      </c>
      <c r="AJ159" s="194">
        <v>0</v>
      </c>
      <c r="AK159" s="192">
        <v>818.23</v>
      </c>
      <c r="AL159" s="192">
        <v>872.47088623046875</v>
      </c>
      <c r="AM159" s="207">
        <v>1182.69</v>
      </c>
      <c r="AN159" s="207">
        <v>27.983333333333331</v>
      </c>
      <c r="AO159" s="197">
        <v>-6.6290512729267725E-2</v>
      </c>
      <c r="AP159" s="493">
        <v>287.49</v>
      </c>
      <c r="AQ159" s="494">
        <v>926.87</v>
      </c>
      <c r="AR159" s="495">
        <v>1130.8900000000001</v>
      </c>
      <c r="AS159" s="495">
        <v>1134.52</v>
      </c>
      <c r="AT159" s="495">
        <v>1226.27</v>
      </c>
      <c r="AU159" s="496">
        <v>1179.47</v>
      </c>
      <c r="AV159" s="496">
        <v>1185.55</v>
      </c>
      <c r="AW159" s="21"/>
      <c r="AX159" s="497">
        <v>1.1753</v>
      </c>
      <c r="AY159" s="498">
        <v>1.4200999999999999</v>
      </c>
      <c r="AZ159" s="499">
        <v>2.4975000000000001</v>
      </c>
      <c r="BA159" s="499">
        <v>2.0933000000000002</v>
      </c>
      <c r="BB159" s="499">
        <v>2.0966</v>
      </c>
      <c r="BC159" s="307"/>
      <c r="BD159" s="500"/>
      <c r="BE159" s="501"/>
      <c r="BF159" s="499">
        <v>1052.93</v>
      </c>
      <c r="BG159" s="502">
        <v>1052.93</v>
      </c>
      <c r="BH159" s="503">
        <v>0</v>
      </c>
      <c r="BI159" s="503">
        <v>0</v>
      </c>
      <c r="BJ159" s="503">
        <v>0</v>
      </c>
      <c r="BK159" s="503">
        <v>1052.93</v>
      </c>
      <c r="BL159" s="503">
        <v>1052.93</v>
      </c>
      <c r="BM159" s="503">
        <v>1052.93</v>
      </c>
      <c r="BN159" s="503">
        <v>1052.97</v>
      </c>
      <c r="BO159" s="503">
        <v>1052.96</v>
      </c>
      <c r="BP159" s="503">
        <v>34.789342387914907</v>
      </c>
      <c r="BQ159" s="503">
        <v>0</v>
      </c>
      <c r="BR159" s="503">
        <v>0</v>
      </c>
      <c r="BS159" s="503">
        <v>1052.9000000000001</v>
      </c>
      <c r="BT159" s="503">
        <v>0</v>
      </c>
      <c r="BU159" s="504">
        <v>0</v>
      </c>
      <c r="BV159" s="307"/>
      <c r="BW159" s="458"/>
      <c r="BX159" s="505"/>
      <c r="BY159" s="505"/>
      <c r="BZ159" s="505"/>
      <c r="CA159" s="505"/>
      <c r="CB159" s="505"/>
      <c r="CC159" s="505"/>
      <c r="CD159" s="505"/>
      <c r="CE159" s="505"/>
      <c r="CF159" s="505"/>
      <c r="CG159" s="505"/>
      <c r="CH159" s="505"/>
      <c r="CI159" s="505"/>
      <c r="CJ159" s="505"/>
      <c r="CK159" s="505"/>
      <c r="CL159" s="505"/>
      <c r="CM159" s="505"/>
      <c r="CN159" s="505"/>
      <c r="CO159" s="500"/>
      <c r="CP159" s="505"/>
      <c r="CQ159" s="505"/>
      <c r="CR159" s="506"/>
      <c r="CS159" s="500"/>
      <c r="CT159" s="505"/>
      <c r="CU159" s="500"/>
      <c r="CV159" s="500"/>
      <c r="CW159" s="500"/>
      <c r="CX159" s="506"/>
      <c r="CY159" s="505"/>
      <c r="CZ159" s="475"/>
      <c r="DA159" s="307"/>
      <c r="DB159" s="507">
        <v>0</v>
      </c>
      <c r="DC159" s="508"/>
      <c r="DD159" s="508"/>
      <c r="DE159" s="508"/>
      <c r="DF159" s="573">
        <v>739.54</v>
      </c>
      <c r="DG159" s="396">
        <v>264.55</v>
      </c>
      <c r="DH159" s="397"/>
      <c r="DI159" s="512"/>
      <c r="DJ159" s="171">
        <v>1004.0899999999999</v>
      </c>
      <c r="DK159" s="172">
        <v>739.54</v>
      </c>
      <c r="DL159" s="172">
        <v>264.55</v>
      </c>
      <c r="DM159" s="172">
        <v>725.07</v>
      </c>
      <c r="DN159" s="172">
        <v>608</v>
      </c>
      <c r="DO159" s="172">
        <v>5895.7000000000007</v>
      </c>
      <c r="DP159" s="172">
        <v>407.46</v>
      </c>
      <c r="DQ159" s="513">
        <v>0</v>
      </c>
      <c r="DS159" s="2"/>
      <c r="DT159" s="2"/>
      <c r="DU159" s="2"/>
      <c r="DV159" s="2"/>
      <c r="DW159" s="60"/>
      <c r="DX159" s="512">
        <v>30453</v>
      </c>
      <c r="DY159" s="514">
        <v>2</v>
      </c>
      <c r="DZ159" s="169">
        <v>0</v>
      </c>
      <c r="EA159" s="169">
        <v>0</v>
      </c>
      <c r="EB159" s="228"/>
      <c r="EC159" s="174"/>
      <c r="ED159" s="175"/>
      <c r="EE159" s="21"/>
      <c r="EF159" s="21"/>
      <c r="EG159" s="228"/>
      <c r="EH159" s="175"/>
      <c r="EI159" s="175"/>
      <c r="EJ159" s="175"/>
      <c r="EK159" s="175"/>
      <c r="EL159" s="175"/>
      <c r="EM159" s="172">
        <v>1182.69</v>
      </c>
      <c r="EO159" s="656">
        <v>7289.2</v>
      </c>
      <c r="EP159" s="657">
        <v>13067.1</v>
      </c>
      <c r="EQ159" s="658">
        <v>2270.5</v>
      </c>
      <c r="ER159" s="657">
        <v>2164.3000000000002</v>
      </c>
      <c r="ES159" s="657">
        <v>2331</v>
      </c>
      <c r="EU159" s="635">
        <v>7.1439490445859899E-2</v>
      </c>
      <c r="EV159" s="635">
        <v>6.6102058319039425E-2</v>
      </c>
      <c r="EW159" s="635">
        <v>8.8152610441767074E-2</v>
      </c>
      <c r="EX159" s="635">
        <v>4.2345132743362754E-2</v>
      </c>
      <c r="EY159" s="635">
        <v>-2.6872246696035242E-2</v>
      </c>
      <c r="EZ159" s="129"/>
    </row>
    <row r="160" spans="7:156" x14ac:dyDescent="0.2">
      <c r="H160" s="14"/>
      <c r="I160" s="248"/>
      <c r="J160" s="4"/>
      <c r="K160" s="249"/>
      <c r="L160" s="249"/>
      <c r="M160" s="486">
        <v>45027</v>
      </c>
      <c r="N160" s="193">
        <v>7850</v>
      </c>
      <c r="O160" s="191">
        <v>13940</v>
      </c>
      <c r="P160" s="192">
        <v>2904</v>
      </c>
      <c r="Q160" s="191">
        <v>2192</v>
      </c>
      <c r="R160" s="191">
        <v>2074</v>
      </c>
      <c r="S160" s="487"/>
      <c r="T160" s="488"/>
      <c r="U160" s="21"/>
      <c r="V160" s="21"/>
      <c r="W160" s="489"/>
      <c r="X160" s="490">
        <v>1509</v>
      </c>
      <c r="Y160" s="194">
        <v>72</v>
      </c>
      <c r="Z160" s="192">
        <v>2464</v>
      </c>
      <c r="AA160" s="192">
        <v>23427.82</v>
      </c>
      <c r="AB160" s="192">
        <v>24348</v>
      </c>
      <c r="AC160" s="194">
        <v>-920.18000000000029</v>
      </c>
      <c r="AD160" s="491">
        <v>21884</v>
      </c>
      <c r="AE160" s="492">
        <v>-18.809999999999999</v>
      </c>
      <c r="AF160" s="192">
        <v>13940</v>
      </c>
      <c r="AG160" s="192">
        <v>13940</v>
      </c>
      <c r="AH160" s="192">
        <v>-18.809999999999999</v>
      </c>
      <c r="AI160" s="192">
        <v>7850</v>
      </c>
      <c r="AJ160" s="194">
        <v>0</v>
      </c>
      <c r="AK160" s="192">
        <v>841.50519999999995</v>
      </c>
      <c r="AL160" s="192">
        <v>803.42449951171875</v>
      </c>
      <c r="AM160" s="207">
        <v>1186.24</v>
      </c>
      <c r="AN160" s="207">
        <v>27.478571428571428</v>
      </c>
      <c r="AO160" s="197">
        <v>4.5253078041919644E-2</v>
      </c>
      <c r="AP160" s="493">
        <v>126.39</v>
      </c>
      <c r="AQ160" s="494">
        <v>895.67</v>
      </c>
      <c r="AR160" s="495">
        <v>1129.9100000000001</v>
      </c>
      <c r="AS160" s="495">
        <v>1134.52</v>
      </c>
      <c r="AT160" s="495">
        <v>1226.27</v>
      </c>
      <c r="AU160" s="496">
        <v>1179.47</v>
      </c>
      <c r="AV160" s="496">
        <v>1172.5</v>
      </c>
      <c r="AW160" s="21"/>
      <c r="AX160" s="497">
        <v>1.1540999999999999</v>
      </c>
      <c r="AY160" s="498">
        <v>1.4200999999999999</v>
      </c>
      <c r="AZ160" s="499">
        <v>2.4975000000000001</v>
      </c>
      <c r="BA160" s="499">
        <v>2.0933000000000002</v>
      </c>
      <c r="BB160" s="499">
        <v>1.9608000000000001</v>
      </c>
      <c r="BC160" s="307"/>
      <c r="BD160" s="500"/>
      <c r="BE160" s="501"/>
      <c r="BF160" s="499">
        <v>1053.2</v>
      </c>
      <c r="BG160" s="502">
        <v>1053.2</v>
      </c>
      <c r="BH160" s="503">
        <v>0</v>
      </c>
      <c r="BI160" s="503">
        <v>0</v>
      </c>
      <c r="BJ160" s="503">
        <v>0</v>
      </c>
      <c r="BK160" s="503">
        <v>1053.2</v>
      </c>
      <c r="BL160" s="503">
        <v>1053.2</v>
      </c>
      <c r="BM160" s="503">
        <v>1053.2</v>
      </c>
      <c r="BN160" s="503">
        <v>1053.02</v>
      </c>
      <c r="BO160" s="503">
        <v>1053.1600000000001</v>
      </c>
      <c r="BP160" s="503">
        <v>35.4375</v>
      </c>
      <c r="BQ160" s="503">
        <v>0</v>
      </c>
      <c r="BR160" s="503">
        <v>0</v>
      </c>
      <c r="BS160" s="503">
        <v>1053.1300000000001</v>
      </c>
      <c r="BT160" s="503">
        <v>0</v>
      </c>
      <c r="BU160" s="504">
        <v>0</v>
      </c>
      <c r="BV160" s="307"/>
      <c r="BW160" s="458"/>
      <c r="BX160" s="505"/>
      <c r="BY160" s="505"/>
      <c r="BZ160" s="505"/>
      <c r="CA160" s="505"/>
      <c r="CB160" s="505"/>
      <c r="CC160" s="505"/>
      <c r="CD160" s="505"/>
      <c r="CE160" s="505"/>
      <c r="CF160" s="505"/>
      <c r="CG160" s="505"/>
      <c r="CH160" s="505"/>
      <c r="CI160" s="505"/>
      <c r="CJ160" s="505"/>
      <c r="CK160" s="505"/>
      <c r="CL160" s="505"/>
      <c r="CM160" s="505"/>
      <c r="CN160" s="505"/>
      <c r="CO160" s="500"/>
      <c r="CP160" s="505"/>
      <c r="CQ160" s="505"/>
      <c r="CR160" s="506"/>
      <c r="CS160" s="500"/>
      <c r="CT160" s="505"/>
      <c r="CU160" s="500"/>
      <c r="CV160" s="500"/>
      <c r="CW160" s="500"/>
      <c r="CX160" s="506"/>
      <c r="CY160" s="505"/>
      <c r="CZ160" s="475"/>
      <c r="DA160" s="307"/>
      <c r="DB160" s="507">
        <v>0</v>
      </c>
      <c r="DC160" s="508"/>
      <c r="DD160" s="508"/>
      <c r="DE160" s="508"/>
      <c r="DF160" s="573">
        <v>754.11</v>
      </c>
      <c r="DG160" s="396">
        <v>272.16000000000003</v>
      </c>
      <c r="DH160" s="397"/>
      <c r="DI160" s="512"/>
      <c r="DJ160" s="171">
        <v>1026.27</v>
      </c>
      <c r="DK160" s="172">
        <v>754.11</v>
      </c>
      <c r="DL160" s="172">
        <v>272.16000000000003</v>
      </c>
      <c r="DM160" s="172">
        <v>1050.52</v>
      </c>
      <c r="DN160" s="172">
        <v>0</v>
      </c>
      <c r="DO160" s="172">
        <v>5599.29</v>
      </c>
      <c r="DP160" s="172">
        <v>679.62</v>
      </c>
      <c r="DQ160" s="513">
        <v>0</v>
      </c>
      <c r="DS160" s="2"/>
      <c r="DT160" s="2"/>
      <c r="DU160" s="2"/>
      <c r="DV160" s="2"/>
      <c r="DW160" s="60"/>
      <c r="DX160" s="512">
        <v>44122</v>
      </c>
      <c r="DY160" s="514">
        <v>0</v>
      </c>
      <c r="DZ160" s="169">
        <v>0</v>
      </c>
      <c r="EA160" s="169">
        <v>0</v>
      </c>
      <c r="EB160" s="228"/>
      <c r="EC160" s="174"/>
      <c r="ED160" s="175"/>
      <c r="EE160" s="21"/>
      <c r="EF160" s="21"/>
      <c r="EG160" s="228"/>
      <c r="EH160" s="175"/>
      <c r="EI160" s="175"/>
      <c r="EJ160" s="175"/>
      <c r="EK160" s="175"/>
      <c r="EL160" s="175"/>
      <c r="EM160" s="172">
        <v>1186.24</v>
      </c>
      <c r="EO160" s="656">
        <v>7274.8</v>
      </c>
      <c r="EP160" s="657">
        <v>13374.9</v>
      </c>
      <c r="EQ160" s="658">
        <v>2108.1</v>
      </c>
      <c r="ER160" s="657">
        <v>2841.5</v>
      </c>
      <c r="ES160" s="657">
        <v>2048.8000000000002</v>
      </c>
      <c r="EU160" s="635">
        <v>7.3273885350318452E-2</v>
      </c>
      <c r="EV160" s="635">
        <v>4.0538020086083239E-2</v>
      </c>
      <c r="EW160" s="635">
        <v>0.27407024793388435</v>
      </c>
      <c r="EX160" s="635">
        <v>-0.29630474452554745</v>
      </c>
      <c r="EY160" s="635">
        <v>1.2150433944069344E-2</v>
      </c>
      <c r="EZ160" s="129"/>
    </row>
    <row r="161" spans="8:160" x14ac:dyDescent="0.2">
      <c r="H161" s="14"/>
      <c r="I161" s="248"/>
      <c r="J161" s="4"/>
      <c r="K161" s="249"/>
      <c r="L161" s="249"/>
      <c r="M161" s="486">
        <v>45028</v>
      </c>
      <c r="N161" s="193">
        <v>7849</v>
      </c>
      <c r="O161" s="191">
        <v>13660</v>
      </c>
      <c r="P161" s="192">
        <v>2794</v>
      </c>
      <c r="Q161" s="191">
        <v>2340</v>
      </c>
      <c r="R161" s="191">
        <v>2310</v>
      </c>
      <c r="S161" s="487"/>
      <c r="T161" s="488"/>
      <c r="U161" s="21"/>
      <c r="V161" s="21"/>
      <c r="W161" s="489"/>
      <c r="X161" s="490">
        <v>1481</v>
      </c>
      <c r="Y161" s="194">
        <v>72</v>
      </c>
      <c r="Z161" s="192">
        <v>2505</v>
      </c>
      <c r="AA161" s="192">
        <v>22447.1</v>
      </c>
      <c r="AB161" s="192">
        <v>23315</v>
      </c>
      <c r="AC161" s="194">
        <v>-867.90000000000146</v>
      </c>
      <c r="AD161" s="491">
        <v>20810</v>
      </c>
      <c r="AE161" s="492">
        <v>866.19</v>
      </c>
      <c r="AF161" s="192">
        <v>13660</v>
      </c>
      <c r="AG161" s="192">
        <v>13660</v>
      </c>
      <c r="AH161" s="192">
        <v>-9.8099999999999454</v>
      </c>
      <c r="AI161" s="192">
        <v>7849</v>
      </c>
      <c r="AJ161" s="194">
        <v>0</v>
      </c>
      <c r="AK161" s="192">
        <v>849.78</v>
      </c>
      <c r="AL161" s="192">
        <v>853.79</v>
      </c>
      <c r="AM161" s="207">
        <v>1155.5</v>
      </c>
      <c r="AN161" s="207">
        <v>26.969047619047622</v>
      </c>
      <c r="AO161" s="197">
        <v>-4.7188684130010016E-3</v>
      </c>
      <c r="AP161" s="493">
        <v>323.47000000000003</v>
      </c>
      <c r="AQ161" s="494">
        <v>890.06</v>
      </c>
      <c r="AR161" s="495">
        <v>1128.3599999999999</v>
      </c>
      <c r="AS161" s="495">
        <v>1138.69</v>
      </c>
      <c r="AT161" s="495">
        <v>1231.44</v>
      </c>
      <c r="AU161" s="496">
        <v>1221.07</v>
      </c>
      <c r="AV161" s="496">
        <v>1185.8499999999999</v>
      </c>
      <c r="AW161" s="21"/>
      <c r="AX161" s="497">
        <v>1.1327</v>
      </c>
      <c r="AY161" s="498">
        <v>1.4661</v>
      </c>
      <c r="AZ161" s="499">
        <v>2.4750000000000001</v>
      </c>
      <c r="BA161" s="499">
        <v>2.4750999999999999</v>
      </c>
      <c r="BB161" s="499">
        <v>2.1164999999999998</v>
      </c>
      <c r="BC161" s="307"/>
      <c r="BD161" s="500"/>
      <c r="BE161" s="501"/>
      <c r="BF161" s="499">
        <v>1053.22</v>
      </c>
      <c r="BG161" s="502">
        <v>1053.22</v>
      </c>
      <c r="BH161" s="503">
        <v>0</v>
      </c>
      <c r="BI161" s="503">
        <v>0</v>
      </c>
      <c r="BJ161" s="503">
        <v>0</v>
      </c>
      <c r="BK161" s="503">
        <v>1053.22</v>
      </c>
      <c r="BL161" s="503">
        <v>1053.22</v>
      </c>
      <c r="BM161" s="503">
        <v>1053.22</v>
      </c>
      <c r="BN161" s="503">
        <v>0</v>
      </c>
      <c r="BO161" s="503">
        <v>1053.1500000000001</v>
      </c>
      <c r="BP161" s="503">
        <v>34.790522571063448</v>
      </c>
      <c r="BQ161" s="503">
        <v>151.92838000000074</v>
      </c>
      <c r="BR161" s="503">
        <v>0</v>
      </c>
      <c r="BS161" s="503">
        <v>1053.1400000000001</v>
      </c>
      <c r="BT161" s="503">
        <v>0</v>
      </c>
      <c r="BU161" s="504">
        <v>0</v>
      </c>
      <c r="BV161" s="307"/>
      <c r="BW161" s="458"/>
      <c r="BX161" s="505"/>
      <c r="BY161" s="505"/>
      <c r="BZ161" s="505"/>
      <c r="CA161" s="505"/>
      <c r="CB161" s="505"/>
      <c r="CC161" s="505"/>
      <c r="CD161" s="505"/>
      <c r="CE161" s="505"/>
      <c r="CF161" s="505"/>
      <c r="CG161" s="505"/>
      <c r="CH161" s="505"/>
      <c r="CI161" s="505"/>
      <c r="CJ161" s="505"/>
      <c r="CK161" s="505"/>
      <c r="CL161" s="505"/>
      <c r="CM161" s="505"/>
      <c r="CN161" s="505"/>
      <c r="CO161" s="500"/>
      <c r="CP161" s="505"/>
      <c r="CQ161" s="505"/>
      <c r="CR161" s="506"/>
      <c r="CS161" s="500"/>
      <c r="CT161" s="505"/>
      <c r="CU161" s="500"/>
      <c r="CV161" s="500"/>
      <c r="CW161" s="500"/>
      <c r="CX161" s="506"/>
      <c r="CY161" s="505"/>
      <c r="CZ161" s="475"/>
      <c r="DA161" s="307"/>
      <c r="DB161" s="507">
        <v>0</v>
      </c>
      <c r="DC161" s="508"/>
      <c r="DD161" s="508"/>
      <c r="DE161" s="508"/>
      <c r="DF161" s="573">
        <v>733.65</v>
      </c>
      <c r="DG161" s="396">
        <v>273.64</v>
      </c>
      <c r="DH161" s="397"/>
      <c r="DI161" s="512"/>
      <c r="DJ161" s="171">
        <v>1007.29</v>
      </c>
      <c r="DK161" s="172">
        <v>733.65</v>
      </c>
      <c r="DL161" s="172">
        <v>273.64</v>
      </c>
      <c r="DM161" s="172">
        <v>1039.8800000000001</v>
      </c>
      <c r="DN161" s="172">
        <v>486.57</v>
      </c>
      <c r="DO161" s="172">
        <v>5293.06</v>
      </c>
      <c r="DP161" s="172">
        <v>466.69</v>
      </c>
      <c r="DQ161" s="513">
        <v>0</v>
      </c>
      <c r="DS161" s="2"/>
      <c r="DT161" s="2"/>
      <c r="DU161" s="2"/>
      <c r="DV161" s="2"/>
      <c r="DW161" s="60"/>
      <c r="DX161" s="512">
        <v>43675</v>
      </c>
      <c r="DY161" s="514">
        <v>2</v>
      </c>
      <c r="DZ161" s="169">
        <v>0</v>
      </c>
      <c r="EA161" s="169">
        <v>0</v>
      </c>
      <c r="EB161" s="228"/>
      <c r="EC161" s="174"/>
      <c r="ED161" s="175"/>
      <c r="EE161" s="21"/>
      <c r="EF161" s="21"/>
      <c r="EG161" s="228"/>
      <c r="EH161" s="175"/>
      <c r="EI161" s="175"/>
      <c r="EJ161" s="175"/>
      <c r="EK161" s="175"/>
      <c r="EL161" s="175"/>
      <c r="EM161" s="172">
        <v>1155.5</v>
      </c>
      <c r="EO161" s="656">
        <v>7277.4</v>
      </c>
      <c r="EP161" s="657">
        <v>12790</v>
      </c>
      <c r="EQ161" s="658">
        <v>2801.4</v>
      </c>
      <c r="ER161" s="657">
        <v>2237.6999999999998</v>
      </c>
      <c r="ES161" s="657">
        <v>2307.1999999999998</v>
      </c>
      <c r="EU161" s="635">
        <v>7.2824563638680131E-2</v>
      </c>
      <c r="EV161" s="635">
        <v>6.36896046852123E-2</v>
      </c>
      <c r="EW161" s="635">
        <v>-2.6485325697924449E-3</v>
      </c>
      <c r="EX161" s="635">
        <v>4.3717948717948797E-2</v>
      </c>
      <c r="EY161" s="635">
        <v>1.2121212121212908E-3</v>
      </c>
      <c r="EZ161" s="129"/>
    </row>
    <row r="162" spans="8:160" x14ac:dyDescent="0.2">
      <c r="H162" s="14"/>
      <c r="I162" s="248"/>
      <c r="J162" s="4"/>
      <c r="K162" s="249"/>
      <c r="L162" s="249"/>
      <c r="M162" s="486">
        <v>45029</v>
      </c>
      <c r="N162" s="193">
        <v>7850</v>
      </c>
      <c r="O162" s="191">
        <v>13493</v>
      </c>
      <c r="P162" s="192">
        <v>2792</v>
      </c>
      <c r="Q162" s="191">
        <v>2420</v>
      </c>
      <c r="R162" s="191">
        <v>2513</v>
      </c>
      <c r="S162" s="487"/>
      <c r="T162" s="488"/>
      <c r="U162" s="21"/>
      <c r="V162" s="21"/>
      <c r="W162" s="489"/>
      <c r="X162" s="490">
        <v>1503</v>
      </c>
      <c r="Y162" s="194">
        <v>73</v>
      </c>
      <c r="Z162" s="192">
        <v>2622</v>
      </c>
      <c r="AA162" s="192">
        <v>23410.75</v>
      </c>
      <c r="AB162" s="192">
        <v>24093</v>
      </c>
      <c r="AC162" s="194">
        <v>-682.25</v>
      </c>
      <c r="AD162" s="491">
        <v>21471</v>
      </c>
      <c r="AE162" s="492">
        <v>26.8</v>
      </c>
      <c r="AF162" s="192">
        <v>13493</v>
      </c>
      <c r="AG162" s="192">
        <v>13493</v>
      </c>
      <c r="AH162" s="192">
        <v>27.8</v>
      </c>
      <c r="AI162" s="192">
        <v>7850</v>
      </c>
      <c r="AJ162" s="194">
        <v>0</v>
      </c>
      <c r="AK162" s="192">
        <v>818.93</v>
      </c>
      <c r="AL162" s="192">
        <v>838.81793212890625</v>
      </c>
      <c r="AM162" s="207">
        <v>1163.52</v>
      </c>
      <c r="AN162" s="207">
        <v>27.154761904761905</v>
      </c>
      <c r="AO162" s="197">
        <v>-2.4285265076265737E-2</v>
      </c>
      <c r="AP162" s="493">
        <v>514.78</v>
      </c>
      <c r="AQ162" s="494">
        <v>874.97</v>
      </c>
      <c r="AR162" s="495">
        <v>1129.71</v>
      </c>
      <c r="AS162" s="495">
        <v>1138.69</v>
      </c>
      <c r="AT162" s="495">
        <v>1236.6199999999999</v>
      </c>
      <c r="AU162" s="496">
        <v>1221.07</v>
      </c>
      <c r="AV162" s="496">
        <v>1187.8399999999999</v>
      </c>
      <c r="AW162" s="21"/>
      <c r="AX162" s="497">
        <v>1.1405000000000001</v>
      </c>
      <c r="AY162" s="498">
        <v>1.4661</v>
      </c>
      <c r="AZ162" s="499">
        <v>2.5356999999999998</v>
      </c>
      <c r="BA162" s="499">
        <v>2.4750999999999999</v>
      </c>
      <c r="BB162" s="499">
        <v>2.1044999999999998</v>
      </c>
      <c r="BC162" s="307"/>
      <c r="BD162" s="500"/>
      <c r="BE162" s="501"/>
      <c r="BF162" s="499">
        <v>1054.1300000000001</v>
      </c>
      <c r="BG162" s="502">
        <v>1054.1300000000001</v>
      </c>
      <c r="BH162" s="503">
        <v>0</v>
      </c>
      <c r="BI162" s="503">
        <v>0</v>
      </c>
      <c r="BJ162" s="503">
        <v>0</v>
      </c>
      <c r="BK162" s="503">
        <v>1054.1300000000001</v>
      </c>
      <c r="BL162" s="503">
        <v>1054.1300000000001</v>
      </c>
      <c r="BM162" s="503">
        <v>1054.1300000000001</v>
      </c>
      <c r="BN162" s="503">
        <v>1053.81</v>
      </c>
      <c r="BO162" s="503">
        <v>1054.1199999999999</v>
      </c>
      <c r="BP162" s="503">
        <v>35.177858813815874</v>
      </c>
      <c r="BQ162" s="503">
        <v>136.05218999999897</v>
      </c>
      <c r="BR162" s="503">
        <v>0</v>
      </c>
      <c r="BS162" s="503">
        <v>1054.05</v>
      </c>
      <c r="BT162" s="503">
        <v>0</v>
      </c>
      <c r="BU162" s="504">
        <v>0</v>
      </c>
      <c r="BV162" s="307"/>
      <c r="BW162" s="458"/>
      <c r="BX162" s="505"/>
      <c r="BY162" s="505"/>
      <c r="BZ162" s="505"/>
      <c r="CA162" s="505"/>
      <c r="CB162" s="505"/>
      <c r="CC162" s="505"/>
      <c r="CD162" s="505"/>
      <c r="CE162" s="505"/>
      <c r="CF162" s="505"/>
      <c r="CG162" s="505"/>
      <c r="CH162" s="505"/>
      <c r="CI162" s="505"/>
      <c r="CJ162" s="505"/>
      <c r="CK162" s="505"/>
      <c r="CL162" s="505"/>
      <c r="CM162" s="505"/>
      <c r="CN162" s="505"/>
      <c r="CO162" s="500"/>
      <c r="CP162" s="505"/>
      <c r="CQ162" s="505"/>
      <c r="CR162" s="506"/>
      <c r="CS162" s="500"/>
      <c r="CT162" s="505"/>
      <c r="CU162" s="500"/>
      <c r="CV162" s="500"/>
      <c r="CW162" s="500"/>
      <c r="CX162" s="506"/>
      <c r="CY162" s="505"/>
      <c r="CZ162" s="475"/>
      <c r="DA162" s="307"/>
      <c r="DB162" s="507">
        <v>0</v>
      </c>
      <c r="DC162" s="508"/>
      <c r="DD162" s="508"/>
      <c r="DE162" s="508"/>
      <c r="DF162" s="573">
        <v>742.68</v>
      </c>
      <c r="DG162" s="396">
        <v>279.87</v>
      </c>
      <c r="DH162" s="397"/>
      <c r="DI162" s="512"/>
      <c r="DJ162" s="171">
        <v>1022.55</v>
      </c>
      <c r="DK162" s="172">
        <v>742.68</v>
      </c>
      <c r="DL162" s="172">
        <v>279.87</v>
      </c>
      <c r="DM162" s="172">
        <v>997.48</v>
      </c>
      <c r="DN162" s="172">
        <v>280.76</v>
      </c>
      <c r="DO162" s="172">
        <v>5038.26</v>
      </c>
      <c r="DP162" s="172">
        <v>465.8</v>
      </c>
      <c r="DQ162" s="513">
        <v>0</v>
      </c>
      <c r="DS162" s="2"/>
      <c r="DT162" s="2"/>
      <c r="DU162" s="2"/>
      <c r="DV162" s="2"/>
      <c r="DW162" s="60"/>
      <c r="DX162" s="512">
        <v>41894</v>
      </c>
      <c r="DY162" s="514">
        <v>1</v>
      </c>
      <c r="DZ162" s="169">
        <v>0</v>
      </c>
      <c r="EA162" s="169">
        <v>0</v>
      </c>
      <c r="EB162" s="228"/>
      <c r="EC162" s="174"/>
      <c r="ED162" s="175"/>
      <c r="EE162" s="21"/>
      <c r="EF162" s="21"/>
      <c r="EG162" s="228"/>
      <c r="EH162" s="175"/>
      <c r="EI162" s="175"/>
      <c r="EJ162" s="175"/>
      <c r="EK162" s="175"/>
      <c r="EL162" s="175"/>
      <c r="EM162" s="172">
        <v>1163.52</v>
      </c>
      <c r="EO162" s="656">
        <v>7282</v>
      </c>
      <c r="EP162" s="657">
        <v>12872</v>
      </c>
      <c r="EQ162" s="658">
        <v>2784</v>
      </c>
      <c r="ER162" s="657">
        <v>2327</v>
      </c>
      <c r="ES162" s="657">
        <v>2438</v>
      </c>
      <c r="EU162" s="635">
        <v>7.2356687898089175E-2</v>
      </c>
      <c r="EV162" s="635">
        <v>4.6023864225894912E-2</v>
      </c>
      <c r="EW162" s="635">
        <v>2.8653295128939827E-3</v>
      </c>
      <c r="EX162" s="635">
        <v>3.8429752066115701E-2</v>
      </c>
      <c r="EY162" s="635">
        <v>2.9844807003581376E-2</v>
      </c>
      <c r="EZ162" s="129"/>
    </row>
    <row r="163" spans="8:160" x14ac:dyDescent="0.2">
      <c r="H163" s="14"/>
      <c r="I163" s="248"/>
      <c r="J163" s="4"/>
      <c r="K163" s="249"/>
      <c r="L163" s="249"/>
      <c r="M163" s="486">
        <v>45030</v>
      </c>
      <c r="N163" s="193">
        <v>7850</v>
      </c>
      <c r="O163" s="191">
        <v>13691</v>
      </c>
      <c r="P163" s="192">
        <v>2898</v>
      </c>
      <c r="Q163" s="191">
        <v>2590</v>
      </c>
      <c r="R163" s="191">
        <v>2838</v>
      </c>
      <c r="S163" s="487"/>
      <c r="T163" s="488"/>
      <c r="U163" s="21"/>
      <c r="V163" s="21"/>
      <c r="W163" s="489"/>
      <c r="X163" s="490">
        <v>1520</v>
      </c>
      <c r="Y163" s="194">
        <v>75</v>
      </c>
      <c r="Z163" s="192">
        <v>2484</v>
      </c>
      <c r="AA163" s="192">
        <v>23744.38</v>
      </c>
      <c r="AB163" s="192">
        <v>24561</v>
      </c>
      <c r="AC163" s="194">
        <v>-816.61999999999898</v>
      </c>
      <c r="AD163" s="491">
        <v>22077</v>
      </c>
      <c r="AE163" s="492">
        <v>-24.6</v>
      </c>
      <c r="AF163" s="192">
        <v>13691</v>
      </c>
      <c r="AG163" s="192">
        <v>13691</v>
      </c>
      <c r="AH163" s="192">
        <v>-24.6</v>
      </c>
      <c r="AI163" s="192">
        <v>7850</v>
      </c>
      <c r="AJ163" s="194">
        <v>0</v>
      </c>
      <c r="AK163" s="192">
        <v>873.68</v>
      </c>
      <c r="AL163" s="192">
        <v>862.2552490234375</v>
      </c>
      <c r="AM163" s="207">
        <v>1175.9100000000001</v>
      </c>
      <c r="AN163" s="207">
        <v>27.221428571428572</v>
      </c>
      <c r="AO163" s="197">
        <v>1.3076585221777367E-2</v>
      </c>
      <c r="AP163" s="493">
        <v>760.62</v>
      </c>
      <c r="AQ163" s="494">
        <v>925.39</v>
      </c>
      <c r="AR163" s="495">
        <v>1129.3900000000001</v>
      </c>
      <c r="AS163" s="495">
        <v>1138.69</v>
      </c>
      <c r="AT163" s="495">
        <v>1234.3699999999999</v>
      </c>
      <c r="AU163" s="496">
        <v>1221.07</v>
      </c>
      <c r="AV163" s="496">
        <v>1185.6300000000001</v>
      </c>
      <c r="AW163" s="21"/>
      <c r="AX163" s="497">
        <v>1.1433</v>
      </c>
      <c r="AY163" s="498">
        <v>1.4661</v>
      </c>
      <c r="AZ163" s="499">
        <v>2.5148999999999999</v>
      </c>
      <c r="BA163" s="499">
        <v>2.4750999999999999</v>
      </c>
      <c r="BB163" s="499">
        <v>2.0468999999999999</v>
      </c>
      <c r="BC163" s="307"/>
      <c r="BD163" s="500"/>
      <c r="BE163" s="501"/>
      <c r="BF163" s="499">
        <v>1054.43</v>
      </c>
      <c r="BG163" s="502">
        <v>1054.43</v>
      </c>
      <c r="BH163" s="503">
        <v>0</v>
      </c>
      <c r="BI163" s="503">
        <v>0</v>
      </c>
      <c r="BJ163" s="503">
        <v>0</v>
      </c>
      <c r="BK163" s="503">
        <v>1054.43</v>
      </c>
      <c r="BL163" s="503">
        <v>1054.43</v>
      </c>
      <c r="BM163" s="503">
        <v>1054.43</v>
      </c>
      <c r="BN163" s="503">
        <v>1054.54</v>
      </c>
      <c r="BO163" s="503">
        <v>1054.3699999999999</v>
      </c>
      <c r="BP163" s="503">
        <v>34.624836776375261</v>
      </c>
      <c r="BQ163" s="503">
        <v>174.45937999999933</v>
      </c>
      <c r="BR163" s="503">
        <v>0</v>
      </c>
      <c r="BS163" s="503">
        <v>1054.3499999999999</v>
      </c>
      <c r="BT163" s="503">
        <v>0</v>
      </c>
      <c r="BU163" s="504">
        <v>0</v>
      </c>
      <c r="BV163" s="307"/>
      <c r="BW163" s="458"/>
      <c r="BX163" s="505"/>
      <c r="BY163" s="505"/>
      <c r="BZ163" s="505"/>
      <c r="CA163" s="505"/>
      <c r="CB163" s="505"/>
      <c r="CC163" s="505"/>
      <c r="CD163" s="505"/>
      <c r="CE163" s="505"/>
      <c r="CF163" s="505"/>
      <c r="CG163" s="505"/>
      <c r="CH163" s="505"/>
      <c r="CI163" s="505"/>
      <c r="CJ163" s="505"/>
      <c r="CK163" s="505"/>
      <c r="CL163" s="505"/>
      <c r="CM163" s="505"/>
      <c r="CN163" s="505"/>
      <c r="CO163" s="500"/>
      <c r="CP163" s="505"/>
      <c r="CQ163" s="505"/>
      <c r="CR163" s="506"/>
      <c r="CS163" s="500"/>
      <c r="CT163" s="505"/>
      <c r="CU163" s="500"/>
      <c r="CV163" s="500"/>
      <c r="CW163" s="500"/>
      <c r="CX163" s="506"/>
      <c r="CY163" s="505"/>
      <c r="CZ163" s="475"/>
      <c r="DA163" s="307"/>
      <c r="DB163" s="507">
        <v>0</v>
      </c>
      <c r="DC163" s="508"/>
      <c r="DD163" s="508"/>
      <c r="DE163" s="508"/>
      <c r="DF163" s="573">
        <v>755.5</v>
      </c>
      <c r="DG163" s="396">
        <v>278.64</v>
      </c>
      <c r="DH163" s="397"/>
      <c r="DI163" s="512"/>
      <c r="DJ163" s="171">
        <v>1034.1399999999999</v>
      </c>
      <c r="DK163" s="172">
        <v>755.5</v>
      </c>
      <c r="DL163" s="172">
        <v>278.64</v>
      </c>
      <c r="DM163" s="172">
        <v>457.55</v>
      </c>
      <c r="DN163" s="172">
        <v>217.24</v>
      </c>
      <c r="DO163" s="172">
        <v>5336.21</v>
      </c>
      <c r="DP163" s="172">
        <v>527.20000000000005</v>
      </c>
      <c r="DQ163" s="513">
        <v>0</v>
      </c>
      <c r="DS163" s="2"/>
      <c r="DT163" s="2"/>
      <c r="DU163" s="2"/>
      <c r="DV163" s="2"/>
      <c r="DW163" s="60"/>
      <c r="DX163" s="512">
        <v>19217</v>
      </c>
      <c r="DY163" s="514">
        <v>1</v>
      </c>
      <c r="DZ163" s="169">
        <v>0</v>
      </c>
      <c r="EA163" s="169">
        <v>0</v>
      </c>
      <c r="EB163" s="228"/>
      <c r="EC163" s="174"/>
      <c r="ED163" s="175"/>
      <c r="EE163" s="21"/>
      <c r="EF163" s="21"/>
      <c r="EG163" s="228"/>
      <c r="EH163" s="175"/>
      <c r="EI163" s="175"/>
      <c r="EJ163" s="175"/>
      <c r="EK163" s="175"/>
      <c r="EL163" s="175"/>
      <c r="EM163" s="172">
        <v>1175.9100000000001</v>
      </c>
      <c r="EO163" s="656">
        <v>7294</v>
      </c>
      <c r="EP163" s="657">
        <v>12971</v>
      </c>
      <c r="EQ163" s="658">
        <v>2822</v>
      </c>
      <c r="ER163" s="657">
        <v>2473</v>
      </c>
      <c r="ES163" s="657">
        <v>2781</v>
      </c>
      <c r="EU163" s="635">
        <v>7.0828025477707002E-2</v>
      </c>
      <c r="EV163" s="635">
        <v>5.2589292235775326E-2</v>
      </c>
      <c r="EW163" s="635">
        <v>2.6224982746721876E-2</v>
      </c>
      <c r="EX163" s="635">
        <v>4.5173745173745172E-2</v>
      </c>
      <c r="EY163" s="635">
        <v>2.0084566596194502E-2</v>
      </c>
      <c r="EZ163" s="129"/>
    </row>
    <row r="164" spans="8:160" x14ac:dyDescent="0.2">
      <c r="H164" s="14"/>
      <c r="I164" s="248"/>
      <c r="J164" s="4"/>
      <c r="K164" s="249"/>
      <c r="L164" s="249"/>
      <c r="M164" s="486">
        <v>45031</v>
      </c>
      <c r="N164" s="193">
        <v>7850</v>
      </c>
      <c r="O164" s="191">
        <v>13451</v>
      </c>
      <c r="P164" s="192">
        <v>2674</v>
      </c>
      <c r="Q164" s="191">
        <v>2124</v>
      </c>
      <c r="R164" s="191">
        <v>2335</v>
      </c>
      <c r="S164" s="487"/>
      <c r="T164" s="488"/>
      <c r="U164" s="21"/>
      <c r="V164" s="21"/>
      <c r="W164" s="489"/>
      <c r="X164" s="490">
        <v>1403</v>
      </c>
      <c r="Y164" s="194">
        <v>71</v>
      </c>
      <c r="Z164" s="192">
        <v>2517</v>
      </c>
      <c r="AA164" s="192">
        <v>22812.47</v>
      </c>
      <c r="AB164" s="192">
        <v>23708</v>
      </c>
      <c r="AC164" s="194">
        <v>-895.52999999999884</v>
      </c>
      <c r="AD164" s="491">
        <v>21191</v>
      </c>
      <c r="AE164" s="492">
        <v>35.18</v>
      </c>
      <c r="AF164" s="192">
        <v>13451</v>
      </c>
      <c r="AG164" s="192">
        <v>13451</v>
      </c>
      <c r="AH164" s="192">
        <v>6.18</v>
      </c>
      <c r="AI164" s="193">
        <v>7850</v>
      </c>
      <c r="AJ164" s="194">
        <v>0</v>
      </c>
      <c r="AK164" s="192">
        <v>802</v>
      </c>
      <c r="AL164" s="192">
        <v>875.71</v>
      </c>
      <c r="AM164" s="207">
        <v>1153.22</v>
      </c>
      <c r="AN164" s="207">
        <v>26.264285714285712</v>
      </c>
      <c r="AO164" s="197">
        <v>-9.1907730673316756E-2</v>
      </c>
      <c r="AP164" s="493">
        <v>559.66</v>
      </c>
      <c r="AQ164" s="494">
        <v>701.94</v>
      </c>
      <c r="AR164" s="495">
        <v>1126.6300000000001</v>
      </c>
      <c r="AS164" s="495">
        <v>1138.69</v>
      </c>
      <c r="AT164" s="495">
        <v>1231.47</v>
      </c>
      <c r="AU164" s="496">
        <v>1221.07</v>
      </c>
      <c r="AV164" s="496">
        <v>1197.78</v>
      </c>
      <c r="AW164" s="21"/>
      <c r="AX164" s="497">
        <v>1.1031</v>
      </c>
      <c r="AY164" s="498">
        <v>1.4661</v>
      </c>
      <c r="AZ164" s="499">
        <v>2.4832000000000001</v>
      </c>
      <c r="BA164" s="499">
        <v>2.4750999999999999</v>
      </c>
      <c r="BB164" s="499">
        <v>2.2467000000000001</v>
      </c>
      <c r="BC164" s="307"/>
      <c r="BD164" s="500"/>
      <c r="BE164" s="501"/>
      <c r="BF164" s="499">
        <v>1053.46</v>
      </c>
      <c r="BG164" s="502">
        <v>1053.46</v>
      </c>
      <c r="BH164" s="503">
        <v>0</v>
      </c>
      <c r="BI164" s="503">
        <v>0</v>
      </c>
      <c r="BJ164" s="503">
        <v>0</v>
      </c>
      <c r="BK164" s="503">
        <v>1053.46</v>
      </c>
      <c r="BL164" s="503">
        <v>1053.46</v>
      </c>
      <c r="BM164" s="503">
        <v>1053.46</v>
      </c>
      <c r="BN164" s="503">
        <v>1052.96</v>
      </c>
      <c r="BO164" s="503">
        <v>1052.72</v>
      </c>
      <c r="BP164" s="503">
        <v>33.561581205598927</v>
      </c>
      <c r="BQ164" s="503">
        <v>214.20647999999983</v>
      </c>
      <c r="BR164" s="503">
        <v>0</v>
      </c>
      <c r="BS164" s="503">
        <v>1053.3800000000001</v>
      </c>
      <c r="BT164" s="503">
        <v>0</v>
      </c>
      <c r="BU164" s="504">
        <v>0</v>
      </c>
      <c r="BV164" s="307"/>
      <c r="BW164" s="458"/>
      <c r="BX164" s="505"/>
      <c r="BY164" s="505"/>
      <c r="BZ164" s="505"/>
      <c r="CA164" s="505"/>
      <c r="CB164" s="505"/>
      <c r="CC164" s="505"/>
      <c r="CD164" s="505"/>
      <c r="CE164" s="505"/>
      <c r="CF164" s="505"/>
      <c r="CG164" s="505"/>
      <c r="CH164" s="505"/>
      <c r="CI164" s="505"/>
      <c r="CJ164" s="505"/>
      <c r="CK164" s="505"/>
      <c r="CL164" s="505"/>
      <c r="CM164" s="505"/>
      <c r="CN164" s="505"/>
      <c r="CO164" s="500"/>
      <c r="CP164" s="505"/>
      <c r="CQ164" s="505"/>
      <c r="CR164" s="506"/>
      <c r="CS164" s="500"/>
      <c r="CT164" s="505"/>
      <c r="CU164" s="500"/>
      <c r="CV164" s="500"/>
      <c r="CW164" s="500"/>
      <c r="CX164" s="506"/>
      <c r="CY164" s="505"/>
      <c r="CZ164" s="475"/>
      <c r="DA164" s="307"/>
      <c r="DB164" s="507">
        <v>0</v>
      </c>
      <c r="DC164" s="508"/>
      <c r="DD164" s="508"/>
      <c r="DE164" s="508"/>
      <c r="DF164" s="573">
        <v>717.92</v>
      </c>
      <c r="DG164" s="396">
        <v>236.37</v>
      </c>
      <c r="DH164" s="397"/>
      <c r="DI164" s="512"/>
      <c r="DJ164" s="171">
        <v>954.29</v>
      </c>
      <c r="DK164" s="172">
        <v>717.92</v>
      </c>
      <c r="DL164" s="172">
        <v>236.37</v>
      </c>
      <c r="DM164" s="172">
        <v>976.31</v>
      </c>
      <c r="DN164" s="172">
        <v>210.86</v>
      </c>
      <c r="DO164" s="172">
        <v>5077.8199999999988</v>
      </c>
      <c r="DP164" s="172">
        <v>552.71</v>
      </c>
      <c r="DQ164" s="513">
        <v>0</v>
      </c>
      <c r="DS164" s="2"/>
      <c r="DT164" s="2"/>
      <c r="DU164" s="2"/>
      <c r="DV164" s="2"/>
      <c r="DW164" s="60"/>
      <c r="DX164" s="512">
        <v>41005</v>
      </c>
      <c r="DY164" s="514">
        <v>1</v>
      </c>
      <c r="DZ164" s="169">
        <v>0</v>
      </c>
      <c r="EA164" s="169">
        <v>0</v>
      </c>
      <c r="EB164" s="228"/>
      <c r="EC164" s="174"/>
      <c r="ED164" s="175"/>
      <c r="EE164" s="21"/>
      <c r="EF164" s="21"/>
      <c r="EG164" s="228"/>
      <c r="EH164" s="175"/>
      <c r="EI164" s="175"/>
      <c r="EJ164" s="175"/>
      <c r="EK164" s="175"/>
      <c r="EL164" s="175"/>
      <c r="EM164" s="172">
        <v>1153.22</v>
      </c>
      <c r="EO164" s="656">
        <v>7267</v>
      </c>
      <c r="EP164" s="657">
        <v>12667</v>
      </c>
      <c r="EQ164" s="658">
        <v>2824</v>
      </c>
      <c r="ER164" s="657">
        <v>2022</v>
      </c>
      <c r="ES164" s="657">
        <v>2335</v>
      </c>
      <c r="EU164" s="635">
        <v>7.4267515923566882E-2</v>
      </c>
      <c r="EV164" s="635">
        <v>5.8285629321240054E-2</v>
      </c>
      <c r="EW164" s="635">
        <v>-5.6095736724008978E-2</v>
      </c>
      <c r="EX164" s="635">
        <v>4.8022598870056499E-2</v>
      </c>
      <c r="EY164" s="635">
        <v>0</v>
      </c>
      <c r="EZ164" s="129"/>
    </row>
    <row r="165" spans="8:160" x14ac:dyDescent="0.2">
      <c r="H165" s="14"/>
      <c r="I165" s="248"/>
      <c r="J165" s="4"/>
      <c r="K165" s="249"/>
      <c r="L165" s="249"/>
      <c r="M165" s="486">
        <v>45032</v>
      </c>
      <c r="N165" s="193">
        <v>7850</v>
      </c>
      <c r="O165" s="191">
        <v>13730</v>
      </c>
      <c r="P165" s="192">
        <v>2951</v>
      </c>
      <c r="Q165" s="191">
        <v>2322</v>
      </c>
      <c r="R165" s="191">
        <v>2053</v>
      </c>
      <c r="S165" s="487"/>
      <c r="T165" s="488"/>
      <c r="U165" s="21"/>
      <c r="V165" s="21"/>
      <c r="W165" s="489"/>
      <c r="X165" s="490">
        <v>1401</v>
      </c>
      <c r="Y165" s="194">
        <v>72</v>
      </c>
      <c r="Z165" s="192">
        <v>2645</v>
      </c>
      <c r="AA165" s="192">
        <v>20172.78</v>
      </c>
      <c r="AB165" s="192">
        <v>21051</v>
      </c>
      <c r="AC165" s="194">
        <v>-878.22000000000116</v>
      </c>
      <c r="AD165" s="491">
        <v>18406</v>
      </c>
      <c r="AE165" s="492">
        <v>3430.21</v>
      </c>
      <c r="AF165" s="192">
        <v>13730</v>
      </c>
      <c r="AG165" s="192">
        <v>13730</v>
      </c>
      <c r="AH165" s="192">
        <v>-18.789999999999964</v>
      </c>
      <c r="AI165" s="192">
        <v>7850</v>
      </c>
      <c r="AJ165" s="194">
        <v>0</v>
      </c>
      <c r="AK165" s="192">
        <v>551.45000000000005</v>
      </c>
      <c r="AL165" s="192">
        <v>684.75</v>
      </c>
      <c r="AM165" s="207">
        <v>1117.27</v>
      </c>
      <c r="AN165" s="207">
        <v>27.404761904761905</v>
      </c>
      <c r="AO165" s="197">
        <v>-0.24172635778402382</v>
      </c>
      <c r="AP165" s="493">
        <v>780.48</v>
      </c>
      <c r="AQ165" s="494">
        <v>502.59</v>
      </c>
      <c r="AR165" s="495">
        <v>1129.98</v>
      </c>
      <c r="AS165" s="495">
        <v>1138.69</v>
      </c>
      <c r="AT165" s="495">
        <v>1230.6600000000001</v>
      </c>
      <c r="AU165" s="496">
        <v>1221.07</v>
      </c>
      <c r="AV165" s="496">
        <v>1214.6199999999999</v>
      </c>
      <c r="AW165" s="21"/>
      <c r="AX165" s="497">
        <v>1.151</v>
      </c>
      <c r="AY165" s="498">
        <v>1.4661</v>
      </c>
      <c r="AZ165" s="499">
        <v>2.4758</v>
      </c>
      <c r="BA165" s="499">
        <v>2.4750999999999999</v>
      </c>
      <c r="BB165" s="499">
        <v>2.4565999999999999</v>
      </c>
      <c r="BC165" s="307"/>
      <c r="BD165" s="500"/>
      <c r="BE165" s="501"/>
      <c r="BF165" s="499">
        <v>1056.3900000000001</v>
      </c>
      <c r="BG165" s="502">
        <v>1056.3900000000001</v>
      </c>
      <c r="BH165" s="503">
        <v>0</v>
      </c>
      <c r="BI165" s="503">
        <v>0</v>
      </c>
      <c r="BJ165" s="503">
        <v>0</v>
      </c>
      <c r="BK165" s="503">
        <v>1056.3900000000001</v>
      </c>
      <c r="BL165" s="503">
        <v>1056.3900000000001</v>
      </c>
      <c r="BM165" s="503">
        <v>1056.3900000000001</v>
      </c>
      <c r="BN165" s="503">
        <v>1053.67</v>
      </c>
      <c r="BO165" s="503">
        <v>1055.47</v>
      </c>
      <c r="BP165" s="503">
        <v>32.96339860236629</v>
      </c>
      <c r="BQ165" s="503">
        <v>251.19923999999901</v>
      </c>
      <c r="BR165" s="503">
        <v>0</v>
      </c>
      <c r="BS165" s="503">
        <v>1055.67</v>
      </c>
      <c r="BT165" s="503">
        <v>0</v>
      </c>
      <c r="BU165" s="504">
        <v>0</v>
      </c>
      <c r="BV165" s="307"/>
      <c r="BW165" s="458"/>
      <c r="BX165" s="505"/>
      <c r="BY165" s="505"/>
      <c r="BZ165" s="505"/>
      <c r="CA165" s="505"/>
      <c r="CB165" s="505"/>
      <c r="CC165" s="505"/>
      <c r="CD165" s="505"/>
      <c r="CE165" s="505"/>
      <c r="CF165" s="505"/>
      <c r="CG165" s="505"/>
      <c r="CH165" s="505"/>
      <c r="CI165" s="505"/>
      <c r="CJ165" s="505"/>
      <c r="CK165" s="505"/>
      <c r="CL165" s="505"/>
      <c r="CM165" s="505"/>
      <c r="CN165" s="505"/>
      <c r="CO165" s="500"/>
      <c r="CP165" s="505"/>
      <c r="CQ165" s="505"/>
      <c r="CR165" s="506"/>
      <c r="CS165" s="500"/>
      <c r="CT165" s="505"/>
      <c r="CU165" s="500"/>
      <c r="CV165" s="500"/>
      <c r="CW165" s="500"/>
      <c r="CX165" s="506"/>
      <c r="CY165" s="505"/>
      <c r="CZ165" s="475"/>
      <c r="DA165" s="307"/>
      <c r="DB165" s="507">
        <v>0</v>
      </c>
      <c r="DC165" s="508"/>
      <c r="DD165" s="508"/>
      <c r="DE165" s="508"/>
      <c r="DF165" s="573">
        <v>747.86</v>
      </c>
      <c r="DG165" s="396">
        <v>204.98</v>
      </c>
      <c r="DH165" s="397"/>
      <c r="DI165" s="512"/>
      <c r="DJ165" s="171">
        <v>952.84</v>
      </c>
      <c r="DK165" s="172">
        <v>747.86</v>
      </c>
      <c r="DL165" s="172">
        <v>204.98</v>
      </c>
      <c r="DM165" s="172">
        <v>0</v>
      </c>
      <c r="DN165" s="172">
        <v>0</v>
      </c>
      <c r="DO165" s="172">
        <v>5825.6800000000012</v>
      </c>
      <c r="DP165" s="172">
        <v>757.69</v>
      </c>
      <c r="DQ165" s="513">
        <v>0</v>
      </c>
      <c r="DS165" s="2"/>
      <c r="DT165" s="2"/>
      <c r="DU165" s="2"/>
      <c r="DV165" s="2"/>
      <c r="DW165" s="60"/>
      <c r="DX165" s="512">
        <v>0</v>
      </c>
      <c r="DY165" s="514">
        <v>0</v>
      </c>
      <c r="DZ165" s="169">
        <v>0</v>
      </c>
      <c r="EA165" s="169">
        <v>0</v>
      </c>
      <c r="EB165" s="228"/>
      <c r="EC165" s="174"/>
      <c r="ED165" s="175"/>
      <c r="EE165" s="21"/>
      <c r="EF165" s="21"/>
      <c r="EG165" s="228"/>
      <c r="EH165" s="175"/>
      <c r="EI165" s="175"/>
      <c r="EJ165" s="175"/>
      <c r="EK165" s="175"/>
      <c r="EL165" s="175"/>
      <c r="EM165" s="172">
        <v>1117.27</v>
      </c>
      <c r="EO165" s="656">
        <v>7265</v>
      </c>
      <c r="EP165" s="657">
        <v>13138</v>
      </c>
      <c r="EQ165" s="658">
        <v>2618</v>
      </c>
      <c r="ER165" s="657">
        <v>2233</v>
      </c>
      <c r="ES165" s="657">
        <v>2052</v>
      </c>
      <c r="EU165" s="635">
        <v>7.4522292993630571E-2</v>
      </c>
      <c r="EV165" s="635">
        <v>4.3117261471230885E-2</v>
      </c>
      <c r="EW165" s="635">
        <v>0.11284310403253134</v>
      </c>
      <c r="EX165" s="635">
        <v>3.8329026701119727E-2</v>
      </c>
      <c r="EY165" s="635">
        <v>4.8709206039941551E-4</v>
      </c>
      <c r="EZ165" s="129"/>
      <c r="FD165" s="22">
        <v>1.069670818204721E-2</v>
      </c>
    </row>
    <row r="166" spans="8:160" x14ac:dyDescent="0.2">
      <c r="H166" s="14"/>
      <c r="I166" s="248"/>
      <c r="J166" s="4"/>
      <c r="K166" s="249"/>
      <c r="L166" s="249"/>
      <c r="M166" s="486">
        <v>45033</v>
      </c>
      <c r="N166" s="193">
        <v>7821</v>
      </c>
      <c r="O166" s="191">
        <v>13149</v>
      </c>
      <c r="P166" s="192">
        <v>3107</v>
      </c>
      <c r="Q166" s="191">
        <v>2206</v>
      </c>
      <c r="R166" s="191">
        <v>2075</v>
      </c>
      <c r="S166" s="487"/>
      <c r="T166" s="488"/>
      <c r="U166" s="21"/>
      <c r="V166" s="21"/>
      <c r="W166" s="489"/>
      <c r="X166" s="490">
        <v>1504</v>
      </c>
      <c r="Y166" s="194">
        <v>71</v>
      </c>
      <c r="Z166" s="192">
        <v>2757</v>
      </c>
      <c r="AA166" s="192">
        <v>20076.05</v>
      </c>
      <c r="AB166" s="192">
        <v>20839</v>
      </c>
      <c r="AC166" s="194">
        <v>-762.95000000000073</v>
      </c>
      <c r="AD166" s="491">
        <v>18082</v>
      </c>
      <c r="AE166" s="492">
        <v>3100.54</v>
      </c>
      <c r="AF166" s="192">
        <v>13149</v>
      </c>
      <c r="AG166" s="192">
        <v>13149</v>
      </c>
      <c r="AH166" s="192">
        <v>109.53999999999996</v>
      </c>
      <c r="AI166" s="192">
        <v>7821</v>
      </c>
      <c r="AJ166" s="194">
        <v>0</v>
      </c>
      <c r="AK166" s="192">
        <v>578.61599999999999</v>
      </c>
      <c r="AL166" s="192">
        <v>554.87</v>
      </c>
      <c r="AM166" s="207">
        <v>1137.22</v>
      </c>
      <c r="AN166" s="207">
        <v>26.145238095238099</v>
      </c>
      <c r="AO166" s="197">
        <v>4.1039307589143717E-2</v>
      </c>
      <c r="AP166" s="493">
        <v>553.01</v>
      </c>
      <c r="AQ166" s="494">
        <v>574.61</v>
      </c>
      <c r="AR166" s="495">
        <v>1126.3800000000001</v>
      </c>
      <c r="AS166" s="495">
        <v>1138.69</v>
      </c>
      <c r="AT166" s="495">
        <v>1236.42</v>
      </c>
      <c r="AU166" s="496">
        <v>1221.07</v>
      </c>
      <c r="AV166" s="496">
        <v>1217.6600000000001</v>
      </c>
      <c r="AW166" s="21"/>
      <c r="AX166" s="497">
        <v>1.0981000000000001</v>
      </c>
      <c r="AY166" s="498">
        <v>1.4661</v>
      </c>
      <c r="AZ166" s="499">
        <v>2.5592000000000001</v>
      </c>
      <c r="BA166" s="499">
        <v>2.4750999999999999</v>
      </c>
      <c r="BB166" s="499">
        <v>2.4937999999999998</v>
      </c>
      <c r="BC166" s="307"/>
      <c r="BD166" s="500"/>
      <c r="BE166" s="501"/>
      <c r="BF166" s="499">
        <v>1054.03</v>
      </c>
      <c r="BG166" s="502">
        <v>1054.03</v>
      </c>
      <c r="BH166" s="503">
        <v>0</v>
      </c>
      <c r="BI166" s="503">
        <v>0</v>
      </c>
      <c r="BJ166" s="503">
        <v>0</v>
      </c>
      <c r="BK166" s="503">
        <v>1054.03</v>
      </c>
      <c r="BL166" s="503">
        <v>1054.03</v>
      </c>
      <c r="BM166" s="503">
        <v>1054.03</v>
      </c>
      <c r="BN166" s="503">
        <v>1055.77</v>
      </c>
      <c r="BO166" s="503">
        <v>1053.98</v>
      </c>
      <c r="BP166" s="503">
        <v>36.08152902179279</v>
      </c>
      <c r="BQ166" s="503">
        <v>97.642580000000635</v>
      </c>
      <c r="BR166" s="503">
        <v>0</v>
      </c>
      <c r="BS166" s="503">
        <v>1053.93</v>
      </c>
      <c r="BT166" s="503">
        <v>0</v>
      </c>
      <c r="BU166" s="504">
        <v>0</v>
      </c>
      <c r="BV166" s="307"/>
      <c r="BW166" s="458"/>
      <c r="BX166" s="505"/>
      <c r="BY166" s="505"/>
      <c r="BZ166" s="505"/>
      <c r="CA166" s="505"/>
      <c r="CB166" s="505"/>
      <c r="CC166" s="505"/>
      <c r="CD166" s="505"/>
      <c r="CE166" s="505"/>
      <c r="CF166" s="505"/>
      <c r="CG166" s="505"/>
      <c r="CH166" s="505"/>
      <c r="CI166" s="505"/>
      <c r="CJ166" s="505"/>
      <c r="CK166" s="505"/>
      <c r="CL166" s="505"/>
      <c r="CM166" s="505"/>
      <c r="CN166" s="505"/>
      <c r="CO166" s="500"/>
      <c r="CP166" s="505"/>
      <c r="CQ166" s="505"/>
      <c r="CR166" s="506"/>
      <c r="CS166" s="500"/>
      <c r="CT166" s="505"/>
      <c r="CU166" s="500"/>
      <c r="CV166" s="500"/>
      <c r="CW166" s="500"/>
      <c r="CX166" s="506"/>
      <c r="CY166" s="505"/>
      <c r="CZ166" s="475"/>
      <c r="DA166" s="307"/>
      <c r="DB166" s="507">
        <v>0</v>
      </c>
      <c r="DC166" s="508"/>
      <c r="DD166" s="508"/>
      <c r="DE166" s="508"/>
      <c r="DF166" s="573">
        <v>740.34</v>
      </c>
      <c r="DG166" s="396">
        <v>282.86</v>
      </c>
      <c r="DH166" s="397"/>
      <c r="DI166" s="512"/>
      <c r="DJ166" s="171">
        <v>1023.2</v>
      </c>
      <c r="DK166" s="172">
        <v>740.34</v>
      </c>
      <c r="DL166" s="172">
        <v>282.86</v>
      </c>
      <c r="DM166" s="172">
        <v>726.71</v>
      </c>
      <c r="DN166" s="172">
        <v>608.19000000000005</v>
      </c>
      <c r="DO166" s="172">
        <v>5839.31</v>
      </c>
      <c r="DP166" s="172">
        <v>432.36</v>
      </c>
      <c r="DQ166" s="513">
        <v>0</v>
      </c>
      <c r="DS166" s="2"/>
      <c r="DT166" s="2"/>
      <c r="DU166" s="2"/>
      <c r="DV166" s="2"/>
      <c r="DW166" s="60"/>
      <c r="DX166" s="512">
        <v>30522</v>
      </c>
      <c r="DY166" s="514">
        <v>2</v>
      </c>
      <c r="DZ166" s="169">
        <v>0</v>
      </c>
      <c r="EA166" s="169">
        <v>0</v>
      </c>
      <c r="EB166" s="228"/>
      <c r="EC166" s="174"/>
      <c r="ED166" s="175"/>
      <c r="EE166" s="21"/>
      <c r="EF166" s="21"/>
      <c r="EG166" s="228"/>
      <c r="EH166" s="175"/>
      <c r="EI166" s="175"/>
      <c r="EJ166" s="175"/>
      <c r="EK166" s="175"/>
      <c r="EL166" s="175"/>
      <c r="EM166" s="172">
        <v>1137.22</v>
      </c>
      <c r="EO166" s="656">
        <v>7245</v>
      </c>
      <c r="EP166" s="657">
        <v>12609</v>
      </c>
      <c r="EQ166" s="658">
        <v>3009</v>
      </c>
      <c r="ER166" s="657">
        <v>2120</v>
      </c>
      <c r="ES166" s="657">
        <v>2075</v>
      </c>
      <c r="EU166" s="635">
        <v>7.3647871116225547E-2</v>
      </c>
      <c r="EV166" s="635">
        <v>4.1067761806981518E-2</v>
      </c>
      <c r="EW166" s="635">
        <v>3.1541680077244928E-2</v>
      </c>
      <c r="EX166" s="635">
        <v>3.8984587488667274E-2</v>
      </c>
      <c r="EY166" s="635">
        <v>0</v>
      </c>
      <c r="EZ166" s="129"/>
      <c r="FD166" s="22">
        <v>1.0813519890190139E-2</v>
      </c>
    </row>
    <row r="167" spans="8:160" x14ac:dyDescent="0.2">
      <c r="H167" s="14"/>
      <c r="I167" s="248"/>
      <c r="J167" s="4"/>
      <c r="K167" s="249"/>
      <c r="L167" s="249"/>
      <c r="M167" s="486">
        <v>45034</v>
      </c>
      <c r="N167" s="193">
        <v>7849</v>
      </c>
      <c r="O167" s="191">
        <v>13117</v>
      </c>
      <c r="P167" s="192">
        <v>3268</v>
      </c>
      <c r="Q167" s="191">
        <v>2346</v>
      </c>
      <c r="R167" s="191">
        <v>3052</v>
      </c>
      <c r="S167" s="487"/>
      <c r="T167" s="488"/>
      <c r="U167" s="21"/>
      <c r="V167" s="21"/>
      <c r="W167" s="489"/>
      <c r="X167" s="490">
        <v>1454</v>
      </c>
      <c r="Y167" s="194">
        <v>74</v>
      </c>
      <c r="Z167" s="192">
        <v>2697</v>
      </c>
      <c r="AA167" s="192">
        <v>22232.21</v>
      </c>
      <c r="AB167" s="192">
        <v>22941</v>
      </c>
      <c r="AC167" s="194">
        <v>-708.79000000000087</v>
      </c>
      <c r="AD167" s="491">
        <v>20244</v>
      </c>
      <c r="AE167" s="492">
        <v>1280.04</v>
      </c>
      <c r="AF167" s="192">
        <v>13117</v>
      </c>
      <c r="AG167" s="192">
        <v>13117</v>
      </c>
      <c r="AH167" s="192">
        <v>-26.960000000000036</v>
      </c>
      <c r="AI167" s="192">
        <v>7821</v>
      </c>
      <c r="AJ167" s="194">
        <v>0</v>
      </c>
      <c r="AK167" s="192">
        <v>738.52</v>
      </c>
      <c r="AL167" s="192">
        <v>687.15</v>
      </c>
      <c r="AM167" s="207">
        <v>1131.42</v>
      </c>
      <c r="AN167" s="207">
        <v>25.421428571428571</v>
      </c>
      <c r="AO167" s="197">
        <v>6.9558034988896719E-2</v>
      </c>
      <c r="AP167" s="493">
        <v>602.77</v>
      </c>
      <c r="AQ167" s="494">
        <v>1410.25</v>
      </c>
      <c r="AR167" s="495">
        <v>1124.42</v>
      </c>
      <c r="AS167" s="495">
        <v>1138.69</v>
      </c>
      <c r="AT167" s="495">
        <v>1240.92</v>
      </c>
      <c r="AU167" s="496">
        <v>1221.07</v>
      </c>
      <c r="AV167" s="496">
        <v>1195.83</v>
      </c>
      <c r="AW167" s="21"/>
      <c r="AX167" s="497">
        <v>1.0677000000000001</v>
      </c>
      <c r="AY167" s="498">
        <v>1.4661</v>
      </c>
      <c r="AZ167" s="499">
        <v>2.6294</v>
      </c>
      <c r="BA167" s="499">
        <v>2.4750999999999999</v>
      </c>
      <c r="BB167" s="499">
        <v>2.1913999999999998</v>
      </c>
      <c r="BC167" s="307"/>
      <c r="BD167" s="500"/>
      <c r="BE167" s="501"/>
      <c r="BF167" s="499">
        <v>1056.73</v>
      </c>
      <c r="BG167" s="502">
        <v>1056.73</v>
      </c>
      <c r="BH167" s="503">
        <v>0</v>
      </c>
      <c r="BI167" s="503">
        <v>0</v>
      </c>
      <c r="BJ167" s="503">
        <v>0</v>
      </c>
      <c r="BK167" s="503">
        <v>1056.73</v>
      </c>
      <c r="BL167" s="503">
        <v>1056.73</v>
      </c>
      <c r="BM167" s="503">
        <v>1056.73</v>
      </c>
      <c r="BN167" s="503">
        <v>1056.3399999999999</v>
      </c>
      <c r="BO167" s="503">
        <v>1056.77</v>
      </c>
      <c r="BP167" s="503">
        <v>33.377767278617711</v>
      </c>
      <c r="BQ167" s="503">
        <v>204.01857999999993</v>
      </c>
      <c r="BR167" s="503">
        <v>0</v>
      </c>
      <c r="BS167" s="503">
        <v>1056.73</v>
      </c>
      <c r="BT167" s="503">
        <v>0</v>
      </c>
      <c r="BU167" s="504">
        <v>0</v>
      </c>
      <c r="BV167" s="307"/>
      <c r="BW167" s="458"/>
      <c r="BX167" s="505"/>
      <c r="BY167" s="505"/>
      <c r="BZ167" s="505"/>
      <c r="CA167" s="505"/>
      <c r="CB167" s="505"/>
      <c r="CC167" s="505"/>
      <c r="CD167" s="505"/>
      <c r="CE167" s="505"/>
      <c r="CF167" s="505"/>
      <c r="CG167" s="505"/>
      <c r="CH167" s="505"/>
      <c r="CI167" s="505"/>
      <c r="CJ167" s="505"/>
      <c r="CK167" s="505"/>
      <c r="CL167" s="505"/>
      <c r="CM167" s="505"/>
      <c r="CN167" s="505"/>
      <c r="CO167" s="500"/>
      <c r="CP167" s="505"/>
      <c r="CQ167" s="505"/>
      <c r="CR167" s="506"/>
      <c r="CS167" s="500"/>
      <c r="CT167" s="505"/>
      <c r="CU167" s="500"/>
      <c r="CV167" s="500"/>
      <c r="CW167" s="500"/>
      <c r="CX167" s="506"/>
      <c r="CY167" s="505"/>
      <c r="CZ167" s="475"/>
      <c r="DA167" s="307"/>
      <c r="DB167" s="507">
        <v>0</v>
      </c>
      <c r="DC167" s="508"/>
      <c r="DD167" s="508"/>
      <c r="DE167" s="508"/>
      <c r="DF167" s="573">
        <v>714.45</v>
      </c>
      <c r="DG167" s="396">
        <v>274.60000000000002</v>
      </c>
      <c r="DH167" s="397"/>
      <c r="DI167" s="512"/>
      <c r="DJ167" s="171">
        <v>989.05000000000007</v>
      </c>
      <c r="DK167" s="172">
        <v>714.45</v>
      </c>
      <c r="DL167" s="172">
        <v>274.60000000000002</v>
      </c>
      <c r="DM167" s="172">
        <v>1241.6199999999999</v>
      </c>
      <c r="DN167" s="172">
        <v>214.67</v>
      </c>
      <c r="DO167" s="172">
        <v>5312.14</v>
      </c>
      <c r="DP167" s="172">
        <v>492.29</v>
      </c>
      <c r="DQ167" s="513">
        <v>0</v>
      </c>
      <c r="DS167" s="2"/>
      <c r="DT167" s="2"/>
      <c r="DU167" s="2"/>
      <c r="DV167" s="2"/>
      <c r="DW167" s="60"/>
      <c r="DX167" s="512">
        <v>52148</v>
      </c>
      <c r="DY167" s="514">
        <v>1</v>
      </c>
      <c r="DZ167" s="169">
        <v>0</v>
      </c>
      <c r="EA167" s="169">
        <v>0</v>
      </c>
      <c r="EB167" s="228"/>
      <c r="EC167" s="174"/>
      <c r="ED167" s="175"/>
      <c r="EE167" s="21"/>
      <c r="EF167" s="21"/>
      <c r="EG167" s="228"/>
      <c r="EH167" s="175"/>
      <c r="EI167" s="175"/>
      <c r="EJ167" s="175"/>
      <c r="EK167" s="175"/>
      <c r="EL167" s="175"/>
      <c r="EM167" s="172">
        <v>1131.42</v>
      </c>
      <c r="EO167" s="656">
        <v>7280</v>
      </c>
      <c r="EP167" s="657">
        <v>12270</v>
      </c>
      <c r="EQ167" s="658">
        <v>3131</v>
      </c>
      <c r="ER167" s="657">
        <v>2255</v>
      </c>
      <c r="ES167" s="657">
        <v>3051</v>
      </c>
      <c r="EU167" s="635">
        <v>7.249331124984075E-2</v>
      </c>
      <c r="EV167" s="635">
        <v>6.457269192650758E-2</v>
      </c>
      <c r="EW167" s="635">
        <v>4.1921664626682988E-2</v>
      </c>
      <c r="EX167" s="635">
        <v>3.8789428815004259E-2</v>
      </c>
      <c r="EY167" s="635">
        <v>3.2765399737876802E-4</v>
      </c>
      <c r="EZ167" s="129"/>
      <c r="FD167" s="22">
        <v>1.0433898070741103E-2</v>
      </c>
    </row>
    <row r="168" spans="8:160" x14ac:dyDescent="0.2">
      <c r="H168" s="14"/>
      <c r="I168" s="248"/>
      <c r="J168" s="4"/>
      <c r="K168" s="249"/>
      <c r="L168" s="249"/>
      <c r="M168" s="486">
        <v>45035</v>
      </c>
      <c r="N168" s="193">
        <v>7850</v>
      </c>
      <c r="O168" s="191">
        <v>13058</v>
      </c>
      <c r="P168" s="192">
        <v>3018</v>
      </c>
      <c r="Q168" s="191">
        <v>2552</v>
      </c>
      <c r="R168" s="191">
        <v>3211</v>
      </c>
      <c r="S168" s="487"/>
      <c r="T168" s="488"/>
      <c r="U168" s="21"/>
      <c r="V168" s="21"/>
      <c r="W168" s="489"/>
      <c r="X168" s="490">
        <v>1503</v>
      </c>
      <c r="Y168" s="194">
        <v>74</v>
      </c>
      <c r="Z168" s="192">
        <v>586</v>
      </c>
      <c r="AA168" s="192">
        <v>22282.69</v>
      </c>
      <c r="AB168" s="192">
        <v>23146</v>
      </c>
      <c r="AC168" s="194">
        <v>-863.31000000000131</v>
      </c>
      <c r="AD168" s="491">
        <v>22560</v>
      </c>
      <c r="AE168" s="492">
        <v>1692.6</v>
      </c>
      <c r="AF168" s="192">
        <v>13058</v>
      </c>
      <c r="AG168" s="192">
        <v>13058</v>
      </c>
      <c r="AH168" s="192">
        <v>767.59999999999991</v>
      </c>
      <c r="AI168" s="192">
        <v>7850</v>
      </c>
      <c r="AJ168" s="194">
        <v>0</v>
      </c>
      <c r="AK168" s="192">
        <v>904.16</v>
      </c>
      <c r="AL168" s="192">
        <v>840.55</v>
      </c>
      <c r="AM168" s="207">
        <v>1171.02</v>
      </c>
      <c r="AN168" s="207">
        <v>26.276190476190475</v>
      </c>
      <c r="AO168" s="197">
        <v>7.0352592461511251E-2</v>
      </c>
      <c r="AP168" s="493">
        <v>674.63</v>
      </c>
      <c r="AQ168" s="494">
        <v>523.59</v>
      </c>
      <c r="AR168" s="495">
        <v>1126.94</v>
      </c>
      <c r="AS168" s="495">
        <v>1139.54</v>
      </c>
      <c r="AT168" s="495">
        <v>1230.6300000000001</v>
      </c>
      <c r="AU168" s="496">
        <v>1221.83</v>
      </c>
      <c r="AV168" s="496">
        <v>1185.8499999999999</v>
      </c>
      <c r="AW168" s="21"/>
      <c r="AX168" s="497">
        <v>1.1035999999999999</v>
      </c>
      <c r="AY168" s="498">
        <v>1.4842</v>
      </c>
      <c r="AZ168" s="499">
        <v>2.5114999999999998</v>
      </c>
      <c r="BA168" s="499">
        <v>2.6008</v>
      </c>
      <c r="BB168" s="499">
        <v>2.0619000000000001</v>
      </c>
      <c r="BC168" s="307"/>
      <c r="BD168" s="500"/>
      <c r="BE168" s="501"/>
      <c r="BF168" s="499">
        <v>1055.1600000000001</v>
      </c>
      <c r="BG168" s="502">
        <v>1055.1600000000001</v>
      </c>
      <c r="BH168" s="503">
        <v>0</v>
      </c>
      <c r="BI168" s="503">
        <v>0</v>
      </c>
      <c r="BJ168" s="503">
        <v>0</v>
      </c>
      <c r="BK168" s="503">
        <v>1055.1600000000001</v>
      </c>
      <c r="BL168" s="503">
        <v>1055.1600000000001</v>
      </c>
      <c r="BM168" s="503">
        <v>1055.1600000000001</v>
      </c>
      <c r="BN168" s="503">
        <v>1055.24</v>
      </c>
      <c r="BO168" s="503">
        <v>1055.08</v>
      </c>
      <c r="BP168" s="503">
        <v>34.436660042439961</v>
      </c>
      <c r="BQ168" s="503">
        <v>175.2039900000018</v>
      </c>
      <c r="BR168" s="503">
        <v>0</v>
      </c>
      <c r="BS168" s="503">
        <v>1054.97</v>
      </c>
      <c r="BT168" s="503">
        <v>0</v>
      </c>
      <c r="BU168" s="504">
        <v>0</v>
      </c>
      <c r="BV168" s="307"/>
      <c r="BW168" s="458"/>
      <c r="BX168" s="505"/>
      <c r="BY168" s="505"/>
      <c r="BZ168" s="505"/>
      <c r="CA168" s="505"/>
      <c r="CB168" s="505"/>
      <c r="CC168" s="505"/>
      <c r="CD168" s="505"/>
      <c r="CE168" s="505"/>
      <c r="CF168" s="505"/>
      <c r="CG168" s="505"/>
      <c r="CH168" s="505"/>
      <c r="CI168" s="505"/>
      <c r="CJ168" s="505"/>
      <c r="CK168" s="505"/>
      <c r="CL168" s="505"/>
      <c r="CM168" s="505"/>
      <c r="CN168" s="505"/>
      <c r="CO168" s="500"/>
      <c r="CP168" s="505"/>
      <c r="CQ168" s="505"/>
      <c r="CR168" s="506"/>
      <c r="CS168" s="500"/>
      <c r="CT168" s="505"/>
      <c r="CU168" s="500"/>
      <c r="CV168" s="500"/>
      <c r="CW168" s="500"/>
      <c r="CX168" s="506"/>
      <c r="CY168" s="505"/>
      <c r="CZ168" s="475"/>
      <c r="DA168" s="307"/>
      <c r="DB168" s="507">
        <v>0</v>
      </c>
      <c r="DC168" s="508"/>
      <c r="DD168" s="508"/>
      <c r="DE168" s="508"/>
      <c r="DF168" s="573">
        <v>751.17</v>
      </c>
      <c r="DG168" s="396">
        <v>271.22000000000003</v>
      </c>
      <c r="DH168" s="397"/>
      <c r="DI168" s="512"/>
      <c r="DJ168" s="171">
        <v>1022.39</v>
      </c>
      <c r="DK168" s="172">
        <v>751.17</v>
      </c>
      <c r="DL168" s="172">
        <v>271.22000000000003</v>
      </c>
      <c r="DM168" s="172">
        <v>549.42999999999995</v>
      </c>
      <c r="DN168" s="172">
        <v>274.98</v>
      </c>
      <c r="DO168" s="172">
        <v>5513.8799999999992</v>
      </c>
      <c r="DP168" s="172">
        <v>488.53000000000003</v>
      </c>
      <c r="DQ168" s="513">
        <v>0</v>
      </c>
      <c r="DS168" s="2"/>
      <c r="DT168" s="2"/>
      <c r="DU168" s="2"/>
      <c r="DV168" s="2"/>
      <c r="DW168" s="60"/>
      <c r="DX168" s="512">
        <v>23076</v>
      </c>
      <c r="DY168" s="514">
        <v>1</v>
      </c>
      <c r="DZ168" s="169">
        <v>0</v>
      </c>
      <c r="EA168" s="169">
        <v>0</v>
      </c>
      <c r="EB168" s="228"/>
      <c r="EC168" s="174"/>
      <c r="ED168" s="175"/>
      <c r="EE168" s="21"/>
      <c r="EF168" s="21"/>
      <c r="EG168" s="228"/>
      <c r="EH168" s="175"/>
      <c r="EI168" s="175"/>
      <c r="EJ168" s="175"/>
      <c r="EK168" s="175"/>
      <c r="EL168" s="175"/>
      <c r="EM168" s="172">
        <v>1171.02</v>
      </c>
      <c r="EO168" s="656">
        <v>7281.9</v>
      </c>
      <c r="EP168" s="657">
        <v>12506.8</v>
      </c>
      <c r="EQ168" s="658">
        <v>2967.6</v>
      </c>
      <c r="ER168" s="657">
        <v>2454</v>
      </c>
      <c r="ES168" s="657">
        <v>3197.9</v>
      </c>
      <c r="EU168" s="635">
        <v>7.23694267515924E-2</v>
      </c>
      <c r="EV168" s="635">
        <v>4.2211671006279733E-2</v>
      </c>
      <c r="EW168" s="635">
        <v>1.6699801192842971E-2</v>
      </c>
      <c r="EX168" s="635">
        <v>3.8401253918495297E-2</v>
      </c>
      <c r="EY168" s="635">
        <v>4.0797259420740917E-3</v>
      </c>
      <c r="EZ168" s="129"/>
      <c r="FD168" s="22">
        <v>1.0699487530763628E-2</v>
      </c>
    </row>
    <row r="169" spans="8:160" x14ac:dyDescent="0.2">
      <c r="H169" s="14"/>
      <c r="I169" s="248"/>
      <c r="J169" s="4"/>
      <c r="K169" s="249"/>
      <c r="L169" s="249"/>
      <c r="M169" s="486">
        <v>45036</v>
      </c>
      <c r="N169" s="193">
        <v>7850</v>
      </c>
      <c r="O169" s="191">
        <v>14149</v>
      </c>
      <c r="P169" s="192">
        <v>3229</v>
      </c>
      <c r="Q169" s="191">
        <v>2560</v>
      </c>
      <c r="R169" s="191">
        <v>3175</v>
      </c>
      <c r="S169" s="487"/>
      <c r="T169" s="488"/>
      <c r="U169" s="21"/>
      <c r="V169" s="21"/>
      <c r="W169" s="489"/>
      <c r="X169" s="490">
        <v>1576</v>
      </c>
      <c r="Y169" s="194">
        <v>77</v>
      </c>
      <c r="Z169" s="192">
        <v>299</v>
      </c>
      <c r="AA169" s="192">
        <v>22964.2</v>
      </c>
      <c r="AB169" s="192">
        <v>23817</v>
      </c>
      <c r="AC169" s="194">
        <v>-852.79999999999927</v>
      </c>
      <c r="AD169" s="491">
        <v>23518</v>
      </c>
      <c r="AE169" s="492">
        <v>2244.9</v>
      </c>
      <c r="AF169" s="192">
        <v>14149</v>
      </c>
      <c r="AG169" s="192">
        <v>14149</v>
      </c>
      <c r="AH169" s="192">
        <v>779.90000000000009</v>
      </c>
      <c r="AI169" s="192">
        <v>7850</v>
      </c>
      <c r="AJ169" s="194">
        <v>0</v>
      </c>
      <c r="AK169" s="192">
        <v>1533.4</v>
      </c>
      <c r="AL169" s="192">
        <v>1472.42</v>
      </c>
      <c r="AM169" s="207">
        <v>1188.6400000000001</v>
      </c>
      <c r="AN169" s="207">
        <v>26.592857142857145</v>
      </c>
      <c r="AO169" s="197">
        <v>3.9767836181035618E-2</v>
      </c>
      <c r="AP169" s="493">
        <v>497.33</v>
      </c>
      <c r="AQ169" s="494">
        <v>28.73</v>
      </c>
      <c r="AR169" s="495">
        <v>1127.58</v>
      </c>
      <c r="AS169" s="495">
        <v>1139.54</v>
      </c>
      <c r="AT169" s="495">
        <v>1239.6300000000001</v>
      </c>
      <c r="AU169" s="496">
        <v>1221.83</v>
      </c>
      <c r="AV169" s="496">
        <v>1187.8499999999999</v>
      </c>
      <c r="AW169" s="21"/>
      <c r="AX169" s="497">
        <v>1.1169</v>
      </c>
      <c r="AY169" s="498">
        <v>1.4842</v>
      </c>
      <c r="AZ169" s="499">
        <v>2.5807000000000002</v>
      </c>
      <c r="BA169" s="499">
        <v>2.6008</v>
      </c>
      <c r="BB169" s="499">
        <v>2.0922999999999998</v>
      </c>
      <c r="BC169" s="307"/>
      <c r="BD169" s="500"/>
      <c r="BE169" s="501"/>
      <c r="BF169" s="499">
        <v>1055.1600000000001</v>
      </c>
      <c r="BG169" s="502">
        <v>1055.1600000000001</v>
      </c>
      <c r="BH169" s="503">
        <v>0</v>
      </c>
      <c r="BI169" s="503">
        <v>0</v>
      </c>
      <c r="BJ169" s="503">
        <v>0</v>
      </c>
      <c r="BK169" s="503">
        <v>1055.1600000000001</v>
      </c>
      <c r="BL169" s="503">
        <v>1055.1600000000001</v>
      </c>
      <c r="BM169" s="503">
        <v>1055.1600000000001</v>
      </c>
      <c r="BN169" s="503">
        <v>1055.2</v>
      </c>
      <c r="BO169" s="503">
        <v>1055.1300000000001</v>
      </c>
      <c r="BP169" s="503">
        <v>34.634240868132927</v>
      </c>
      <c r="BQ169" s="503">
        <v>200.93131000000085</v>
      </c>
      <c r="BR169" s="503">
        <v>0</v>
      </c>
      <c r="BS169" s="503">
        <v>1055.08</v>
      </c>
      <c r="BT169" s="503">
        <v>0</v>
      </c>
      <c r="BU169" s="504">
        <v>0</v>
      </c>
      <c r="BV169" s="307"/>
      <c r="BW169" s="458"/>
      <c r="BX169" s="505"/>
      <c r="BY169" s="505"/>
      <c r="BZ169" s="505"/>
      <c r="CA169" s="505"/>
      <c r="CB169" s="505"/>
      <c r="CC169" s="505"/>
      <c r="CD169" s="505"/>
      <c r="CE169" s="505"/>
      <c r="CF169" s="505"/>
      <c r="CG169" s="505"/>
      <c r="CH169" s="505"/>
      <c r="CI169" s="505"/>
      <c r="CJ169" s="505"/>
      <c r="CK169" s="505"/>
      <c r="CL169" s="505"/>
      <c r="CM169" s="505"/>
      <c r="CN169" s="505"/>
      <c r="CO169" s="500"/>
      <c r="CP169" s="505"/>
      <c r="CQ169" s="505"/>
      <c r="CR169" s="506"/>
      <c r="CS169" s="500"/>
      <c r="CT169" s="505"/>
      <c r="CU169" s="500"/>
      <c r="CV169" s="500"/>
      <c r="CW169" s="500"/>
      <c r="CX169" s="506"/>
      <c r="CY169" s="505"/>
      <c r="CZ169" s="475"/>
      <c r="DA169" s="307"/>
      <c r="DB169" s="507">
        <v>0</v>
      </c>
      <c r="DC169" s="508"/>
      <c r="DD169" s="508"/>
      <c r="DE169" s="508"/>
      <c r="DF169" s="573">
        <v>789.56</v>
      </c>
      <c r="DG169" s="396">
        <v>282.82</v>
      </c>
      <c r="DH169" s="397"/>
      <c r="DI169" s="512"/>
      <c r="DJ169" s="171">
        <v>1072.3799999999999</v>
      </c>
      <c r="DK169" s="172">
        <v>789.56</v>
      </c>
      <c r="DL169" s="172">
        <v>282.82</v>
      </c>
      <c r="DM169" s="172">
        <v>189.88</v>
      </c>
      <c r="DN169" s="172">
        <v>279.67</v>
      </c>
      <c r="DO169" s="172">
        <v>6113.56</v>
      </c>
      <c r="DP169" s="172">
        <v>491.68</v>
      </c>
      <c r="DQ169" s="513">
        <v>0</v>
      </c>
      <c r="DS169" s="2"/>
      <c r="DT169" s="2"/>
      <c r="DU169" s="2"/>
      <c r="DV169" s="2"/>
      <c r="DW169" s="60"/>
      <c r="DX169" s="512">
        <v>7975</v>
      </c>
      <c r="DY169" s="514">
        <v>1</v>
      </c>
      <c r="DZ169" s="169">
        <v>0</v>
      </c>
      <c r="EA169" s="169">
        <v>0</v>
      </c>
      <c r="EB169" s="228"/>
      <c r="EC169" s="174"/>
      <c r="ED169" s="175"/>
      <c r="EE169" s="21"/>
      <c r="EF169" s="21"/>
      <c r="EG169" s="228"/>
      <c r="EH169" s="175"/>
      <c r="EI169" s="175"/>
      <c r="EJ169" s="175"/>
      <c r="EK169" s="175"/>
      <c r="EL169" s="175"/>
      <c r="EM169" s="172">
        <v>1188.6400000000001</v>
      </c>
      <c r="EO169" s="656">
        <v>7275.5</v>
      </c>
      <c r="EP169" s="657">
        <v>13199.5</v>
      </c>
      <c r="EQ169" s="658">
        <v>3123.1</v>
      </c>
      <c r="ER169" s="657">
        <v>2457</v>
      </c>
      <c r="ES169" s="657">
        <v>3117</v>
      </c>
      <c r="EU169" s="635">
        <v>7.3184713375796184E-2</v>
      </c>
      <c r="EV169" s="635">
        <v>6.710721605767192E-2</v>
      </c>
      <c r="EW169" s="635">
        <v>3.2796531433880484E-2</v>
      </c>
      <c r="EX169" s="635">
        <v>4.0234375000000003E-2</v>
      </c>
      <c r="EY169" s="635">
        <v>1.8267716535433069E-2</v>
      </c>
      <c r="EZ169" s="129"/>
      <c r="FD169" s="22">
        <v>1.0571445290902221E-2</v>
      </c>
    </row>
    <row r="170" spans="8:160" x14ac:dyDescent="0.2">
      <c r="H170" s="14"/>
      <c r="I170" s="248"/>
      <c r="J170" s="4"/>
      <c r="K170" s="249"/>
      <c r="L170" s="249"/>
      <c r="M170" s="486">
        <v>45037</v>
      </c>
      <c r="N170" s="193">
        <v>7849</v>
      </c>
      <c r="O170" s="191">
        <v>14294</v>
      </c>
      <c r="P170" s="192">
        <v>2938</v>
      </c>
      <c r="Q170" s="191">
        <v>2716</v>
      </c>
      <c r="R170" s="191">
        <v>3087</v>
      </c>
      <c r="S170" s="487"/>
      <c r="T170" s="488"/>
      <c r="U170" s="21"/>
      <c r="V170" s="21"/>
      <c r="W170" s="489"/>
      <c r="X170" s="490">
        <v>1543</v>
      </c>
      <c r="Y170" s="194">
        <v>77</v>
      </c>
      <c r="Z170" s="192">
        <v>2454</v>
      </c>
      <c r="AA170" s="192">
        <v>24122.68</v>
      </c>
      <c r="AB170" s="192">
        <v>25077</v>
      </c>
      <c r="AC170" s="194">
        <v>-954.31999999999971</v>
      </c>
      <c r="AD170" s="491">
        <v>22623</v>
      </c>
      <c r="AE170" s="492">
        <v>195.56</v>
      </c>
      <c r="AF170" s="192">
        <v>14294</v>
      </c>
      <c r="AG170" s="192">
        <v>14294</v>
      </c>
      <c r="AH170" s="192">
        <v>-23.439999999999998</v>
      </c>
      <c r="AI170" s="192">
        <v>7849</v>
      </c>
      <c r="AJ170" s="194">
        <v>0</v>
      </c>
      <c r="AK170" s="192">
        <v>670.63</v>
      </c>
      <c r="AL170" s="192">
        <v>897.94</v>
      </c>
      <c r="AM170" s="207">
        <v>1213.06</v>
      </c>
      <c r="AN170" s="207">
        <v>26.359523809523807</v>
      </c>
      <c r="AO170" s="197">
        <v>-0.33894994259129485</v>
      </c>
      <c r="AP170" s="493">
        <v>887.68</v>
      </c>
      <c r="AQ170" s="494">
        <v>1220.07</v>
      </c>
      <c r="AR170" s="495">
        <v>1127.0999999999999</v>
      </c>
      <c r="AS170" s="495">
        <v>1139.54</v>
      </c>
      <c r="AT170" s="495">
        <v>1230.2</v>
      </c>
      <c r="AU170" s="496">
        <v>1221.83</v>
      </c>
      <c r="AV170" s="496">
        <v>1189.4000000000001</v>
      </c>
      <c r="AW170" s="21"/>
      <c r="AX170" s="497">
        <v>1.1071</v>
      </c>
      <c r="AY170" s="498">
        <v>1.4842</v>
      </c>
      <c r="AZ170" s="499">
        <v>2.4763999999999999</v>
      </c>
      <c r="BA170" s="499">
        <v>2.6008</v>
      </c>
      <c r="BB170" s="499">
        <v>2.1255999999999999</v>
      </c>
      <c r="BC170" s="307"/>
      <c r="BD170" s="500"/>
      <c r="BE170" s="501"/>
      <c r="BF170" s="499">
        <v>1053.93</v>
      </c>
      <c r="BG170" s="502">
        <v>1053.93</v>
      </c>
      <c r="BH170" s="503">
        <v>0</v>
      </c>
      <c r="BI170" s="503">
        <v>0</v>
      </c>
      <c r="BJ170" s="503">
        <v>0</v>
      </c>
      <c r="BK170" s="503">
        <v>1053.93</v>
      </c>
      <c r="BL170" s="503">
        <v>1053.93</v>
      </c>
      <c r="BM170" s="503">
        <v>1053.93</v>
      </c>
      <c r="BN170" s="503">
        <v>1053.93</v>
      </c>
      <c r="BO170" s="503">
        <v>1053.92</v>
      </c>
      <c r="BP170" s="503">
        <v>33.99171091827484</v>
      </c>
      <c r="BQ170" s="503">
        <v>240.80757999999787</v>
      </c>
      <c r="BR170" s="503">
        <v>0</v>
      </c>
      <c r="BS170" s="503">
        <v>1053.8499999999999</v>
      </c>
      <c r="BT170" s="503">
        <v>0</v>
      </c>
      <c r="BU170" s="504">
        <v>0</v>
      </c>
      <c r="BV170" s="307"/>
      <c r="BW170" s="458"/>
      <c r="BX170" s="505"/>
      <c r="BY170" s="505"/>
      <c r="BZ170" s="505"/>
      <c r="CA170" s="505"/>
      <c r="CB170" s="505"/>
      <c r="CC170" s="505"/>
      <c r="CD170" s="505"/>
      <c r="CE170" s="505"/>
      <c r="CF170" s="505"/>
      <c r="CG170" s="505"/>
      <c r="CH170" s="505"/>
      <c r="CI170" s="505"/>
      <c r="CJ170" s="505"/>
      <c r="CK170" s="505"/>
      <c r="CL170" s="505"/>
      <c r="CM170" s="505"/>
      <c r="CN170" s="505"/>
      <c r="CO170" s="500"/>
      <c r="CP170" s="505"/>
      <c r="CQ170" s="505"/>
      <c r="CR170" s="506"/>
      <c r="CS170" s="500"/>
      <c r="CT170" s="505"/>
      <c r="CU170" s="500"/>
      <c r="CV170" s="500"/>
      <c r="CW170" s="500"/>
      <c r="CX170" s="506"/>
      <c r="CY170" s="505"/>
      <c r="CZ170" s="475"/>
      <c r="DA170" s="307"/>
      <c r="DB170" s="507">
        <v>0</v>
      </c>
      <c r="DC170" s="508"/>
      <c r="DD170" s="508"/>
      <c r="DE170" s="508"/>
      <c r="DF170" s="573">
        <v>773.07</v>
      </c>
      <c r="DG170" s="396">
        <v>276.73</v>
      </c>
      <c r="DH170" s="397"/>
      <c r="DI170" s="512"/>
      <c r="DJ170" s="171">
        <v>1049.8000000000002</v>
      </c>
      <c r="DK170" s="172">
        <v>773.07</v>
      </c>
      <c r="DL170" s="172">
        <v>276.73</v>
      </c>
      <c r="DM170" s="172">
        <v>985.21</v>
      </c>
      <c r="DN170" s="172">
        <v>326.79000000000002</v>
      </c>
      <c r="DO170" s="172">
        <v>5901.42</v>
      </c>
      <c r="DP170" s="172">
        <v>441.62</v>
      </c>
      <c r="DQ170" s="513">
        <v>0</v>
      </c>
      <c r="DS170" s="2"/>
      <c r="DT170" s="2"/>
      <c r="DU170" s="2"/>
      <c r="DV170" s="2"/>
      <c r="DW170" s="60"/>
      <c r="DX170" s="512">
        <v>41379</v>
      </c>
      <c r="DY170" s="514">
        <v>1</v>
      </c>
      <c r="DZ170" s="169">
        <v>0</v>
      </c>
      <c r="EA170" s="169">
        <v>0</v>
      </c>
      <c r="EB170" s="228"/>
      <c r="EC170" s="174"/>
      <c r="ED170" s="175"/>
      <c r="EE170" s="21"/>
      <c r="EF170" s="21"/>
      <c r="EG170" s="228"/>
      <c r="EH170" s="175"/>
      <c r="EI170" s="175"/>
      <c r="EJ170" s="175"/>
      <c r="EK170" s="175"/>
      <c r="EL170" s="175"/>
      <c r="EM170" s="172">
        <v>1213.06</v>
      </c>
      <c r="EO170" s="656">
        <v>7269</v>
      </c>
      <c r="EP170" s="657">
        <v>13441.7</v>
      </c>
      <c r="EQ170" s="658">
        <v>2888</v>
      </c>
      <c r="ER170" s="657">
        <v>2608.1</v>
      </c>
      <c r="ES170" s="657">
        <v>3086.58</v>
      </c>
      <c r="EU170" s="635">
        <v>7.3894763664161034E-2</v>
      </c>
      <c r="EV170" s="635">
        <v>5.9626416678326521E-2</v>
      </c>
      <c r="EW170" s="635">
        <v>1.7018379850238258E-2</v>
      </c>
      <c r="EX170" s="635">
        <v>3.9727540500736409E-2</v>
      </c>
      <c r="EY170" s="635">
        <v>1.3605442176873106E-4</v>
      </c>
      <c r="EZ170" s="129"/>
      <c r="FD170" s="22">
        <v>1.219335902987009E-2</v>
      </c>
    </row>
    <row r="171" spans="8:160" x14ac:dyDescent="0.2">
      <c r="H171" s="14"/>
      <c r="I171" s="248"/>
      <c r="J171" s="4"/>
      <c r="K171" s="249"/>
      <c r="L171" s="249"/>
      <c r="M171" s="486">
        <v>45038</v>
      </c>
      <c r="N171" s="193">
        <v>7850</v>
      </c>
      <c r="O171" s="191">
        <v>14555</v>
      </c>
      <c r="P171" s="192">
        <v>3086</v>
      </c>
      <c r="Q171" s="191">
        <v>2690</v>
      </c>
      <c r="R171" s="191">
        <v>3081</v>
      </c>
      <c r="S171" s="487"/>
      <c r="T171" s="488"/>
      <c r="U171" s="21"/>
      <c r="V171" s="21"/>
      <c r="W171" s="489"/>
      <c r="X171" s="490">
        <v>1559</v>
      </c>
      <c r="Y171" s="194">
        <v>78</v>
      </c>
      <c r="Z171" s="192">
        <v>1397</v>
      </c>
      <c r="AA171" s="192">
        <v>23414.35</v>
      </c>
      <c r="AB171" s="192">
        <v>24316</v>
      </c>
      <c r="AC171" s="194">
        <v>-901.65000000000146</v>
      </c>
      <c r="AD171" s="491">
        <v>22919</v>
      </c>
      <c r="AE171" s="492">
        <v>1452.73</v>
      </c>
      <c r="AF171" s="192">
        <v>14555</v>
      </c>
      <c r="AG171" s="192">
        <v>14555</v>
      </c>
      <c r="AH171" s="192">
        <v>93.730000000000018</v>
      </c>
      <c r="AI171" s="192">
        <v>7850</v>
      </c>
      <c r="AJ171" s="194">
        <v>0</v>
      </c>
      <c r="AK171" s="192">
        <v>575.14</v>
      </c>
      <c r="AL171" s="192">
        <v>568.33000000000004</v>
      </c>
      <c r="AM171" s="207">
        <v>1195.3399999999999</v>
      </c>
      <c r="AN171" s="207">
        <v>26.392857142857142</v>
      </c>
      <c r="AO171" s="197">
        <v>1.1840595333310056E-2</v>
      </c>
      <c r="AP171" s="493">
        <v>597.61</v>
      </c>
      <c r="AQ171" s="494">
        <v>1488.18</v>
      </c>
      <c r="AR171" s="495">
        <v>1127.96</v>
      </c>
      <c r="AS171" s="495">
        <v>1139.54</v>
      </c>
      <c r="AT171" s="495">
        <v>1232.8699999999999</v>
      </c>
      <c r="AU171" s="496">
        <v>1221.83</v>
      </c>
      <c r="AV171" s="496">
        <v>1188.8499999999999</v>
      </c>
      <c r="AW171" s="21"/>
      <c r="AX171" s="497">
        <v>1.1085</v>
      </c>
      <c r="AY171" s="498">
        <v>1.4842</v>
      </c>
      <c r="AZ171" s="499">
        <v>2.4961000000000002</v>
      </c>
      <c r="BA171" s="499">
        <v>2.6008</v>
      </c>
      <c r="BB171" s="499">
        <v>2.1190000000000002</v>
      </c>
      <c r="BC171" s="307"/>
      <c r="BD171" s="500"/>
      <c r="BE171" s="501"/>
      <c r="BF171" s="499">
        <v>1053.6099999999999</v>
      </c>
      <c r="BG171" s="502">
        <v>1053.6099999999999</v>
      </c>
      <c r="BH171" s="503">
        <v>0</v>
      </c>
      <c r="BI171" s="503">
        <v>0</v>
      </c>
      <c r="BJ171" s="503">
        <v>0</v>
      </c>
      <c r="BK171" s="503">
        <v>1053.6099999999999</v>
      </c>
      <c r="BL171" s="503">
        <v>1053.6099999999999</v>
      </c>
      <c r="BM171" s="503">
        <v>1053.6099999999999</v>
      </c>
      <c r="BN171" s="503">
        <v>1053.6500000000001</v>
      </c>
      <c r="BO171" s="503">
        <v>1053.5999999999999</v>
      </c>
      <c r="BP171" s="503">
        <v>33.913697140298126</v>
      </c>
      <c r="BQ171" s="503">
        <v>276.33820999999807</v>
      </c>
      <c r="BR171" s="503">
        <v>0</v>
      </c>
      <c r="BS171" s="503">
        <v>1053.54</v>
      </c>
      <c r="BT171" s="503">
        <v>0</v>
      </c>
      <c r="BU171" s="504">
        <v>0</v>
      </c>
      <c r="BV171" s="307"/>
      <c r="BW171" s="458"/>
      <c r="BX171" s="505"/>
      <c r="BY171" s="505"/>
      <c r="BZ171" s="505"/>
      <c r="CA171" s="505"/>
      <c r="CB171" s="505"/>
      <c r="CC171" s="505"/>
      <c r="CD171" s="505"/>
      <c r="CE171" s="505"/>
      <c r="CF171" s="505"/>
      <c r="CG171" s="505"/>
      <c r="CH171" s="505"/>
      <c r="CI171" s="505"/>
      <c r="CJ171" s="505"/>
      <c r="CK171" s="505"/>
      <c r="CL171" s="505"/>
      <c r="CM171" s="505"/>
      <c r="CN171" s="505"/>
      <c r="CO171" s="500"/>
      <c r="CP171" s="505"/>
      <c r="CQ171" s="505"/>
      <c r="CR171" s="506"/>
      <c r="CS171" s="500"/>
      <c r="CT171" s="505"/>
      <c r="CU171" s="500"/>
      <c r="CV171" s="500"/>
      <c r="CW171" s="500"/>
      <c r="CX171" s="506"/>
      <c r="CY171" s="505"/>
      <c r="CZ171" s="475"/>
      <c r="DA171" s="307"/>
      <c r="DB171" s="507">
        <v>0</v>
      </c>
      <c r="DC171" s="508"/>
      <c r="DD171" s="508"/>
      <c r="DE171" s="508"/>
      <c r="DF171" s="573">
        <v>747.84</v>
      </c>
      <c r="DG171" s="396">
        <v>312.37</v>
      </c>
      <c r="DH171" s="397"/>
      <c r="DI171" s="512"/>
      <c r="DJ171" s="171">
        <v>1060.21</v>
      </c>
      <c r="DK171" s="172">
        <v>747.84</v>
      </c>
      <c r="DL171" s="172">
        <v>312.37</v>
      </c>
      <c r="DM171" s="172">
        <v>967.17</v>
      </c>
      <c r="DN171" s="172">
        <v>424.81</v>
      </c>
      <c r="DO171" s="172">
        <v>5682.09</v>
      </c>
      <c r="DP171" s="172">
        <v>329.18</v>
      </c>
      <c r="DQ171" s="513">
        <v>0</v>
      </c>
      <c r="DS171" s="2"/>
      <c r="DT171" s="2"/>
      <c r="DU171" s="2"/>
      <c r="DV171" s="2"/>
      <c r="DW171" s="60"/>
      <c r="DX171" s="512">
        <v>40621</v>
      </c>
      <c r="DY171" s="514">
        <v>2</v>
      </c>
      <c r="DZ171" s="169">
        <v>0</v>
      </c>
      <c r="EA171" s="169">
        <v>0</v>
      </c>
      <c r="EB171" s="228"/>
      <c r="EC171" s="174"/>
      <c r="ED171" s="175"/>
      <c r="EE171" s="21"/>
      <c r="EF171" s="21"/>
      <c r="EG171" s="228"/>
      <c r="EH171" s="175"/>
      <c r="EI171" s="175"/>
      <c r="EJ171" s="175"/>
      <c r="EK171" s="175"/>
      <c r="EL171" s="175"/>
      <c r="EM171" s="172">
        <v>1195.3399999999999</v>
      </c>
      <c r="EO171" s="656">
        <v>7301.8</v>
      </c>
      <c r="EP171" s="657">
        <v>13941.7</v>
      </c>
      <c r="EQ171" s="658">
        <v>3033.7</v>
      </c>
      <c r="ER171" s="657">
        <v>2582.5</v>
      </c>
      <c r="ES171" s="657">
        <v>3081</v>
      </c>
      <c r="EU171" s="635">
        <v>6.9834394904458572E-2</v>
      </c>
      <c r="EV171" s="635">
        <v>4.2136722775678412E-2</v>
      </c>
      <c r="EW171" s="635">
        <v>1.694750486066111E-2</v>
      </c>
      <c r="EX171" s="635">
        <v>3.9962825278810406E-2</v>
      </c>
      <c r="EY171" s="635">
        <v>0</v>
      </c>
      <c r="EZ171" s="129"/>
      <c r="FD171" s="22">
        <v>1.1798608854449805E-2</v>
      </c>
    </row>
    <row r="172" spans="8:160" x14ac:dyDescent="0.2">
      <c r="H172" s="14"/>
      <c r="I172" s="248"/>
      <c r="J172" s="4"/>
      <c r="K172" s="249"/>
      <c r="L172" s="249"/>
      <c r="M172" s="486">
        <v>45039</v>
      </c>
      <c r="N172" s="193">
        <v>7850</v>
      </c>
      <c r="O172" s="191">
        <v>14561</v>
      </c>
      <c r="P172" s="192">
        <v>3172</v>
      </c>
      <c r="Q172" s="191">
        <v>2480</v>
      </c>
      <c r="R172" s="191">
        <v>3035</v>
      </c>
      <c r="S172" s="487"/>
      <c r="T172" s="488"/>
      <c r="U172" s="21"/>
      <c r="V172" s="21"/>
      <c r="W172" s="489"/>
      <c r="X172" s="490">
        <v>1540</v>
      </c>
      <c r="Y172" s="194">
        <v>78</v>
      </c>
      <c r="Z172" s="192">
        <v>1245</v>
      </c>
      <c r="AA172" s="192">
        <v>23429.96</v>
      </c>
      <c r="AB172" s="192">
        <v>24345</v>
      </c>
      <c r="AC172" s="194">
        <v>-915.04000000000087</v>
      </c>
      <c r="AD172" s="491">
        <v>23100</v>
      </c>
      <c r="AE172" s="492">
        <v>1187.54</v>
      </c>
      <c r="AF172" s="192">
        <v>14561</v>
      </c>
      <c r="AG172" s="192">
        <v>14561</v>
      </c>
      <c r="AH172" s="192">
        <v>-26.460000000000036</v>
      </c>
      <c r="AI172" s="192">
        <v>7850</v>
      </c>
      <c r="AJ172" s="194">
        <v>0</v>
      </c>
      <c r="AK172" s="192">
        <v>597.05999999999995</v>
      </c>
      <c r="AL172" s="192">
        <v>586.65</v>
      </c>
      <c r="AM172" s="207">
        <v>1207.58</v>
      </c>
      <c r="AN172" s="207">
        <v>25.804761904761911</v>
      </c>
      <c r="AO172" s="197">
        <v>1.7435433624761278E-2</v>
      </c>
      <c r="AP172" s="493">
        <v>652.66999999999996</v>
      </c>
      <c r="AQ172" s="494">
        <v>1490.15</v>
      </c>
      <c r="AR172" s="495">
        <v>1126.58</v>
      </c>
      <c r="AS172" s="495">
        <v>1139.54</v>
      </c>
      <c r="AT172" s="495">
        <v>1231.57</v>
      </c>
      <c r="AU172" s="496">
        <v>1221.83</v>
      </c>
      <c r="AV172" s="496">
        <v>1187.77</v>
      </c>
      <c r="AW172" s="21"/>
      <c r="AX172" s="497">
        <v>1.0838000000000001</v>
      </c>
      <c r="AY172" s="498">
        <v>1.4842</v>
      </c>
      <c r="AZ172" s="499">
        <v>2.4828999999999999</v>
      </c>
      <c r="BA172" s="499">
        <v>2.6008</v>
      </c>
      <c r="BB172" s="499">
        <v>2.1053000000000002</v>
      </c>
      <c r="BC172" s="307"/>
      <c r="BD172" s="500"/>
      <c r="BE172" s="501"/>
      <c r="BF172" s="499">
        <v>1053.5899999999999</v>
      </c>
      <c r="BG172" s="502">
        <v>1053.5899999999999</v>
      </c>
      <c r="BH172" s="503">
        <v>0</v>
      </c>
      <c r="BI172" s="503">
        <v>0</v>
      </c>
      <c r="BJ172" s="503">
        <v>0</v>
      </c>
      <c r="BK172" s="503">
        <v>1053.5899999999999</v>
      </c>
      <c r="BL172" s="503">
        <v>1053.5899999999999</v>
      </c>
      <c r="BM172" s="503">
        <v>1053.5899999999999</v>
      </c>
      <c r="BN172" s="503">
        <v>1053.58</v>
      </c>
      <c r="BO172" s="503">
        <v>1053.5899999999999</v>
      </c>
      <c r="BP172" s="503">
        <v>33.692198855231851</v>
      </c>
      <c r="BQ172" s="503">
        <v>268.03533999999854</v>
      </c>
      <c r="BR172" s="503">
        <v>0</v>
      </c>
      <c r="BS172" s="503">
        <v>1053.51</v>
      </c>
      <c r="BT172" s="503">
        <v>0</v>
      </c>
      <c r="BU172" s="504">
        <v>0</v>
      </c>
      <c r="BV172" s="307"/>
      <c r="BW172" s="458"/>
      <c r="BX172" s="505"/>
      <c r="BY172" s="505"/>
      <c r="BZ172" s="505"/>
      <c r="CA172" s="505"/>
      <c r="CB172" s="505"/>
      <c r="CC172" s="505"/>
      <c r="CD172" s="505"/>
      <c r="CE172" s="505"/>
      <c r="CF172" s="505"/>
      <c r="CG172" s="505"/>
      <c r="CH172" s="505"/>
      <c r="CI172" s="505"/>
      <c r="CJ172" s="505"/>
      <c r="CK172" s="505"/>
      <c r="CL172" s="505"/>
      <c r="CM172" s="505"/>
      <c r="CN172" s="505"/>
      <c r="CO172" s="500"/>
      <c r="CP172" s="505"/>
      <c r="CQ172" s="505"/>
      <c r="CR172" s="506"/>
      <c r="CS172" s="500"/>
      <c r="CT172" s="505"/>
      <c r="CU172" s="500"/>
      <c r="CV172" s="500"/>
      <c r="CW172" s="500"/>
      <c r="CX172" s="506"/>
      <c r="CY172" s="505"/>
      <c r="CZ172" s="475"/>
      <c r="DA172" s="307"/>
      <c r="DB172" s="507">
        <v>0</v>
      </c>
      <c r="DC172" s="508"/>
      <c r="DD172" s="508"/>
      <c r="DE172" s="508"/>
      <c r="DF172" s="573">
        <v>787.26</v>
      </c>
      <c r="DG172" s="396">
        <v>260.5</v>
      </c>
      <c r="DH172" s="397"/>
      <c r="DI172" s="512"/>
      <c r="DJ172" s="171">
        <v>1047.76</v>
      </c>
      <c r="DK172" s="172">
        <v>787.26</v>
      </c>
      <c r="DL172" s="172">
        <v>260.5</v>
      </c>
      <c r="DM172" s="172">
        <v>0</v>
      </c>
      <c r="DN172" s="172">
        <v>0</v>
      </c>
      <c r="DO172" s="172">
        <v>6469.3499999999995</v>
      </c>
      <c r="DP172" s="172">
        <v>589.67999999999995</v>
      </c>
      <c r="DQ172" s="513">
        <v>0</v>
      </c>
      <c r="DS172" s="2"/>
      <c r="DT172" s="2"/>
      <c r="DU172" s="2"/>
      <c r="DV172" s="2"/>
      <c r="DW172" s="60"/>
      <c r="DX172" s="512">
        <v>0</v>
      </c>
      <c r="DY172" s="514">
        <v>0</v>
      </c>
      <c r="DZ172" s="169">
        <v>0</v>
      </c>
      <c r="EA172" s="169">
        <v>0</v>
      </c>
      <c r="EB172" s="228"/>
      <c r="EC172" s="174"/>
      <c r="ED172" s="175"/>
      <c r="EE172" s="21"/>
      <c r="EF172" s="21"/>
      <c r="EG172" s="228"/>
      <c r="EH172" s="175"/>
      <c r="EI172" s="175"/>
      <c r="EJ172" s="175"/>
      <c r="EK172" s="175"/>
      <c r="EL172" s="175"/>
      <c r="EM172" s="172">
        <v>1207.58</v>
      </c>
      <c r="EO172" s="656">
        <v>7266.1</v>
      </c>
      <c r="EP172" s="657">
        <v>13641.9</v>
      </c>
      <c r="EQ172" s="658">
        <v>3099.5</v>
      </c>
      <c r="ER172" s="657">
        <v>2374.3000000000002</v>
      </c>
      <c r="ES172" s="657">
        <v>3025.9</v>
      </c>
      <c r="EU172" s="635">
        <v>7.4382165605095502E-2</v>
      </c>
      <c r="EV172" s="635">
        <v>6.3120664789506245E-2</v>
      </c>
      <c r="EW172" s="635">
        <v>2.28562421185372E-2</v>
      </c>
      <c r="EX172" s="635">
        <v>4.2620967741935412E-2</v>
      </c>
      <c r="EY172" s="635">
        <v>2.9983525535419797E-3</v>
      </c>
      <c r="EZ172" s="129"/>
      <c r="FD172" s="22">
        <v>1.2446139967059955E-2</v>
      </c>
    </row>
    <row r="173" spans="8:160" x14ac:dyDescent="0.2">
      <c r="H173" s="14"/>
      <c r="I173" s="248"/>
      <c r="J173" s="4"/>
      <c r="K173" s="249"/>
      <c r="L173" s="249"/>
      <c r="M173" s="486">
        <v>45040</v>
      </c>
      <c r="N173" s="193">
        <v>7850</v>
      </c>
      <c r="O173" s="191">
        <v>14459</v>
      </c>
      <c r="P173" s="192">
        <v>3074</v>
      </c>
      <c r="Q173" s="191">
        <v>2610</v>
      </c>
      <c r="R173" s="191">
        <v>3010</v>
      </c>
      <c r="S173" s="487"/>
      <c r="T173" s="488"/>
      <c r="U173" s="21"/>
      <c r="V173" s="21"/>
      <c r="W173" s="489"/>
      <c r="X173" s="490">
        <v>1597</v>
      </c>
      <c r="Y173" s="194">
        <v>78</v>
      </c>
      <c r="Z173" s="192">
        <v>1160</v>
      </c>
      <c r="AA173" s="192">
        <v>23190.21</v>
      </c>
      <c r="AB173" s="192">
        <v>24078</v>
      </c>
      <c r="AC173" s="194">
        <v>-887.79000000000087</v>
      </c>
      <c r="AD173" s="491">
        <v>22918</v>
      </c>
      <c r="AE173" s="492">
        <v>1462.03</v>
      </c>
      <c r="AF173" s="192">
        <v>14459</v>
      </c>
      <c r="AG173" s="192">
        <v>14459</v>
      </c>
      <c r="AH173" s="192">
        <v>94.029999999999973</v>
      </c>
      <c r="AI173" s="192">
        <v>7850</v>
      </c>
      <c r="AJ173" s="194">
        <v>0</v>
      </c>
      <c r="AK173" s="192">
        <v>579.37</v>
      </c>
      <c r="AL173" s="192">
        <v>572.32000000000005</v>
      </c>
      <c r="AM173" s="207">
        <v>1201.02</v>
      </c>
      <c r="AN173" s="207">
        <v>24.976190476190474</v>
      </c>
      <c r="AO173" s="197">
        <v>1.2168389802716666E-2</v>
      </c>
      <c r="AP173" s="493">
        <v>218.49</v>
      </c>
      <c r="AQ173" s="494">
        <v>1789.09</v>
      </c>
      <c r="AR173" s="495">
        <v>1123.55</v>
      </c>
      <c r="AS173" s="495">
        <v>1139.54</v>
      </c>
      <c r="AT173" s="495">
        <v>1233.8599999999999</v>
      </c>
      <c r="AU173" s="496">
        <v>1221.83</v>
      </c>
      <c r="AV173" s="496">
        <v>1189.6199999999999</v>
      </c>
      <c r="AW173" s="21"/>
      <c r="AX173" s="497">
        <v>1.0489999999999999</v>
      </c>
      <c r="AY173" s="498">
        <v>1.4842</v>
      </c>
      <c r="AZ173" s="499">
        <v>2.5348000000000002</v>
      </c>
      <c r="BA173" s="499">
        <v>2.6008</v>
      </c>
      <c r="BB173" s="499">
        <v>2.1288</v>
      </c>
      <c r="BC173" s="307"/>
      <c r="BD173" s="500"/>
      <c r="BE173" s="501"/>
      <c r="BF173" s="499">
        <v>1054.1099999999999</v>
      </c>
      <c r="BG173" s="502">
        <v>1054.1099999999999</v>
      </c>
      <c r="BH173" s="503">
        <v>0</v>
      </c>
      <c r="BI173" s="503">
        <v>0</v>
      </c>
      <c r="BJ173" s="503">
        <v>0</v>
      </c>
      <c r="BK173" s="503">
        <v>1054.1099999999999</v>
      </c>
      <c r="BL173" s="503">
        <v>1054.1099999999999</v>
      </c>
      <c r="BM173" s="503">
        <v>1054.1099999999999</v>
      </c>
      <c r="BN173" s="503">
        <v>1054.1400000000001</v>
      </c>
      <c r="BO173" s="503">
        <v>1054.1300000000001</v>
      </c>
      <c r="BP173" s="503">
        <v>35.052091733058091</v>
      </c>
      <c r="BQ173" s="503">
        <v>141.83147999999846</v>
      </c>
      <c r="BR173" s="503">
        <v>0</v>
      </c>
      <c r="BS173" s="503">
        <v>1054.1199999999999</v>
      </c>
      <c r="BT173" s="503">
        <v>0</v>
      </c>
      <c r="BU173" s="504">
        <v>0</v>
      </c>
      <c r="BV173" s="307"/>
      <c r="BW173" s="458"/>
      <c r="BX173" s="505"/>
      <c r="BY173" s="505"/>
      <c r="BZ173" s="505"/>
      <c r="CA173" s="505"/>
      <c r="CB173" s="505"/>
      <c r="CC173" s="505"/>
      <c r="CD173" s="505"/>
      <c r="CE173" s="505"/>
      <c r="CF173" s="505"/>
      <c r="CG173" s="505"/>
      <c r="CH173" s="505"/>
      <c r="CI173" s="505"/>
      <c r="CJ173" s="505"/>
      <c r="CK173" s="505"/>
      <c r="CL173" s="505"/>
      <c r="CM173" s="505"/>
      <c r="CN173" s="505"/>
      <c r="CO173" s="500"/>
      <c r="CP173" s="505"/>
      <c r="CQ173" s="505"/>
      <c r="CR173" s="506"/>
      <c r="CS173" s="500"/>
      <c r="CT173" s="505"/>
      <c r="CU173" s="500"/>
      <c r="CV173" s="500"/>
      <c r="CW173" s="500"/>
      <c r="CX173" s="506"/>
      <c r="CY173" s="505"/>
      <c r="CZ173" s="475"/>
      <c r="DA173" s="307"/>
      <c r="DB173" s="507">
        <v>0</v>
      </c>
      <c r="DC173" s="508"/>
      <c r="DD173" s="508"/>
      <c r="DE173" s="508"/>
      <c r="DF173" s="573">
        <v>788.25</v>
      </c>
      <c r="DG173" s="396">
        <v>298.47000000000003</v>
      </c>
      <c r="DH173" s="397"/>
      <c r="DI173" s="512"/>
      <c r="DJ173" s="171">
        <v>1086.72</v>
      </c>
      <c r="DK173" s="172">
        <v>788.25</v>
      </c>
      <c r="DL173" s="172">
        <v>298.47000000000003</v>
      </c>
      <c r="DM173" s="172">
        <v>1016.76</v>
      </c>
      <c r="DN173" s="172">
        <v>280.20999999999998</v>
      </c>
      <c r="DO173" s="172">
        <v>6240.84</v>
      </c>
      <c r="DP173" s="172">
        <v>607.93999999999994</v>
      </c>
      <c r="DQ173" s="513">
        <v>0</v>
      </c>
      <c r="DS173" s="2"/>
      <c r="DT173" s="2"/>
      <c r="DU173" s="2"/>
      <c r="DV173" s="2"/>
      <c r="DW173" s="60"/>
      <c r="DX173" s="512">
        <v>42704</v>
      </c>
      <c r="DY173" s="514">
        <v>1</v>
      </c>
      <c r="DZ173" s="169">
        <v>0</v>
      </c>
      <c r="EA173" s="169">
        <v>0</v>
      </c>
      <c r="EB173" s="228"/>
      <c r="EC173" s="174"/>
      <c r="ED173" s="175"/>
      <c r="EE173" s="21"/>
      <c r="EF173" s="21"/>
      <c r="EG173" s="228"/>
      <c r="EH173" s="175"/>
      <c r="EI173" s="175"/>
      <c r="EJ173" s="175"/>
      <c r="EK173" s="175"/>
      <c r="EL173" s="175"/>
      <c r="EM173" s="172">
        <v>1201.02</v>
      </c>
      <c r="EO173" s="656">
        <v>7270.5</v>
      </c>
      <c r="EP173" s="657">
        <v>13796.1</v>
      </c>
      <c r="EQ173" s="658">
        <v>3024.6</v>
      </c>
      <c r="ER173" s="657">
        <v>2498</v>
      </c>
      <c r="ES173" s="657">
        <v>3032</v>
      </c>
      <c r="EU173" s="635">
        <v>7.382165605095542E-2</v>
      </c>
      <c r="EV173" s="635">
        <v>4.5846877377411964E-2</v>
      </c>
      <c r="EW173" s="635">
        <v>1.6070266753415774E-2</v>
      </c>
      <c r="EX173" s="635">
        <v>4.2911877394636012E-2</v>
      </c>
      <c r="EY173" s="635">
        <v>-7.3089700996677737E-3</v>
      </c>
      <c r="EZ173" s="129"/>
      <c r="FD173" s="22">
        <v>1.1669965744198868E-2</v>
      </c>
    </row>
    <row r="174" spans="8:160" x14ac:dyDescent="0.2">
      <c r="H174" s="14"/>
      <c r="I174" s="248"/>
      <c r="J174" s="4"/>
      <c r="K174" s="249"/>
      <c r="L174" s="249"/>
      <c r="M174" s="486">
        <v>45041</v>
      </c>
      <c r="N174" s="193">
        <v>7850</v>
      </c>
      <c r="O174" s="191">
        <v>13518</v>
      </c>
      <c r="P174" s="192">
        <v>3041</v>
      </c>
      <c r="Q174" s="191">
        <v>2726</v>
      </c>
      <c r="R174" s="191">
        <v>3125</v>
      </c>
      <c r="S174" s="487"/>
      <c r="T174" s="488"/>
      <c r="U174" s="21"/>
      <c r="V174" s="21"/>
      <c r="W174" s="489"/>
      <c r="X174" s="490">
        <v>1545</v>
      </c>
      <c r="Y174" s="194">
        <v>76</v>
      </c>
      <c r="Z174" s="192">
        <v>1389</v>
      </c>
      <c r="AA174" s="192">
        <v>23152.16</v>
      </c>
      <c r="AB174" s="192">
        <v>24045</v>
      </c>
      <c r="AC174" s="194">
        <v>-892.84000000000015</v>
      </c>
      <c r="AD174" s="491">
        <v>22656</v>
      </c>
      <c r="AE174" s="492">
        <v>577.67999999999995</v>
      </c>
      <c r="AF174" s="192">
        <v>13518</v>
      </c>
      <c r="AG174" s="192">
        <v>13518</v>
      </c>
      <c r="AH174" s="193">
        <v>-28.32000000000005</v>
      </c>
      <c r="AI174" s="193">
        <v>7850</v>
      </c>
      <c r="AJ174" s="194">
        <v>0</v>
      </c>
      <c r="AK174" s="192">
        <v>650.91999999999996</v>
      </c>
      <c r="AL174" s="192">
        <v>598.6</v>
      </c>
      <c r="AM174" s="207">
        <v>1200.3499999999999</v>
      </c>
      <c r="AN174" s="207">
        <v>25.828571428571429</v>
      </c>
      <c r="AO174" s="197">
        <v>8.0378541141768484E-2</v>
      </c>
      <c r="AP174" s="493">
        <v>625.14</v>
      </c>
      <c r="AQ174" s="494">
        <v>1539.91</v>
      </c>
      <c r="AR174" s="495">
        <v>1125.9000000000001</v>
      </c>
      <c r="AS174" s="495">
        <v>1139.54</v>
      </c>
      <c r="AT174" s="495">
        <v>1236.44</v>
      </c>
      <c r="AU174" s="496">
        <v>1221.83</v>
      </c>
      <c r="AV174" s="496">
        <v>1188.07</v>
      </c>
      <c r="AW174" s="21"/>
      <c r="AX174" s="497">
        <v>1.0848</v>
      </c>
      <c r="AY174" s="498">
        <v>1.4842</v>
      </c>
      <c r="AZ174" s="499">
        <v>2.5417999999999998</v>
      </c>
      <c r="BA174" s="499">
        <v>2.6008</v>
      </c>
      <c r="BB174" s="499">
        <v>2.0911</v>
      </c>
      <c r="BC174" s="307"/>
      <c r="BD174" s="500"/>
      <c r="BE174" s="501"/>
      <c r="BF174" s="499">
        <v>1054.77</v>
      </c>
      <c r="BG174" s="502">
        <v>1054.77</v>
      </c>
      <c r="BH174" s="503">
        <v>0</v>
      </c>
      <c r="BI174" s="503">
        <v>0</v>
      </c>
      <c r="BJ174" s="503">
        <v>0</v>
      </c>
      <c r="BK174" s="503">
        <v>1054.77</v>
      </c>
      <c r="BL174" s="503">
        <v>1054.77</v>
      </c>
      <c r="BM174" s="503">
        <v>1054.77</v>
      </c>
      <c r="BN174" s="503">
        <v>1054.28</v>
      </c>
      <c r="BO174" s="503">
        <v>1054.76</v>
      </c>
      <c r="BP174" s="503">
        <v>34.727032385988103</v>
      </c>
      <c r="BQ174" s="503">
        <v>184.01747999999952</v>
      </c>
      <c r="BR174" s="503">
        <v>0</v>
      </c>
      <c r="BS174" s="503">
        <v>1054.7</v>
      </c>
      <c r="BT174" s="503">
        <v>0</v>
      </c>
      <c r="BU174" s="504">
        <v>0</v>
      </c>
      <c r="BV174" s="307"/>
      <c r="BW174" s="458"/>
      <c r="BX174" s="505"/>
      <c r="BY174" s="505"/>
      <c r="BZ174" s="505"/>
      <c r="CA174" s="505"/>
      <c r="CB174" s="505"/>
      <c r="CC174" s="505"/>
      <c r="CD174" s="505"/>
      <c r="CE174" s="505"/>
      <c r="CF174" s="505"/>
      <c r="CG174" s="505"/>
      <c r="CH174" s="505"/>
      <c r="CI174" s="505"/>
      <c r="CJ174" s="505"/>
      <c r="CK174" s="505"/>
      <c r="CL174" s="505"/>
      <c r="CM174" s="505"/>
      <c r="CN174" s="505"/>
      <c r="CO174" s="500"/>
      <c r="CP174" s="505"/>
      <c r="CQ174" s="505"/>
      <c r="CR174" s="506"/>
      <c r="CS174" s="500"/>
      <c r="CT174" s="505"/>
      <c r="CU174" s="500"/>
      <c r="CV174" s="500"/>
      <c r="CW174" s="500"/>
      <c r="CX174" s="506"/>
      <c r="CY174" s="505"/>
      <c r="CZ174" s="475"/>
      <c r="DA174" s="307"/>
      <c r="DB174" s="507">
        <v>0</v>
      </c>
      <c r="DC174" s="508"/>
      <c r="DD174" s="508"/>
      <c r="DE174" s="508"/>
      <c r="DF174" s="573">
        <v>766.1</v>
      </c>
      <c r="DG174" s="396">
        <v>284.74</v>
      </c>
      <c r="DH174" s="397"/>
      <c r="DI174" s="512"/>
      <c r="DJ174" s="171">
        <v>1050.8400000000001</v>
      </c>
      <c r="DK174" s="172">
        <v>766.1</v>
      </c>
      <c r="DL174" s="172">
        <v>284.74</v>
      </c>
      <c r="DM174" s="172">
        <v>549.57000000000005</v>
      </c>
      <c r="DN174" s="172">
        <v>326.55</v>
      </c>
      <c r="DO174" s="172">
        <v>6457.37</v>
      </c>
      <c r="DP174" s="172">
        <v>566.13</v>
      </c>
      <c r="DQ174" s="513">
        <v>0</v>
      </c>
      <c r="DS174" s="2"/>
      <c r="DT174" s="2"/>
      <c r="DU174" s="2"/>
      <c r="DV174" s="2"/>
      <c r="DW174" s="60"/>
      <c r="DX174" s="512">
        <v>23082</v>
      </c>
      <c r="DY174" s="514">
        <v>1</v>
      </c>
      <c r="DZ174" s="169">
        <v>0</v>
      </c>
      <c r="EA174" s="169">
        <v>0</v>
      </c>
      <c r="EB174" s="228"/>
      <c r="EC174" s="174"/>
      <c r="ED174" s="175"/>
      <c r="EE174" s="21"/>
      <c r="EF174" s="21"/>
      <c r="EG174" s="228"/>
      <c r="EH174" s="175"/>
      <c r="EI174" s="175"/>
      <c r="EJ174" s="175"/>
      <c r="EK174" s="175"/>
      <c r="EL174" s="175"/>
      <c r="EM174" s="172">
        <v>1200.3499999999999</v>
      </c>
      <c r="EO174" s="656">
        <v>7285.2</v>
      </c>
      <c r="EP174" s="657">
        <v>13131</v>
      </c>
      <c r="EQ174" s="658">
        <v>2950</v>
      </c>
      <c r="ER174" s="657">
        <v>2621</v>
      </c>
      <c r="ES174" s="657">
        <v>3056</v>
      </c>
      <c r="EU174" s="635">
        <v>7.194904458598729E-2</v>
      </c>
      <c r="EV174" s="635">
        <v>2.8628495339547269E-2</v>
      </c>
      <c r="EW174" s="635">
        <v>2.9924366984544558E-2</v>
      </c>
      <c r="EX174" s="635">
        <v>3.8517975055025681E-2</v>
      </c>
      <c r="EY174" s="635">
        <v>2.2079999999999999E-2</v>
      </c>
      <c r="EZ174" s="129"/>
      <c r="FD174" s="22">
        <v>1.2650082744739456E-2</v>
      </c>
    </row>
    <row r="175" spans="8:160" x14ac:dyDescent="0.2">
      <c r="H175" s="14"/>
      <c r="I175" s="248"/>
      <c r="J175" s="4"/>
      <c r="K175" s="249"/>
      <c r="L175" s="249"/>
      <c r="M175" s="486">
        <v>45042</v>
      </c>
      <c r="N175" s="193">
        <v>7850</v>
      </c>
      <c r="O175" s="191">
        <v>12674</v>
      </c>
      <c r="P175" s="192">
        <v>2570</v>
      </c>
      <c r="Q175" s="191">
        <v>2792</v>
      </c>
      <c r="R175" s="191">
        <v>2944</v>
      </c>
      <c r="S175" s="487"/>
      <c r="T175" s="488"/>
      <c r="U175" s="21"/>
      <c r="V175" s="21"/>
      <c r="W175" s="489"/>
      <c r="X175" s="490">
        <v>1453</v>
      </c>
      <c r="Y175" s="194">
        <v>72</v>
      </c>
      <c r="Z175" s="192">
        <v>1643</v>
      </c>
      <c r="AA175" s="192">
        <v>21825.52</v>
      </c>
      <c r="AB175" s="192">
        <v>23207</v>
      </c>
      <c r="AC175" s="194">
        <v>-1381.4799999999996</v>
      </c>
      <c r="AD175" s="491">
        <v>21564</v>
      </c>
      <c r="AE175" s="492">
        <v>253.23</v>
      </c>
      <c r="AF175" s="192">
        <v>12674</v>
      </c>
      <c r="AG175" s="192">
        <v>12674</v>
      </c>
      <c r="AH175" s="192">
        <v>-25.77000000000001</v>
      </c>
      <c r="AI175" s="192">
        <v>7850</v>
      </c>
      <c r="AJ175" s="194">
        <v>0</v>
      </c>
      <c r="AK175" s="192">
        <v>528.47</v>
      </c>
      <c r="AL175" s="192">
        <v>597.89</v>
      </c>
      <c r="AM175" s="207">
        <v>1205.54</v>
      </c>
      <c r="AN175" s="207">
        <v>26.280952380952378</v>
      </c>
      <c r="AO175" s="197">
        <v>-0.13136034211970396</v>
      </c>
      <c r="AP175" s="493">
        <v>316.62</v>
      </c>
      <c r="AQ175" s="494">
        <v>1794.14</v>
      </c>
      <c r="AR175" s="495">
        <v>1127.04</v>
      </c>
      <c r="AS175" s="495">
        <v>1138.83</v>
      </c>
      <c r="AT175" s="495">
        <v>1219.92</v>
      </c>
      <c r="AU175" s="496">
        <v>1194.81</v>
      </c>
      <c r="AV175" s="496">
        <v>1188.2</v>
      </c>
      <c r="AW175" s="21"/>
      <c r="AX175" s="497">
        <v>1.1037999999999999</v>
      </c>
      <c r="AY175" s="498">
        <v>1.4732000000000001</v>
      </c>
      <c r="AZ175" s="499">
        <v>2.3262</v>
      </c>
      <c r="BA175" s="499">
        <v>2.1673</v>
      </c>
      <c r="BB175" s="499">
        <v>2.1034000000000002</v>
      </c>
      <c r="BC175" s="307"/>
      <c r="BD175" s="500"/>
      <c r="BE175" s="501"/>
      <c r="BF175" s="499">
        <v>1054.33</v>
      </c>
      <c r="BG175" s="502">
        <v>1054.33</v>
      </c>
      <c r="BH175" s="503">
        <v>0</v>
      </c>
      <c r="BI175" s="503">
        <v>0</v>
      </c>
      <c r="BJ175" s="503">
        <v>0</v>
      </c>
      <c r="BK175" s="503">
        <v>1054.33</v>
      </c>
      <c r="BL175" s="503">
        <v>1054.33</v>
      </c>
      <c r="BM175" s="503">
        <v>1054.33</v>
      </c>
      <c r="BN175" s="503">
        <v>1053.02</v>
      </c>
      <c r="BO175" s="503">
        <v>1054.32</v>
      </c>
      <c r="BP175" s="503">
        <v>34.273326396115159</v>
      </c>
      <c r="BQ175" s="503">
        <v>96.158199999999852</v>
      </c>
      <c r="BR175" s="503">
        <v>0</v>
      </c>
      <c r="BS175" s="503">
        <v>1054.25</v>
      </c>
      <c r="BT175" s="503">
        <v>0</v>
      </c>
      <c r="BU175" s="504">
        <v>0</v>
      </c>
      <c r="BV175" s="307"/>
      <c r="BW175" s="458"/>
      <c r="BX175" s="505"/>
      <c r="BY175" s="505"/>
      <c r="BZ175" s="505"/>
      <c r="CA175" s="505"/>
      <c r="CB175" s="505"/>
      <c r="CC175" s="505"/>
      <c r="CD175" s="505"/>
      <c r="CE175" s="505"/>
      <c r="CF175" s="505"/>
      <c r="CG175" s="505"/>
      <c r="CH175" s="505"/>
      <c r="CI175" s="505"/>
      <c r="CJ175" s="505"/>
      <c r="CK175" s="505"/>
      <c r="CL175" s="505"/>
      <c r="CM175" s="505"/>
      <c r="CN175" s="505"/>
      <c r="CO175" s="500"/>
      <c r="CP175" s="505"/>
      <c r="CQ175" s="505"/>
      <c r="CR175" s="506"/>
      <c r="CS175" s="500"/>
      <c r="CT175" s="505"/>
      <c r="CU175" s="500"/>
      <c r="CV175" s="500"/>
      <c r="CW175" s="500"/>
      <c r="CX175" s="506"/>
      <c r="CY175" s="505"/>
      <c r="CZ175" s="475"/>
      <c r="DA175" s="307"/>
      <c r="DB175" s="507">
        <v>0</v>
      </c>
      <c r="DC175" s="508"/>
      <c r="DD175" s="508"/>
      <c r="DE175" s="508"/>
      <c r="DF175" s="573">
        <v>731.06</v>
      </c>
      <c r="DG175" s="396">
        <v>257.04000000000002</v>
      </c>
      <c r="DH175" s="397"/>
      <c r="DI175" s="512"/>
      <c r="DJ175" s="171">
        <v>988.09999999999991</v>
      </c>
      <c r="DK175" s="172">
        <v>731.06</v>
      </c>
      <c r="DL175" s="172">
        <v>257.04000000000002</v>
      </c>
      <c r="DM175" s="172">
        <v>1072.8800000000001</v>
      </c>
      <c r="DN175" s="172">
        <v>420.19</v>
      </c>
      <c r="DO175" s="172">
        <v>6115.5499999999993</v>
      </c>
      <c r="DP175" s="172">
        <v>402.97999999999996</v>
      </c>
      <c r="DQ175" s="513">
        <v>0</v>
      </c>
      <c r="DS175" s="2"/>
      <c r="DT175" s="2"/>
      <c r="DU175" s="2"/>
      <c r="DV175" s="2"/>
      <c r="DW175" s="60"/>
      <c r="DX175" s="512">
        <v>45061</v>
      </c>
      <c r="DY175" s="514">
        <v>2</v>
      </c>
      <c r="DZ175" s="169">
        <v>0</v>
      </c>
      <c r="EA175" s="169">
        <v>0</v>
      </c>
      <c r="EB175" s="228"/>
      <c r="EC175" s="174"/>
      <c r="ED175" s="175"/>
      <c r="EE175" s="21"/>
      <c r="EF175" s="21"/>
      <c r="EG175" s="228"/>
      <c r="EH175" s="175"/>
      <c r="EI175" s="175"/>
      <c r="EJ175" s="175"/>
      <c r="EK175" s="175"/>
      <c r="EL175" s="175"/>
      <c r="EM175" s="172">
        <v>1205.54</v>
      </c>
      <c r="EO175" s="656">
        <v>7281.7</v>
      </c>
      <c r="EP175" s="657">
        <v>12090.1</v>
      </c>
      <c r="EQ175" s="658">
        <v>2637</v>
      </c>
      <c r="ER175" s="657">
        <v>2684.8</v>
      </c>
      <c r="ES175" s="657">
        <v>3016.1</v>
      </c>
      <c r="EU175" s="635">
        <v>7.2394904458598752E-2</v>
      </c>
      <c r="EV175" s="635">
        <v>4.6070695912892506E-2</v>
      </c>
      <c r="EW175" s="635">
        <v>-2.6070038910505838E-2</v>
      </c>
      <c r="EX175" s="635">
        <v>3.8395415472779304E-2</v>
      </c>
      <c r="EY175" s="635">
        <v>-2.4490489130434751E-2</v>
      </c>
      <c r="EZ175" s="129"/>
      <c r="FD175" s="22">
        <v>1.1924223570454898E-2</v>
      </c>
    </row>
    <row r="176" spans="8:160" x14ac:dyDescent="0.2">
      <c r="H176" s="14"/>
      <c r="I176" s="248"/>
      <c r="J176" s="4"/>
      <c r="K176" s="249"/>
      <c r="L176" s="249"/>
      <c r="M176" s="486">
        <v>45043</v>
      </c>
      <c r="N176" s="193">
        <v>7849</v>
      </c>
      <c r="O176" s="191">
        <v>13248</v>
      </c>
      <c r="P176" s="192">
        <v>2744</v>
      </c>
      <c r="Q176" s="191">
        <v>2696</v>
      </c>
      <c r="R176" s="191">
        <v>3020</v>
      </c>
      <c r="S176" s="487"/>
      <c r="T176" s="488"/>
      <c r="U176" s="21"/>
      <c r="V176" s="21"/>
      <c r="W176" s="489"/>
      <c r="X176" s="490">
        <v>1443</v>
      </c>
      <c r="Y176" s="194">
        <v>74</v>
      </c>
      <c r="Z176" s="192">
        <v>1887</v>
      </c>
      <c r="AA176" s="192">
        <v>22980.91</v>
      </c>
      <c r="AB176" s="192">
        <v>23805</v>
      </c>
      <c r="AC176" s="194">
        <v>-824.09000000000015</v>
      </c>
      <c r="AD176" s="491">
        <v>21918</v>
      </c>
      <c r="AE176" s="492">
        <v>372.25</v>
      </c>
      <c r="AF176" s="192">
        <v>13248</v>
      </c>
      <c r="AG176" s="192">
        <v>13248</v>
      </c>
      <c r="AH176" s="192">
        <v>-26.75</v>
      </c>
      <c r="AI176" s="193">
        <v>7849</v>
      </c>
      <c r="AJ176" s="194">
        <v>0</v>
      </c>
      <c r="AK176" s="192">
        <v>591.78</v>
      </c>
      <c r="AL176" s="192">
        <v>564.52</v>
      </c>
      <c r="AM176" s="207">
        <v>1138.8599999999999</v>
      </c>
      <c r="AN176" s="207">
        <v>26.166666666666668</v>
      </c>
      <c r="AO176" s="197">
        <v>4.6064415830207157E-2</v>
      </c>
      <c r="AP176" s="493">
        <v>666.07</v>
      </c>
      <c r="AQ176" s="494">
        <v>1466.04</v>
      </c>
      <c r="AR176" s="495">
        <v>1127.6500000000001</v>
      </c>
      <c r="AS176" s="495">
        <v>1138.83</v>
      </c>
      <c r="AT176" s="495">
        <v>1226.95</v>
      </c>
      <c r="AU176" s="496">
        <v>1194.81</v>
      </c>
      <c r="AV176" s="496">
        <v>1188.2</v>
      </c>
      <c r="AW176" s="21"/>
      <c r="AX176" s="497">
        <v>1.099</v>
      </c>
      <c r="AY176" s="498">
        <v>1.4732000000000001</v>
      </c>
      <c r="AZ176" s="499">
        <v>2.4076</v>
      </c>
      <c r="BA176" s="499">
        <v>2.1673</v>
      </c>
      <c r="BB176" s="499">
        <v>2.1034000000000002</v>
      </c>
      <c r="BC176" s="307"/>
      <c r="BD176" s="500"/>
      <c r="BE176" s="501"/>
      <c r="BF176" s="499">
        <v>1054.81</v>
      </c>
      <c r="BG176" s="502">
        <v>1054.81</v>
      </c>
      <c r="BH176" s="503">
        <v>0</v>
      </c>
      <c r="BI176" s="503">
        <v>0</v>
      </c>
      <c r="BJ176" s="503">
        <v>0</v>
      </c>
      <c r="BK176" s="503">
        <v>1054.81</v>
      </c>
      <c r="BL176" s="503">
        <v>1054.81</v>
      </c>
      <c r="BM176" s="503">
        <v>1054.81</v>
      </c>
      <c r="BN176" s="503">
        <v>1054.27</v>
      </c>
      <c r="BO176" s="503">
        <v>1054.52</v>
      </c>
      <c r="BP176" s="503">
        <v>33.215820279460026</v>
      </c>
      <c r="BQ176" s="503">
        <v>186.40587999999889</v>
      </c>
      <c r="BR176" s="503">
        <v>0</v>
      </c>
      <c r="BS176" s="503">
        <v>1054.6400000000001</v>
      </c>
      <c r="BT176" s="503">
        <v>0</v>
      </c>
      <c r="BU176" s="504">
        <v>0</v>
      </c>
      <c r="BV176" s="307"/>
      <c r="BW176" s="458"/>
      <c r="BX176" s="505"/>
      <c r="BY176" s="505"/>
      <c r="BZ176" s="505"/>
      <c r="CA176" s="505"/>
      <c r="CB176" s="505"/>
      <c r="CC176" s="505"/>
      <c r="CD176" s="505"/>
      <c r="CE176" s="505"/>
      <c r="CF176" s="505"/>
      <c r="CG176" s="505"/>
      <c r="CH176" s="505"/>
      <c r="CI176" s="505"/>
      <c r="CJ176" s="505"/>
      <c r="CK176" s="505"/>
      <c r="CL176" s="505"/>
      <c r="CM176" s="505"/>
      <c r="CN176" s="505"/>
      <c r="CO176" s="500"/>
      <c r="CP176" s="505"/>
      <c r="CQ176" s="505"/>
      <c r="CR176" s="506"/>
      <c r="CS176" s="500"/>
      <c r="CT176" s="505"/>
      <c r="CU176" s="500"/>
      <c r="CV176" s="500"/>
      <c r="CW176" s="500"/>
      <c r="CX176" s="506"/>
      <c r="CY176" s="505"/>
      <c r="CZ176" s="475"/>
      <c r="DA176" s="307"/>
      <c r="DB176" s="507">
        <v>0</v>
      </c>
      <c r="DC176" s="508"/>
      <c r="DD176" s="508"/>
      <c r="DE176" s="508"/>
      <c r="DF176" s="573">
        <v>725.15</v>
      </c>
      <c r="DG176" s="396">
        <v>256.61</v>
      </c>
      <c r="DH176" s="397"/>
      <c r="DI176" s="512"/>
      <c r="DJ176" s="171">
        <v>981.76</v>
      </c>
      <c r="DK176" s="172">
        <v>725.15</v>
      </c>
      <c r="DL176" s="172">
        <v>256.61</v>
      </c>
      <c r="DM176" s="172">
        <v>1166.17</v>
      </c>
      <c r="DN176" s="172">
        <v>280.39999999999998</v>
      </c>
      <c r="DO176" s="172">
        <v>5674.53</v>
      </c>
      <c r="DP176" s="172">
        <v>379.19</v>
      </c>
      <c r="DQ176" s="513">
        <v>0</v>
      </c>
      <c r="DS176" s="2"/>
      <c r="DT176" s="2"/>
      <c r="DU176" s="2"/>
      <c r="DV176" s="2"/>
      <c r="DW176" s="60"/>
      <c r="DX176" s="512">
        <v>48979</v>
      </c>
      <c r="DY176" s="514">
        <v>1</v>
      </c>
      <c r="DZ176" s="169">
        <v>0</v>
      </c>
      <c r="EA176" s="169">
        <v>0</v>
      </c>
      <c r="EB176" s="228"/>
      <c r="EC176" s="174"/>
      <c r="ED176" s="175"/>
      <c r="EE176" s="21"/>
      <c r="EF176" s="21"/>
      <c r="EG176" s="228"/>
      <c r="EH176" s="175"/>
      <c r="EI176" s="175"/>
      <c r="EJ176" s="175"/>
      <c r="EK176" s="175"/>
      <c r="EL176" s="175"/>
      <c r="EM176" s="172">
        <v>1138.8599999999999</v>
      </c>
      <c r="EO176" s="656">
        <v>7273</v>
      </c>
      <c r="EP176" s="657">
        <v>12142</v>
      </c>
      <c r="EQ176" s="658">
        <v>2641</v>
      </c>
      <c r="ER176" s="657">
        <v>2587</v>
      </c>
      <c r="ES176" s="657">
        <v>2944</v>
      </c>
      <c r="EU176" s="635">
        <v>7.3385144604408203E-2</v>
      </c>
      <c r="EV176" s="635">
        <v>8.3484299516908209E-2</v>
      </c>
      <c r="EW176" s="635">
        <v>3.7536443148688044E-2</v>
      </c>
      <c r="EX176" s="635">
        <v>4.0430267062314541E-2</v>
      </c>
      <c r="EY176" s="635">
        <v>2.5165562913907286E-2</v>
      </c>
      <c r="EZ176" s="129"/>
      <c r="FD176" s="22">
        <v>1.2539961883262051E-2</v>
      </c>
    </row>
    <row r="177" spans="8:156" x14ac:dyDescent="0.2">
      <c r="H177" s="14"/>
      <c r="I177" s="248"/>
      <c r="J177" s="4"/>
      <c r="K177" s="249"/>
      <c r="L177" s="249"/>
      <c r="M177" s="486">
        <v>45044</v>
      </c>
      <c r="N177" s="193">
        <v>7850</v>
      </c>
      <c r="O177" s="191">
        <v>14257</v>
      </c>
      <c r="P177" s="192">
        <v>2795</v>
      </c>
      <c r="Q177" s="191">
        <v>2724</v>
      </c>
      <c r="R177" s="191">
        <v>3006</v>
      </c>
      <c r="S177" s="487"/>
      <c r="T177" s="488"/>
      <c r="U177" s="21"/>
      <c r="V177" s="21"/>
      <c r="W177" s="489"/>
      <c r="X177" s="490">
        <v>1571</v>
      </c>
      <c r="Y177" s="194">
        <v>77</v>
      </c>
      <c r="Z177" s="192">
        <v>1872</v>
      </c>
      <c r="AA177" s="192">
        <v>16219.84</v>
      </c>
      <c r="AB177" s="192">
        <v>17887</v>
      </c>
      <c r="AC177" s="194">
        <v>-1667.1599999999999</v>
      </c>
      <c r="AD177" s="491">
        <v>16015</v>
      </c>
      <c r="AE177" s="492">
        <v>7242.55</v>
      </c>
      <c r="AF177" s="192">
        <v>14257</v>
      </c>
      <c r="AG177" s="192">
        <v>14257</v>
      </c>
      <c r="AH177" s="192">
        <v>-28.449999999999818</v>
      </c>
      <c r="AI177" s="193">
        <v>7850</v>
      </c>
      <c r="AJ177" s="194">
        <v>0</v>
      </c>
      <c r="AK177" s="192">
        <v>1099.69</v>
      </c>
      <c r="AL177" s="192">
        <v>1015.44</v>
      </c>
      <c r="AM177" s="207">
        <v>1149.49</v>
      </c>
      <c r="AN177" s="207">
        <v>27.228571428571428</v>
      </c>
      <c r="AO177" s="197">
        <v>7.6612499886331592E-2</v>
      </c>
      <c r="AP177" s="493">
        <v>436.31</v>
      </c>
      <c r="AQ177" s="494">
        <v>1168.96</v>
      </c>
      <c r="AR177" s="495">
        <v>1130.0999999999999</v>
      </c>
      <c r="AS177" s="495">
        <v>1138.83</v>
      </c>
      <c r="AT177" s="495">
        <v>1231.1500000000001</v>
      </c>
      <c r="AU177" s="496">
        <v>1194.81</v>
      </c>
      <c r="AV177" s="496">
        <v>1191.56</v>
      </c>
      <c r="AW177" s="21"/>
      <c r="AX177" s="497">
        <v>1.1435999999999999</v>
      </c>
      <c r="AY177" s="498">
        <v>1.4732000000000001</v>
      </c>
      <c r="AZ177" s="499">
        <v>2.4723999999999999</v>
      </c>
      <c r="BA177" s="499">
        <v>2.1673</v>
      </c>
      <c r="BB177" s="499">
        <v>2.1368</v>
      </c>
      <c r="BC177" s="307"/>
      <c r="BD177" s="500"/>
      <c r="BE177" s="501"/>
      <c r="BF177" s="499">
        <v>1055.7</v>
      </c>
      <c r="BG177" s="502">
        <v>1055.7</v>
      </c>
      <c r="BH177" s="503">
        <v>0</v>
      </c>
      <c r="BI177" s="503">
        <v>0</v>
      </c>
      <c r="BJ177" s="503">
        <v>0</v>
      </c>
      <c r="BK177" s="503">
        <v>1055.7</v>
      </c>
      <c r="BL177" s="503">
        <v>1055.7</v>
      </c>
      <c r="BM177" s="503">
        <v>1055.7</v>
      </c>
      <c r="BN177" s="503">
        <v>1055.47</v>
      </c>
      <c r="BO177" s="503">
        <v>1055.6500000000001</v>
      </c>
      <c r="BP177" s="503">
        <v>34.889984330112298</v>
      </c>
      <c r="BQ177" s="503">
        <v>69.227030000001378</v>
      </c>
      <c r="BR177" s="503">
        <v>0</v>
      </c>
      <c r="BS177" s="503">
        <v>1055.6500000000001</v>
      </c>
      <c r="BT177" s="503">
        <v>0</v>
      </c>
      <c r="BU177" s="504">
        <v>0</v>
      </c>
      <c r="BV177" s="307"/>
      <c r="BW177" s="458"/>
      <c r="BX177" s="505"/>
      <c r="BY177" s="505"/>
      <c r="BZ177" s="505"/>
      <c r="CA177" s="505"/>
      <c r="CB177" s="505"/>
      <c r="CC177" s="505"/>
      <c r="CD177" s="505"/>
      <c r="CE177" s="505"/>
      <c r="CF177" s="505"/>
      <c r="CG177" s="505"/>
      <c r="CH177" s="505"/>
      <c r="CI177" s="505"/>
      <c r="CJ177" s="505"/>
      <c r="CK177" s="505"/>
      <c r="CL177" s="505"/>
      <c r="CM177" s="505"/>
      <c r="CN177" s="505"/>
      <c r="CO177" s="500"/>
      <c r="CP177" s="505"/>
      <c r="CQ177" s="505"/>
      <c r="CR177" s="506"/>
      <c r="CS177" s="500"/>
      <c r="CT177" s="505"/>
      <c r="CU177" s="500"/>
      <c r="CV177" s="500"/>
      <c r="CW177" s="500"/>
      <c r="CX177" s="506"/>
      <c r="CY177" s="505"/>
      <c r="CZ177" s="475"/>
      <c r="DA177" s="307"/>
      <c r="DB177" s="507">
        <v>0</v>
      </c>
      <c r="DC177" s="508"/>
      <c r="DD177" s="508"/>
      <c r="DE177" s="508"/>
      <c r="DF177" s="573">
        <v>791.43</v>
      </c>
      <c r="DG177" s="396">
        <v>277.32</v>
      </c>
      <c r="DH177" s="397"/>
      <c r="DI177" s="512"/>
      <c r="DJ177" s="171">
        <v>1068.75</v>
      </c>
      <c r="DK177" s="172">
        <v>791.43</v>
      </c>
      <c r="DL177" s="172">
        <v>277.32</v>
      </c>
      <c r="DM177" s="172">
        <v>470.5</v>
      </c>
      <c r="DN177" s="172">
        <v>327.10000000000002</v>
      </c>
      <c r="DO177" s="172">
        <v>5995.46</v>
      </c>
      <c r="DP177" s="172">
        <v>329.40999999999997</v>
      </c>
      <c r="DQ177" s="513">
        <v>0</v>
      </c>
      <c r="DS177" s="2"/>
      <c r="DT177" s="2"/>
      <c r="DU177" s="2"/>
      <c r="DV177" s="2"/>
      <c r="DW177" s="60"/>
      <c r="DX177" s="512">
        <v>19761</v>
      </c>
      <c r="DY177" s="514">
        <v>1</v>
      </c>
      <c r="DZ177" s="169">
        <v>0</v>
      </c>
      <c r="EA177" s="169">
        <v>0</v>
      </c>
      <c r="EB177" s="228"/>
      <c r="EC177" s="174"/>
      <c r="ED177" s="175"/>
      <c r="EE177" s="21"/>
      <c r="EF177" s="21"/>
      <c r="EG177" s="228"/>
      <c r="EH177" s="175"/>
      <c r="EI177" s="175"/>
      <c r="EJ177" s="175"/>
      <c r="EK177" s="175"/>
      <c r="EL177" s="175"/>
      <c r="EM177" s="172">
        <v>1149.49</v>
      </c>
      <c r="EO177" s="656">
        <v>7298</v>
      </c>
      <c r="EP177" s="657">
        <v>13436</v>
      </c>
      <c r="EQ177" s="658">
        <v>2749</v>
      </c>
      <c r="ER177" s="657">
        <v>2619</v>
      </c>
      <c r="ES177" s="657">
        <v>3000</v>
      </c>
      <c r="EU177" s="635">
        <v>7.0318471337579624E-2</v>
      </c>
      <c r="EV177" s="635">
        <v>5.7585747352177877E-2</v>
      </c>
      <c r="EW177" s="635">
        <v>1.6457960644007157E-2</v>
      </c>
      <c r="EX177" s="635">
        <v>3.8546255506607931E-2</v>
      </c>
      <c r="EY177" s="635">
        <v>1.996007984031936E-3</v>
      </c>
      <c r="EZ177" s="129"/>
    </row>
    <row r="178" spans="8:156" x14ac:dyDescent="0.2">
      <c r="H178" s="14"/>
      <c r="I178" s="248"/>
      <c r="J178" s="4"/>
      <c r="K178" s="249"/>
      <c r="L178" s="249"/>
      <c r="M178" s="486">
        <v>45045</v>
      </c>
      <c r="N178" s="193">
        <v>7850</v>
      </c>
      <c r="O178" s="191">
        <v>13822</v>
      </c>
      <c r="P178" s="192">
        <v>2775</v>
      </c>
      <c r="Q178" s="191">
        <v>2548</v>
      </c>
      <c r="R178" s="191">
        <v>3141</v>
      </c>
      <c r="S178" s="487"/>
      <c r="T178" s="488"/>
      <c r="U178" s="21"/>
      <c r="V178" s="21"/>
      <c r="W178" s="489"/>
      <c r="X178" s="490">
        <v>1543</v>
      </c>
      <c r="Y178" s="194">
        <v>75</v>
      </c>
      <c r="Z178" s="192">
        <v>2769</v>
      </c>
      <c r="AA178" s="192">
        <v>23344.9</v>
      </c>
      <c r="AB178" s="192">
        <v>24203</v>
      </c>
      <c r="AC178" s="194">
        <v>-858.09999999999854</v>
      </c>
      <c r="AD178" s="491">
        <v>21434</v>
      </c>
      <c r="AE178" s="492">
        <v>631.29999999999995</v>
      </c>
      <c r="AF178" s="192">
        <v>13822</v>
      </c>
      <c r="AG178" s="192">
        <v>13822</v>
      </c>
      <c r="AH178" s="192">
        <v>292.29999999999995</v>
      </c>
      <c r="AI178" s="193">
        <v>7850</v>
      </c>
      <c r="AJ178" s="194">
        <v>0</v>
      </c>
      <c r="AK178" s="192">
        <v>0</v>
      </c>
      <c r="AL178" s="192">
        <v>255.03</v>
      </c>
      <c r="AM178" s="207">
        <v>1180.99</v>
      </c>
      <c r="AN178" s="207">
        <v>27.583333333333332</v>
      </c>
      <c r="AO178" s="197" t="e">
        <v>#DIV/0!</v>
      </c>
      <c r="AP178" s="493">
        <v>487.38</v>
      </c>
      <c r="AQ178" s="494">
        <v>2015.33</v>
      </c>
      <c r="AR178" s="495">
        <v>1131.95</v>
      </c>
      <c r="AS178" s="495">
        <v>1138.83</v>
      </c>
      <c r="AT178" s="495">
        <v>1232.57</v>
      </c>
      <c r="AU178" s="496">
        <v>1194.81</v>
      </c>
      <c r="AV178" s="496">
        <v>1190.46</v>
      </c>
      <c r="AW178" s="21"/>
      <c r="AX178" s="497">
        <v>1.1585000000000001</v>
      </c>
      <c r="AY178" s="498">
        <v>1.4732000000000001</v>
      </c>
      <c r="AZ178" s="499">
        <v>2.4834999999999998</v>
      </c>
      <c r="BA178" s="499">
        <v>2.1673</v>
      </c>
      <c r="BB178" s="499">
        <v>2.1225000000000001</v>
      </c>
      <c r="BC178" s="307"/>
      <c r="BD178" s="500"/>
      <c r="BE178" s="501"/>
      <c r="BF178" s="499">
        <v>1054.29</v>
      </c>
      <c r="BG178" s="502">
        <v>1054.29</v>
      </c>
      <c r="BH178" s="503">
        <v>0</v>
      </c>
      <c r="BI178" s="503">
        <v>0</v>
      </c>
      <c r="BJ178" s="503">
        <v>0</v>
      </c>
      <c r="BK178" s="503">
        <v>1054.29</v>
      </c>
      <c r="BL178" s="503">
        <v>1054.29</v>
      </c>
      <c r="BM178" s="503">
        <v>1054.29</v>
      </c>
      <c r="BN178" s="503">
        <v>1054.21</v>
      </c>
      <c r="BO178" s="503">
        <v>1054.25</v>
      </c>
      <c r="BP178" s="503">
        <v>34.836740111494557</v>
      </c>
      <c r="BQ178" s="503">
        <v>125.22285000000011</v>
      </c>
      <c r="BR178" s="503">
        <v>0</v>
      </c>
      <c r="BS178" s="503">
        <v>1054.17</v>
      </c>
      <c r="BT178" s="503">
        <v>0</v>
      </c>
      <c r="BU178" s="504">
        <v>0</v>
      </c>
      <c r="BV178" s="307"/>
      <c r="BW178" s="458"/>
      <c r="BX178" s="505"/>
      <c r="BY178" s="505"/>
      <c r="BZ178" s="505"/>
      <c r="CA178" s="505"/>
      <c r="CB178" s="505"/>
      <c r="CC178" s="505"/>
      <c r="CD178" s="505"/>
      <c r="CE178" s="505"/>
      <c r="CF178" s="505"/>
      <c r="CG178" s="505"/>
      <c r="CH178" s="505"/>
      <c r="CI178" s="505"/>
      <c r="CJ178" s="505"/>
      <c r="CK178" s="505"/>
      <c r="CL178" s="505"/>
      <c r="CM178" s="505"/>
      <c r="CN178" s="505"/>
      <c r="CO178" s="500"/>
      <c r="CP178" s="505"/>
      <c r="CQ178" s="505"/>
      <c r="CR178" s="506"/>
      <c r="CS178" s="500"/>
      <c r="CT178" s="505"/>
      <c r="CU178" s="500"/>
      <c r="CV178" s="500"/>
      <c r="CW178" s="500"/>
      <c r="CX178" s="506"/>
      <c r="CY178" s="505"/>
      <c r="CZ178" s="475"/>
      <c r="DA178" s="307"/>
      <c r="DB178" s="507">
        <v>0</v>
      </c>
      <c r="DC178" s="508"/>
      <c r="DD178" s="508"/>
      <c r="DE178" s="508"/>
      <c r="DF178" s="573">
        <v>769.9</v>
      </c>
      <c r="DG178" s="396">
        <v>279.94</v>
      </c>
      <c r="DH178" s="397"/>
      <c r="DI178" s="512"/>
      <c r="DJ178" s="171">
        <v>1049.8399999999999</v>
      </c>
      <c r="DK178" s="172">
        <v>769.9</v>
      </c>
      <c r="DL178" s="172">
        <v>279.94</v>
      </c>
      <c r="DM178" s="172">
        <v>415.95</v>
      </c>
      <c r="DN178" s="172">
        <v>210.52</v>
      </c>
      <c r="DO178" s="172">
        <v>6349.41</v>
      </c>
      <c r="DP178" s="172">
        <v>398.83</v>
      </c>
      <c r="DQ178" s="513">
        <v>0</v>
      </c>
      <c r="DS178" s="2"/>
      <c r="DT178" s="2"/>
      <c r="DU178" s="2"/>
      <c r="DV178" s="2"/>
      <c r="DW178" s="60"/>
      <c r="DX178" s="512">
        <v>17470</v>
      </c>
      <c r="DY178" s="514">
        <v>1</v>
      </c>
      <c r="DZ178" s="169">
        <v>0</v>
      </c>
      <c r="EA178" s="169">
        <v>0</v>
      </c>
      <c r="EB178" s="228"/>
      <c r="EC178" s="174"/>
      <c r="ED178" s="175"/>
      <c r="EE178" s="21"/>
      <c r="EF178" s="21"/>
      <c r="EG178" s="228"/>
      <c r="EH178" s="175"/>
      <c r="EI178" s="175"/>
      <c r="EJ178" s="175"/>
      <c r="EK178" s="175"/>
      <c r="EL178" s="175"/>
      <c r="EM178" s="172">
        <v>1180.99</v>
      </c>
      <c r="EO178" s="656">
        <v>7301</v>
      </c>
      <c r="EP178" s="657">
        <v>13269</v>
      </c>
      <c r="EQ178" s="658">
        <v>2769</v>
      </c>
      <c r="ER178" s="657">
        <v>2450</v>
      </c>
      <c r="ES178" s="657">
        <v>3141</v>
      </c>
      <c r="EU178" s="635">
        <v>6.9936305732484078E-2</v>
      </c>
      <c r="EV178" s="635">
        <v>4.0008681811604691E-2</v>
      </c>
      <c r="EW178" s="635">
        <v>2.1621621621621622E-3</v>
      </c>
      <c r="EX178" s="635">
        <v>3.8461538461538464E-2</v>
      </c>
      <c r="EY178" s="635">
        <v>0</v>
      </c>
      <c r="EZ178" s="129"/>
    </row>
    <row r="179" spans="8:156" x14ac:dyDescent="0.2">
      <c r="H179" s="14"/>
      <c r="I179" s="248"/>
      <c r="J179" s="4"/>
      <c r="K179" s="249"/>
      <c r="L179" s="249"/>
      <c r="M179" s="486">
        <v>45046</v>
      </c>
      <c r="N179" s="193">
        <v>7850</v>
      </c>
      <c r="O179" s="191">
        <v>14010</v>
      </c>
      <c r="P179" s="192">
        <v>2872</v>
      </c>
      <c r="Q179" s="191">
        <v>2570</v>
      </c>
      <c r="R179" s="191">
        <v>3046</v>
      </c>
      <c r="S179" s="487"/>
      <c r="T179" s="488"/>
      <c r="U179" s="21"/>
      <c r="V179" s="21"/>
      <c r="W179" s="489"/>
      <c r="X179" s="490">
        <v>1550</v>
      </c>
      <c r="Y179" s="194">
        <v>76</v>
      </c>
      <c r="Z179" s="192">
        <v>2491</v>
      </c>
      <c r="AA179" s="192">
        <v>23935.18</v>
      </c>
      <c r="AB179" s="192">
        <v>24820</v>
      </c>
      <c r="AC179" s="194">
        <v>-884.81999999999971</v>
      </c>
      <c r="AD179" s="491">
        <v>22329</v>
      </c>
      <c r="AE179" s="492">
        <v>-28.02</v>
      </c>
      <c r="AF179" s="192">
        <v>14010</v>
      </c>
      <c r="AG179" s="192">
        <v>14010</v>
      </c>
      <c r="AH179" s="192">
        <v>-28.02</v>
      </c>
      <c r="AI179" s="193">
        <v>7850</v>
      </c>
      <c r="AJ179" s="194">
        <v>0</v>
      </c>
      <c r="AK179" s="192">
        <v>285.82</v>
      </c>
      <c r="AL179" s="192">
        <v>0</v>
      </c>
      <c r="AM179" s="207">
        <v>1192.4100000000001</v>
      </c>
      <c r="AN179" s="207">
        <v>28.019047619047623</v>
      </c>
      <c r="AO179" s="197">
        <v>1</v>
      </c>
      <c r="AP179" s="493">
        <v>710.12</v>
      </c>
      <c r="AQ179" s="494">
        <v>1741.67</v>
      </c>
      <c r="AR179" s="495">
        <v>1133.4000000000001</v>
      </c>
      <c r="AS179" s="495">
        <v>1138.83</v>
      </c>
      <c r="AT179" s="495">
        <v>1236.69</v>
      </c>
      <c r="AU179" s="496">
        <v>1194.81</v>
      </c>
      <c r="AV179" s="496">
        <v>1192.26</v>
      </c>
      <c r="AW179" s="21"/>
      <c r="AX179" s="497">
        <v>1.1768000000000001</v>
      </c>
      <c r="AY179" s="498">
        <v>1.4732000000000001</v>
      </c>
      <c r="AZ179" s="499">
        <v>2.5348999999999999</v>
      </c>
      <c r="BA179" s="499">
        <v>2.1673</v>
      </c>
      <c r="BB179" s="499">
        <v>2.1425000000000001</v>
      </c>
      <c r="BC179" s="307"/>
      <c r="BD179" s="500"/>
      <c r="BE179" s="501"/>
      <c r="BF179" s="499">
        <v>1055.6400000000001</v>
      </c>
      <c r="BG179" s="502">
        <v>1055.6400000000001</v>
      </c>
      <c r="BH179" s="503">
        <v>0</v>
      </c>
      <c r="BI179" s="503">
        <v>0</v>
      </c>
      <c r="BJ179" s="503">
        <v>0</v>
      </c>
      <c r="BK179" s="503">
        <v>1055.6400000000001</v>
      </c>
      <c r="BL179" s="503">
        <v>1055.6400000000001</v>
      </c>
      <c r="BM179" s="503">
        <v>1055.6400000000001</v>
      </c>
      <c r="BN179" s="503">
        <v>1055.71</v>
      </c>
      <c r="BO179" s="503">
        <v>1055.67</v>
      </c>
      <c r="BP179" s="503">
        <v>34.744299459601955</v>
      </c>
      <c r="BQ179" s="503">
        <v>124.2720800000011</v>
      </c>
      <c r="BR179" s="503">
        <v>0</v>
      </c>
      <c r="BS179" s="503">
        <v>1055.6099999999999</v>
      </c>
      <c r="BT179" s="503">
        <v>0</v>
      </c>
      <c r="BU179" s="504">
        <v>0</v>
      </c>
      <c r="BV179" s="307"/>
      <c r="BW179" s="458"/>
      <c r="BX179" s="505"/>
      <c r="BY179" s="505"/>
      <c r="BZ179" s="505"/>
      <c r="CA179" s="505"/>
      <c r="CB179" s="505"/>
      <c r="CC179" s="505"/>
      <c r="CD179" s="505"/>
      <c r="CE179" s="505"/>
      <c r="CF179" s="505"/>
      <c r="CG179" s="505"/>
      <c r="CH179" s="505"/>
      <c r="CI179" s="505"/>
      <c r="CJ179" s="505"/>
      <c r="CK179" s="505"/>
      <c r="CL179" s="505"/>
      <c r="CM179" s="505"/>
      <c r="CN179" s="505"/>
      <c r="CO179" s="500"/>
      <c r="CP179" s="505"/>
      <c r="CQ179" s="505"/>
      <c r="CR179" s="506"/>
      <c r="CS179" s="500"/>
      <c r="CT179" s="505"/>
      <c r="CU179" s="500"/>
      <c r="CV179" s="500"/>
      <c r="CW179" s="500"/>
      <c r="CX179" s="506"/>
      <c r="CY179" s="505"/>
      <c r="CZ179" s="475"/>
      <c r="DA179" s="307"/>
      <c r="DB179" s="507">
        <v>0</v>
      </c>
      <c r="DC179" s="508"/>
      <c r="DD179" s="508"/>
      <c r="DE179" s="508"/>
      <c r="DF179" s="573">
        <v>783.17</v>
      </c>
      <c r="DG179" s="396">
        <v>271.25</v>
      </c>
      <c r="DH179" s="397"/>
      <c r="DI179" s="512"/>
      <c r="DJ179" s="171">
        <v>1054.42</v>
      </c>
      <c r="DK179" s="172">
        <v>783.17</v>
      </c>
      <c r="DL179" s="172">
        <v>271.25</v>
      </c>
      <c r="DM179" s="172">
        <v>0</v>
      </c>
      <c r="DN179" s="172">
        <v>0</v>
      </c>
      <c r="DO179" s="172">
        <v>7132.5800000000008</v>
      </c>
      <c r="DP179" s="172">
        <v>670.08</v>
      </c>
      <c r="DQ179" s="513">
        <v>0</v>
      </c>
      <c r="DS179" s="2"/>
      <c r="DT179" s="2"/>
      <c r="DU179" s="2"/>
      <c r="DV179" s="2"/>
      <c r="DW179" s="60"/>
      <c r="DX179" s="512">
        <v>0</v>
      </c>
      <c r="DY179" s="514">
        <v>0</v>
      </c>
      <c r="DZ179" s="169">
        <v>0</v>
      </c>
      <c r="EA179" s="169">
        <v>0</v>
      </c>
      <c r="EB179" s="228"/>
      <c r="EC179" s="174"/>
      <c r="ED179" s="175"/>
      <c r="EE179" s="21"/>
      <c r="EF179" s="21"/>
      <c r="EG179" s="228"/>
      <c r="EH179" s="175"/>
      <c r="EI179" s="175"/>
      <c r="EJ179" s="175"/>
      <c r="EK179" s="175"/>
      <c r="EL179" s="175"/>
      <c r="EM179" s="172">
        <v>1192.4100000000001</v>
      </c>
      <c r="EO179" s="656">
        <v>7322</v>
      </c>
      <c r="EP179" s="657">
        <v>13135</v>
      </c>
      <c r="EQ179" s="658">
        <v>2799</v>
      </c>
      <c r="ER179" s="657">
        <v>2469</v>
      </c>
      <c r="ES179" s="657">
        <v>3046</v>
      </c>
      <c r="EU179" s="635">
        <v>6.7261146496815291E-2</v>
      </c>
      <c r="EV179" s="635">
        <v>6.2455389007851532E-2</v>
      </c>
      <c r="EW179" s="635">
        <v>2.5417827298050141E-2</v>
      </c>
      <c r="EX179" s="635">
        <v>3.9299610894941633E-2</v>
      </c>
      <c r="EY179" s="635">
        <v>0</v>
      </c>
      <c r="EZ179" s="129"/>
    </row>
    <row r="180" spans="8:156" ht="15.75" x14ac:dyDescent="0.25">
      <c r="H180" s="14"/>
      <c r="I180" s="248"/>
      <c r="J180" s="574" t="s">
        <v>206</v>
      </c>
      <c r="K180" s="249"/>
      <c r="L180" s="249"/>
      <c r="M180" s="486">
        <v>45047</v>
      </c>
      <c r="N180" s="193">
        <v>7553</v>
      </c>
      <c r="O180" s="191">
        <v>14196</v>
      </c>
      <c r="P180" s="192">
        <v>2830</v>
      </c>
      <c r="Q180" s="191">
        <v>2666</v>
      </c>
      <c r="R180" s="191">
        <v>2982</v>
      </c>
      <c r="S180" s="487"/>
      <c r="T180" s="488"/>
      <c r="U180" s="21"/>
      <c r="V180" s="21"/>
      <c r="W180" s="489"/>
      <c r="X180" s="490">
        <v>1519</v>
      </c>
      <c r="Y180" s="194">
        <v>76</v>
      </c>
      <c r="Z180" s="192">
        <v>2635</v>
      </c>
      <c r="AA180" s="192">
        <v>24747.29</v>
      </c>
      <c r="AB180" s="192">
        <v>24826</v>
      </c>
      <c r="AC180" s="194">
        <v>-78.709999999999127</v>
      </c>
      <c r="AD180" s="491">
        <v>22191</v>
      </c>
      <c r="AE180" s="492">
        <v>509.8</v>
      </c>
      <c r="AF180" s="192">
        <v>14196</v>
      </c>
      <c r="AG180" s="192">
        <v>14196</v>
      </c>
      <c r="AH180" s="192">
        <v>509.8</v>
      </c>
      <c r="AI180" s="193">
        <v>7553</v>
      </c>
      <c r="AJ180" s="194">
        <v>0</v>
      </c>
      <c r="AK180" s="192">
        <v>1049.2</v>
      </c>
      <c r="AL180" s="192">
        <v>1082.45</v>
      </c>
      <c r="AM180" s="207">
        <v>1147.98</v>
      </c>
      <c r="AN180" s="207">
        <v>28.68095238095238</v>
      </c>
      <c r="AO180" s="197">
        <v>-3.1690812047274114E-2</v>
      </c>
      <c r="AP180" s="493">
        <v>586.02</v>
      </c>
      <c r="AQ180" s="494">
        <v>513</v>
      </c>
      <c r="AR180" s="495">
        <v>1134.48</v>
      </c>
      <c r="AS180" s="495">
        <v>1138.83</v>
      </c>
      <c r="AT180" s="495">
        <v>1234.2</v>
      </c>
      <c r="AU180" s="496">
        <v>1194.81</v>
      </c>
      <c r="AV180" s="496">
        <v>1195.53</v>
      </c>
      <c r="AW180" s="21"/>
      <c r="AX180" s="497">
        <v>1.2045999999999999</v>
      </c>
      <c r="AY180" s="498">
        <v>1.4732000000000001</v>
      </c>
      <c r="AZ180" s="499">
        <v>2.5087999999999999</v>
      </c>
      <c r="BA180" s="499">
        <v>2.1673</v>
      </c>
      <c r="BB180" s="499">
        <v>2.1815000000000002</v>
      </c>
      <c r="BC180" s="307"/>
      <c r="BD180" s="500"/>
      <c r="BE180" s="501"/>
      <c r="BF180" s="499">
        <v>1055.1600000000001</v>
      </c>
      <c r="BG180" s="502">
        <v>1055.1600000000001</v>
      </c>
      <c r="BH180" s="503">
        <v>0</v>
      </c>
      <c r="BI180" s="503">
        <v>0</v>
      </c>
      <c r="BJ180" s="503">
        <v>0</v>
      </c>
      <c r="BK180" s="503">
        <v>1055.1600000000001</v>
      </c>
      <c r="BL180" s="503">
        <v>1055.1600000000001</v>
      </c>
      <c r="BM180" s="503">
        <v>1055.1600000000001</v>
      </c>
      <c r="BN180" s="503">
        <v>1055.04</v>
      </c>
      <c r="BO180" s="503">
        <v>1055.1600000000001</v>
      </c>
      <c r="BP180" s="503">
        <v>34.18268435504681</v>
      </c>
      <c r="BQ180" s="503">
        <v>183.05323999999928</v>
      </c>
      <c r="BR180" s="503">
        <v>0</v>
      </c>
      <c r="BS180" s="503">
        <v>1055.33</v>
      </c>
      <c r="BT180" s="503">
        <v>0</v>
      </c>
      <c r="BU180" s="504">
        <v>0</v>
      </c>
      <c r="BV180" s="307"/>
      <c r="BW180" s="458"/>
      <c r="BX180" s="505"/>
      <c r="BY180" s="505"/>
      <c r="BZ180" s="505"/>
      <c r="CA180" s="505"/>
      <c r="CB180" s="505"/>
      <c r="CC180" s="505"/>
      <c r="CD180" s="505"/>
      <c r="CE180" s="505"/>
      <c r="CF180" s="505"/>
      <c r="CG180" s="505"/>
      <c r="CH180" s="505"/>
      <c r="CI180" s="505"/>
      <c r="CJ180" s="505"/>
      <c r="CK180" s="505"/>
      <c r="CL180" s="505"/>
      <c r="CM180" s="505"/>
      <c r="CN180" s="505"/>
      <c r="CO180" s="500"/>
      <c r="CP180" s="505"/>
      <c r="CQ180" s="505"/>
      <c r="CR180" s="506"/>
      <c r="CS180" s="500"/>
      <c r="CT180" s="505"/>
      <c r="CU180" s="500"/>
      <c r="CV180" s="500"/>
      <c r="CW180" s="500"/>
      <c r="CX180" s="506"/>
      <c r="CY180" s="505"/>
      <c r="CZ180" s="475"/>
      <c r="DA180" s="307"/>
      <c r="DB180" s="507">
        <v>0</v>
      </c>
      <c r="DC180" s="508"/>
      <c r="DD180" s="508"/>
      <c r="DE180" s="508"/>
      <c r="DF180" s="573">
        <v>755.98</v>
      </c>
      <c r="DG180" s="396">
        <v>277.26</v>
      </c>
      <c r="DH180" s="397"/>
      <c r="DI180" s="512"/>
      <c r="DJ180" s="171">
        <v>1033.24</v>
      </c>
      <c r="DK180" s="172">
        <v>755.98</v>
      </c>
      <c r="DL180" s="172">
        <v>277.26</v>
      </c>
      <c r="DM180" s="172">
        <v>232.26</v>
      </c>
      <c r="DN180" s="172">
        <v>280.29000000000002</v>
      </c>
      <c r="DO180" s="172">
        <v>7656.3000000000011</v>
      </c>
      <c r="DP180" s="172">
        <v>667.05000000000007</v>
      </c>
      <c r="DQ180" s="513">
        <v>0</v>
      </c>
      <c r="DS180" s="2"/>
      <c r="DT180" s="2"/>
      <c r="DU180" s="2"/>
      <c r="DV180" s="2"/>
      <c r="DW180" s="60"/>
      <c r="DX180" s="512">
        <v>9755</v>
      </c>
      <c r="DY180" s="514">
        <v>1</v>
      </c>
      <c r="DZ180" s="169">
        <v>0</v>
      </c>
      <c r="EA180" s="169">
        <v>0</v>
      </c>
      <c r="EB180" s="228"/>
      <c r="EC180" s="174"/>
      <c r="ED180" s="175"/>
      <c r="EE180" s="21"/>
      <c r="EF180" s="21"/>
      <c r="EG180" s="228"/>
      <c r="EH180" s="175"/>
      <c r="EI180" s="175"/>
      <c r="EJ180" s="175"/>
      <c r="EK180" s="175"/>
      <c r="EL180" s="175"/>
      <c r="EM180" s="172">
        <v>1147.98</v>
      </c>
      <c r="EO180" s="656">
        <v>7250</v>
      </c>
      <c r="EP180" s="657">
        <v>13431</v>
      </c>
      <c r="EQ180" s="658">
        <v>2793</v>
      </c>
      <c r="ER180" s="657">
        <v>2560</v>
      </c>
      <c r="ES180" s="657">
        <v>2981</v>
      </c>
      <c r="EU180" s="635">
        <v>4.0116509996028067E-2</v>
      </c>
      <c r="EV180" s="635">
        <v>5.3888419273034657E-2</v>
      </c>
      <c r="EW180" s="635">
        <v>1.3074204946996466E-2</v>
      </c>
      <c r="EX180" s="635">
        <v>3.9759939984996252E-2</v>
      </c>
      <c r="EY180" s="635">
        <v>3.3534540576794097E-4</v>
      </c>
      <c r="EZ180" s="129"/>
    </row>
    <row r="181" spans="8:156" x14ac:dyDescent="0.2">
      <c r="H181" s="14"/>
      <c r="I181" s="248"/>
      <c r="J181" s="4"/>
      <c r="K181" s="249"/>
      <c r="L181" s="249"/>
      <c r="M181" s="486">
        <v>45048</v>
      </c>
      <c r="N181" s="193">
        <v>7851</v>
      </c>
      <c r="O181" s="191">
        <v>13797</v>
      </c>
      <c r="P181" s="192">
        <v>2958</v>
      </c>
      <c r="Q181" s="191">
        <v>1664</v>
      </c>
      <c r="R181" s="191">
        <v>3066</v>
      </c>
      <c r="S181" s="487"/>
      <c r="T181" s="488"/>
      <c r="U181" s="21"/>
      <c r="V181" s="21"/>
      <c r="W181" s="489"/>
      <c r="X181" s="490">
        <v>1435</v>
      </c>
      <c r="Y181" s="194">
        <v>73</v>
      </c>
      <c r="Z181" s="192">
        <v>1150</v>
      </c>
      <c r="AA181" s="192">
        <v>22867.58</v>
      </c>
      <c r="AB181" s="192">
        <v>23958</v>
      </c>
      <c r="AC181" s="194">
        <v>-1090.4199999999983</v>
      </c>
      <c r="AD181" s="491">
        <v>22808</v>
      </c>
      <c r="AE181" s="492">
        <v>1610.92</v>
      </c>
      <c r="AF181" s="192">
        <v>13797</v>
      </c>
      <c r="AG181" s="192">
        <v>13797</v>
      </c>
      <c r="AH181" s="192">
        <v>1611.92</v>
      </c>
      <c r="AI181" s="193">
        <v>7851</v>
      </c>
      <c r="AJ181" s="194">
        <v>0</v>
      </c>
      <c r="AK181" s="192">
        <v>251.13</v>
      </c>
      <c r="AL181" s="192">
        <v>497.42</v>
      </c>
      <c r="AM181" s="207">
        <v>1135.71</v>
      </c>
      <c r="AN181" s="207">
        <v>27.959523809523809</v>
      </c>
      <c r="AO181" s="197">
        <v>-0.98072711344721863</v>
      </c>
      <c r="AP181" s="493">
        <v>758.07</v>
      </c>
      <c r="AQ181" s="494">
        <v>114.17</v>
      </c>
      <c r="AR181" s="495">
        <v>1131.71</v>
      </c>
      <c r="AS181" s="495">
        <v>1138.83</v>
      </c>
      <c r="AT181" s="495">
        <v>1236.4000000000001</v>
      </c>
      <c r="AU181" s="496">
        <v>1194.81</v>
      </c>
      <c r="AV181" s="496">
        <v>1193.25</v>
      </c>
      <c r="AW181" s="21"/>
      <c r="AX181" s="497">
        <v>1.1742999999999999</v>
      </c>
      <c r="AY181" s="498">
        <v>1.4732000000000001</v>
      </c>
      <c r="AZ181" s="499">
        <v>2.5335999999999999</v>
      </c>
      <c r="BA181" s="499">
        <v>2.1673</v>
      </c>
      <c r="BB181" s="499">
        <v>2.1570999999999998</v>
      </c>
      <c r="BC181" s="307"/>
      <c r="BD181" s="500"/>
      <c r="BE181" s="501"/>
      <c r="BF181" s="499">
        <v>1054.54</v>
      </c>
      <c r="BG181" s="502">
        <v>1054.54</v>
      </c>
      <c r="BH181" s="503">
        <v>0</v>
      </c>
      <c r="BI181" s="503">
        <v>0</v>
      </c>
      <c r="BJ181" s="503">
        <v>0</v>
      </c>
      <c r="BK181" s="503">
        <v>1054.54</v>
      </c>
      <c r="BL181" s="503">
        <v>1054.54</v>
      </c>
      <c r="BM181" s="503">
        <v>1054.54</v>
      </c>
      <c r="BN181" s="503">
        <v>1055.01</v>
      </c>
      <c r="BO181" s="503">
        <v>1054.58</v>
      </c>
      <c r="BP181" s="503">
        <v>33.275156803926919</v>
      </c>
      <c r="BQ181" s="503">
        <v>216.58684000000039</v>
      </c>
      <c r="BR181" s="503">
        <v>0</v>
      </c>
      <c r="BS181" s="503">
        <v>1054.46</v>
      </c>
      <c r="BT181" s="503">
        <v>0</v>
      </c>
      <c r="BU181" s="504">
        <v>0</v>
      </c>
      <c r="BV181" s="307"/>
      <c r="BW181" s="458"/>
      <c r="BX181" s="505"/>
      <c r="BY181" s="505"/>
      <c r="BZ181" s="505"/>
      <c r="CA181" s="505"/>
      <c r="CB181" s="505"/>
      <c r="CC181" s="505"/>
      <c r="CD181" s="505"/>
      <c r="CE181" s="505"/>
      <c r="CF181" s="505"/>
      <c r="CG181" s="505"/>
      <c r="CH181" s="505"/>
      <c r="CI181" s="505"/>
      <c r="CJ181" s="505"/>
      <c r="CK181" s="505"/>
      <c r="CL181" s="505"/>
      <c r="CM181" s="505"/>
      <c r="CN181" s="505"/>
      <c r="CO181" s="500"/>
      <c r="CP181" s="505"/>
      <c r="CQ181" s="505"/>
      <c r="CR181" s="506"/>
      <c r="CS181" s="500"/>
      <c r="CT181" s="505"/>
      <c r="CU181" s="500"/>
      <c r="CV181" s="500"/>
      <c r="CW181" s="500"/>
      <c r="CX181" s="506"/>
      <c r="CY181" s="505"/>
      <c r="CZ181" s="475"/>
      <c r="DA181" s="307"/>
      <c r="DB181" s="507">
        <v>0</v>
      </c>
      <c r="DC181" s="508"/>
      <c r="DD181" s="508"/>
      <c r="DE181" s="508"/>
      <c r="DF181" s="573">
        <v>717.54</v>
      </c>
      <c r="DG181" s="396">
        <v>258.62</v>
      </c>
      <c r="DH181" s="397"/>
      <c r="DI181" s="512"/>
      <c r="DJ181" s="171">
        <v>976.16</v>
      </c>
      <c r="DK181" s="172">
        <v>717.54</v>
      </c>
      <c r="DL181" s="172">
        <v>258.62</v>
      </c>
      <c r="DM181" s="172">
        <v>547.16999999999996</v>
      </c>
      <c r="DN181" s="172">
        <v>327.81</v>
      </c>
      <c r="DO181" s="172">
        <v>7826.670000000001</v>
      </c>
      <c r="DP181" s="172">
        <v>597.86</v>
      </c>
      <c r="DQ181" s="513">
        <v>0</v>
      </c>
      <c r="DS181" s="2"/>
      <c r="DT181" s="2"/>
      <c r="DU181" s="2"/>
      <c r="DV181" s="2"/>
      <c r="DW181" s="60"/>
      <c r="DX181" s="512">
        <v>22981</v>
      </c>
      <c r="DY181" s="514">
        <v>1</v>
      </c>
      <c r="DZ181" s="169">
        <v>0</v>
      </c>
      <c r="EA181" s="169">
        <v>0</v>
      </c>
      <c r="EB181" s="228"/>
      <c r="EC181" s="174"/>
      <c r="ED181" s="175"/>
      <c r="EE181" s="21"/>
      <c r="EF181" s="21"/>
      <c r="EG181" s="228"/>
      <c r="EH181" s="175"/>
      <c r="EI181" s="175"/>
      <c r="EJ181" s="175"/>
      <c r="EK181" s="175"/>
      <c r="EL181" s="175"/>
      <c r="EM181" s="172">
        <v>1135.71</v>
      </c>
      <c r="EO181" s="656">
        <v>7456.7</v>
      </c>
      <c r="EP181" s="657">
        <v>13128.3</v>
      </c>
      <c r="EQ181" s="658">
        <v>2829.8</v>
      </c>
      <c r="ER181" s="657">
        <v>1597.1</v>
      </c>
      <c r="ES181" s="657">
        <v>13128.3</v>
      </c>
      <c r="EU181" s="635">
        <v>5.0222901541204963E-2</v>
      </c>
      <c r="EV181" s="635">
        <v>4.8467058056099202E-2</v>
      </c>
      <c r="EW181" s="635">
        <v>4.3340094658553013E-2</v>
      </c>
      <c r="EX181" s="635">
        <v>4.0204326923076975E-2</v>
      </c>
      <c r="EY181" s="635">
        <v>-3.2818982387475537</v>
      </c>
      <c r="EZ181" s="129"/>
    </row>
    <row r="182" spans="8:156" x14ac:dyDescent="0.2">
      <c r="H182" s="14"/>
      <c r="I182" s="248"/>
      <c r="J182" s="4"/>
      <c r="K182" s="249"/>
      <c r="L182" s="249"/>
      <c r="M182" s="486">
        <v>45049</v>
      </c>
      <c r="N182" s="193">
        <v>7842</v>
      </c>
      <c r="O182" s="191">
        <v>13730</v>
      </c>
      <c r="P182" s="192">
        <v>2084</v>
      </c>
      <c r="Q182" s="191">
        <v>0</v>
      </c>
      <c r="R182" s="191">
        <v>2937</v>
      </c>
      <c r="S182" s="487"/>
      <c r="T182" s="488"/>
      <c r="U182" s="21"/>
      <c r="V182" s="21"/>
      <c r="W182" s="489"/>
      <c r="X182" s="490">
        <v>1257</v>
      </c>
      <c r="Y182" s="194">
        <v>66</v>
      </c>
      <c r="Z182" s="192">
        <v>108</v>
      </c>
      <c r="AA182" s="192">
        <v>22286.54</v>
      </c>
      <c r="AB182" s="192">
        <v>22607</v>
      </c>
      <c r="AC182" s="194">
        <v>-320.45999999999913</v>
      </c>
      <c r="AD182" s="491">
        <v>22499</v>
      </c>
      <c r="AE182" s="492">
        <v>1003.76</v>
      </c>
      <c r="AF182" s="192">
        <v>13730</v>
      </c>
      <c r="AG182" s="192">
        <v>13730</v>
      </c>
      <c r="AH182" s="192">
        <v>1004.76</v>
      </c>
      <c r="AI182" s="193">
        <v>7842</v>
      </c>
      <c r="AJ182" s="194">
        <v>0</v>
      </c>
      <c r="AK182" s="192">
        <v>0</v>
      </c>
      <c r="AL182" s="192">
        <v>0</v>
      </c>
      <c r="AM182" s="207">
        <v>1111.47</v>
      </c>
      <c r="AN182" s="207">
        <v>27.44047619047619</v>
      </c>
      <c r="AO182" s="197" t="e">
        <v>#DIV/0!</v>
      </c>
      <c r="AP182" s="493">
        <v>547.77</v>
      </c>
      <c r="AQ182" s="494">
        <v>0</v>
      </c>
      <c r="AR182" s="495">
        <v>1130.22</v>
      </c>
      <c r="AS182" s="495">
        <v>1139.4000000000001</v>
      </c>
      <c r="AT182" s="495">
        <v>1237.48</v>
      </c>
      <c r="AU182" s="496">
        <v>1194.81</v>
      </c>
      <c r="AV182" s="496">
        <v>1196.3900000000001</v>
      </c>
      <c r="AW182" s="21"/>
      <c r="AX182" s="497">
        <v>1.1525000000000001</v>
      </c>
      <c r="AY182" s="498">
        <v>1.4836</v>
      </c>
      <c r="AZ182" s="499">
        <v>2.5567000000000002</v>
      </c>
      <c r="BA182" s="499">
        <v>2.1673</v>
      </c>
      <c r="BB182" s="499">
        <v>2.1964999999999999</v>
      </c>
      <c r="BC182" s="307"/>
      <c r="BD182" s="500"/>
      <c r="BE182" s="501"/>
      <c r="BF182" s="499">
        <v>1055.32</v>
      </c>
      <c r="BG182" s="502">
        <v>1055.32</v>
      </c>
      <c r="BH182" s="503">
        <v>0</v>
      </c>
      <c r="BI182" s="503">
        <v>0</v>
      </c>
      <c r="BJ182" s="503">
        <v>0</v>
      </c>
      <c r="BK182" s="503">
        <v>1055.32</v>
      </c>
      <c r="BL182" s="503">
        <v>1055.32</v>
      </c>
      <c r="BM182" s="503">
        <v>1055.32</v>
      </c>
      <c r="BN182" s="503">
        <v>1054.74</v>
      </c>
      <c r="BO182" s="503">
        <v>1055.32</v>
      </c>
      <c r="BP182" s="503">
        <v>32.164479374271423</v>
      </c>
      <c r="BQ182" s="503">
        <v>0</v>
      </c>
      <c r="BR182" s="503">
        <v>0</v>
      </c>
      <c r="BS182" s="503">
        <v>1055.26</v>
      </c>
      <c r="BT182" s="503">
        <v>0</v>
      </c>
      <c r="BU182" s="504">
        <v>0</v>
      </c>
      <c r="BV182" s="307"/>
      <c r="BW182" s="458"/>
      <c r="BX182" s="505"/>
      <c r="BY182" s="505"/>
      <c r="BZ182" s="505"/>
      <c r="CA182" s="505"/>
      <c r="CB182" s="505"/>
      <c r="CC182" s="505"/>
      <c r="CD182" s="505"/>
      <c r="CE182" s="505"/>
      <c r="CF182" s="505"/>
      <c r="CG182" s="505"/>
      <c r="CH182" s="505"/>
      <c r="CI182" s="505"/>
      <c r="CJ182" s="505"/>
      <c r="CK182" s="505"/>
      <c r="CL182" s="505"/>
      <c r="CM182" s="505"/>
      <c r="CN182" s="505"/>
      <c r="CO182" s="500"/>
      <c r="CP182" s="505"/>
      <c r="CQ182" s="505"/>
      <c r="CR182" s="506"/>
      <c r="CS182" s="500"/>
      <c r="CT182" s="505"/>
      <c r="CU182" s="500"/>
      <c r="CV182" s="500"/>
      <c r="CW182" s="500"/>
      <c r="CX182" s="506"/>
      <c r="CY182" s="505"/>
      <c r="CZ182" s="475"/>
      <c r="DA182" s="307"/>
      <c r="DB182" s="507">
        <v>0</v>
      </c>
      <c r="DC182" s="508"/>
      <c r="DD182" s="508"/>
      <c r="DE182" s="508"/>
      <c r="DF182" s="573">
        <v>627.35</v>
      </c>
      <c r="DG182" s="396">
        <v>228</v>
      </c>
      <c r="DH182" s="397"/>
      <c r="DI182" s="512"/>
      <c r="DJ182" s="171">
        <v>855.35</v>
      </c>
      <c r="DK182" s="172">
        <v>627.35</v>
      </c>
      <c r="DL182" s="172">
        <v>228</v>
      </c>
      <c r="DM182" s="172">
        <v>1030.29</v>
      </c>
      <c r="DN182" s="172">
        <v>276.76</v>
      </c>
      <c r="DO182" s="172">
        <v>7423.73</v>
      </c>
      <c r="DP182" s="172">
        <v>549.1</v>
      </c>
      <c r="DQ182" s="513">
        <v>0</v>
      </c>
      <c r="DS182" s="2"/>
      <c r="DT182" s="2"/>
      <c r="DU182" s="2"/>
      <c r="DV182" s="2"/>
      <c r="DW182" s="60"/>
      <c r="DX182" s="512">
        <v>43272</v>
      </c>
      <c r="DY182" s="514">
        <v>1</v>
      </c>
      <c r="DZ182" s="169">
        <v>0</v>
      </c>
      <c r="EA182" s="169">
        <v>0</v>
      </c>
      <c r="EB182" s="228"/>
      <c r="EC182" s="174"/>
      <c r="ED182" s="175"/>
      <c r="EE182" s="21"/>
      <c r="EF182" s="21"/>
      <c r="EG182" s="228"/>
      <c r="EH182" s="175"/>
      <c r="EI182" s="175"/>
      <c r="EJ182" s="175"/>
      <c r="EK182" s="175"/>
      <c r="EL182" s="175"/>
      <c r="EM182" s="172">
        <v>1111.47</v>
      </c>
      <c r="EO182" s="656">
        <v>7348</v>
      </c>
      <c r="EP182" s="657">
        <v>13067.4</v>
      </c>
      <c r="EQ182" s="658">
        <v>2068.1999999999998</v>
      </c>
      <c r="ER182" s="657">
        <v>33.9</v>
      </c>
      <c r="ES182" s="657">
        <v>2958.5</v>
      </c>
      <c r="EU182" s="635">
        <v>6.2994134149451667E-2</v>
      </c>
      <c r="EV182" s="635">
        <v>4.8259286234522969E-2</v>
      </c>
      <c r="EW182" s="635">
        <v>7.5815738963532541E-3</v>
      </c>
      <c r="EX182" s="635" t="e">
        <v>#DIV/0!</v>
      </c>
      <c r="EY182" s="635">
        <v>-7.3203949608443989E-3</v>
      </c>
      <c r="EZ182" s="129"/>
    </row>
    <row r="183" spans="8:156" x14ac:dyDescent="0.2">
      <c r="H183" s="14"/>
      <c r="I183" s="248"/>
      <c r="J183" s="4"/>
      <c r="K183" s="249"/>
      <c r="L183" s="249"/>
      <c r="M183" s="486">
        <v>45050</v>
      </c>
      <c r="N183" s="193">
        <v>7870</v>
      </c>
      <c r="O183" s="191">
        <v>13718</v>
      </c>
      <c r="P183" s="192">
        <v>2078</v>
      </c>
      <c r="Q183" s="191">
        <v>420</v>
      </c>
      <c r="R183" s="191">
        <v>2918</v>
      </c>
      <c r="S183" s="487"/>
      <c r="T183" s="488"/>
      <c r="U183" s="21"/>
      <c r="V183" s="21"/>
      <c r="W183" s="489"/>
      <c r="X183" s="490">
        <v>1364</v>
      </c>
      <c r="Y183" s="194">
        <v>68</v>
      </c>
      <c r="Z183" s="192">
        <v>178</v>
      </c>
      <c r="AA183" s="192">
        <v>22248.99</v>
      </c>
      <c r="AB183" s="192">
        <v>22916</v>
      </c>
      <c r="AC183" s="194">
        <v>-667.0099999999984</v>
      </c>
      <c r="AD183" s="491">
        <v>22738</v>
      </c>
      <c r="AE183" s="492">
        <v>764.47</v>
      </c>
      <c r="AF183" s="192">
        <v>13718</v>
      </c>
      <c r="AG183" s="192">
        <v>13718</v>
      </c>
      <c r="AH183" s="192">
        <v>764.47</v>
      </c>
      <c r="AI183" s="193">
        <v>7870</v>
      </c>
      <c r="AJ183" s="194">
        <v>0</v>
      </c>
      <c r="AK183" s="192">
        <v>0</v>
      </c>
      <c r="AL183" s="192">
        <v>0</v>
      </c>
      <c r="AM183" s="207">
        <v>1108.47</v>
      </c>
      <c r="AN183" s="207">
        <v>27.992857142857144</v>
      </c>
      <c r="AO183" s="197" t="e">
        <v>#DIV/0!</v>
      </c>
      <c r="AP183" s="493">
        <v>783.06</v>
      </c>
      <c r="AQ183" s="494">
        <v>0</v>
      </c>
      <c r="AR183" s="495">
        <v>1132.1300000000001</v>
      </c>
      <c r="AS183" s="495">
        <v>1139.4000000000001</v>
      </c>
      <c r="AT183" s="495">
        <v>1242.5899999999999</v>
      </c>
      <c r="AU183" s="496">
        <v>1194.81</v>
      </c>
      <c r="AV183" s="496">
        <v>1196.06</v>
      </c>
      <c r="AW183" s="21"/>
      <c r="AX183" s="497">
        <v>1.1757</v>
      </c>
      <c r="AY183" s="498">
        <v>1.4836</v>
      </c>
      <c r="AZ183" s="499">
        <v>2.6377000000000002</v>
      </c>
      <c r="BA183" s="499">
        <v>2.1673</v>
      </c>
      <c r="BB183" s="499">
        <v>2.1907999999999999</v>
      </c>
      <c r="BC183" s="307"/>
      <c r="BD183" s="500"/>
      <c r="BE183" s="501"/>
      <c r="BF183" s="499">
        <v>1054.53</v>
      </c>
      <c r="BG183" s="502">
        <v>1054.53</v>
      </c>
      <c r="BH183" s="503">
        <v>0</v>
      </c>
      <c r="BI183" s="503">
        <v>0</v>
      </c>
      <c r="BJ183" s="503">
        <v>0</v>
      </c>
      <c r="BK183" s="503">
        <v>1054.53</v>
      </c>
      <c r="BL183" s="503">
        <v>1054.53</v>
      </c>
      <c r="BM183" s="503">
        <v>1054.53</v>
      </c>
      <c r="BN183" s="503">
        <v>1054.98</v>
      </c>
      <c r="BO183" s="503">
        <v>1054.3900000000001</v>
      </c>
      <c r="BP183" s="503">
        <v>34.352318175085173</v>
      </c>
      <c r="BQ183" s="503">
        <v>0</v>
      </c>
      <c r="BR183" s="503">
        <v>0</v>
      </c>
      <c r="BS183" s="503">
        <v>1054.23</v>
      </c>
      <c r="BT183" s="503">
        <v>0</v>
      </c>
      <c r="BU183" s="504">
        <v>0</v>
      </c>
      <c r="BV183" s="307"/>
      <c r="BW183" s="458"/>
      <c r="BX183" s="505"/>
      <c r="BY183" s="505"/>
      <c r="BZ183" s="505"/>
      <c r="CA183" s="505"/>
      <c r="CB183" s="505"/>
      <c r="CC183" s="505"/>
      <c r="CD183" s="505"/>
      <c r="CE183" s="505"/>
      <c r="CF183" s="505"/>
      <c r="CG183" s="505"/>
      <c r="CH183" s="505"/>
      <c r="CI183" s="505"/>
      <c r="CJ183" s="505"/>
      <c r="CK183" s="505"/>
      <c r="CL183" s="505"/>
      <c r="CM183" s="505"/>
      <c r="CN183" s="505"/>
      <c r="CO183" s="500"/>
      <c r="CP183" s="505"/>
      <c r="CQ183" s="505"/>
      <c r="CR183" s="506"/>
      <c r="CS183" s="500"/>
      <c r="CT183" s="505"/>
      <c r="CU183" s="500"/>
      <c r="CV183" s="500"/>
      <c r="CW183" s="500"/>
      <c r="CX183" s="506"/>
      <c r="CY183" s="505"/>
      <c r="CZ183" s="475"/>
      <c r="DA183" s="307"/>
      <c r="DB183" s="507">
        <v>0</v>
      </c>
      <c r="DC183" s="508"/>
      <c r="DD183" s="508"/>
      <c r="DE183" s="508"/>
      <c r="DF183" s="573">
        <v>664.66</v>
      </c>
      <c r="DG183" s="396">
        <v>262.99</v>
      </c>
      <c r="DH183" s="397"/>
      <c r="DI183" s="512"/>
      <c r="DJ183" s="171">
        <v>927.65</v>
      </c>
      <c r="DK183" s="172">
        <v>664.66</v>
      </c>
      <c r="DL183" s="172">
        <v>262.99</v>
      </c>
      <c r="DM183" s="172">
        <v>1247.81</v>
      </c>
      <c r="DN183" s="172">
        <v>491.17</v>
      </c>
      <c r="DO183" s="172">
        <v>6840.58</v>
      </c>
      <c r="DP183" s="172">
        <v>320.92</v>
      </c>
      <c r="DQ183" s="513">
        <v>0</v>
      </c>
      <c r="DS183" s="2"/>
      <c r="DT183" s="2"/>
      <c r="DU183" s="2"/>
      <c r="DV183" s="2"/>
      <c r="DW183" s="60"/>
      <c r="DX183" s="512">
        <v>52408</v>
      </c>
      <c r="DY183" s="514">
        <v>2</v>
      </c>
      <c r="DZ183" s="169">
        <v>0</v>
      </c>
      <c r="EA183" s="169">
        <v>0</v>
      </c>
      <c r="EB183" s="228"/>
      <c r="EC183" s="174"/>
      <c r="ED183" s="175"/>
      <c r="EE183" s="21"/>
      <c r="EF183" s="21"/>
      <c r="EG183" s="228"/>
      <c r="EH183" s="175"/>
      <c r="EI183" s="175"/>
      <c r="EJ183" s="175"/>
      <c r="EK183" s="175"/>
      <c r="EL183" s="175"/>
      <c r="EM183" s="172">
        <v>1108.47</v>
      </c>
      <c r="EO183" s="656">
        <v>7322.3</v>
      </c>
      <c r="EP183" s="657">
        <v>13399.3</v>
      </c>
      <c r="EQ183" s="658">
        <v>2301.1</v>
      </c>
      <c r="ER183" s="657">
        <v>383.2</v>
      </c>
      <c r="ES183" s="657">
        <v>2888.4</v>
      </c>
      <c r="EU183" s="635">
        <v>6.9593392630241405E-2</v>
      </c>
      <c r="EV183" s="635">
        <v>2.3232249599066973E-2</v>
      </c>
      <c r="EW183" s="635">
        <v>-0.10736284889316647</v>
      </c>
      <c r="EX183" s="635">
        <v>8.7619047619047652E-2</v>
      </c>
      <c r="EY183" s="635">
        <v>1.0143934201507851E-2</v>
      </c>
      <c r="EZ183" s="129"/>
    </row>
    <row r="184" spans="8:156" x14ac:dyDescent="0.2">
      <c r="H184" s="14"/>
      <c r="I184" s="248"/>
      <c r="J184" s="4"/>
      <c r="K184" s="249"/>
      <c r="L184" s="249"/>
      <c r="M184" s="486">
        <v>45051</v>
      </c>
      <c r="N184" s="193">
        <v>7856</v>
      </c>
      <c r="O184" s="191">
        <v>14221</v>
      </c>
      <c r="P184" s="192">
        <v>882</v>
      </c>
      <c r="Q184" s="191">
        <v>2480</v>
      </c>
      <c r="R184" s="191">
        <v>3085</v>
      </c>
      <c r="S184" s="487"/>
      <c r="T184" s="488"/>
      <c r="U184" s="21"/>
      <c r="V184" s="21"/>
      <c r="W184" s="489"/>
      <c r="X184" s="490">
        <v>1307</v>
      </c>
      <c r="Y184" s="194">
        <v>71</v>
      </c>
      <c r="Z184" s="192">
        <v>240</v>
      </c>
      <c r="AA184" s="192">
        <v>22233.15</v>
      </c>
      <c r="AB184" s="192">
        <v>23095</v>
      </c>
      <c r="AC184" s="194">
        <v>-861.84999999999854</v>
      </c>
      <c r="AD184" s="491">
        <v>22855</v>
      </c>
      <c r="AE184" s="492">
        <v>2340.81</v>
      </c>
      <c r="AF184" s="192">
        <v>14221</v>
      </c>
      <c r="AG184" s="192">
        <v>14221</v>
      </c>
      <c r="AH184" s="192">
        <v>2098.81</v>
      </c>
      <c r="AI184" s="193">
        <v>7856</v>
      </c>
      <c r="AJ184" s="194">
        <v>0</v>
      </c>
      <c r="AK184" s="192">
        <v>0</v>
      </c>
      <c r="AL184" s="192">
        <v>0</v>
      </c>
      <c r="AM184" s="207">
        <v>1048.67</v>
      </c>
      <c r="AN184" s="207">
        <v>27.757142857142856</v>
      </c>
      <c r="AO184" s="197" t="e">
        <v>#DIV/0!</v>
      </c>
      <c r="AP184" s="493">
        <v>661.52</v>
      </c>
      <c r="AQ184" s="494">
        <v>0</v>
      </c>
      <c r="AR184" s="495">
        <v>1131.5999999999999</v>
      </c>
      <c r="AS184" s="495">
        <v>1139.4000000000001</v>
      </c>
      <c r="AT184" s="495">
        <v>1245.31</v>
      </c>
      <c r="AU184" s="496">
        <v>1194.81</v>
      </c>
      <c r="AV184" s="496">
        <v>1198.32</v>
      </c>
      <c r="AW184" s="21"/>
      <c r="AX184" s="497">
        <v>1.1657999999999999</v>
      </c>
      <c r="AY184" s="498">
        <v>1.4836</v>
      </c>
      <c r="AZ184" s="499">
        <v>2.6806000000000001</v>
      </c>
      <c r="BA184" s="499">
        <v>2.1673</v>
      </c>
      <c r="BB184" s="499">
        <v>2.2191000000000001</v>
      </c>
      <c r="BC184" s="307"/>
      <c r="BD184" s="500"/>
      <c r="BE184" s="501"/>
      <c r="BF184" s="499">
        <v>1057.23</v>
      </c>
      <c r="BG184" s="502">
        <v>1057.23</v>
      </c>
      <c r="BH184" s="503">
        <v>0</v>
      </c>
      <c r="BI184" s="503">
        <v>0</v>
      </c>
      <c r="BJ184" s="503">
        <v>0</v>
      </c>
      <c r="BK184" s="503">
        <v>1057.23</v>
      </c>
      <c r="BL184" s="503">
        <v>1057.23</v>
      </c>
      <c r="BM184" s="503">
        <v>1057.23</v>
      </c>
      <c r="BN184" s="503">
        <v>1056.5</v>
      </c>
      <c r="BO184" s="503">
        <v>1056.78</v>
      </c>
      <c r="BP184" s="503">
        <v>31.171644930584769</v>
      </c>
      <c r="BQ184" s="503">
        <v>178.84259999999995</v>
      </c>
      <c r="BR184" s="503">
        <v>0</v>
      </c>
      <c r="BS184" s="503">
        <v>1058.08</v>
      </c>
      <c r="BT184" s="503">
        <v>0</v>
      </c>
      <c r="BU184" s="504">
        <v>0</v>
      </c>
      <c r="BV184" s="307"/>
      <c r="BW184" s="458"/>
      <c r="BX184" s="505"/>
      <c r="BY184" s="505"/>
      <c r="BZ184" s="505"/>
      <c r="CA184" s="505"/>
      <c r="CB184" s="505"/>
      <c r="CC184" s="505"/>
      <c r="CD184" s="505"/>
      <c r="CE184" s="505"/>
      <c r="CF184" s="505"/>
      <c r="CG184" s="505"/>
      <c r="CH184" s="505"/>
      <c r="CI184" s="505"/>
      <c r="CJ184" s="505"/>
      <c r="CK184" s="505"/>
      <c r="CL184" s="505"/>
      <c r="CM184" s="505"/>
      <c r="CN184" s="505"/>
      <c r="CO184" s="500"/>
      <c r="CP184" s="505"/>
      <c r="CQ184" s="505"/>
      <c r="CR184" s="506"/>
      <c r="CS184" s="500"/>
      <c r="CT184" s="505"/>
      <c r="CU184" s="500"/>
      <c r="CV184" s="500"/>
      <c r="CW184" s="500"/>
      <c r="CX184" s="506"/>
      <c r="CY184" s="505"/>
      <c r="CZ184" s="475"/>
      <c r="DA184" s="307"/>
      <c r="DB184" s="507">
        <v>0</v>
      </c>
      <c r="DC184" s="508"/>
      <c r="DD184" s="508"/>
      <c r="DE184" s="508"/>
      <c r="DF184" s="573">
        <v>643.15</v>
      </c>
      <c r="DG184" s="396">
        <v>245.99</v>
      </c>
      <c r="DH184" s="397"/>
      <c r="DI184" s="512"/>
      <c r="DJ184" s="171">
        <v>889.14</v>
      </c>
      <c r="DK184" s="172">
        <v>643.15</v>
      </c>
      <c r="DL184" s="172">
        <v>245.99</v>
      </c>
      <c r="DM184" s="172">
        <v>506.93</v>
      </c>
      <c r="DN184" s="172">
        <v>326.38</v>
      </c>
      <c r="DO184" s="172">
        <v>6976.8</v>
      </c>
      <c r="DP184" s="172">
        <v>240.53</v>
      </c>
      <c r="DQ184" s="513">
        <v>0</v>
      </c>
      <c r="DS184" s="2"/>
      <c r="DT184" s="2"/>
      <c r="DU184" s="2"/>
      <c r="DV184" s="2"/>
      <c r="DW184" s="60"/>
      <c r="DX184" s="512">
        <v>21291</v>
      </c>
      <c r="DY184" s="514">
        <v>1</v>
      </c>
      <c r="DZ184" s="169">
        <v>0</v>
      </c>
      <c r="EA184" s="169">
        <v>0</v>
      </c>
      <c r="EB184" s="228"/>
      <c r="EC184" s="174"/>
      <c r="ED184" s="175"/>
      <c r="EE184" s="21"/>
      <c r="EF184" s="21"/>
      <c r="EG184" s="228"/>
      <c r="EH184" s="175"/>
      <c r="EI184" s="175"/>
      <c r="EJ184" s="175"/>
      <c r="EK184" s="175"/>
      <c r="EL184" s="175"/>
      <c r="EM184" s="172">
        <v>1048.67</v>
      </c>
      <c r="EO184" s="656">
        <v>7315.8</v>
      </c>
      <c r="EP184" s="657">
        <v>13433.4</v>
      </c>
      <c r="EQ184" s="658">
        <v>1042.5999999999999</v>
      </c>
      <c r="ER184" s="657">
        <v>2374.5</v>
      </c>
      <c r="ES184" s="657">
        <v>3036.8</v>
      </c>
      <c r="EU184" s="635">
        <v>6.8762729124236227E-2</v>
      </c>
      <c r="EV184" s="635">
        <v>5.5382884466633878E-2</v>
      </c>
      <c r="EW184" s="635">
        <v>-0.18208616780045342</v>
      </c>
      <c r="EX184" s="635">
        <v>4.2540322580645162E-2</v>
      </c>
      <c r="EY184" s="635">
        <v>1.5623987034035598E-2</v>
      </c>
      <c r="EZ184" s="129"/>
    </row>
    <row r="185" spans="8:156" x14ac:dyDescent="0.2">
      <c r="H185" s="14"/>
      <c r="I185" s="248"/>
      <c r="J185" s="4"/>
      <c r="K185" s="249"/>
      <c r="L185" s="249"/>
      <c r="M185" s="486">
        <v>45052</v>
      </c>
      <c r="N185" s="193">
        <v>7850</v>
      </c>
      <c r="O185" s="191">
        <v>14306</v>
      </c>
      <c r="P185" s="192">
        <v>1239</v>
      </c>
      <c r="Q185" s="191">
        <v>2660</v>
      </c>
      <c r="R185" s="191">
        <v>2958</v>
      </c>
      <c r="S185" s="487"/>
      <c r="T185" s="488"/>
      <c r="U185" s="21"/>
      <c r="V185" s="21"/>
      <c r="W185" s="489"/>
      <c r="X185" s="490">
        <v>1365</v>
      </c>
      <c r="Y185" s="194">
        <v>73</v>
      </c>
      <c r="Z185" s="192">
        <v>190</v>
      </c>
      <c r="AA185" s="192">
        <v>21712.36</v>
      </c>
      <c r="AB185" s="192">
        <v>23292</v>
      </c>
      <c r="AC185" s="194">
        <v>-1579.6399999999994</v>
      </c>
      <c r="AD185" s="491">
        <v>23102</v>
      </c>
      <c r="AE185" s="492">
        <v>2087.19</v>
      </c>
      <c r="AF185" s="192">
        <v>14306</v>
      </c>
      <c r="AG185" s="192">
        <v>14306</v>
      </c>
      <c r="AH185" s="192">
        <v>1493.19</v>
      </c>
      <c r="AI185" s="193">
        <v>7850</v>
      </c>
      <c r="AJ185" s="194">
        <v>0</v>
      </c>
      <c r="AK185" s="192">
        <v>249.78</v>
      </c>
      <c r="AL185" s="192">
        <v>295.2569580078125</v>
      </c>
      <c r="AM185" s="207">
        <v>1042.3800000000001</v>
      </c>
      <c r="AN185" s="207">
        <v>27.290476190476191</v>
      </c>
      <c r="AO185" s="197">
        <v>-0.1820680519169369</v>
      </c>
      <c r="AP185" s="493">
        <v>764.59</v>
      </c>
      <c r="AQ185" s="494">
        <v>139.06</v>
      </c>
      <c r="AR185" s="495">
        <v>1130.53</v>
      </c>
      <c r="AS185" s="495">
        <v>1139.4000000000001</v>
      </c>
      <c r="AT185" s="495">
        <v>1248.52</v>
      </c>
      <c r="AU185" s="496">
        <v>1202.3699999999999</v>
      </c>
      <c r="AV185" s="496">
        <v>1199.25</v>
      </c>
      <c r="AW185" s="21"/>
      <c r="AX185" s="497">
        <v>1.1462000000000001</v>
      </c>
      <c r="AY185" s="498">
        <v>1.4836</v>
      </c>
      <c r="AZ185" s="499">
        <v>2.7206000000000001</v>
      </c>
      <c r="BA185" s="499">
        <v>2.2728999999999999</v>
      </c>
      <c r="BB185" s="499">
        <v>2.2254</v>
      </c>
      <c r="BC185" s="307"/>
      <c r="BD185" s="500"/>
      <c r="BE185" s="501"/>
      <c r="BF185" s="499">
        <v>1064.56</v>
      </c>
      <c r="BG185" s="502">
        <v>1064.56</v>
      </c>
      <c r="BH185" s="503">
        <v>0</v>
      </c>
      <c r="BI185" s="503">
        <v>0</v>
      </c>
      <c r="BJ185" s="503">
        <v>0</v>
      </c>
      <c r="BK185" s="503">
        <v>1064.56</v>
      </c>
      <c r="BL185" s="503">
        <v>1064.56</v>
      </c>
      <c r="BM185" s="503">
        <v>1064.56</v>
      </c>
      <c r="BN185" s="503">
        <v>1066.83</v>
      </c>
      <c r="BO185" s="503">
        <v>1064.23</v>
      </c>
      <c r="BP185" s="503">
        <v>32.017026850032742</v>
      </c>
      <c r="BQ185" s="503">
        <v>0</v>
      </c>
      <c r="BR185" s="503">
        <v>0</v>
      </c>
      <c r="BS185" s="503">
        <v>1065.4100000000001</v>
      </c>
      <c r="BT185" s="503">
        <v>0</v>
      </c>
      <c r="BU185" s="504">
        <v>0</v>
      </c>
      <c r="BV185" s="307"/>
      <c r="BW185" s="458"/>
      <c r="BX185" s="505"/>
      <c r="BY185" s="505"/>
      <c r="BZ185" s="505"/>
      <c r="CA185" s="505"/>
      <c r="CB185" s="505"/>
      <c r="CC185" s="505"/>
      <c r="CD185" s="505"/>
      <c r="CE185" s="505"/>
      <c r="CF185" s="505"/>
      <c r="CG185" s="505"/>
      <c r="CH185" s="505"/>
      <c r="CI185" s="505"/>
      <c r="CJ185" s="505"/>
      <c r="CK185" s="505"/>
      <c r="CL185" s="505"/>
      <c r="CM185" s="505"/>
      <c r="CN185" s="505"/>
      <c r="CO185" s="500"/>
      <c r="CP185" s="505"/>
      <c r="CQ185" s="505"/>
      <c r="CR185" s="506"/>
      <c r="CS185" s="500"/>
      <c r="CT185" s="505"/>
      <c r="CU185" s="500"/>
      <c r="CV185" s="500"/>
      <c r="CW185" s="500"/>
      <c r="CX185" s="506"/>
      <c r="CY185" s="505"/>
      <c r="CZ185" s="475"/>
      <c r="DA185" s="307"/>
      <c r="DB185" s="507">
        <v>0</v>
      </c>
      <c r="DC185" s="508"/>
      <c r="DD185" s="508"/>
      <c r="DE185" s="508"/>
      <c r="DF185" s="573">
        <v>663.28</v>
      </c>
      <c r="DG185" s="396">
        <v>265.63</v>
      </c>
      <c r="DH185" s="397"/>
      <c r="DI185" s="512"/>
      <c r="DJ185" s="171">
        <v>928.91</v>
      </c>
      <c r="DK185" s="172">
        <v>663.28</v>
      </c>
      <c r="DL185" s="172">
        <v>265.63</v>
      </c>
      <c r="DM185" s="172">
        <v>498.29</v>
      </c>
      <c r="DN185" s="172">
        <v>209.55</v>
      </c>
      <c r="DO185" s="172">
        <v>7141.79</v>
      </c>
      <c r="DP185" s="172">
        <v>296.61</v>
      </c>
      <c r="DQ185" s="513">
        <v>0</v>
      </c>
      <c r="DS185" s="2"/>
      <c r="DT185" s="2"/>
      <c r="DU185" s="2"/>
      <c r="DV185" s="2"/>
      <c r="DW185" s="60"/>
      <c r="DX185" s="512">
        <v>20928</v>
      </c>
      <c r="DY185" s="514">
        <v>1</v>
      </c>
      <c r="DZ185" s="169">
        <v>0</v>
      </c>
      <c r="EA185" s="169">
        <v>0</v>
      </c>
      <c r="EB185" s="228"/>
      <c r="EC185" s="174"/>
      <c r="ED185" s="175"/>
      <c r="EE185" s="21"/>
      <c r="EF185" s="21"/>
      <c r="EG185" s="228"/>
      <c r="EH185" s="175"/>
      <c r="EI185" s="175"/>
      <c r="EJ185" s="175"/>
      <c r="EK185" s="175"/>
      <c r="EL185" s="175"/>
      <c r="EM185" s="172">
        <v>1042.3800000000001</v>
      </c>
      <c r="EO185" s="656">
        <v>7307.9</v>
      </c>
      <c r="EP185" s="657">
        <v>13660.2</v>
      </c>
      <c r="EQ185" s="658">
        <v>1129.5999999999999</v>
      </c>
      <c r="ER185" s="657">
        <v>2555.8000000000002</v>
      </c>
      <c r="ES185" s="657">
        <v>2995.7</v>
      </c>
      <c r="EU185" s="635">
        <v>6.9057324840764378E-2</v>
      </c>
      <c r="EV185" s="635">
        <v>4.5141898504124089E-2</v>
      </c>
      <c r="EW185" s="635">
        <v>8.8297013720742612E-2</v>
      </c>
      <c r="EX185" s="635">
        <v>3.9172932330826998E-2</v>
      </c>
      <c r="EY185" s="635">
        <v>-1.2745098039215625E-2</v>
      </c>
      <c r="EZ185" s="129"/>
    </row>
    <row r="186" spans="8:156" x14ac:dyDescent="0.2">
      <c r="H186" s="14"/>
      <c r="I186" s="248"/>
      <c r="J186" s="4"/>
      <c r="K186" s="249"/>
      <c r="L186" s="249"/>
      <c r="M186" s="486">
        <v>45053</v>
      </c>
      <c r="N186" s="193">
        <v>7849</v>
      </c>
      <c r="O186" s="191">
        <v>13960</v>
      </c>
      <c r="P186" s="192">
        <v>2937</v>
      </c>
      <c r="Q186" s="191">
        <v>2720</v>
      </c>
      <c r="R186" s="191">
        <v>2991</v>
      </c>
      <c r="S186" s="487"/>
      <c r="T186" s="488"/>
      <c r="U186" s="21"/>
      <c r="V186" s="21"/>
      <c r="W186" s="489"/>
      <c r="X186" s="490">
        <v>1523</v>
      </c>
      <c r="Y186" s="194">
        <v>76</v>
      </c>
      <c r="Z186" s="192">
        <v>303</v>
      </c>
      <c r="AA186" s="192">
        <v>22121.46</v>
      </c>
      <c r="AB186" s="192">
        <v>23326</v>
      </c>
      <c r="AC186" s="194">
        <v>-1204.5400000000009</v>
      </c>
      <c r="AD186" s="491">
        <v>23023</v>
      </c>
      <c r="AE186" s="492">
        <v>3553.3</v>
      </c>
      <c r="AF186" s="192">
        <v>13960</v>
      </c>
      <c r="AG186" s="192">
        <v>13960</v>
      </c>
      <c r="AH186" s="192">
        <v>1820.3000000000002</v>
      </c>
      <c r="AI186" s="193">
        <v>7849</v>
      </c>
      <c r="AJ186" s="194">
        <v>0</v>
      </c>
      <c r="AK186" s="192">
        <v>21.25</v>
      </c>
      <c r="AL186" s="192">
        <v>76.099999999999994</v>
      </c>
      <c r="AM186" s="207">
        <v>1131.3</v>
      </c>
      <c r="AN186" s="207">
        <v>27.150000000000006</v>
      </c>
      <c r="AO186" s="197">
        <v>-2.5811764705882352</v>
      </c>
      <c r="AP186" s="493">
        <v>774.95</v>
      </c>
      <c r="AQ186" s="494">
        <v>51.2</v>
      </c>
      <c r="AR186" s="495">
        <v>1130.03</v>
      </c>
      <c r="AS186" s="495">
        <v>1139.4000000000001</v>
      </c>
      <c r="AT186" s="495">
        <v>1241.77</v>
      </c>
      <c r="AU186" s="496">
        <v>1202.3699999999999</v>
      </c>
      <c r="AV186" s="496">
        <v>1198.94</v>
      </c>
      <c r="AW186" s="21"/>
      <c r="AX186" s="497">
        <v>1.1403000000000001</v>
      </c>
      <c r="AY186" s="498">
        <v>1.4836</v>
      </c>
      <c r="AZ186" s="499">
        <v>2.6194999999999999</v>
      </c>
      <c r="BA186" s="499">
        <v>2.2728999999999999</v>
      </c>
      <c r="BB186" s="499">
        <v>2.2185000000000001</v>
      </c>
      <c r="BC186" s="307"/>
      <c r="BD186" s="500"/>
      <c r="BE186" s="501"/>
      <c r="BF186" s="499">
        <v>1058.6099999999999</v>
      </c>
      <c r="BG186" s="502">
        <v>1058.6099999999999</v>
      </c>
      <c r="BH186" s="503">
        <v>0</v>
      </c>
      <c r="BI186" s="503">
        <v>0</v>
      </c>
      <c r="BJ186" s="503">
        <v>0</v>
      </c>
      <c r="BK186" s="503">
        <v>1058.6099999999999</v>
      </c>
      <c r="BL186" s="503">
        <v>1058.6099999999999</v>
      </c>
      <c r="BM186" s="503">
        <v>1058.6099999999999</v>
      </c>
      <c r="BN186" s="503">
        <v>1058.54</v>
      </c>
      <c r="BO186" s="503">
        <v>1058.57</v>
      </c>
      <c r="BP186" s="503">
        <v>34.026988869553797</v>
      </c>
      <c r="BQ186" s="503">
        <v>133.27769999999919</v>
      </c>
      <c r="BR186" s="503">
        <v>0</v>
      </c>
      <c r="BS186" s="503">
        <v>1058.51</v>
      </c>
      <c r="BT186" s="503">
        <v>0</v>
      </c>
      <c r="BU186" s="504">
        <v>0</v>
      </c>
      <c r="BV186" s="307"/>
      <c r="BW186" s="458"/>
      <c r="BX186" s="505"/>
      <c r="BY186" s="505"/>
      <c r="BZ186" s="505"/>
      <c r="CA186" s="505"/>
      <c r="CB186" s="505"/>
      <c r="CC186" s="505"/>
      <c r="CD186" s="505"/>
      <c r="CE186" s="505"/>
      <c r="CF186" s="505"/>
      <c r="CG186" s="505"/>
      <c r="CH186" s="505"/>
      <c r="CI186" s="505"/>
      <c r="CJ186" s="505"/>
      <c r="CK186" s="505"/>
      <c r="CL186" s="505"/>
      <c r="CM186" s="505"/>
      <c r="CN186" s="505"/>
      <c r="CO186" s="500"/>
      <c r="CP186" s="505"/>
      <c r="CQ186" s="505"/>
      <c r="CR186" s="506"/>
      <c r="CS186" s="500"/>
      <c r="CT186" s="505"/>
      <c r="CU186" s="500"/>
      <c r="CV186" s="500"/>
      <c r="CW186" s="500"/>
      <c r="CX186" s="506"/>
      <c r="CY186" s="505"/>
      <c r="CZ186" s="475"/>
      <c r="DA186" s="307"/>
      <c r="DB186" s="507">
        <v>0</v>
      </c>
      <c r="DC186" s="508"/>
      <c r="DD186" s="508"/>
      <c r="DE186" s="508"/>
      <c r="DF186" s="573">
        <v>773.2</v>
      </c>
      <c r="DG186" s="396">
        <v>263.16000000000003</v>
      </c>
      <c r="DH186" s="397"/>
      <c r="DI186" s="512"/>
      <c r="DJ186" s="171">
        <v>1036.3600000000001</v>
      </c>
      <c r="DK186" s="172">
        <v>773.2</v>
      </c>
      <c r="DL186" s="172">
        <v>263.16000000000003</v>
      </c>
      <c r="DM186" s="172">
        <v>0</v>
      </c>
      <c r="DN186" s="172">
        <v>0</v>
      </c>
      <c r="DO186" s="172">
        <v>7914.9900000000007</v>
      </c>
      <c r="DP186" s="172">
        <v>559.7700000000001</v>
      </c>
      <c r="DQ186" s="513">
        <v>0</v>
      </c>
      <c r="DS186" s="2"/>
      <c r="DT186" s="2"/>
      <c r="DU186" s="2"/>
      <c r="DV186" s="2"/>
      <c r="DW186" s="60"/>
      <c r="DX186" s="512">
        <v>0</v>
      </c>
      <c r="DY186" s="514">
        <v>0</v>
      </c>
      <c r="DZ186" s="169">
        <v>0</v>
      </c>
      <c r="EA186" s="169">
        <v>0</v>
      </c>
      <c r="EB186" s="228"/>
      <c r="EC186" s="174"/>
      <c r="ED186" s="175"/>
      <c r="EE186" s="21"/>
      <c r="EF186" s="21"/>
      <c r="EG186" s="228"/>
      <c r="EH186" s="175"/>
      <c r="EI186" s="175"/>
      <c r="EJ186" s="175"/>
      <c r="EK186" s="175"/>
      <c r="EL186" s="175"/>
      <c r="EM186" s="172">
        <v>1131.3</v>
      </c>
      <c r="EO186" s="656">
        <v>7306.4</v>
      </c>
      <c r="EP186" s="657">
        <v>13292.9</v>
      </c>
      <c r="EQ186" s="658">
        <v>2454.6999999999998</v>
      </c>
      <c r="ER186" s="657">
        <v>2613.8000000000002</v>
      </c>
      <c r="ES186" s="657">
        <v>2953.5</v>
      </c>
      <c r="EU186" s="635">
        <v>6.9129825455472083E-2</v>
      </c>
      <c r="EV186" s="635">
        <v>4.7786532951289422E-2</v>
      </c>
      <c r="EW186" s="635">
        <v>0.16421518556350023</v>
      </c>
      <c r="EX186" s="635">
        <v>3.9044117647058757E-2</v>
      </c>
      <c r="EY186" s="635">
        <v>1.2537612838515547E-2</v>
      </c>
      <c r="EZ186" s="129"/>
    </row>
    <row r="187" spans="8:156" x14ac:dyDescent="0.2">
      <c r="H187" s="14"/>
      <c r="I187" s="248"/>
      <c r="J187" s="4"/>
      <c r="K187" s="249"/>
      <c r="L187" s="249"/>
      <c r="M187" s="486">
        <v>45054</v>
      </c>
      <c r="N187" s="193">
        <v>7845</v>
      </c>
      <c r="O187" s="191">
        <v>13705</v>
      </c>
      <c r="P187" s="192">
        <v>2704</v>
      </c>
      <c r="Q187" s="191">
        <v>2810</v>
      </c>
      <c r="R187" s="191">
        <v>3043</v>
      </c>
      <c r="S187" s="487"/>
      <c r="T187" s="488"/>
      <c r="U187" s="21"/>
      <c r="V187" s="21"/>
      <c r="W187" s="489"/>
      <c r="X187" s="490">
        <v>1516</v>
      </c>
      <c r="Y187" s="194">
        <v>75</v>
      </c>
      <c r="Z187" s="192">
        <v>1800</v>
      </c>
      <c r="AA187" s="192">
        <v>23837.11</v>
      </c>
      <c r="AB187" s="192">
        <v>24781</v>
      </c>
      <c r="AC187" s="194">
        <v>-943.88999999999942</v>
      </c>
      <c r="AD187" s="491">
        <v>22981</v>
      </c>
      <c r="AE187" s="492">
        <v>128.38</v>
      </c>
      <c r="AF187" s="192">
        <v>13705</v>
      </c>
      <c r="AG187" s="192">
        <v>13705</v>
      </c>
      <c r="AH187" s="192">
        <v>128.38</v>
      </c>
      <c r="AI187" s="193">
        <v>7845</v>
      </c>
      <c r="AJ187" s="194">
        <v>0</v>
      </c>
      <c r="AK187" s="192">
        <v>466.13</v>
      </c>
      <c r="AL187" s="192">
        <v>345.92</v>
      </c>
      <c r="AM187" s="207">
        <v>1160.6400000000001</v>
      </c>
      <c r="AN187" s="207">
        <v>26.135714285714283</v>
      </c>
      <c r="AO187" s="197">
        <v>0.25788942998734254</v>
      </c>
      <c r="AP187" s="493">
        <v>608.97</v>
      </c>
      <c r="AQ187" s="494">
        <v>1370.88</v>
      </c>
      <c r="AR187" s="495">
        <v>1126.97</v>
      </c>
      <c r="AS187" s="495">
        <v>1139.4000000000001</v>
      </c>
      <c r="AT187" s="495">
        <v>1241.03</v>
      </c>
      <c r="AU187" s="496">
        <v>1202.3699999999999</v>
      </c>
      <c r="AV187" s="496">
        <v>1199.99</v>
      </c>
      <c r="AW187" s="21"/>
      <c r="AX187" s="497">
        <v>1.0976999999999999</v>
      </c>
      <c r="AY187" s="498">
        <v>1.4836</v>
      </c>
      <c r="AZ187" s="499">
        <v>2.6190000000000002</v>
      </c>
      <c r="BA187" s="499">
        <v>2.2728999999999999</v>
      </c>
      <c r="BB187" s="499">
        <v>2.2347000000000001</v>
      </c>
      <c r="BC187" s="307"/>
      <c r="BD187" s="500"/>
      <c r="BE187" s="501"/>
      <c r="BF187" s="499">
        <v>1057.95</v>
      </c>
      <c r="BG187" s="502">
        <v>1057.95</v>
      </c>
      <c r="BH187" s="503">
        <v>0</v>
      </c>
      <c r="BI187" s="503">
        <v>0</v>
      </c>
      <c r="BJ187" s="503">
        <v>0</v>
      </c>
      <c r="BK187" s="503">
        <v>1057.95</v>
      </c>
      <c r="BL187" s="503">
        <v>1057.95</v>
      </c>
      <c r="BM187" s="503">
        <v>1057.95</v>
      </c>
      <c r="BN187" s="503">
        <v>1059.04</v>
      </c>
      <c r="BO187" s="503">
        <v>1057.8499999999999</v>
      </c>
      <c r="BP187" s="503">
        <v>34.25117082406085</v>
      </c>
      <c r="BQ187" s="503">
        <v>0</v>
      </c>
      <c r="BR187" s="503">
        <v>0</v>
      </c>
      <c r="BS187" s="503">
        <v>1057.79</v>
      </c>
      <c r="BT187" s="503">
        <v>0</v>
      </c>
      <c r="BU187" s="504">
        <v>0</v>
      </c>
      <c r="BV187" s="307"/>
      <c r="BW187" s="458"/>
      <c r="BX187" s="505"/>
      <c r="BY187" s="505"/>
      <c r="BZ187" s="505"/>
      <c r="CA187" s="505"/>
      <c r="CB187" s="505"/>
      <c r="CC187" s="505"/>
      <c r="CD187" s="505"/>
      <c r="CE187" s="505"/>
      <c r="CF187" s="505"/>
      <c r="CG187" s="505"/>
      <c r="CH187" s="505"/>
      <c r="CI187" s="505"/>
      <c r="CJ187" s="505"/>
      <c r="CK187" s="505"/>
      <c r="CL187" s="505"/>
      <c r="CM187" s="505"/>
      <c r="CN187" s="505"/>
      <c r="CO187" s="500"/>
      <c r="CP187" s="505"/>
      <c r="CQ187" s="505"/>
      <c r="CR187" s="506"/>
      <c r="CS187" s="500"/>
      <c r="CT187" s="505"/>
      <c r="CU187" s="500"/>
      <c r="CV187" s="500"/>
      <c r="CW187" s="500"/>
      <c r="CX187" s="506"/>
      <c r="CY187" s="505"/>
      <c r="CZ187" s="475"/>
      <c r="DA187" s="307"/>
      <c r="DB187" s="507">
        <v>0</v>
      </c>
      <c r="DC187" s="508"/>
      <c r="DD187" s="508"/>
      <c r="DE187" s="508"/>
      <c r="DF187" s="573">
        <v>761.25</v>
      </c>
      <c r="DG187" s="396">
        <v>269.95</v>
      </c>
      <c r="DH187" s="397"/>
      <c r="DI187" s="512"/>
      <c r="DJ187" s="171">
        <v>1031.2</v>
      </c>
      <c r="DK187" s="172">
        <v>761.25</v>
      </c>
      <c r="DL187" s="172">
        <v>269.95</v>
      </c>
      <c r="DM187" s="172">
        <v>424.21</v>
      </c>
      <c r="DN187" s="172">
        <v>279.39999999999998</v>
      </c>
      <c r="DO187" s="172">
        <v>8252.0299999999988</v>
      </c>
      <c r="DP187" s="172">
        <v>550.31999999999994</v>
      </c>
      <c r="DQ187" s="513">
        <v>0</v>
      </c>
      <c r="DS187" s="2"/>
      <c r="DT187" s="2"/>
      <c r="DU187" s="2"/>
      <c r="DV187" s="2"/>
      <c r="DW187" s="60"/>
      <c r="DX187" s="512">
        <v>17817</v>
      </c>
      <c r="DY187" s="514">
        <v>1</v>
      </c>
      <c r="DZ187" s="169">
        <v>0</v>
      </c>
      <c r="EA187" s="169">
        <v>0</v>
      </c>
      <c r="EB187" s="228"/>
      <c r="EC187" s="174"/>
      <c r="ED187" s="175"/>
      <c r="EE187" s="21"/>
      <c r="EF187" s="21"/>
      <c r="EG187" s="228"/>
      <c r="EH187" s="175"/>
      <c r="EI187" s="175"/>
      <c r="EJ187" s="175"/>
      <c r="EK187" s="175"/>
      <c r="EL187" s="175"/>
      <c r="EM187" s="172">
        <v>1160.6400000000001</v>
      </c>
      <c r="EO187" s="656">
        <v>7301</v>
      </c>
      <c r="EP187" s="657">
        <v>13185.2</v>
      </c>
      <c r="EQ187" s="658">
        <v>3002.7</v>
      </c>
      <c r="ER187" s="657">
        <v>2695.1</v>
      </c>
      <c r="ES187" s="657">
        <v>3012</v>
      </c>
      <c r="EU187" s="635">
        <v>6.9343530911408546E-2</v>
      </c>
      <c r="EV187" s="635">
        <v>3.7927763589930628E-2</v>
      </c>
      <c r="EW187" s="635">
        <v>-0.11046597633136088</v>
      </c>
      <c r="EX187" s="635">
        <v>4.0889679715302524E-2</v>
      </c>
      <c r="EY187" s="635">
        <v>1.0187315149523497E-2</v>
      </c>
      <c r="EZ187" s="129"/>
    </row>
    <row r="188" spans="8:156" x14ac:dyDescent="0.2">
      <c r="H188" s="14"/>
      <c r="I188" s="248"/>
      <c r="J188" s="4"/>
      <c r="K188" s="249"/>
      <c r="L188" s="249"/>
      <c r="M188" s="486">
        <v>45055</v>
      </c>
      <c r="N188" s="193">
        <v>7841</v>
      </c>
      <c r="O188" s="191">
        <v>13753</v>
      </c>
      <c r="P188" s="192">
        <v>1311</v>
      </c>
      <c r="Q188" s="191">
        <v>2694</v>
      </c>
      <c r="R188" s="191">
        <v>2955</v>
      </c>
      <c r="S188" s="487"/>
      <c r="T188" s="488"/>
      <c r="U188" s="21"/>
      <c r="V188" s="21"/>
      <c r="W188" s="489"/>
      <c r="X188" s="490">
        <v>1401</v>
      </c>
      <c r="Y188" s="194">
        <v>71</v>
      </c>
      <c r="Z188" s="192">
        <v>2540</v>
      </c>
      <c r="AA188" s="192">
        <v>23128.62</v>
      </c>
      <c r="AB188" s="192">
        <v>23497</v>
      </c>
      <c r="AC188" s="194">
        <v>-368.38000000000102</v>
      </c>
      <c r="AD188" s="491">
        <v>20957</v>
      </c>
      <c r="AE188" s="492">
        <v>0.62</v>
      </c>
      <c r="AF188" s="192">
        <v>13753</v>
      </c>
      <c r="AG188" s="192">
        <v>13753</v>
      </c>
      <c r="AH188" s="192">
        <v>1.62</v>
      </c>
      <c r="AI188" s="193">
        <v>7841</v>
      </c>
      <c r="AJ188" s="194">
        <v>0</v>
      </c>
      <c r="AK188" s="192">
        <v>553.33000000000004</v>
      </c>
      <c r="AL188" s="192">
        <v>546.8209228515625</v>
      </c>
      <c r="AM188" s="207">
        <v>1165.57</v>
      </c>
      <c r="AN188" s="207">
        <v>27.135714285714286</v>
      </c>
      <c r="AO188" s="197">
        <v>1.1763463301172068E-2</v>
      </c>
      <c r="AP188" s="493">
        <v>474.75</v>
      </c>
      <c r="AQ188" s="494">
        <v>1390.73</v>
      </c>
      <c r="AR188" s="495">
        <v>1130.3499999999999</v>
      </c>
      <c r="AS188" s="495">
        <v>1139.4000000000001</v>
      </c>
      <c r="AT188" s="495">
        <v>1251.68</v>
      </c>
      <c r="AU188" s="496">
        <v>1202.3699999999999</v>
      </c>
      <c r="AV188" s="496">
        <v>1199.51</v>
      </c>
      <c r="AW188" s="21"/>
      <c r="AX188" s="497">
        <v>1.1396999999999999</v>
      </c>
      <c r="AY188" s="498">
        <v>1.4836</v>
      </c>
      <c r="AZ188" s="499">
        <v>2.7526000000000002</v>
      </c>
      <c r="BA188" s="499">
        <v>2.2728999999999999</v>
      </c>
      <c r="BB188" s="499">
        <v>2.2263000000000002</v>
      </c>
      <c r="BC188" s="307"/>
      <c r="BD188" s="500"/>
      <c r="BE188" s="501"/>
      <c r="BF188" s="499">
        <v>1055.03</v>
      </c>
      <c r="BG188" s="502">
        <v>1055.03</v>
      </c>
      <c r="BH188" s="503">
        <v>0</v>
      </c>
      <c r="BI188" s="503">
        <v>0</v>
      </c>
      <c r="BJ188" s="503">
        <v>0</v>
      </c>
      <c r="BK188" s="503">
        <v>1055.03</v>
      </c>
      <c r="BL188" s="503">
        <v>1055.03</v>
      </c>
      <c r="BM188" s="503">
        <v>1055.03</v>
      </c>
      <c r="BN188" s="503">
        <v>1055.3399999999999</v>
      </c>
      <c r="BO188" s="503">
        <v>1054.99</v>
      </c>
      <c r="BP188" s="503">
        <v>33.368704909995095</v>
      </c>
      <c r="BQ188" s="503">
        <v>0</v>
      </c>
      <c r="BR188" s="503">
        <v>0</v>
      </c>
      <c r="BS188" s="503">
        <v>1054.93</v>
      </c>
      <c r="BT188" s="503">
        <v>0</v>
      </c>
      <c r="BU188" s="504">
        <v>0</v>
      </c>
      <c r="BV188" s="307"/>
      <c r="BW188" s="458"/>
      <c r="BX188" s="505"/>
      <c r="BY188" s="505"/>
      <c r="BZ188" s="505"/>
      <c r="CA188" s="505"/>
      <c r="CB188" s="505"/>
      <c r="CC188" s="505"/>
      <c r="CD188" s="505"/>
      <c r="CE188" s="505"/>
      <c r="CF188" s="505"/>
      <c r="CG188" s="505"/>
      <c r="CH188" s="505"/>
      <c r="CI188" s="505"/>
      <c r="CJ188" s="505"/>
      <c r="CK188" s="505"/>
      <c r="CL188" s="505"/>
      <c r="CM188" s="505"/>
      <c r="CN188" s="505"/>
      <c r="CO188" s="500"/>
      <c r="CP188" s="505"/>
      <c r="CQ188" s="505"/>
      <c r="CR188" s="506"/>
      <c r="CS188" s="500"/>
      <c r="CT188" s="505"/>
      <c r="CU188" s="500"/>
      <c r="CV188" s="500"/>
      <c r="CW188" s="500"/>
      <c r="CX188" s="506"/>
      <c r="CY188" s="505"/>
      <c r="CZ188" s="475"/>
      <c r="DA188" s="307"/>
      <c r="DB188" s="507">
        <v>0</v>
      </c>
      <c r="DC188" s="508"/>
      <c r="DD188" s="508"/>
      <c r="DE188" s="508"/>
      <c r="DF188" s="573">
        <v>682.52</v>
      </c>
      <c r="DG188" s="396">
        <v>270.29000000000002</v>
      </c>
      <c r="DH188" s="397"/>
      <c r="DI188" s="512"/>
      <c r="DJ188" s="171">
        <v>952.81</v>
      </c>
      <c r="DK188" s="172">
        <v>682.52</v>
      </c>
      <c r="DL188" s="172">
        <v>270.29000000000002</v>
      </c>
      <c r="DM188" s="172">
        <v>984.36</v>
      </c>
      <c r="DN188" s="172">
        <v>324.26</v>
      </c>
      <c r="DO188" s="172">
        <v>7950.1900000000005</v>
      </c>
      <c r="DP188" s="172">
        <v>496.35</v>
      </c>
      <c r="DQ188" s="513">
        <v>0</v>
      </c>
      <c r="DS188" s="2"/>
      <c r="DT188" s="2"/>
      <c r="DU188" s="2"/>
      <c r="DV188" s="2"/>
      <c r="DW188" s="60"/>
      <c r="DX188" s="512">
        <v>41343</v>
      </c>
      <c r="DY188" s="514">
        <v>1</v>
      </c>
      <c r="DZ188" s="169">
        <v>0</v>
      </c>
      <c r="EA188" s="169">
        <v>0</v>
      </c>
      <c r="EB188" s="228"/>
      <c r="EC188" s="174"/>
      <c r="ED188" s="175"/>
      <c r="EE188" s="21"/>
      <c r="EF188" s="21"/>
      <c r="EG188" s="228"/>
      <c r="EH188" s="175"/>
      <c r="EI188" s="175"/>
      <c r="EJ188" s="175"/>
      <c r="EK188" s="175"/>
      <c r="EL188" s="175"/>
      <c r="EM188" s="172">
        <v>1165.57</v>
      </c>
      <c r="EO188" s="656">
        <v>7306.9</v>
      </c>
      <c r="EP188" s="657">
        <v>13183.8</v>
      </c>
      <c r="EQ188" s="658">
        <v>1347.2</v>
      </c>
      <c r="ER188" s="657">
        <v>2578.3000000000002</v>
      </c>
      <c r="ES188" s="657">
        <v>2957.5</v>
      </c>
      <c r="EU188" s="635">
        <v>6.8116311694936912E-2</v>
      </c>
      <c r="EV188" s="635">
        <v>4.1387333672653293E-2</v>
      </c>
      <c r="EW188" s="635">
        <v>-2.7612509534706366E-2</v>
      </c>
      <c r="EX188" s="635">
        <v>4.2947290274684413E-2</v>
      </c>
      <c r="EY188" s="635">
        <v>-8.4602368866328254E-4</v>
      </c>
      <c r="EZ188" s="129"/>
    </row>
    <row r="189" spans="8:156" x14ac:dyDescent="0.2">
      <c r="H189" s="14"/>
      <c r="I189" s="248"/>
      <c r="J189" s="4"/>
      <c r="K189" s="249"/>
      <c r="L189" s="249"/>
      <c r="M189" s="486">
        <v>45056</v>
      </c>
      <c r="N189" s="193">
        <v>7845</v>
      </c>
      <c r="O189" s="191">
        <v>13696</v>
      </c>
      <c r="P189" s="192">
        <v>1258</v>
      </c>
      <c r="Q189" s="191">
        <v>2620</v>
      </c>
      <c r="R189" s="191">
        <v>2990</v>
      </c>
      <c r="S189" s="487"/>
      <c r="T189" s="488"/>
      <c r="U189" s="21"/>
      <c r="V189" s="21"/>
      <c r="W189" s="489"/>
      <c r="X189" s="490">
        <v>1417</v>
      </c>
      <c r="Y189" s="194">
        <v>71</v>
      </c>
      <c r="Z189" s="192">
        <v>2448</v>
      </c>
      <c r="AA189" s="192">
        <v>23052.55</v>
      </c>
      <c r="AB189" s="192">
        <v>23577</v>
      </c>
      <c r="AC189" s="194">
        <v>-524.45000000000073</v>
      </c>
      <c r="AD189" s="491">
        <v>21129</v>
      </c>
      <c r="AE189" s="492">
        <v>-26.88</v>
      </c>
      <c r="AF189" s="192">
        <v>13696</v>
      </c>
      <c r="AG189" s="192">
        <v>13696</v>
      </c>
      <c r="AH189" s="192">
        <v>-26.88</v>
      </c>
      <c r="AI189" s="193">
        <v>7845</v>
      </c>
      <c r="AJ189" s="194">
        <v>0</v>
      </c>
      <c r="AK189" s="192">
        <v>549.23</v>
      </c>
      <c r="AL189" s="192">
        <v>559.74</v>
      </c>
      <c r="AM189" s="207">
        <v>1150.04</v>
      </c>
      <c r="AN189" s="207">
        <v>26.916666666666668</v>
      </c>
      <c r="AO189" s="197">
        <v>-1.9135881142690658E-2</v>
      </c>
      <c r="AP189" s="493">
        <v>421.16</v>
      </c>
      <c r="AQ189" s="494">
        <v>1250.45</v>
      </c>
      <c r="AR189" s="495">
        <v>1129.6400000000001</v>
      </c>
      <c r="AS189" s="495">
        <v>1142.72</v>
      </c>
      <c r="AT189" s="495">
        <v>1255.58</v>
      </c>
      <c r="AU189" s="496">
        <v>1202.3699999999999</v>
      </c>
      <c r="AV189" s="496">
        <v>1195.3900000000001</v>
      </c>
      <c r="AW189" s="21"/>
      <c r="AX189" s="497">
        <v>1.1305000000000001</v>
      </c>
      <c r="AY189" s="498">
        <v>1.5136000000000001</v>
      </c>
      <c r="AZ189" s="499">
        <v>2.8098000000000001</v>
      </c>
      <c r="BA189" s="499">
        <v>2.2728999999999999</v>
      </c>
      <c r="BB189" s="499">
        <v>2.1753999999999998</v>
      </c>
      <c r="BC189" s="307"/>
      <c r="BD189" s="500"/>
      <c r="BE189" s="501"/>
      <c r="BF189" s="499">
        <v>1055.02</v>
      </c>
      <c r="BG189" s="502">
        <v>1055.02</v>
      </c>
      <c r="BH189" s="503">
        <v>0</v>
      </c>
      <c r="BI189" s="503">
        <v>0</v>
      </c>
      <c r="BJ189" s="503">
        <v>0</v>
      </c>
      <c r="BK189" s="503">
        <v>1055.02</v>
      </c>
      <c r="BL189" s="503">
        <v>1055.02</v>
      </c>
      <c r="BM189" s="503">
        <v>1055.02</v>
      </c>
      <c r="BN189" s="503">
        <v>1054.79</v>
      </c>
      <c r="BO189" s="503">
        <v>1054.97</v>
      </c>
      <c r="BP189" s="503">
        <v>33.94206061459397</v>
      </c>
      <c r="BQ189" s="503">
        <v>0</v>
      </c>
      <c r="BR189" s="503">
        <v>0</v>
      </c>
      <c r="BS189" s="503">
        <v>1054.9100000000001</v>
      </c>
      <c r="BT189" s="503">
        <v>0</v>
      </c>
      <c r="BU189" s="504">
        <v>0</v>
      </c>
      <c r="BV189" s="307"/>
      <c r="BW189" s="458"/>
      <c r="BX189" s="505"/>
      <c r="BY189" s="505"/>
      <c r="BZ189" s="505"/>
      <c r="CA189" s="505"/>
      <c r="CB189" s="505"/>
      <c r="CC189" s="505"/>
      <c r="CD189" s="505"/>
      <c r="CE189" s="505"/>
      <c r="CF189" s="505"/>
      <c r="CG189" s="505"/>
      <c r="CH189" s="505"/>
      <c r="CI189" s="505"/>
      <c r="CJ189" s="505"/>
      <c r="CK189" s="505"/>
      <c r="CL189" s="505"/>
      <c r="CM189" s="505"/>
      <c r="CN189" s="505"/>
      <c r="CO189" s="500"/>
      <c r="CP189" s="505"/>
      <c r="CQ189" s="505"/>
      <c r="CR189" s="506"/>
      <c r="CS189" s="500"/>
      <c r="CT189" s="505"/>
      <c r="CU189" s="500"/>
      <c r="CV189" s="500"/>
      <c r="CW189" s="500"/>
      <c r="CX189" s="506"/>
      <c r="CY189" s="505"/>
      <c r="CZ189" s="475"/>
      <c r="DA189" s="307"/>
      <c r="DB189" s="507">
        <v>0</v>
      </c>
      <c r="DC189" s="508"/>
      <c r="DD189" s="508"/>
      <c r="DE189" s="508"/>
      <c r="DF189" s="573">
        <v>704.61</v>
      </c>
      <c r="DG189" s="396">
        <v>259.64999999999998</v>
      </c>
      <c r="DH189" s="397"/>
      <c r="DI189" s="512"/>
      <c r="DJ189" s="171">
        <v>964.26</v>
      </c>
      <c r="DK189" s="172">
        <v>704.61</v>
      </c>
      <c r="DL189" s="172">
        <v>259.64999999999998</v>
      </c>
      <c r="DM189" s="172">
        <v>698.19</v>
      </c>
      <c r="DN189" s="172">
        <v>274.93</v>
      </c>
      <c r="DO189" s="172">
        <v>7956.61</v>
      </c>
      <c r="DP189" s="172">
        <v>481.07</v>
      </c>
      <c r="DQ189" s="513">
        <v>0</v>
      </c>
      <c r="DS189" s="2"/>
      <c r="DT189" s="2"/>
      <c r="DU189" s="2"/>
      <c r="DV189" s="2"/>
      <c r="DW189" s="60"/>
      <c r="DX189" s="512">
        <v>29324</v>
      </c>
      <c r="DY189" s="514">
        <v>1</v>
      </c>
      <c r="DZ189" s="169">
        <v>0</v>
      </c>
      <c r="EA189" s="169">
        <v>0</v>
      </c>
      <c r="EB189" s="228"/>
      <c r="EC189" s="174"/>
      <c r="ED189" s="175"/>
      <c r="EE189" s="21"/>
      <c r="EF189" s="21"/>
      <c r="EG189" s="228"/>
      <c r="EH189" s="175"/>
      <c r="EI189" s="175"/>
      <c r="EJ189" s="175"/>
      <c r="EK189" s="175"/>
      <c r="EL189" s="175"/>
      <c r="EM189" s="172">
        <v>1150.04</v>
      </c>
      <c r="EO189" s="656">
        <v>7299</v>
      </c>
      <c r="EP189" s="657">
        <v>13635</v>
      </c>
      <c r="EQ189" s="658">
        <v>1273</v>
      </c>
      <c r="ER189" s="657">
        <v>2518</v>
      </c>
      <c r="ES189" s="657">
        <v>2924</v>
      </c>
      <c r="EU189" s="635">
        <v>6.9598470363288714E-2</v>
      </c>
      <c r="EV189" s="635">
        <v>4.4538551401869155E-3</v>
      </c>
      <c r="EW189" s="635">
        <v>-1.192368839427663E-2</v>
      </c>
      <c r="EX189" s="635">
        <v>3.8931297709923665E-2</v>
      </c>
      <c r="EY189" s="635">
        <v>2.2073578595317726E-2</v>
      </c>
      <c r="EZ189" s="129"/>
    </row>
    <row r="190" spans="8:156" x14ac:dyDescent="0.2">
      <c r="H190" s="14"/>
      <c r="I190" s="248"/>
      <c r="J190" s="4"/>
      <c r="K190" s="249"/>
      <c r="L190" s="249"/>
      <c r="M190" s="486">
        <v>45057</v>
      </c>
      <c r="N190" s="193">
        <v>7846</v>
      </c>
      <c r="O190" s="191">
        <v>14114</v>
      </c>
      <c r="P190" s="192">
        <v>980</v>
      </c>
      <c r="Q190" s="191">
        <v>2784</v>
      </c>
      <c r="R190" s="191">
        <v>2994</v>
      </c>
      <c r="S190" s="487"/>
      <c r="T190" s="488"/>
      <c r="U190" s="21"/>
      <c r="V190" s="21"/>
      <c r="W190" s="489"/>
      <c r="X190" s="490">
        <v>1477</v>
      </c>
      <c r="Y190" s="194">
        <v>72</v>
      </c>
      <c r="Z190" s="192">
        <v>1537</v>
      </c>
      <c r="AA190" s="192">
        <v>22639.35</v>
      </c>
      <c r="AB190" s="192">
        <v>23553</v>
      </c>
      <c r="AC190" s="194">
        <v>-913.65000000000146</v>
      </c>
      <c r="AD190" s="491">
        <v>22016</v>
      </c>
      <c r="AE190" s="492">
        <v>-28.55</v>
      </c>
      <c r="AF190" s="192">
        <v>14114</v>
      </c>
      <c r="AG190" s="192">
        <v>14114</v>
      </c>
      <c r="AH190" s="192">
        <v>-28.55</v>
      </c>
      <c r="AI190" s="193">
        <v>7846</v>
      </c>
      <c r="AJ190" s="194">
        <v>0</v>
      </c>
      <c r="AK190" s="192">
        <v>651.71</v>
      </c>
      <c r="AL190" s="192">
        <v>623.80999999999995</v>
      </c>
      <c r="AM190" s="207">
        <v>1151.1300000000001</v>
      </c>
      <c r="AN190" s="207">
        <v>27.564285714285717</v>
      </c>
      <c r="AO190" s="197">
        <v>4.2810452501879807E-2</v>
      </c>
      <c r="AP190" s="493">
        <v>310.51</v>
      </c>
      <c r="AQ190" s="494">
        <v>1531.2</v>
      </c>
      <c r="AR190" s="495">
        <v>1131.4000000000001</v>
      </c>
      <c r="AS190" s="495">
        <v>1142.72</v>
      </c>
      <c r="AT190" s="495">
        <v>1246.6400000000001</v>
      </c>
      <c r="AU190" s="496">
        <v>1202.3699999999999</v>
      </c>
      <c r="AV190" s="496">
        <v>1200.56</v>
      </c>
      <c r="AW190" s="21"/>
      <c r="AX190" s="497">
        <v>1.1577</v>
      </c>
      <c r="AY190" s="498">
        <v>1.5136000000000001</v>
      </c>
      <c r="AZ190" s="499">
        <v>2.6913999999999998</v>
      </c>
      <c r="BA190" s="499">
        <v>2.2728999999999999</v>
      </c>
      <c r="BB190" s="499">
        <v>2.2351000000000001</v>
      </c>
      <c r="BC190" s="307"/>
      <c r="BD190" s="500"/>
      <c r="BE190" s="501"/>
      <c r="BF190" s="499">
        <v>1054.32</v>
      </c>
      <c r="BG190" s="502">
        <v>1054.32</v>
      </c>
      <c r="BH190" s="503">
        <v>0</v>
      </c>
      <c r="BI190" s="503">
        <v>0</v>
      </c>
      <c r="BJ190" s="503">
        <v>0</v>
      </c>
      <c r="BK190" s="503">
        <v>1054.32</v>
      </c>
      <c r="BL190" s="503">
        <v>1054.32</v>
      </c>
      <c r="BM190" s="503">
        <v>1054.32</v>
      </c>
      <c r="BN190" s="503">
        <v>1054.3699999999999</v>
      </c>
      <c r="BO190" s="503">
        <v>1054.32</v>
      </c>
      <c r="BP190" s="503">
        <v>34.985375026116024</v>
      </c>
      <c r="BQ190" s="503">
        <v>0</v>
      </c>
      <c r="BR190" s="503">
        <v>0</v>
      </c>
      <c r="BS190" s="503">
        <v>1054.19</v>
      </c>
      <c r="BT190" s="503">
        <v>0</v>
      </c>
      <c r="BU190" s="504">
        <v>0</v>
      </c>
      <c r="BV190" s="307"/>
      <c r="BW190" s="458"/>
      <c r="BX190" s="505"/>
      <c r="BY190" s="505"/>
      <c r="BZ190" s="505"/>
      <c r="CA190" s="505"/>
      <c r="CB190" s="505"/>
      <c r="CC190" s="505"/>
      <c r="CD190" s="505"/>
      <c r="CE190" s="505"/>
      <c r="CF190" s="505"/>
      <c r="CG190" s="505"/>
      <c r="CH190" s="505"/>
      <c r="CI190" s="505"/>
      <c r="CJ190" s="505"/>
      <c r="CK190" s="505"/>
      <c r="CL190" s="505"/>
      <c r="CM190" s="505"/>
      <c r="CN190" s="505"/>
      <c r="CO190" s="500"/>
      <c r="CP190" s="505"/>
      <c r="CQ190" s="505"/>
      <c r="CR190" s="506"/>
      <c r="CS190" s="500"/>
      <c r="CT190" s="505"/>
      <c r="CU190" s="500"/>
      <c r="CV190" s="500"/>
      <c r="CW190" s="500"/>
      <c r="CX190" s="506"/>
      <c r="CY190" s="505"/>
      <c r="CZ190" s="475"/>
      <c r="DA190" s="307"/>
      <c r="DB190" s="507">
        <v>0</v>
      </c>
      <c r="DC190" s="508"/>
      <c r="DD190" s="508"/>
      <c r="DE190" s="508"/>
      <c r="DF190" s="573">
        <v>728.44</v>
      </c>
      <c r="DG190" s="396">
        <v>276.27</v>
      </c>
      <c r="DH190" s="397"/>
      <c r="DI190" s="512"/>
      <c r="DJ190" s="171">
        <v>1004.71</v>
      </c>
      <c r="DK190" s="172">
        <v>728.44</v>
      </c>
      <c r="DL190" s="172">
        <v>276.27</v>
      </c>
      <c r="DM190" s="172">
        <v>549.9</v>
      </c>
      <c r="DN190" s="172">
        <v>424.14</v>
      </c>
      <c r="DO190" s="172">
        <v>8135.15</v>
      </c>
      <c r="DP190" s="172">
        <v>333.2</v>
      </c>
      <c r="DQ190" s="513">
        <v>0</v>
      </c>
      <c r="DS190" s="2"/>
      <c r="DT190" s="2"/>
      <c r="DU190" s="2"/>
      <c r="DV190" s="2"/>
      <c r="DW190" s="60"/>
      <c r="DX190" s="512">
        <v>23096</v>
      </c>
      <c r="DY190" s="514">
        <v>2</v>
      </c>
      <c r="DZ190" s="169">
        <v>0</v>
      </c>
      <c r="EA190" s="169">
        <v>0</v>
      </c>
      <c r="EB190" s="228"/>
      <c r="EC190" s="174"/>
      <c r="ED190" s="175"/>
      <c r="EE190" s="21"/>
      <c r="EF190" s="21"/>
      <c r="EG190" s="228"/>
      <c r="EH190" s="175"/>
      <c r="EI190" s="175"/>
      <c r="EJ190" s="175"/>
      <c r="EK190" s="175"/>
      <c r="EL190" s="175"/>
      <c r="EM190" s="172">
        <v>1151.1300000000001</v>
      </c>
      <c r="EO190" s="656">
        <v>7300</v>
      </c>
      <c r="EP190" s="657">
        <v>13451</v>
      </c>
      <c r="EQ190" s="658">
        <v>1106</v>
      </c>
      <c r="ER190" s="657">
        <v>2676</v>
      </c>
      <c r="ES190" s="657">
        <v>3014</v>
      </c>
      <c r="EU190" s="635">
        <v>6.9589599796074431E-2</v>
      </c>
      <c r="EV190" s="635">
        <v>4.6974635114071135E-2</v>
      </c>
      <c r="EW190" s="635">
        <v>-0.12857142857142856</v>
      </c>
      <c r="EX190" s="635">
        <v>3.8793103448275863E-2</v>
      </c>
      <c r="EY190" s="635">
        <v>-6.6800267201068807E-3</v>
      </c>
      <c r="EZ190" s="129"/>
    </row>
    <row r="191" spans="8:156" x14ac:dyDescent="0.2">
      <c r="H191" s="14"/>
      <c r="I191" s="248"/>
      <c r="J191" s="4"/>
      <c r="K191" s="249"/>
      <c r="L191" s="249"/>
      <c r="M191" s="486">
        <v>45058</v>
      </c>
      <c r="N191" s="193">
        <v>7849</v>
      </c>
      <c r="O191" s="191">
        <v>14368</v>
      </c>
      <c r="P191" s="192">
        <v>2487</v>
      </c>
      <c r="Q191" s="191">
        <v>2822</v>
      </c>
      <c r="R191" s="191">
        <v>2955</v>
      </c>
      <c r="S191" s="487"/>
      <c r="T191" s="488"/>
      <c r="U191" s="21"/>
      <c r="V191" s="21"/>
      <c r="W191" s="489"/>
      <c r="X191" s="490">
        <v>1371</v>
      </c>
      <c r="Y191" s="194">
        <v>76</v>
      </c>
      <c r="Z191" s="192">
        <v>2572</v>
      </c>
      <c r="AA191" s="192">
        <v>24034.87</v>
      </c>
      <c r="AB191" s="192">
        <v>25285</v>
      </c>
      <c r="AC191" s="194">
        <v>-1250.130000000001</v>
      </c>
      <c r="AD191" s="491">
        <v>22713</v>
      </c>
      <c r="AE191" s="492">
        <v>-24.65</v>
      </c>
      <c r="AF191" s="192">
        <v>14368</v>
      </c>
      <c r="AG191" s="192">
        <v>14368</v>
      </c>
      <c r="AH191" s="192">
        <v>-24.65</v>
      </c>
      <c r="AI191" s="193">
        <v>7849</v>
      </c>
      <c r="AJ191" s="194">
        <v>0</v>
      </c>
      <c r="AK191" s="192">
        <v>588.64</v>
      </c>
      <c r="AL191" s="192">
        <v>608.80999999999995</v>
      </c>
      <c r="AM191" s="207">
        <v>1089.1500000000001</v>
      </c>
      <c r="AN191" s="207">
        <v>28.63095238095238</v>
      </c>
      <c r="AO191" s="197">
        <v>-3.4265425387333445E-2</v>
      </c>
      <c r="AP191" s="493">
        <v>621.08000000000004</v>
      </c>
      <c r="AQ191" s="494">
        <v>1474.78</v>
      </c>
      <c r="AR191" s="495">
        <v>1134.6400000000001</v>
      </c>
      <c r="AS191" s="495">
        <v>1142.72</v>
      </c>
      <c r="AT191" s="495">
        <v>1242.8399999999999</v>
      </c>
      <c r="AU191" s="496">
        <v>1202.3699999999999</v>
      </c>
      <c r="AV191" s="496">
        <v>1200.98</v>
      </c>
      <c r="AW191" s="21"/>
      <c r="AX191" s="497">
        <v>1.2024999999999999</v>
      </c>
      <c r="AY191" s="498">
        <v>1.5136000000000001</v>
      </c>
      <c r="AZ191" s="499">
        <v>2.6255000000000002</v>
      </c>
      <c r="BA191" s="499">
        <v>2.2728999999999999</v>
      </c>
      <c r="BB191" s="499">
        <v>2.2488000000000001</v>
      </c>
      <c r="BC191" s="307"/>
      <c r="BD191" s="500"/>
      <c r="BE191" s="501"/>
      <c r="BF191" s="499">
        <v>1057.6500000000001</v>
      </c>
      <c r="BG191" s="502">
        <v>1057.6500000000001</v>
      </c>
      <c r="BH191" s="503">
        <v>0</v>
      </c>
      <c r="BI191" s="503">
        <v>0</v>
      </c>
      <c r="BJ191" s="503">
        <v>0</v>
      </c>
      <c r="BK191" s="503">
        <v>1057.6500000000001</v>
      </c>
      <c r="BL191" s="503">
        <v>1057.6500000000001</v>
      </c>
      <c r="BM191" s="503">
        <v>1057.6500000000001</v>
      </c>
      <c r="BN191" s="503">
        <v>1055.6400000000001</v>
      </c>
      <c r="BO191" s="503">
        <v>1057.6600000000001</v>
      </c>
      <c r="BP191" s="503">
        <v>30.587579147665753</v>
      </c>
      <c r="BQ191" s="503">
        <v>457.13047999999844</v>
      </c>
      <c r="BR191" s="503">
        <v>0</v>
      </c>
      <c r="BS191" s="503">
        <v>1057.52</v>
      </c>
      <c r="BT191" s="503">
        <v>0</v>
      </c>
      <c r="BU191" s="504">
        <v>0</v>
      </c>
      <c r="BV191" s="307"/>
      <c r="BW191" s="458"/>
      <c r="BX191" s="505"/>
      <c r="BY191" s="505"/>
      <c r="BZ191" s="505"/>
      <c r="CA191" s="505"/>
      <c r="CB191" s="505"/>
      <c r="CC191" s="505"/>
      <c r="CD191" s="505"/>
      <c r="CE191" s="505"/>
      <c r="CF191" s="505"/>
      <c r="CG191" s="505"/>
      <c r="CH191" s="505"/>
      <c r="CI191" s="505"/>
      <c r="CJ191" s="505"/>
      <c r="CK191" s="505"/>
      <c r="CL191" s="505"/>
      <c r="CM191" s="505"/>
      <c r="CN191" s="505"/>
      <c r="CO191" s="500"/>
      <c r="CP191" s="505"/>
      <c r="CQ191" s="505"/>
      <c r="CR191" s="506"/>
      <c r="CS191" s="500"/>
      <c r="CT191" s="505"/>
      <c r="CU191" s="500"/>
      <c r="CV191" s="500"/>
      <c r="CW191" s="500"/>
      <c r="CX191" s="506"/>
      <c r="CY191" s="505"/>
      <c r="CZ191" s="475"/>
      <c r="DA191" s="307"/>
      <c r="DB191" s="507">
        <v>0</v>
      </c>
      <c r="DC191" s="508"/>
      <c r="DD191" s="508"/>
      <c r="DE191" s="508"/>
      <c r="DF191" s="573">
        <v>636.53</v>
      </c>
      <c r="DG191" s="396">
        <v>295.81</v>
      </c>
      <c r="DH191" s="397"/>
      <c r="DI191" s="512"/>
      <c r="DJ191" s="575">
        <v>932.33999999999992</v>
      </c>
      <c r="DK191" s="576">
        <v>636.53</v>
      </c>
      <c r="DL191" s="172">
        <v>295.81</v>
      </c>
      <c r="DM191" s="172">
        <v>742.38</v>
      </c>
      <c r="DN191" s="172">
        <v>326.76</v>
      </c>
      <c r="DO191" s="172">
        <v>8029.3</v>
      </c>
      <c r="DP191" s="172">
        <v>302.25</v>
      </c>
      <c r="DQ191" s="513">
        <v>0</v>
      </c>
      <c r="DS191" s="2"/>
      <c r="DT191" s="2"/>
      <c r="DU191" s="2"/>
      <c r="DV191" s="2"/>
      <c r="DW191" s="60"/>
      <c r="DX191" s="512">
        <v>31180</v>
      </c>
      <c r="DY191" s="514">
        <v>1</v>
      </c>
      <c r="DZ191" s="169">
        <v>0</v>
      </c>
      <c r="EA191" s="169">
        <v>0</v>
      </c>
      <c r="EB191" s="228"/>
      <c r="EC191" s="174"/>
      <c r="ED191" s="175"/>
      <c r="EE191" s="21"/>
      <c r="EF191" s="21"/>
      <c r="EG191" s="228"/>
      <c r="EH191" s="175"/>
      <c r="EI191" s="175"/>
      <c r="EJ191" s="175"/>
      <c r="EK191" s="175"/>
      <c r="EL191" s="175"/>
      <c r="EM191" s="172">
        <v>1089.1500000000001</v>
      </c>
      <c r="EO191" s="656">
        <v>7312</v>
      </c>
      <c r="EP191" s="657">
        <v>13775.7</v>
      </c>
      <c r="EQ191" s="658">
        <v>1887</v>
      </c>
      <c r="ER191" s="657">
        <v>2713</v>
      </c>
      <c r="ES191" s="657">
        <v>2955</v>
      </c>
      <c r="EU191" s="635">
        <v>6.8416358771818064E-2</v>
      </c>
      <c r="EV191" s="635">
        <v>4.1223552338530013E-2</v>
      </c>
      <c r="EW191" s="635">
        <v>0.24125452352231605</v>
      </c>
      <c r="EX191" s="635">
        <v>3.8625088589652731E-2</v>
      </c>
      <c r="EY191" s="635">
        <v>0</v>
      </c>
      <c r="EZ191" s="129"/>
    </row>
    <row r="192" spans="8:156" x14ac:dyDescent="0.2">
      <c r="H192" s="14"/>
      <c r="I192" s="248"/>
      <c r="J192" s="4"/>
      <c r="K192" s="249"/>
      <c r="L192" s="249"/>
      <c r="M192" s="486">
        <v>45059</v>
      </c>
      <c r="N192" s="193">
        <v>7850</v>
      </c>
      <c r="O192" s="191">
        <v>14389</v>
      </c>
      <c r="P192" s="192">
        <v>2613</v>
      </c>
      <c r="Q192" s="191">
        <v>2782</v>
      </c>
      <c r="R192" s="191">
        <v>2979</v>
      </c>
      <c r="S192" s="487"/>
      <c r="T192" s="488"/>
      <c r="U192" s="21"/>
      <c r="V192" s="21"/>
      <c r="W192" s="489"/>
      <c r="X192" s="490">
        <v>1603</v>
      </c>
      <c r="Y192" s="194">
        <v>77</v>
      </c>
      <c r="Z192" s="192">
        <v>1825</v>
      </c>
      <c r="AA192" s="192">
        <v>23535.86</v>
      </c>
      <c r="AB192" s="192">
        <v>24699</v>
      </c>
      <c r="AC192" s="194">
        <v>-1163.1399999999994</v>
      </c>
      <c r="AD192" s="491">
        <v>22874</v>
      </c>
      <c r="AE192" s="492">
        <v>736.34</v>
      </c>
      <c r="AF192" s="192">
        <v>14389</v>
      </c>
      <c r="AG192" s="192">
        <v>14389</v>
      </c>
      <c r="AH192" s="192">
        <v>340.34000000000003</v>
      </c>
      <c r="AI192" s="193">
        <v>7850</v>
      </c>
      <c r="AJ192" s="194">
        <v>0</v>
      </c>
      <c r="AK192" s="192">
        <v>713.17</v>
      </c>
      <c r="AL192" s="192">
        <v>586.64</v>
      </c>
      <c r="AM192" s="207">
        <v>1202.6600000000001</v>
      </c>
      <c r="AN192" s="207">
        <v>26.845238095238095</v>
      </c>
      <c r="AO192" s="197">
        <v>0.17741912867899656</v>
      </c>
      <c r="AP192" s="493">
        <v>1079.22</v>
      </c>
      <c r="AQ192" s="494">
        <v>502.61</v>
      </c>
      <c r="AR192" s="495">
        <v>1129.26</v>
      </c>
      <c r="AS192" s="495">
        <v>1142.72</v>
      </c>
      <c r="AT192" s="495">
        <v>1234.6500000000001</v>
      </c>
      <c r="AU192" s="496">
        <v>1203.56</v>
      </c>
      <c r="AV192" s="496">
        <v>1202.5999999999999</v>
      </c>
      <c r="AW192" s="21"/>
      <c r="AX192" s="497">
        <v>1.1274999999999999</v>
      </c>
      <c r="AY192" s="498">
        <v>1.5136000000000001</v>
      </c>
      <c r="AZ192" s="499">
        <v>2.5156000000000001</v>
      </c>
      <c r="BA192" s="499">
        <v>2.2284000000000002</v>
      </c>
      <c r="BB192" s="499">
        <v>2.2642000000000002</v>
      </c>
      <c r="BC192" s="307"/>
      <c r="BD192" s="500"/>
      <c r="BE192" s="501"/>
      <c r="BF192" s="499">
        <v>1054.97</v>
      </c>
      <c r="BG192" s="502">
        <v>1054.97</v>
      </c>
      <c r="BH192" s="503">
        <v>0</v>
      </c>
      <c r="BI192" s="503">
        <v>0</v>
      </c>
      <c r="BJ192" s="503">
        <v>0</v>
      </c>
      <c r="BK192" s="503">
        <v>1054.97</v>
      </c>
      <c r="BL192" s="503">
        <v>1054.97</v>
      </c>
      <c r="BM192" s="503">
        <v>1054.97</v>
      </c>
      <c r="BN192" s="503">
        <v>1056.75</v>
      </c>
      <c r="BO192" s="503">
        <v>1054.93</v>
      </c>
      <c r="BP192" s="503">
        <v>35.628327834580084</v>
      </c>
      <c r="BQ192" s="503">
        <v>118.1891099999998</v>
      </c>
      <c r="BR192" s="503">
        <v>0</v>
      </c>
      <c r="BS192" s="503">
        <v>1054.8599999999999</v>
      </c>
      <c r="BT192" s="503">
        <v>0</v>
      </c>
      <c r="BU192" s="504">
        <v>0</v>
      </c>
      <c r="BV192" s="307"/>
      <c r="BW192" s="458"/>
      <c r="BX192" s="505"/>
      <c r="BY192" s="505"/>
      <c r="BZ192" s="505"/>
      <c r="CA192" s="505"/>
      <c r="CB192" s="505"/>
      <c r="CC192" s="505"/>
      <c r="CD192" s="505"/>
      <c r="CE192" s="505"/>
      <c r="CF192" s="505"/>
      <c r="CG192" s="505"/>
      <c r="CH192" s="505"/>
      <c r="CI192" s="505"/>
      <c r="CJ192" s="505"/>
      <c r="CK192" s="505"/>
      <c r="CL192" s="505"/>
      <c r="CM192" s="505"/>
      <c r="CN192" s="505"/>
      <c r="CO192" s="500"/>
      <c r="CP192" s="505"/>
      <c r="CQ192" s="505"/>
      <c r="CR192" s="506"/>
      <c r="CS192" s="500"/>
      <c r="CT192" s="505"/>
      <c r="CU192" s="500"/>
      <c r="CV192" s="500"/>
      <c r="CW192" s="500"/>
      <c r="CX192" s="506"/>
      <c r="CY192" s="505"/>
      <c r="CZ192" s="475"/>
      <c r="DA192" s="307"/>
      <c r="DB192" s="507">
        <v>0</v>
      </c>
      <c r="DC192" s="508"/>
      <c r="DD192" s="508"/>
      <c r="DE192" s="508"/>
      <c r="DF192" s="573">
        <v>808.63</v>
      </c>
      <c r="DG192" s="396">
        <v>282.06</v>
      </c>
      <c r="DH192" s="397"/>
      <c r="DI192" s="512"/>
      <c r="DJ192" s="171">
        <v>1090.69</v>
      </c>
      <c r="DK192" s="172">
        <v>808.63</v>
      </c>
      <c r="DL192" s="172">
        <v>282.06</v>
      </c>
      <c r="DM192" s="172">
        <v>1336.55</v>
      </c>
      <c r="DN192" s="172">
        <v>210.57</v>
      </c>
      <c r="DO192" s="172">
        <v>7501.380000000001</v>
      </c>
      <c r="DP192" s="172">
        <v>373.74</v>
      </c>
      <c r="DQ192" s="513">
        <v>0</v>
      </c>
      <c r="DS192" s="2"/>
      <c r="DT192" s="2"/>
      <c r="DU192" s="2"/>
      <c r="DV192" s="2"/>
      <c r="DW192" s="60"/>
      <c r="DX192" s="512">
        <v>56135</v>
      </c>
      <c r="DY192" s="514">
        <v>1</v>
      </c>
      <c r="DZ192" s="169">
        <v>0</v>
      </c>
      <c r="EA192" s="169">
        <v>0</v>
      </c>
      <c r="EB192" s="228"/>
      <c r="EC192" s="174"/>
      <c r="ED192" s="175"/>
      <c r="EE192" s="21"/>
      <c r="EF192" s="21"/>
      <c r="EG192" s="228"/>
      <c r="EH192" s="175"/>
      <c r="EI192" s="175"/>
      <c r="EJ192" s="175"/>
      <c r="EK192" s="175"/>
      <c r="EL192" s="175"/>
      <c r="EM192" s="172">
        <v>1202.6600000000001</v>
      </c>
      <c r="EO192" s="656">
        <v>7306</v>
      </c>
      <c r="EP192" s="657">
        <v>13637</v>
      </c>
      <c r="EQ192" s="658">
        <v>2680</v>
      </c>
      <c r="ER192" s="657">
        <v>2674</v>
      </c>
      <c r="ES192" s="657">
        <v>2979</v>
      </c>
      <c r="EU192" s="635">
        <v>6.9299363057324842E-2</v>
      </c>
      <c r="EV192" s="635">
        <v>5.2262144693863366E-2</v>
      </c>
      <c r="EW192" s="635">
        <v>-2.564102564102564E-2</v>
      </c>
      <c r="EX192" s="635">
        <v>3.8820992092020126E-2</v>
      </c>
      <c r="EY192" s="635">
        <v>0</v>
      </c>
      <c r="EZ192" s="129"/>
    </row>
    <row r="193" spans="8:156" x14ac:dyDescent="0.2">
      <c r="H193" s="14"/>
      <c r="I193" s="248"/>
      <c r="J193" s="4"/>
      <c r="K193" s="249"/>
      <c r="L193" s="249"/>
      <c r="M193" s="486">
        <v>45060</v>
      </c>
      <c r="N193" s="193">
        <v>7850</v>
      </c>
      <c r="O193" s="191">
        <v>14453</v>
      </c>
      <c r="P193" s="192">
        <v>2920</v>
      </c>
      <c r="Q193" s="191">
        <v>2680</v>
      </c>
      <c r="R193" s="191">
        <v>2882</v>
      </c>
      <c r="S193" s="487"/>
      <c r="T193" s="488"/>
      <c r="U193" s="21"/>
      <c r="V193" s="21"/>
      <c r="W193" s="489"/>
      <c r="X193" s="490">
        <v>1530</v>
      </c>
      <c r="Y193" s="194">
        <v>77</v>
      </c>
      <c r="Z193" s="192">
        <v>335</v>
      </c>
      <c r="AA193" s="192">
        <v>22059.5</v>
      </c>
      <c r="AB193" s="192">
        <v>22948</v>
      </c>
      <c r="AC193" s="194">
        <v>-888.5</v>
      </c>
      <c r="AD193" s="491">
        <v>22613</v>
      </c>
      <c r="AE193" s="492">
        <v>3470.47</v>
      </c>
      <c r="AF193" s="192">
        <v>14453</v>
      </c>
      <c r="AG193" s="192">
        <v>14453</v>
      </c>
      <c r="AH193" s="192">
        <v>980.4699999999998</v>
      </c>
      <c r="AI193" s="193">
        <v>7850</v>
      </c>
      <c r="AJ193" s="194">
        <v>0</v>
      </c>
      <c r="AK193" s="192">
        <v>795.78</v>
      </c>
      <c r="AL193" s="192">
        <v>912.74</v>
      </c>
      <c r="AM193" s="207">
        <v>1177.56</v>
      </c>
      <c r="AN193" s="207">
        <v>27.916666666666668</v>
      </c>
      <c r="AO193" s="197">
        <v>-0.14697529467943407</v>
      </c>
      <c r="AP193" s="493">
        <v>786.19</v>
      </c>
      <c r="AQ193" s="494">
        <v>0</v>
      </c>
      <c r="AR193" s="495">
        <v>1132.1199999999999</v>
      </c>
      <c r="AS193" s="495">
        <v>1142.72</v>
      </c>
      <c r="AT193" s="495">
        <v>1235.8900000000001</v>
      </c>
      <c r="AU193" s="496">
        <v>1203.56</v>
      </c>
      <c r="AV193" s="496">
        <v>1204.53</v>
      </c>
      <c r="AW193" s="21"/>
      <c r="AX193" s="497">
        <v>1.1725000000000001</v>
      </c>
      <c r="AY193" s="498">
        <v>1.5136000000000001</v>
      </c>
      <c r="AZ193" s="499">
        <v>2.5398999999999998</v>
      </c>
      <c r="BA193" s="499">
        <v>2.2284000000000002</v>
      </c>
      <c r="BB193" s="499">
        <v>2.2940999999999998</v>
      </c>
      <c r="BC193" s="307"/>
      <c r="BD193" s="500"/>
      <c r="BE193" s="501"/>
      <c r="BF193" s="499">
        <v>1055.3800000000001</v>
      </c>
      <c r="BG193" s="502">
        <v>1055.3800000000001</v>
      </c>
      <c r="BH193" s="503">
        <v>0</v>
      </c>
      <c r="BI193" s="503">
        <v>0</v>
      </c>
      <c r="BJ193" s="503">
        <v>0</v>
      </c>
      <c r="BK193" s="503">
        <v>1055.3800000000001</v>
      </c>
      <c r="BL193" s="503">
        <v>1055.3800000000001</v>
      </c>
      <c r="BM193" s="503">
        <v>1055.3800000000001</v>
      </c>
      <c r="BN193" s="503">
        <v>1055.3</v>
      </c>
      <c r="BO193" s="503">
        <v>1055.3499999999999</v>
      </c>
      <c r="BP193" s="503">
        <v>33.809322722104923</v>
      </c>
      <c r="BQ193" s="503">
        <v>281.01289999999881</v>
      </c>
      <c r="BR193" s="503">
        <v>0</v>
      </c>
      <c r="BS193" s="503">
        <v>1055.27</v>
      </c>
      <c r="BT193" s="503">
        <v>0</v>
      </c>
      <c r="BU193" s="504">
        <v>0</v>
      </c>
      <c r="BV193" s="307"/>
      <c r="BW193" s="458"/>
      <c r="BX193" s="505"/>
      <c r="BY193" s="505"/>
      <c r="BZ193" s="505"/>
      <c r="CA193" s="505"/>
      <c r="CB193" s="505"/>
      <c r="CC193" s="505"/>
      <c r="CD193" s="505"/>
      <c r="CE193" s="505"/>
      <c r="CF193" s="505"/>
      <c r="CG193" s="505"/>
      <c r="CH193" s="505"/>
      <c r="CI193" s="505"/>
      <c r="CJ193" s="505"/>
      <c r="CK193" s="505"/>
      <c r="CL193" s="505"/>
      <c r="CM193" s="505"/>
      <c r="CN193" s="505"/>
      <c r="CO193" s="500"/>
      <c r="CP193" s="505"/>
      <c r="CQ193" s="505"/>
      <c r="CR193" s="506"/>
      <c r="CS193" s="500"/>
      <c r="CT193" s="505"/>
      <c r="CU193" s="500"/>
      <c r="CV193" s="500"/>
      <c r="CW193" s="500"/>
      <c r="CX193" s="506"/>
      <c r="CY193" s="505"/>
      <c r="CZ193" s="475"/>
      <c r="DA193" s="307"/>
      <c r="DB193" s="507">
        <v>0</v>
      </c>
      <c r="DC193" s="508"/>
      <c r="DD193" s="508"/>
      <c r="DE193" s="508"/>
      <c r="DF193" s="573">
        <v>789.45</v>
      </c>
      <c r="DG193" s="396">
        <v>251.37</v>
      </c>
      <c r="DH193" s="397"/>
      <c r="DI193" s="512"/>
      <c r="DJ193" s="171">
        <v>1040.8200000000002</v>
      </c>
      <c r="DK193" s="172">
        <v>789.45</v>
      </c>
      <c r="DL193" s="172">
        <v>251.37</v>
      </c>
      <c r="DM193" s="172">
        <v>0</v>
      </c>
      <c r="DN193" s="172">
        <v>0</v>
      </c>
      <c r="DO193" s="172">
        <v>8290.83</v>
      </c>
      <c r="DP193" s="172">
        <v>625.11</v>
      </c>
      <c r="DQ193" s="513">
        <v>0</v>
      </c>
      <c r="DS193" s="2"/>
      <c r="DT193" s="2"/>
      <c r="DU193" s="2"/>
      <c r="DV193" s="2"/>
      <c r="DW193" s="60"/>
      <c r="DX193" s="512">
        <v>0</v>
      </c>
      <c r="DY193" s="514">
        <v>0</v>
      </c>
      <c r="DZ193" s="169">
        <v>0</v>
      </c>
      <c r="EA193" s="169">
        <v>0</v>
      </c>
      <c r="EB193" s="228"/>
      <c r="EC193" s="174"/>
      <c r="ED193" s="175"/>
      <c r="EE193" s="21"/>
      <c r="EF193" s="21"/>
      <c r="EG193" s="228"/>
      <c r="EH193" s="175"/>
      <c r="EI193" s="175"/>
      <c r="EJ193" s="175"/>
      <c r="EK193" s="175"/>
      <c r="EL193" s="175"/>
      <c r="EM193" s="172">
        <v>1177.56</v>
      </c>
      <c r="EO193" s="656">
        <v>7311</v>
      </c>
      <c r="EP193" s="657">
        <v>13621</v>
      </c>
      <c r="EQ193" s="658">
        <v>2699</v>
      </c>
      <c r="ER193" s="657">
        <v>2573</v>
      </c>
      <c r="ES193" s="657">
        <v>2882</v>
      </c>
      <c r="EU193" s="635">
        <v>6.8662420382165607E-2</v>
      </c>
      <c r="EV193" s="635">
        <v>5.7565903272676952E-2</v>
      </c>
      <c r="EW193" s="635">
        <v>7.5684931506849309E-2</v>
      </c>
      <c r="EX193" s="635">
        <v>3.9925373134328361E-2</v>
      </c>
      <c r="EY193" s="635">
        <v>0</v>
      </c>
      <c r="EZ193" s="129"/>
    </row>
    <row r="194" spans="8:156" x14ac:dyDescent="0.2">
      <c r="H194" s="14"/>
      <c r="I194" s="248"/>
      <c r="J194" s="4"/>
      <c r="K194" s="249"/>
      <c r="L194" s="249"/>
      <c r="M194" s="486">
        <v>45061</v>
      </c>
      <c r="N194" s="193">
        <v>7850</v>
      </c>
      <c r="O194" s="191">
        <v>14302</v>
      </c>
      <c r="P194" s="192">
        <v>3077</v>
      </c>
      <c r="Q194" s="191">
        <v>2810</v>
      </c>
      <c r="R194" s="191">
        <v>2973</v>
      </c>
      <c r="S194" s="487"/>
      <c r="T194" s="488"/>
      <c r="U194" s="21"/>
      <c r="V194" s="21"/>
      <c r="W194" s="489"/>
      <c r="X194" s="490">
        <v>1563</v>
      </c>
      <c r="Y194" s="194">
        <v>78</v>
      </c>
      <c r="Z194" s="192">
        <v>879</v>
      </c>
      <c r="AA194" s="192">
        <v>23008.91</v>
      </c>
      <c r="AB194" s="192">
        <v>23911</v>
      </c>
      <c r="AC194" s="194">
        <v>-902.09000000000015</v>
      </c>
      <c r="AD194" s="491">
        <v>23032</v>
      </c>
      <c r="AE194" s="492">
        <v>1592.82</v>
      </c>
      <c r="AF194" s="192">
        <v>14302</v>
      </c>
      <c r="AG194" s="192">
        <v>14302</v>
      </c>
      <c r="AH194" s="192">
        <v>-27.180000000000064</v>
      </c>
      <c r="AI194" s="193">
        <v>7850</v>
      </c>
      <c r="AJ194" s="194">
        <v>0</v>
      </c>
      <c r="AK194" s="192">
        <v>914.76049999999998</v>
      </c>
      <c r="AL194" s="192">
        <v>775.15</v>
      </c>
      <c r="AM194" s="207">
        <v>1198.45</v>
      </c>
      <c r="AN194" s="207">
        <v>27.571428571428573</v>
      </c>
      <c r="AO194" s="197">
        <v>0.1526197294264455</v>
      </c>
      <c r="AP194" s="493">
        <v>855.65</v>
      </c>
      <c r="AQ194" s="494">
        <v>898.32</v>
      </c>
      <c r="AR194" s="495">
        <v>1131.28</v>
      </c>
      <c r="AS194" s="495">
        <v>1142.72</v>
      </c>
      <c r="AT194" s="495">
        <v>1238.44</v>
      </c>
      <c r="AU194" s="496">
        <v>1203.56</v>
      </c>
      <c r="AV194" s="496">
        <v>1203.97</v>
      </c>
      <c r="AW194" s="21"/>
      <c r="AX194" s="497">
        <v>1.1579999999999999</v>
      </c>
      <c r="AY194" s="498">
        <v>1.5136000000000001</v>
      </c>
      <c r="AZ194" s="499">
        <v>2.5731999999999999</v>
      </c>
      <c r="BA194" s="499">
        <v>2.2284000000000002</v>
      </c>
      <c r="BB194" s="499">
        <v>2.2871000000000001</v>
      </c>
      <c r="BC194" s="307"/>
      <c r="BD194" s="500"/>
      <c r="BE194" s="501"/>
      <c r="BF194" s="499">
        <v>1057.58</v>
      </c>
      <c r="BG194" s="502">
        <v>1057.58</v>
      </c>
      <c r="BH194" s="503">
        <v>0</v>
      </c>
      <c r="BI194" s="503">
        <v>0</v>
      </c>
      <c r="BJ194" s="503">
        <v>0</v>
      </c>
      <c r="BK194" s="503">
        <v>1057.58</v>
      </c>
      <c r="BL194" s="503">
        <v>1057.58</v>
      </c>
      <c r="BM194" s="503">
        <v>1057.58</v>
      </c>
      <c r="BN194" s="503">
        <v>1058.98</v>
      </c>
      <c r="BO194" s="503">
        <v>1057.56</v>
      </c>
      <c r="BP194" s="503">
        <v>34.285115439184828</v>
      </c>
      <c r="BQ194" s="503">
        <v>210.41704999999956</v>
      </c>
      <c r="BR194" s="503">
        <v>0</v>
      </c>
      <c r="BS194" s="503">
        <v>1057.46</v>
      </c>
      <c r="BT194" s="503">
        <v>0</v>
      </c>
      <c r="BU194" s="504">
        <v>0</v>
      </c>
      <c r="BV194" s="307"/>
      <c r="BW194" s="458"/>
      <c r="BX194" s="505"/>
      <c r="BY194" s="505"/>
      <c r="BZ194" s="505"/>
      <c r="CA194" s="505"/>
      <c r="CB194" s="505"/>
      <c r="CC194" s="505"/>
      <c r="CD194" s="505"/>
      <c r="CE194" s="505"/>
      <c r="CF194" s="505"/>
      <c r="CG194" s="505"/>
      <c r="CH194" s="505"/>
      <c r="CI194" s="505"/>
      <c r="CJ194" s="505"/>
      <c r="CK194" s="505"/>
      <c r="CL194" s="505"/>
      <c r="CM194" s="505"/>
      <c r="CN194" s="505"/>
      <c r="CO194" s="500"/>
      <c r="CP194" s="505"/>
      <c r="CQ194" s="505"/>
      <c r="CR194" s="506"/>
      <c r="CS194" s="500"/>
      <c r="CT194" s="505"/>
      <c r="CU194" s="500"/>
      <c r="CV194" s="500"/>
      <c r="CW194" s="500"/>
      <c r="CX194" s="506"/>
      <c r="CY194" s="505"/>
      <c r="CZ194" s="475"/>
      <c r="DA194" s="307"/>
      <c r="DB194" s="507">
        <v>0</v>
      </c>
      <c r="DC194" s="508"/>
      <c r="DD194" s="508"/>
      <c r="DE194" s="508"/>
      <c r="DF194" s="573">
        <v>777.1</v>
      </c>
      <c r="DG194" s="396">
        <v>286.14999999999998</v>
      </c>
      <c r="DH194" s="397"/>
      <c r="DI194" s="512"/>
      <c r="DJ194" s="171">
        <v>1063.25</v>
      </c>
      <c r="DK194" s="172">
        <v>777.1</v>
      </c>
      <c r="DL194" s="172">
        <v>286.14999999999998</v>
      </c>
      <c r="DM194" s="172">
        <v>1225.69</v>
      </c>
      <c r="DN194" s="172">
        <v>279.83</v>
      </c>
      <c r="DO194" s="172">
        <v>7842.24</v>
      </c>
      <c r="DP194" s="172">
        <v>631.43000000000006</v>
      </c>
      <c r="DQ194" s="513">
        <v>0</v>
      </c>
      <c r="DS194" s="2"/>
      <c r="DT194" s="2"/>
      <c r="DU194" s="2"/>
      <c r="DV194" s="2"/>
      <c r="DW194" s="60"/>
      <c r="DX194" s="512">
        <v>51479</v>
      </c>
      <c r="DY194" s="514">
        <v>1</v>
      </c>
      <c r="DZ194" s="169">
        <v>0</v>
      </c>
      <c r="EA194" s="169">
        <v>0</v>
      </c>
      <c r="EB194" s="228"/>
      <c r="EC194" s="174"/>
      <c r="ED194" s="175"/>
      <c r="EE194" s="21"/>
      <c r="EF194" s="21"/>
      <c r="EG194" s="228"/>
      <c r="EH194" s="175"/>
      <c r="EI194" s="175"/>
      <c r="EJ194" s="175"/>
      <c r="EK194" s="175"/>
      <c r="EL194" s="175"/>
      <c r="EM194" s="172">
        <v>1198.45</v>
      </c>
      <c r="EO194" s="656">
        <v>7305</v>
      </c>
      <c r="EP194" s="657">
        <v>13568</v>
      </c>
      <c r="EQ194" s="658">
        <v>2906</v>
      </c>
      <c r="ER194" s="657">
        <v>2701</v>
      </c>
      <c r="ES194" s="657">
        <v>2973</v>
      </c>
      <c r="EU194" s="635">
        <v>6.9426751592356686E-2</v>
      </c>
      <c r="EV194" s="635">
        <v>5.1321493497412947E-2</v>
      </c>
      <c r="EW194" s="635">
        <v>5.5573610659733506E-2</v>
      </c>
      <c r="EX194" s="635">
        <v>3.8790035587188611E-2</v>
      </c>
      <c r="EY194" s="635">
        <v>0</v>
      </c>
      <c r="EZ194" s="129"/>
    </row>
    <row r="195" spans="8:156" x14ac:dyDescent="0.2">
      <c r="H195" s="14"/>
      <c r="I195" s="248"/>
      <c r="J195" s="4"/>
      <c r="K195" s="249"/>
      <c r="L195" s="249"/>
      <c r="M195" s="486">
        <v>45062</v>
      </c>
      <c r="N195" s="193">
        <v>7850</v>
      </c>
      <c r="O195" s="191">
        <v>13042</v>
      </c>
      <c r="P195" s="192">
        <v>3190</v>
      </c>
      <c r="Q195" s="191">
        <v>2838</v>
      </c>
      <c r="R195" s="191">
        <v>3076</v>
      </c>
      <c r="S195" s="487"/>
      <c r="T195" s="488"/>
      <c r="U195" s="21"/>
      <c r="V195" s="21"/>
      <c r="W195" s="489"/>
      <c r="X195" s="490">
        <v>1579</v>
      </c>
      <c r="Y195" s="194">
        <v>75</v>
      </c>
      <c r="Z195" s="192">
        <v>2509</v>
      </c>
      <c r="AA195" s="192">
        <v>23507.81</v>
      </c>
      <c r="AB195" s="192">
        <v>24421</v>
      </c>
      <c r="AC195" s="194">
        <v>-913.18999999999869</v>
      </c>
      <c r="AD195" s="491">
        <v>21912</v>
      </c>
      <c r="AE195" s="492">
        <v>-28.9</v>
      </c>
      <c r="AF195" s="192">
        <v>13042</v>
      </c>
      <c r="AG195" s="192">
        <v>13042</v>
      </c>
      <c r="AH195" s="192">
        <v>-27.9</v>
      </c>
      <c r="AI195" s="193">
        <v>7850</v>
      </c>
      <c r="AJ195" s="194">
        <v>0</v>
      </c>
      <c r="AK195" s="192">
        <v>1097.4000000000001</v>
      </c>
      <c r="AL195" s="192">
        <v>989.14</v>
      </c>
      <c r="AM195" s="207">
        <v>1199.03</v>
      </c>
      <c r="AN195" s="207">
        <v>28.87857142857143</v>
      </c>
      <c r="AO195" s="197">
        <v>9.8651357754692998E-2</v>
      </c>
      <c r="AP195" s="493">
        <v>176.55</v>
      </c>
      <c r="AQ195" s="494">
        <v>1476.92</v>
      </c>
      <c r="AR195" s="495">
        <v>1134.95</v>
      </c>
      <c r="AS195" s="495">
        <v>1142.72</v>
      </c>
      <c r="AT195" s="495">
        <v>1238.5999999999999</v>
      </c>
      <c r="AU195" s="496">
        <v>1203.56</v>
      </c>
      <c r="AV195" s="496">
        <v>1204.3499999999999</v>
      </c>
      <c r="AW195" s="21"/>
      <c r="AX195" s="497">
        <v>1.2129000000000001</v>
      </c>
      <c r="AY195" s="498">
        <v>1.5136000000000001</v>
      </c>
      <c r="AZ195" s="499">
        <v>2.5689000000000002</v>
      </c>
      <c r="BA195" s="499">
        <v>2.2284000000000002</v>
      </c>
      <c r="BB195" s="499">
        <v>2.2867999999999999</v>
      </c>
      <c r="BC195" s="307"/>
      <c r="BD195" s="500"/>
      <c r="BE195" s="501"/>
      <c r="BF195" s="499">
        <v>1058.18</v>
      </c>
      <c r="BG195" s="502">
        <v>1058.18</v>
      </c>
      <c r="BH195" s="503">
        <v>0</v>
      </c>
      <c r="BI195" s="503">
        <v>0</v>
      </c>
      <c r="BJ195" s="503">
        <v>0</v>
      </c>
      <c r="BK195" s="503">
        <v>1058.18</v>
      </c>
      <c r="BL195" s="503">
        <v>1058.18</v>
      </c>
      <c r="BM195" s="503">
        <v>1058.18</v>
      </c>
      <c r="BN195" s="503">
        <v>1057.8900000000001</v>
      </c>
      <c r="BO195" s="503">
        <v>1058.25</v>
      </c>
      <c r="BP195" s="503">
        <v>35.801440192025609</v>
      </c>
      <c r="BQ195" s="503">
        <v>136.83036000000038</v>
      </c>
      <c r="BR195" s="503">
        <v>0</v>
      </c>
      <c r="BS195" s="503">
        <v>1058.0999999999999</v>
      </c>
      <c r="BT195" s="503">
        <v>0</v>
      </c>
      <c r="BU195" s="504">
        <v>0</v>
      </c>
      <c r="BV195" s="307"/>
      <c r="BW195" s="458"/>
      <c r="BX195" s="505"/>
      <c r="BY195" s="505"/>
      <c r="BZ195" s="505"/>
      <c r="CA195" s="505"/>
      <c r="CB195" s="505"/>
      <c r="CC195" s="505"/>
      <c r="CD195" s="505"/>
      <c r="CE195" s="505"/>
      <c r="CF195" s="505"/>
      <c r="CG195" s="505"/>
      <c r="CH195" s="505"/>
      <c r="CI195" s="505"/>
      <c r="CJ195" s="505"/>
      <c r="CK195" s="505"/>
      <c r="CL195" s="505"/>
      <c r="CM195" s="505"/>
      <c r="CN195" s="505"/>
      <c r="CO195" s="500"/>
      <c r="CP195" s="505"/>
      <c r="CQ195" s="505"/>
      <c r="CR195" s="506"/>
      <c r="CS195" s="500"/>
      <c r="CT195" s="505"/>
      <c r="CU195" s="500"/>
      <c r="CV195" s="500"/>
      <c r="CW195" s="500"/>
      <c r="CX195" s="506"/>
      <c r="CY195" s="505"/>
      <c r="CZ195" s="475"/>
      <c r="DA195" s="307"/>
      <c r="DB195" s="507">
        <v>0</v>
      </c>
      <c r="DC195" s="508"/>
      <c r="DD195" s="508"/>
      <c r="DE195" s="508"/>
      <c r="DF195" s="573">
        <v>796.48</v>
      </c>
      <c r="DG195" s="396">
        <v>277.42</v>
      </c>
      <c r="DH195" s="397"/>
      <c r="DI195" s="512"/>
      <c r="DJ195" s="171">
        <v>1073.9000000000001</v>
      </c>
      <c r="DK195" s="172">
        <v>796.48</v>
      </c>
      <c r="DL195" s="172">
        <v>277.42</v>
      </c>
      <c r="DM195" s="172">
        <v>1870.57</v>
      </c>
      <c r="DN195" s="172">
        <v>326.95</v>
      </c>
      <c r="DO195" s="172">
        <v>6768.1500000000005</v>
      </c>
      <c r="DP195" s="172">
        <v>581.90000000000009</v>
      </c>
      <c r="DQ195" s="513">
        <v>0</v>
      </c>
      <c r="DS195" s="2"/>
      <c r="DT195" s="2"/>
      <c r="DU195" s="2"/>
      <c r="DV195" s="2"/>
      <c r="DW195" s="60"/>
      <c r="DX195" s="512">
        <v>78564</v>
      </c>
      <c r="DY195" s="514">
        <v>1</v>
      </c>
      <c r="DZ195" s="169">
        <v>0</v>
      </c>
      <c r="EA195" s="169">
        <v>0</v>
      </c>
      <c r="EB195" s="228"/>
      <c r="EC195" s="174"/>
      <c r="ED195" s="175"/>
      <c r="EE195" s="21"/>
      <c r="EF195" s="21"/>
      <c r="EG195" s="228"/>
      <c r="EH195" s="175"/>
      <c r="EI195" s="175"/>
      <c r="EJ195" s="175"/>
      <c r="EK195" s="175"/>
      <c r="EL195" s="175"/>
      <c r="EM195" s="172">
        <v>1199.03</v>
      </c>
      <c r="EO195" s="656">
        <v>7326.7</v>
      </c>
      <c r="EP195" s="657">
        <v>12550</v>
      </c>
      <c r="EQ195" s="658">
        <v>3054</v>
      </c>
      <c r="ER195" s="657">
        <v>2728</v>
      </c>
      <c r="ES195" s="657">
        <v>3069.7</v>
      </c>
      <c r="EU195" s="635">
        <v>6.6662420382165632E-2</v>
      </c>
      <c r="EV195" s="635">
        <v>3.772427541788069E-2</v>
      </c>
      <c r="EW195" s="635">
        <v>4.2633228840125395E-2</v>
      </c>
      <c r="EX195" s="635">
        <v>3.875968992248062E-2</v>
      </c>
      <c r="EY195" s="635">
        <v>2.0481144343303583E-3</v>
      </c>
      <c r="EZ195" s="129"/>
    </row>
    <row r="196" spans="8:156" x14ac:dyDescent="0.2">
      <c r="H196" s="14"/>
      <c r="I196" s="248"/>
      <c r="J196" s="4"/>
      <c r="K196" s="249"/>
      <c r="L196" s="249"/>
      <c r="M196" s="486">
        <v>45063</v>
      </c>
      <c r="N196" s="193">
        <v>7849</v>
      </c>
      <c r="O196" s="191">
        <v>13030</v>
      </c>
      <c r="P196" s="192">
        <v>3280</v>
      </c>
      <c r="Q196" s="191">
        <v>2904</v>
      </c>
      <c r="R196" s="191">
        <v>2857</v>
      </c>
      <c r="S196" s="487"/>
      <c r="T196" s="488"/>
      <c r="U196" s="21"/>
      <c r="V196" s="21"/>
      <c r="W196" s="489"/>
      <c r="X196" s="490">
        <v>1547</v>
      </c>
      <c r="Y196" s="194">
        <v>75</v>
      </c>
      <c r="Z196" s="192">
        <v>2448</v>
      </c>
      <c r="AA196" s="192">
        <v>23588</v>
      </c>
      <c r="AB196" s="192">
        <v>24572</v>
      </c>
      <c r="AC196" s="194">
        <v>-984</v>
      </c>
      <c r="AD196" s="491">
        <v>22124</v>
      </c>
      <c r="AE196" s="492">
        <v>-26.04</v>
      </c>
      <c r="AF196" s="192">
        <v>13030</v>
      </c>
      <c r="AG196" s="192">
        <v>13030</v>
      </c>
      <c r="AH196" s="192">
        <v>-25.04</v>
      </c>
      <c r="AI196" s="193">
        <v>7849</v>
      </c>
      <c r="AJ196" s="194">
        <v>0</v>
      </c>
      <c r="AK196" s="192">
        <v>959.27</v>
      </c>
      <c r="AL196" s="192">
        <v>953.27</v>
      </c>
      <c r="AM196" s="207">
        <v>1196.02</v>
      </c>
      <c r="AN196" s="207">
        <v>28.547619047619047</v>
      </c>
      <c r="AO196" s="197">
        <v>6.2547562208762914E-3</v>
      </c>
      <c r="AP196" s="493">
        <v>263.91000000000003</v>
      </c>
      <c r="AQ196" s="494">
        <v>1332.84</v>
      </c>
      <c r="AR196" s="495">
        <v>1133.6300000000001</v>
      </c>
      <c r="AS196" s="495">
        <v>1135.68</v>
      </c>
      <c r="AT196" s="495">
        <v>1233</v>
      </c>
      <c r="AU196" s="496">
        <v>1203.56</v>
      </c>
      <c r="AV196" s="496">
        <v>1199.26</v>
      </c>
      <c r="AW196" s="21"/>
      <c r="AX196" s="497">
        <v>1.1990000000000001</v>
      </c>
      <c r="AY196" s="498">
        <v>1.4137</v>
      </c>
      <c r="AZ196" s="499">
        <v>2.5032999999999999</v>
      </c>
      <c r="BA196" s="499">
        <v>2.2284000000000002</v>
      </c>
      <c r="BB196" s="499">
        <v>2.2334000000000001</v>
      </c>
      <c r="BC196" s="307"/>
      <c r="BD196" s="500"/>
      <c r="BE196" s="501"/>
      <c r="BF196" s="499">
        <v>1056.6600000000001</v>
      </c>
      <c r="BG196" s="502">
        <v>1056.6600000000001</v>
      </c>
      <c r="BH196" s="503">
        <v>0</v>
      </c>
      <c r="BI196" s="503">
        <v>0</v>
      </c>
      <c r="BJ196" s="503">
        <v>0</v>
      </c>
      <c r="BK196" s="503">
        <v>1056.6600000000001</v>
      </c>
      <c r="BL196" s="503">
        <v>1056.6600000000001</v>
      </c>
      <c r="BM196" s="503">
        <v>1056.6600000000001</v>
      </c>
      <c r="BN196" s="503">
        <v>1056.82</v>
      </c>
      <c r="BO196" s="503">
        <v>1056.6600000000001</v>
      </c>
      <c r="BP196" s="503">
        <v>35.175133689839569</v>
      </c>
      <c r="BQ196" s="503">
        <v>108.15390000000161</v>
      </c>
      <c r="BR196" s="503">
        <v>0</v>
      </c>
      <c r="BS196" s="503">
        <v>1056.58</v>
      </c>
      <c r="BT196" s="503">
        <v>0</v>
      </c>
      <c r="BU196" s="504">
        <v>0</v>
      </c>
      <c r="BV196" s="307"/>
      <c r="BW196" s="458"/>
      <c r="BX196" s="505"/>
      <c r="BY196" s="505"/>
      <c r="BZ196" s="505"/>
      <c r="CA196" s="505"/>
      <c r="CB196" s="505"/>
      <c r="CC196" s="505"/>
      <c r="CD196" s="505"/>
      <c r="CE196" s="505"/>
      <c r="CF196" s="505"/>
      <c r="CG196" s="505"/>
      <c r="CH196" s="505"/>
      <c r="CI196" s="505"/>
      <c r="CJ196" s="505"/>
      <c r="CK196" s="505"/>
      <c r="CL196" s="505"/>
      <c r="CM196" s="505"/>
      <c r="CN196" s="505"/>
      <c r="CO196" s="500"/>
      <c r="CP196" s="505"/>
      <c r="CQ196" s="505"/>
      <c r="CR196" s="506"/>
      <c r="CS196" s="500"/>
      <c r="CT196" s="505"/>
      <c r="CU196" s="500"/>
      <c r="CV196" s="500"/>
      <c r="CW196" s="500"/>
      <c r="CX196" s="506"/>
      <c r="CY196" s="505"/>
      <c r="CZ196" s="475"/>
      <c r="DA196" s="307"/>
      <c r="DB196" s="507">
        <v>0</v>
      </c>
      <c r="DC196" s="508"/>
      <c r="DD196" s="508"/>
      <c r="DE196" s="508"/>
      <c r="DF196" s="573">
        <v>796.81</v>
      </c>
      <c r="DG196" s="396">
        <v>255.63</v>
      </c>
      <c r="DH196" s="397"/>
      <c r="DI196" s="512"/>
      <c r="DJ196" s="171">
        <v>1052.44</v>
      </c>
      <c r="DK196" s="172">
        <v>796.81</v>
      </c>
      <c r="DL196" s="172">
        <v>255.63</v>
      </c>
      <c r="DM196" s="172">
        <v>1658.45</v>
      </c>
      <c r="DN196" s="172">
        <v>0</v>
      </c>
      <c r="DO196" s="172">
        <v>5906.5099999999993</v>
      </c>
      <c r="DP196" s="172">
        <v>837.53000000000009</v>
      </c>
      <c r="DQ196" s="513">
        <v>0</v>
      </c>
      <c r="DS196" s="2"/>
      <c r="DT196" s="2"/>
      <c r="DU196" s="2"/>
      <c r="DV196" s="2"/>
      <c r="DW196" s="60"/>
      <c r="DX196" s="512">
        <v>69655</v>
      </c>
      <c r="DY196" s="514">
        <v>0</v>
      </c>
      <c r="DZ196" s="169">
        <v>0</v>
      </c>
      <c r="EA196" s="169">
        <v>0</v>
      </c>
      <c r="EB196" s="228"/>
      <c r="EC196" s="174"/>
      <c r="ED196" s="175"/>
      <c r="EE196" s="21"/>
      <c r="EF196" s="21"/>
      <c r="EG196" s="228"/>
      <c r="EH196" s="175"/>
      <c r="EI196" s="175"/>
      <c r="EJ196" s="175"/>
      <c r="EK196" s="175"/>
      <c r="EL196" s="175"/>
      <c r="EM196" s="172">
        <v>1196.02</v>
      </c>
      <c r="EO196" s="656">
        <v>7318.2</v>
      </c>
      <c r="EP196" s="657">
        <v>12210.5</v>
      </c>
      <c r="EQ196" s="658">
        <v>3102.9</v>
      </c>
      <c r="ER196" s="657">
        <v>2791.2</v>
      </c>
      <c r="ES196" s="657">
        <v>2912.7</v>
      </c>
      <c r="EU196" s="635">
        <v>6.7626449229201191E-2</v>
      </c>
      <c r="EV196" s="635">
        <v>6.2893323100537218E-2</v>
      </c>
      <c r="EW196" s="635">
        <v>5.3993902439024362E-2</v>
      </c>
      <c r="EX196" s="635">
        <v>3.8842975206611632E-2</v>
      </c>
      <c r="EY196" s="635">
        <v>-1.9495974798739872E-2</v>
      </c>
      <c r="EZ196" s="129"/>
    </row>
    <row r="197" spans="8:156" x14ac:dyDescent="0.2">
      <c r="H197" s="14"/>
      <c r="I197" s="248"/>
      <c r="J197" s="4"/>
      <c r="K197" s="249"/>
      <c r="L197" s="249"/>
      <c r="M197" s="486">
        <v>45064</v>
      </c>
      <c r="N197" s="193">
        <v>7850</v>
      </c>
      <c r="O197" s="191">
        <v>13647</v>
      </c>
      <c r="P197" s="192">
        <v>3309</v>
      </c>
      <c r="Q197" s="191">
        <v>2878</v>
      </c>
      <c r="R197" s="191">
        <v>3161</v>
      </c>
      <c r="S197" s="487"/>
      <c r="T197" s="488"/>
      <c r="U197" s="21"/>
      <c r="V197" s="21"/>
      <c r="W197" s="489"/>
      <c r="X197" s="490">
        <v>1639</v>
      </c>
      <c r="Y197" s="194">
        <v>77</v>
      </c>
      <c r="Z197" s="192">
        <v>2948</v>
      </c>
      <c r="AA197" s="192">
        <v>24463.439999999999</v>
      </c>
      <c r="AB197" s="192">
        <v>25246</v>
      </c>
      <c r="AC197" s="194">
        <v>-782.56000000000131</v>
      </c>
      <c r="AD197" s="491">
        <v>22298</v>
      </c>
      <c r="AE197" s="492">
        <v>-29.24</v>
      </c>
      <c r="AF197" s="192">
        <v>13647</v>
      </c>
      <c r="AG197" s="192">
        <v>13647</v>
      </c>
      <c r="AH197" s="192">
        <v>-28.24</v>
      </c>
      <c r="AI197" s="193">
        <v>7850</v>
      </c>
      <c r="AJ197" s="194">
        <v>0</v>
      </c>
      <c r="AK197" s="192">
        <v>822.62</v>
      </c>
      <c r="AL197" s="192">
        <v>906.46142578125</v>
      </c>
      <c r="AM197" s="207">
        <v>1204.58</v>
      </c>
      <c r="AN197" s="207">
        <v>27.178571428571427</v>
      </c>
      <c r="AO197" s="197">
        <v>-0.10191999438531764</v>
      </c>
      <c r="AP197" s="493">
        <v>620.86</v>
      </c>
      <c r="AQ197" s="494">
        <v>1264.18</v>
      </c>
      <c r="AR197" s="495">
        <v>1129.6099999999999</v>
      </c>
      <c r="AS197" s="495">
        <v>1135.68</v>
      </c>
      <c r="AT197" s="495">
        <v>1236.5899999999999</v>
      </c>
      <c r="AU197" s="496">
        <v>1203.56</v>
      </c>
      <c r="AV197" s="496">
        <v>1197.67</v>
      </c>
      <c r="AW197" s="21"/>
      <c r="AX197" s="497">
        <v>1.1415</v>
      </c>
      <c r="AY197" s="498">
        <v>1.4137</v>
      </c>
      <c r="AZ197" s="499">
        <v>2.5478000000000001</v>
      </c>
      <c r="BA197" s="499">
        <v>2.2284000000000002</v>
      </c>
      <c r="BB197" s="499">
        <v>2.2023999999999999</v>
      </c>
      <c r="BC197" s="307"/>
      <c r="BD197" s="500"/>
      <c r="BE197" s="501"/>
      <c r="BF197" s="499">
        <v>1057.44</v>
      </c>
      <c r="BG197" s="502">
        <v>1057.44</v>
      </c>
      <c r="BH197" s="503">
        <v>0</v>
      </c>
      <c r="BI197" s="503">
        <v>0</v>
      </c>
      <c r="BJ197" s="503">
        <v>0</v>
      </c>
      <c r="BK197" s="503">
        <v>1057.44</v>
      </c>
      <c r="BL197" s="503">
        <v>1057.44</v>
      </c>
      <c r="BM197" s="503">
        <v>1057.44</v>
      </c>
      <c r="BN197" s="503">
        <v>1057.45</v>
      </c>
      <c r="BO197" s="503">
        <v>1057.4000000000001</v>
      </c>
      <c r="BP197" s="503">
        <v>36.142648727508508</v>
      </c>
      <c r="BQ197" s="503">
        <v>0</v>
      </c>
      <c r="BR197" s="503">
        <v>0</v>
      </c>
      <c r="BS197" s="503">
        <v>1057.3699999999999</v>
      </c>
      <c r="BT197" s="503">
        <v>0</v>
      </c>
      <c r="BU197" s="504">
        <v>0</v>
      </c>
      <c r="BV197" s="307"/>
      <c r="BW197" s="458"/>
      <c r="BX197" s="505"/>
      <c r="BY197" s="505"/>
      <c r="BZ197" s="505"/>
      <c r="CA197" s="505"/>
      <c r="CB197" s="505"/>
      <c r="CC197" s="505"/>
      <c r="CD197" s="505"/>
      <c r="CE197" s="505"/>
      <c r="CF197" s="505"/>
      <c r="CG197" s="505"/>
      <c r="CH197" s="505"/>
      <c r="CI197" s="505"/>
      <c r="CJ197" s="505"/>
      <c r="CK197" s="505"/>
      <c r="CL197" s="505"/>
      <c r="CM197" s="505"/>
      <c r="CN197" s="505"/>
      <c r="CO197" s="500"/>
      <c r="CP197" s="505"/>
      <c r="CQ197" s="505"/>
      <c r="CR197" s="506"/>
      <c r="CS197" s="500"/>
      <c r="CT197" s="505"/>
      <c r="CU197" s="500"/>
      <c r="CV197" s="500"/>
      <c r="CW197" s="500"/>
      <c r="CX197" s="506"/>
      <c r="CY197" s="505"/>
      <c r="CZ197" s="475"/>
      <c r="DA197" s="307"/>
      <c r="DB197" s="507">
        <v>0</v>
      </c>
      <c r="DC197" s="508"/>
      <c r="DD197" s="508"/>
      <c r="DE197" s="508"/>
      <c r="DF197" s="573">
        <v>809.53</v>
      </c>
      <c r="DG197" s="396">
        <v>305.29000000000002</v>
      </c>
      <c r="DH197" s="397"/>
      <c r="DI197" s="512"/>
      <c r="DJ197" s="171">
        <v>1114.82</v>
      </c>
      <c r="DK197" s="172">
        <v>809.53</v>
      </c>
      <c r="DL197" s="172">
        <v>305.29000000000002</v>
      </c>
      <c r="DM197" s="172">
        <v>1606.52</v>
      </c>
      <c r="DN197" s="172">
        <v>498.64</v>
      </c>
      <c r="DO197" s="172">
        <v>5109.5200000000013</v>
      </c>
      <c r="DP197" s="172">
        <v>644.18000000000006</v>
      </c>
      <c r="DQ197" s="513">
        <v>0</v>
      </c>
      <c r="DS197" s="2"/>
      <c r="DT197" s="2"/>
      <c r="DU197" s="2"/>
      <c r="DV197" s="2"/>
      <c r="DW197" s="60"/>
      <c r="DX197" s="512">
        <v>67474</v>
      </c>
      <c r="DY197" s="514">
        <v>2</v>
      </c>
      <c r="DZ197" s="169">
        <v>0</v>
      </c>
      <c r="EA197" s="169">
        <v>0</v>
      </c>
      <c r="EB197" s="228"/>
      <c r="EC197" s="174"/>
      <c r="ED197" s="175"/>
      <c r="EE197" s="21"/>
      <c r="EF197" s="21"/>
      <c r="EG197" s="228"/>
      <c r="EH197" s="175"/>
      <c r="EI197" s="175"/>
      <c r="EJ197" s="175"/>
      <c r="EK197" s="175"/>
      <c r="EL197" s="175"/>
      <c r="EM197" s="172">
        <v>1204.58</v>
      </c>
      <c r="EO197" s="656">
        <v>7305.5</v>
      </c>
      <c r="EP197" s="657">
        <v>12838.2</v>
      </c>
      <c r="EQ197" s="658">
        <v>3166</v>
      </c>
      <c r="ER197" s="657">
        <v>2766.5</v>
      </c>
      <c r="ES197" s="657">
        <v>3064.4</v>
      </c>
      <c r="EU197" s="635">
        <v>6.9363057324840771E-2</v>
      </c>
      <c r="EV197" s="635">
        <v>5.9265772697296056E-2</v>
      </c>
      <c r="EW197" s="635">
        <v>4.3215472952553645E-2</v>
      </c>
      <c r="EX197" s="635">
        <v>3.8742182070882557E-2</v>
      </c>
      <c r="EY197" s="635">
        <v>3.0559949383106584E-2</v>
      </c>
      <c r="EZ197" s="129"/>
    </row>
    <row r="198" spans="8:156" x14ac:dyDescent="0.2">
      <c r="H198" s="14"/>
      <c r="I198" s="248"/>
      <c r="J198" s="4"/>
      <c r="K198" s="249"/>
      <c r="L198" s="249"/>
      <c r="M198" s="486">
        <v>45065</v>
      </c>
      <c r="N198" s="193">
        <v>7850</v>
      </c>
      <c r="O198" s="191">
        <v>13506</v>
      </c>
      <c r="P198" s="192">
        <v>3265</v>
      </c>
      <c r="Q198" s="191">
        <v>2716</v>
      </c>
      <c r="R198" s="191">
        <v>3261</v>
      </c>
      <c r="S198" s="487"/>
      <c r="T198" s="488"/>
      <c r="U198" s="21"/>
      <c r="V198" s="21"/>
      <c r="W198" s="489"/>
      <c r="X198" s="490">
        <v>1586</v>
      </c>
      <c r="Y198" s="194">
        <v>76</v>
      </c>
      <c r="Z198" s="192">
        <v>3053</v>
      </c>
      <c r="AA198" s="192">
        <v>23924.42</v>
      </c>
      <c r="AB198" s="192">
        <v>24817</v>
      </c>
      <c r="AC198" s="194">
        <v>-892.58000000000175</v>
      </c>
      <c r="AD198" s="491">
        <v>21764</v>
      </c>
      <c r="AE198" s="492">
        <v>-29.76</v>
      </c>
      <c r="AF198" s="192">
        <v>13506</v>
      </c>
      <c r="AG198" s="192">
        <v>13506</v>
      </c>
      <c r="AH198" s="192">
        <v>-28.76</v>
      </c>
      <c r="AI198" s="193">
        <v>7850</v>
      </c>
      <c r="AJ198" s="194">
        <v>0</v>
      </c>
      <c r="AK198" s="192">
        <v>702.92</v>
      </c>
      <c r="AL198" s="192">
        <v>720</v>
      </c>
      <c r="AM198" s="207">
        <v>1230.9100000000001</v>
      </c>
      <c r="AN198" s="207">
        <v>27.55952380952381</v>
      </c>
      <c r="AO198" s="197">
        <v>-2.4298639959028114E-2</v>
      </c>
      <c r="AP198" s="493">
        <v>1073.97</v>
      </c>
      <c r="AQ198" s="494">
        <v>1140.96</v>
      </c>
      <c r="AR198" s="495">
        <v>1130.96</v>
      </c>
      <c r="AS198" s="495">
        <v>1135.68</v>
      </c>
      <c r="AT198" s="495">
        <v>1238.77</v>
      </c>
      <c r="AU198" s="496">
        <v>1203.56</v>
      </c>
      <c r="AV198" s="496">
        <v>1197.33</v>
      </c>
      <c r="AW198" s="21"/>
      <c r="AX198" s="497">
        <v>1.1575</v>
      </c>
      <c r="AY198" s="498">
        <v>1.4137</v>
      </c>
      <c r="AZ198" s="499">
        <v>2.5764999999999998</v>
      </c>
      <c r="BA198" s="499">
        <v>2.2284000000000002</v>
      </c>
      <c r="BB198" s="499">
        <v>2.2027999999999999</v>
      </c>
      <c r="BC198" s="307"/>
      <c r="BD198" s="500"/>
      <c r="BE198" s="501"/>
      <c r="BF198" s="499">
        <v>1056.18</v>
      </c>
      <c r="BG198" s="502">
        <v>1056.18</v>
      </c>
      <c r="BH198" s="503">
        <v>0</v>
      </c>
      <c r="BI198" s="503">
        <v>0</v>
      </c>
      <c r="BJ198" s="503">
        <v>0</v>
      </c>
      <c r="BK198" s="503">
        <v>1056.18</v>
      </c>
      <c r="BL198" s="503">
        <v>1056.18</v>
      </c>
      <c r="BM198" s="503">
        <v>1056.18</v>
      </c>
      <c r="BN198" s="503">
        <v>1056.1199999999999</v>
      </c>
      <c r="BO198" s="503">
        <v>1056.2</v>
      </c>
      <c r="BP198" s="503">
        <v>35.259494084580687</v>
      </c>
      <c r="BQ198" s="503">
        <v>102.50437000000011</v>
      </c>
      <c r="BR198" s="503">
        <v>0</v>
      </c>
      <c r="BS198" s="503">
        <v>1056.0899999999999</v>
      </c>
      <c r="BT198" s="503">
        <v>0</v>
      </c>
      <c r="BU198" s="504">
        <v>0</v>
      </c>
      <c r="BV198" s="307"/>
      <c r="BW198" s="458"/>
      <c r="BX198" s="505"/>
      <c r="BY198" s="505"/>
      <c r="BZ198" s="505"/>
      <c r="CA198" s="505"/>
      <c r="CB198" s="505"/>
      <c r="CC198" s="505"/>
      <c r="CD198" s="505"/>
      <c r="CE198" s="505"/>
      <c r="CF198" s="505"/>
      <c r="CG198" s="505"/>
      <c r="CH198" s="505"/>
      <c r="CI198" s="505"/>
      <c r="CJ198" s="505"/>
      <c r="CK198" s="505"/>
      <c r="CL198" s="505"/>
      <c r="CM198" s="505"/>
      <c r="CN198" s="505"/>
      <c r="CO198" s="500"/>
      <c r="CP198" s="505"/>
      <c r="CQ198" s="505"/>
      <c r="CR198" s="506"/>
      <c r="CS198" s="500"/>
      <c r="CT198" s="505"/>
      <c r="CU198" s="500"/>
      <c r="CV198" s="500"/>
      <c r="CW198" s="500"/>
      <c r="CX198" s="506"/>
      <c r="CY198" s="505"/>
      <c r="CZ198" s="475"/>
      <c r="DA198" s="307"/>
      <c r="DB198" s="507">
        <v>0</v>
      </c>
      <c r="DC198" s="508"/>
      <c r="DD198" s="508"/>
      <c r="DE198" s="508"/>
      <c r="DF198" s="573">
        <v>800.84</v>
      </c>
      <c r="DG198" s="396">
        <v>278.02999999999997</v>
      </c>
      <c r="DH198" s="397"/>
      <c r="DI198" s="512"/>
      <c r="DJ198" s="171">
        <v>1078.8699999999999</v>
      </c>
      <c r="DK198" s="172">
        <v>800.84</v>
      </c>
      <c r="DL198" s="172">
        <v>278.02999999999997</v>
      </c>
      <c r="DM198" s="172">
        <v>2055.83</v>
      </c>
      <c r="DN198" s="172">
        <v>327.57</v>
      </c>
      <c r="DO198" s="172">
        <v>3854.5300000000007</v>
      </c>
      <c r="DP198" s="172">
        <v>594.6400000000001</v>
      </c>
      <c r="DQ198" s="513">
        <v>0</v>
      </c>
      <c r="DS198" s="2"/>
      <c r="DT198" s="2"/>
      <c r="DU198" s="2"/>
      <c r="DV198" s="2"/>
      <c r="DW198" s="60"/>
      <c r="DX198" s="512">
        <v>86345</v>
      </c>
      <c r="DY198" s="514">
        <v>1</v>
      </c>
      <c r="DZ198" s="169">
        <v>0</v>
      </c>
      <c r="EA198" s="169">
        <v>0</v>
      </c>
      <c r="EB198" s="228"/>
      <c r="EC198" s="174"/>
      <c r="ED198" s="175"/>
      <c r="EE198" s="21"/>
      <c r="EF198" s="21"/>
      <c r="EG198" s="228"/>
      <c r="EH198" s="175"/>
      <c r="EI198" s="175"/>
      <c r="EJ198" s="175"/>
      <c r="EK198" s="175"/>
      <c r="EL198" s="175"/>
      <c r="EM198" s="172">
        <v>1230.9100000000001</v>
      </c>
      <c r="EO198" s="656">
        <v>7306</v>
      </c>
      <c r="EP198" s="657">
        <v>12715.7</v>
      </c>
      <c r="EQ198" s="658">
        <v>3123.5</v>
      </c>
      <c r="ER198" s="657">
        <v>2611.4</v>
      </c>
      <c r="ES198" s="657">
        <v>3220.8</v>
      </c>
      <c r="EU198" s="635">
        <v>6.9299363057324842E-2</v>
      </c>
      <c r="EV198" s="635">
        <v>5.8514734192210816E-2</v>
      </c>
      <c r="EW198" s="635">
        <v>4.333843797856049E-2</v>
      </c>
      <c r="EX198" s="635">
        <v>3.8512518409425593E-2</v>
      </c>
      <c r="EY198" s="635">
        <v>1.2327506899723955E-2</v>
      </c>
      <c r="EZ198" s="129"/>
    </row>
    <row r="199" spans="8:156" x14ac:dyDescent="0.2">
      <c r="H199" s="14"/>
      <c r="I199" s="248"/>
      <c r="J199" s="4"/>
      <c r="K199" s="249"/>
      <c r="L199" s="249"/>
      <c r="M199" s="486">
        <v>45066</v>
      </c>
      <c r="N199" s="193">
        <v>7850</v>
      </c>
      <c r="O199" s="191">
        <v>13807</v>
      </c>
      <c r="P199" s="192">
        <v>3418</v>
      </c>
      <c r="Q199" s="191">
        <v>2780</v>
      </c>
      <c r="R199" s="191">
        <v>3273</v>
      </c>
      <c r="S199" s="487"/>
      <c r="T199" s="488"/>
      <c r="U199" s="21"/>
      <c r="V199" s="21"/>
      <c r="W199" s="489"/>
      <c r="X199" s="490">
        <v>1644</v>
      </c>
      <c r="Y199" s="194">
        <v>78</v>
      </c>
      <c r="Z199" s="192">
        <v>2701</v>
      </c>
      <c r="AA199" s="192">
        <v>24772.55</v>
      </c>
      <c r="AB199" s="192">
        <v>25522</v>
      </c>
      <c r="AC199" s="194">
        <v>-749.45000000000073</v>
      </c>
      <c r="AD199" s="491">
        <v>22821</v>
      </c>
      <c r="AE199" s="492">
        <v>-0.28999999999999998</v>
      </c>
      <c r="AF199" s="192">
        <v>13807</v>
      </c>
      <c r="AG199" s="192">
        <v>13807</v>
      </c>
      <c r="AH199" s="192">
        <v>0.71</v>
      </c>
      <c r="AI199" s="193">
        <v>7850</v>
      </c>
      <c r="AJ199" s="194">
        <v>0</v>
      </c>
      <c r="AK199" s="192">
        <v>712.44500000000005</v>
      </c>
      <c r="AL199" s="192">
        <v>686.58</v>
      </c>
      <c r="AM199" s="207">
        <v>1235.6199999999999</v>
      </c>
      <c r="AN199" s="207">
        <v>27.545238095238098</v>
      </c>
      <c r="AO199" s="197">
        <v>3.6304556842984378E-2</v>
      </c>
      <c r="AP199" s="493">
        <v>708.62</v>
      </c>
      <c r="AQ199" s="494">
        <v>1227.6099999999999</v>
      </c>
      <c r="AR199" s="495">
        <v>1131.1099999999999</v>
      </c>
      <c r="AS199" s="495">
        <v>1135.68</v>
      </c>
      <c r="AT199" s="495">
        <v>1239.81</v>
      </c>
      <c r="AU199" s="496">
        <v>1214.23</v>
      </c>
      <c r="AV199" s="496">
        <v>1199.6500000000001</v>
      </c>
      <c r="AW199" s="21"/>
      <c r="AX199" s="497">
        <v>1.1569</v>
      </c>
      <c r="AY199" s="498">
        <v>1.4137</v>
      </c>
      <c r="AZ199" s="499">
        <v>2.6052</v>
      </c>
      <c r="BA199" s="499">
        <v>2.3948</v>
      </c>
      <c r="BB199" s="499">
        <v>2.2237</v>
      </c>
      <c r="BC199" s="307"/>
      <c r="BD199" s="500"/>
      <c r="BE199" s="501"/>
      <c r="BF199" s="499">
        <v>1056.6300000000001</v>
      </c>
      <c r="BG199" s="502">
        <v>1056.6300000000001</v>
      </c>
      <c r="BH199" s="503">
        <v>0</v>
      </c>
      <c r="BI199" s="503">
        <v>0</v>
      </c>
      <c r="BJ199" s="503">
        <v>0</v>
      </c>
      <c r="BK199" s="503">
        <v>1056.6300000000001</v>
      </c>
      <c r="BL199" s="503">
        <v>1056.6300000000001</v>
      </c>
      <c r="BM199" s="503">
        <v>1056.6300000000001</v>
      </c>
      <c r="BN199" s="503">
        <v>1056.69</v>
      </c>
      <c r="BO199" s="503">
        <v>1056.56</v>
      </c>
      <c r="BP199" s="503">
        <v>35.935492161398095</v>
      </c>
      <c r="BQ199" s="503">
        <v>0</v>
      </c>
      <c r="BR199" s="503">
        <v>0</v>
      </c>
      <c r="BS199" s="503">
        <v>1056.5</v>
      </c>
      <c r="BT199" s="503">
        <v>0</v>
      </c>
      <c r="BU199" s="504">
        <v>0</v>
      </c>
      <c r="BV199" s="307"/>
      <c r="BW199" s="458"/>
      <c r="BX199" s="505"/>
      <c r="BY199" s="505"/>
      <c r="BZ199" s="505"/>
      <c r="CA199" s="505"/>
      <c r="CB199" s="505"/>
      <c r="CC199" s="505"/>
      <c r="CD199" s="505"/>
      <c r="CE199" s="505"/>
      <c r="CF199" s="505"/>
      <c r="CG199" s="505"/>
      <c r="CH199" s="505"/>
      <c r="CI199" s="505"/>
      <c r="CJ199" s="505"/>
      <c r="CK199" s="505"/>
      <c r="CL199" s="505"/>
      <c r="CM199" s="505"/>
      <c r="CN199" s="505"/>
      <c r="CO199" s="500"/>
      <c r="CP199" s="505"/>
      <c r="CQ199" s="505"/>
      <c r="CR199" s="506"/>
      <c r="CS199" s="500"/>
      <c r="CT199" s="505"/>
      <c r="CU199" s="500"/>
      <c r="CV199" s="500"/>
      <c r="CW199" s="500"/>
      <c r="CX199" s="506"/>
      <c r="CY199" s="505"/>
      <c r="CZ199" s="475"/>
      <c r="DA199" s="307"/>
      <c r="DB199" s="507">
        <v>0</v>
      </c>
      <c r="DC199" s="508"/>
      <c r="DD199" s="508"/>
      <c r="DE199" s="508"/>
      <c r="DF199" s="573">
        <v>825.05</v>
      </c>
      <c r="DG199" s="396">
        <v>293.55</v>
      </c>
      <c r="DH199" s="397"/>
      <c r="DI199" s="512"/>
      <c r="DJ199" s="171">
        <v>1118.5999999999999</v>
      </c>
      <c r="DK199" s="172">
        <v>825.05</v>
      </c>
      <c r="DL199" s="172">
        <v>293.55</v>
      </c>
      <c r="DM199" s="172">
        <v>1512.45</v>
      </c>
      <c r="DN199" s="172">
        <v>492.05</v>
      </c>
      <c r="DO199" s="172">
        <v>3167.13</v>
      </c>
      <c r="DP199" s="172">
        <v>396.14</v>
      </c>
      <c r="DQ199" s="513">
        <v>0</v>
      </c>
      <c r="DS199" s="2"/>
      <c r="DT199" s="2"/>
      <c r="DU199" s="2"/>
      <c r="DV199" s="2"/>
      <c r="DW199" s="60"/>
      <c r="DX199" s="512">
        <v>63523</v>
      </c>
      <c r="DY199" s="514">
        <v>2</v>
      </c>
      <c r="DZ199" s="169">
        <v>0</v>
      </c>
      <c r="EA199" s="169">
        <v>0</v>
      </c>
      <c r="EB199" s="228"/>
      <c r="EC199" s="174"/>
      <c r="ED199" s="175"/>
      <c r="EE199" s="21"/>
      <c r="EF199" s="21"/>
      <c r="EG199" s="228"/>
      <c r="EH199" s="175"/>
      <c r="EI199" s="175"/>
      <c r="EJ199" s="175"/>
      <c r="EK199" s="175"/>
      <c r="EL199" s="175"/>
      <c r="EM199" s="172">
        <v>1235.6199999999999</v>
      </c>
      <c r="EO199" s="656">
        <v>7305.4</v>
      </c>
      <c r="EP199" s="657">
        <v>13062.2</v>
      </c>
      <c r="EQ199" s="658">
        <v>3233.7</v>
      </c>
      <c r="ER199" s="657">
        <v>2673.2</v>
      </c>
      <c r="ES199" s="657">
        <v>3215</v>
      </c>
      <c r="EU199" s="635">
        <v>6.9375796178343996E-2</v>
      </c>
      <c r="EV199" s="635">
        <v>5.3943651770840824E-2</v>
      </c>
      <c r="EW199" s="635">
        <v>5.3920421299005317E-2</v>
      </c>
      <c r="EX199" s="635">
        <v>3.8417266187050422E-2</v>
      </c>
      <c r="EY199" s="635">
        <v>1.7720745493431105E-2</v>
      </c>
      <c r="EZ199" s="129"/>
    </row>
    <row r="200" spans="8:156" x14ac:dyDescent="0.2">
      <c r="H200" s="14"/>
      <c r="I200" s="248"/>
      <c r="J200" s="4"/>
      <c r="K200" s="249"/>
      <c r="L200" s="249"/>
      <c r="M200" s="486">
        <v>45067</v>
      </c>
      <c r="N200" s="193">
        <v>7849</v>
      </c>
      <c r="O200" s="191">
        <v>13289</v>
      </c>
      <c r="P200" s="192">
        <v>3376</v>
      </c>
      <c r="Q200" s="191">
        <v>2798</v>
      </c>
      <c r="R200" s="191">
        <v>3182</v>
      </c>
      <c r="S200" s="487"/>
      <c r="T200" s="488"/>
      <c r="U200" s="21"/>
      <c r="V200" s="21"/>
      <c r="W200" s="489"/>
      <c r="X200" s="490">
        <v>1118</v>
      </c>
      <c r="Y200" s="194">
        <v>76</v>
      </c>
      <c r="Z200" s="192">
        <v>2939</v>
      </c>
      <c r="AA200" s="192">
        <v>23222.21</v>
      </c>
      <c r="AB200" s="192">
        <v>25405</v>
      </c>
      <c r="AC200" s="194">
        <v>-2182.7900000000009</v>
      </c>
      <c r="AD200" s="491">
        <v>22466</v>
      </c>
      <c r="AE200" s="492">
        <v>699.08</v>
      </c>
      <c r="AF200" s="192">
        <v>13289</v>
      </c>
      <c r="AG200" s="192">
        <v>13289</v>
      </c>
      <c r="AH200" s="192">
        <v>700.08</v>
      </c>
      <c r="AI200" s="193">
        <v>7849</v>
      </c>
      <c r="AJ200" s="194">
        <v>0</v>
      </c>
      <c r="AK200" s="192">
        <v>616.20000000000005</v>
      </c>
      <c r="AL200" s="192">
        <v>538.37301635742097</v>
      </c>
      <c r="AM200" s="207">
        <v>983.14</v>
      </c>
      <c r="AN200" s="207">
        <v>27.547619047619047</v>
      </c>
      <c r="AO200" s="197">
        <v>0.12630149893310463</v>
      </c>
      <c r="AP200" s="493">
        <v>714.5</v>
      </c>
      <c r="AQ200" s="494">
        <v>882.08</v>
      </c>
      <c r="AR200" s="495">
        <v>1131.3</v>
      </c>
      <c r="AS200" s="495">
        <v>1135.68</v>
      </c>
      <c r="AT200" s="495">
        <v>1241.58</v>
      </c>
      <c r="AU200" s="496">
        <v>1214.23</v>
      </c>
      <c r="AV200" s="496">
        <v>1198.0899999999999</v>
      </c>
      <c r="AW200" s="21"/>
      <c r="AX200" s="497">
        <v>1.157</v>
      </c>
      <c r="AY200" s="498">
        <v>1.4137</v>
      </c>
      <c r="AZ200" s="499">
        <v>2.6150000000000002</v>
      </c>
      <c r="BA200" s="499">
        <v>2.3948</v>
      </c>
      <c r="BB200" s="499">
        <v>2.2067000000000001</v>
      </c>
      <c r="BC200" s="307"/>
      <c r="BD200" s="500"/>
      <c r="BE200" s="501"/>
      <c r="BF200" s="499">
        <v>1079.44</v>
      </c>
      <c r="BG200" s="502">
        <v>1079.44</v>
      </c>
      <c r="BH200" s="503">
        <v>0</v>
      </c>
      <c r="BI200" s="503">
        <v>0</v>
      </c>
      <c r="BJ200" s="503">
        <v>0</v>
      </c>
      <c r="BK200" s="503">
        <v>1079.44</v>
      </c>
      <c r="BL200" s="503">
        <v>1079.44</v>
      </c>
      <c r="BM200" s="503">
        <v>1079.44</v>
      </c>
      <c r="BN200" s="503">
        <v>1079.02</v>
      </c>
      <c r="BO200" s="503">
        <v>1077.7</v>
      </c>
      <c r="BP200" s="503">
        <v>24.940644061126779</v>
      </c>
      <c r="BQ200" s="503">
        <v>289.50007000000051</v>
      </c>
      <c r="BR200" s="503">
        <v>0</v>
      </c>
      <c r="BS200" s="503">
        <v>1080.1500000000001</v>
      </c>
      <c r="BT200" s="503">
        <v>0</v>
      </c>
      <c r="BU200" s="504">
        <v>0</v>
      </c>
      <c r="BV200" s="307"/>
      <c r="BW200" s="458"/>
      <c r="BX200" s="505"/>
      <c r="BY200" s="505"/>
      <c r="BZ200" s="505"/>
      <c r="CA200" s="505"/>
      <c r="CB200" s="505"/>
      <c r="CC200" s="505"/>
      <c r="CD200" s="505"/>
      <c r="CE200" s="505"/>
      <c r="CF200" s="505"/>
      <c r="CG200" s="505"/>
      <c r="CH200" s="505"/>
      <c r="CI200" s="505"/>
      <c r="CJ200" s="505"/>
      <c r="CK200" s="505"/>
      <c r="CL200" s="505"/>
      <c r="CM200" s="505"/>
      <c r="CN200" s="505"/>
      <c r="CO200" s="500"/>
      <c r="CP200" s="505"/>
      <c r="CQ200" s="505"/>
      <c r="CR200" s="506"/>
      <c r="CS200" s="500"/>
      <c r="CT200" s="505"/>
      <c r="CU200" s="500"/>
      <c r="CV200" s="500"/>
      <c r="CW200" s="500"/>
      <c r="CX200" s="506"/>
      <c r="CY200" s="505"/>
      <c r="CZ200" s="475"/>
      <c r="DA200" s="307"/>
      <c r="DB200" s="507">
        <v>0</v>
      </c>
      <c r="DC200" s="508"/>
      <c r="DD200" s="508"/>
      <c r="DE200" s="508"/>
      <c r="DF200" s="573">
        <v>554.63</v>
      </c>
      <c r="DG200" s="396">
        <v>205.91</v>
      </c>
      <c r="DH200" s="397"/>
      <c r="DI200" s="512"/>
      <c r="DJ200" s="171">
        <v>760.54</v>
      </c>
      <c r="DK200" s="172">
        <v>554.63</v>
      </c>
      <c r="DL200" s="172">
        <v>205.91</v>
      </c>
      <c r="DM200" s="172">
        <v>0</v>
      </c>
      <c r="DN200" s="172">
        <v>0</v>
      </c>
      <c r="DO200" s="172">
        <v>3721.7599999999998</v>
      </c>
      <c r="DP200" s="172">
        <v>602.05000000000007</v>
      </c>
      <c r="DQ200" s="513">
        <v>0</v>
      </c>
      <c r="DS200" s="2"/>
      <c r="DT200" s="2"/>
      <c r="DU200" s="2"/>
      <c r="DV200" s="2"/>
      <c r="DW200" s="60"/>
      <c r="DX200" s="512">
        <v>0</v>
      </c>
      <c r="DY200" s="514">
        <v>0</v>
      </c>
      <c r="DZ200" s="169">
        <v>0</v>
      </c>
      <c r="EA200" s="169">
        <v>0</v>
      </c>
      <c r="EB200" s="577"/>
      <c r="EC200" s="577"/>
      <c r="ED200" s="577"/>
      <c r="EE200" s="577"/>
      <c r="EF200" s="577"/>
      <c r="EG200" s="577"/>
      <c r="EH200" s="577"/>
      <c r="EI200" s="577"/>
      <c r="EJ200" s="577"/>
      <c r="EK200" s="577"/>
      <c r="EL200" s="577"/>
      <c r="EM200" s="172">
        <v>983.14</v>
      </c>
      <c r="EO200" s="656">
        <v>6065.4</v>
      </c>
      <c r="EP200" s="657">
        <v>10150.6</v>
      </c>
      <c r="EQ200" s="658">
        <v>2781.3</v>
      </c>
      <c r="ER200" s="657">
        <v>2241</v>
      </c>
      <c r="ES200" s="657">
        <v>2719.5</v>
      </c>
      <c r="EU200" s="635">
        <v>0.22723913874378907</v>
      </c>
      <c r="EV200" s="635">
        <v>0.23616524945443598</v>
      </c>
      <c r="EW200" s="635">
        <v>0.17615521327014214</v>
      </c>
      <c r="EX200" s="635">
        <v>0.19907076483202288</v>
      </c>
      <c r="EY200" s="635">
        <v>0.14534883720930233</v>
      </c>
      <c r="EZ200" s="129"/>
    </row>
    <row r="201" spans="8:156" x14ac:dyDescent="0.2">
      <c r="H201" s="14"/>
      <c r="I201" s="248"/>
      <c r="J201" s="4"/>
      <c r="K201" s="249"/>
      <c r="L201" s="249"/>
      <c r="M201" s="486">
        <v>45068</v>
      </c>
      <c r="N201" s="193">
        <v>7850</v>
      </c>
      <c r="O201" s="191">
        <v>13671</v>
      </c>
      <c r="P201" s="192">
        <v>3109</v>
      </c>
      <c r="Q201" s="191">
        <v>2786</v>
      </c>
      <c r="R201" s="191">
        <v>3142</v>
      </c>
      <c r="S201" s="487"/>
      <c r="T201" s="488"/>
      <c r="U201" s="21"/>
      <c r="V201" s="21"/>
      <c r="W201" s="489"/>
      <c r="X201" s="490">
        <v>1567</v>
      </c>
      <c r="Y201" s="194">
        <v>76</v>
      </c>
      <c r="Z201" s="192">
        <v>2805</v>
      </c>
      <c r="AA201" s="192">
        <v>24055.33</v>
      </c>
      <c r="AB201" s="192">
        <v>25200</v>
      </c>
      <c r="AC201" s="194">
        <v>-1144.6699999999983</v>
      </c>
      <c r="AD201" s="491">
        <v>22395</v>
      </c>
      <c r="AE201" s="492">
        <v>-29.05</v>
      </c>
      <c r="AF201" s="192">
        <v>13671</v>
      </c>
      <c r="AG201" s="192">
        <v>13671</v>
      </c>
      <c r="AH201" s="192">
        <v>-28.05</v>
      </c>
      <c r="AI201" s="193">
        <v>7850</v>
      </c>
      <c r="AJ201" s="194">
        <v>0</v>
      </c>
      <c r="AK201" s="192">
        <v>757.73</v>
      </c>
      <c r="AL201" s="192">
        <v>815.75</v>
      </c>
      <c r="AM201" s="207">
        <v>1166.04</v>
      </c>
      <c r="AN201" s="207">
        <v>29.450000000000003</v>
      </c>
      <c r="AO201" s="197">
        <v>-7.6570810183046706E-2</v>
      </c>
      <c r="AP201" s="493">
        <v>539.20000000000005</v>
      </c>
      <c r="AQ201" s="494">
        <v>1281.08</v>
      </c>
      <c r="AR201" s="495">
        <v>1137.1400000000001</v>
      </c>
      <c r="AS201" s="495">
        <v>1135.68</v>
      </c>
      <c r="AT201" s="495">
        <v>1235.1600000000001</v>
      </c>
      <c r="AU201" s="496">
        <v>1214.23</v>
      </c>
      <c r="AV201" s="496">
        <v>1196.07</v>
      </c>
      <c r="AW201" s="21"/>
      <c r="AX201" s="497">
        <v>1.2369000000000001</v>
      </c>
      <c r="AY201" s="498">
        <v>1.4137</v>
      </c>
      <c r="AZ201" s="499">
        <v>2.5310000000000001</v>
      </c>
      <c r="BA201" s="499">
        <v>2.3948</v>
      </c>
      <c r="BB201" s="499">
        <v>2.1781999999999999</v>
      </c>
      <c r="BC201" s="307"/>
      <c r="BD201" s="500"/>
      <c r="BE201" s="501"/>
      <c r="BF201" s="499">
        <v>1055.68</v>
      </c>
      <c r="BG201" s="502">
        <v>1055.68</v>
      </c>
      <c r="BH201" s="503">
        <v>0</v>
      </c>
      <c r="BI201" s="503">
        <v>0</v>
      </c>
      <c r="BJ201" s="503">
        <v>0</v>
      </c>
      <c r="BK201" s="503">
        <v>1055.68</v>
      </c>
      <c r="BL201" s="503">
        <v>1055.68</v>
      </c>
      <c r="BM201" s="503">
        <v>1055.68</v>
      </c>
      <c r="BN201" s="503">
        <v>1055.97</v>
      </c>
      <c r="BO201" s="503">
        <v>1055.72</v>
      </c>
      <c r="BP201" s="503">
        <v>34.882518489429941</v>
      </c>
      <c r="BQ201" s="503">
        <v>0</v>
      </c>
      <c r="BR201" s="503">
        <v>0</v>
      </c>
      <c r="BS201" s="503">
        <v>1055.6400000000001</v>
      </c>
      <c r="BT201" s="503">
        <v>0</v>
      </c>
      <c r="BU201" s="504">
        <v>0</v>
      </c>
      <c r="BV201" s="307"/>
      <c r="BW201" s="458"/>
      <c r="BX201" s="505"/>
      <c r="BY201" s="505"/>
      <c r="BZ201" s="505"/>
      <c r="CA201" s="505"/>
      <c r="CB201" s="505"/>
      <c r="CC201" s="505"/>
      <c r="CD201" s="505"/>
      <c r="CE201" s="505"/>
      <c r="CF201" s="505"/>
      <c r="CG201" s="505"/>
      <c r="CH201" s="505"/>
      <c r="CI201" s="505"/>
      <c r="CJ201" s="505"/>
      <c r="CK201" s="505"/>
      <c r="CL201" s="505"/>
      <c r="CM201" s="505"/>
      <c r="CN201" s="505"/>
      <c r="CO201" s="500"/>
      <c r="CP201" s="505"/>
      <c r="CQ201" s="505"/>
      <c r="CR201" s="506"/>
      <c r="CS201" s="500"/>
      <c r="CT201" s="505"/>
      <c r="CU201" s="500"/>
      <c r="CV201" s="500"/>
      <c r="CW201" s="500"/>
      <c r="CX201" s="506"/>
      <c r="CY201" s="505"/>
      <c r="CZ201" s="475"/>
      <c r="DA201" s="307"/>
      <c r="DB201" s="507">
        <v>0</v>
      </c>
      <c r="DC201" s="508"/>
      <c r="DD201" s="508"/>
      <c r="DE201" s="508"/>
      <c r="DF201" s="573">
        <v>778.34</v>
      </c>
      <c r="DG201" s="396">
        <v>287.60000000000002</v>
      </c>
      <c r="DH201" s="397"/>
      <c r="DI201" s="512"/>
      <c r="DJ201" s="171">
        <v>1065.94</v>
      </c>
      <c r="DK201" s="172">
        <v>778.34</v>
      </c>
      <c r="DL201" s="172">
        <v>287.60000000000002</v>
      </c>
      <c r="DM201" s="172">
        <v>1013.48</v>
      </c>
      <c r="DN201" s="172">
        <v>281.83</v>
      </c>
      <c r="DO201" s="172">
        <v>3486.6199999999994</v>
      </c>
      <c r="DP201" s="172">
        <v>607.81999999999994</v>
      </c>
      <c r="DQ201" s="513">
        <v>0</v>
      </c>
      <c r="DS201" s="2"/>
      <c r="DT201" s="2"/>
      <c r="DU201" s="2"/>
      <c r="DV201" s="2"/>
      <c r="DW201" s="60"/>
      <c r="DX201" s="512">
        <v>42566</v>
      </c>
      <c r="DY201" s="514">
        <v>1</v>
      </c>
      <c r="DZ201" s="169">
        <v>0</v>
      </c>
      <c r="EA201" s="169">
        <v>0</v>
      </c>
      <c r="EB201" s="577"/>
      <c r="EC201" s="577"/>
      <c r="ED201" s="577"/>
      <c r="EE201" s="577"/>
      <c r="EF201" s="577"/>
      <c r="EG201" s="577"/>
      <c r="EH201" s="577"/>
      <c r="EI201" s="577"/>
      <c r="EJ201" s="577"/>
      <c r="EK201" s="577"/>
      <c r="EL201" s="577"/>
      <c r="EM201" s="172">
        <v>1166.04</v>
      </c>
      <c r="EO201" s="656">
        <v>7317.9</v>
      </c>
      <c r="EP201" s="657">
        <v>12813.5</v>
      </c>
      <c r="EQ201" s="658">
        <v>3031.7</v>
      </c>
      <c r="ER201" s="657">
        <v>2678.7</v>
      </c>
      <c r="ES201" s="657">
        <v>3124.2</v>
      </c>
      <c r="EU201" s="635">
        <v>6.7783439490445907E-2</v>
      </c>
      <c r="EV201" s="635">
        <v>6.2724014336917558E-2</v>
      </c>
      <c r="EW201" s="635">
        <v>2.4863300096494109E-2</v>
      </c>
      <c r="EX201" s="635">
        <v>3.8513998564249884E-2</v>
      </c>
      <c r="EY201" s="635">
        <v>5.6651814131127246E-3</v>
      </c>
      <c r="EZ201" s="129"/>
    </row>
    <row r="202" spans="8:156" x14ac:dyDescent="0.2">
      <c r="H202" s="14"/>
      <c r="I202" s="248"/>
      <c r="J202" s="4"/>
      <c r="K202" s="249"/>
      <c r="L202" s="249"/>
      <c r="M202" s="486">
        <v>45069</v>
      </c>
      <c r="N202" s="193">
        <v>7851</v>
      </c>
      <c r="O202" s="191">
        <v>13868</v>
      </c>
      <c r="P202" s="192">
        <v>2998</v>
      </c>
      <c r="Q202" s="191">
        <v>2730</v>
      </c>
      <c r="R202" s="191">
        <v>3222</v>
      </c>
      <c r="S202" s="487"/>
      <c r="T202" s="488"/>
      <c r="U202" s="21"/>
      <c r="V202" s="21"/>
      <c r="W202" s="489"/>
      <c r="X202" s="490">
        <v>1586</v>
      </c>
      <c r="Y202" s="194">
        <v>77</v>
      </c>
      <c r="Z202" s="192">
        <v>2962</v>
      </c>
      <c r="AA202" s="192">
        <v>29609.52</v>
      </c>
      <c r="AB202" s="192">
        <v>25205</v>
      </c>
      <c r="AC202" s="194">
        <v>4404.5200000000004</v>
      </c>
      <c r="AD202" s="491">
        <v>22243</v>
      </c>
      <c r="AE202" s="492">
        <v>-28.98</v>
      </c>
      <c r="AF202" s="192">
        <v>13868</v>
      </c>
      <c r="AG202" s="192">
        <v>13868</v>
      </c>
      <c r="AH202" s="192">
        <v>-27.98</v>
      </c>
      <c r="AI202" s="193">
        <v>7851</v>
      </c>
      <c r="AJ202" s="194">
        <v>0</v>
      </c>
      <c r="AK202" s="192">
        <v>750.95</v>
      </c>
      <c r="AL202" s="192">
        <v>720.47</v>
      </c>
      <c r="AM202" s="207">
        <v>1187.01</v>
      </c>
      <c r="AN202" s="207">
        <v>28.004761904761899</v>
      </c>
      <c r="AO202" s="197">
        <v>4.0588587788800874E-2</v>
      </c>
      <c r="AP202" s="493">
        <v>551.44000000000005</v>
      </c>
      <c r="AQ202" s="494">
        <v>1340.58</v>
      </c>
      <c r="AR202" s="495">
        <v>1132.5999999999999</v>
      </c>
      <c r="AS202" s="495">
        <v>1131.4000000000001</v>
      </c>
      <c r="AT202" s="495">
        <v>1233.72</v>
      </c>
      <c r="AU202" s="496">
        <v>1214.23</v>
      </c>
      <c r="AV202" s="496">
        <v>1195.6300000000001</v>
      </c>
      <c r="AW202" s="21"/>
      <c r="AX202" s="497">
        <v>1.1761999999999999</v>
      </c>
      <c r="AY202" s="498">
        <v>1.4293</v>
      </c>
      <c r="AZ202" s="499">
        <v>2.5028999999999999</v>
      </c>
      <c r="BA202" s="499">
        <v>2.3948</v>
      </c>
      <c r="BB202" s="499">
        <v>2.1608000000000001</v>
      </c>
      <c r="BC202" s="307"/>
      <c r="BD202" s="500"/>
      <c r="BE202" s="501"/>
      <c r="BF202" s="499">
        <v>1055.3599999999999</v>
      </c>
      <c r="BG202" s="502">
        <v>1055.3599999999999</v>
      </c>
      <c r="BH202" s="503">
        <v>0</v>
      </c>
      <c r="BI202" s="503">
        <v>0</v>
      </c>
      <c r="BJ202" s="503">
        <v>0</v>
      </c>
      <c r="BK202" s="503">
        <v>1055.3599999999999</v>
      </c>
      <c r="BL202" s="503">
        <v>1055.3599999999999</v>
      </c>
      <c r="BM202" s="503">
        <v>1055.3599999999999</v>
      </c>
      <c r="BN202" s="503">
        <v>1055.01</v>
      </c>
      <c r="BO202" s="503">
        <v>1055.3</v>
      </c>
      <c r="BP202" s="503">
        <v>35.182431771495644</v>
      </c>
      <c r="BQ202" s="503">
        <v>0</v>
      </c>
      <c r="BR202" s="503">
        <v>0</v>
      </c>
      <c r="BS202" s="503">
        <v>1055.26</v>
      </c>
      <c r="BT202" s="503">
        <v>0</v>
      </c>
      <c r="BU202" s="504">
        <v>0</v>
      </c>
      <c r="BV202" s="307"/>
      <c r="BW202" s="458"/>
      <c r="BX202" s="505"/>
      <c r="BY202" s="505"/>
      <c r="BZ202" s="505"/>
      <c r="CA202" s="505"/>
      <c r="CB202" s="505"/>
      <c r="CC202" s="505"/>
      <c r="CD202" s="505"/>
      <c r="CE202" s="505"/>
      <c r="CF202" s="505"/>
      <c r="CG202" s="505"/>
      <c r="CH202" s="505"/>
      <c r="CI202" s="505"/>
      <c r="CJ202" s="505"/>
      <c r="CK202" s="505"/>
      <c r="CL202" s="505"/>
      <c r="CM202" s="505"/>
      <c r="CN202" s="505"/>
      <c r="CO202" s="500"/>
      <c r="CP202" s="505"/>
      <c r="CQ202" s="505"/>
      <c r="CR202" s="506"/>
      <c r="CS202" s="500"/>
      <c r="CT202" s="505"/>
      <c r="CU202" s="500"/>
      <c r="CV202" s="500"/>
      <c r="CW202" s="500"/>
      <c r="CX202" s="506"/>
      <c r="CY202" s="505"/>
      <c r="CZ202" s="475"/>
      <c r="DA202" s="307"/>
      <c r="DB202" s="507">
        <v>0</v>
      </c>
      <c r="DC202" s="508"/>
      <c r="DD202" s="508"/>
      <c r="DE202" s="508"/>
      <c r="DF202" s="573">
        <v>778.43</v>
      </c>
      <c r="DG202" s="396">
        <v>300.58</v>
      </c>
      <c r="DH202" s="397"/>
      <c r="DI202" s="512"/>
      <c r="DJ202" s="171">
        <v>1079.01</v>
      </c>
      <c r="DK202" s="172">
        <v>778.43</v>
      </c>
      <c r="DL202" s="172">
        <v>300.58</v>
      </c>
      <c r="DM202" s="172">
        <v>769.86</v>
      </c>
      <c r="DN202" s="172">
        <v>328.12</v>
      </c>
      <c r="DO202" s="172">
        <v>3495.19</v>
      </c>
      <c r="DP202" s="172">
        <v>580.28</v>
      </c>
      <c r="DQ202" s="513">
        <v>0</v>
      </c>
      <c r="DS202" s="2"/>
      <c r="DT202" s="2"/>
      <c r="DU202" s="2"/>
      <c r="DV202" s="2"/>
      <c r="DW202" s="60"/>
      <c r="DX202" s="512">
        <v>32334</v>
      </c>
      <c r="DY202" s="514">
        <v>1</v>
      </c>
      <c r="DZ202" s="169">
        <v>0</v>
      </c>
      <c r="EA202" s="169">
        <v>0</v>
      </c>
      <c r="EB202" s="577"/>
      <c r="EC202" s="577"/>
      <c r="ED202" s="577"/>
      <c r="EE202" s="577"/>
      <c r="EF202" s="577"/>
      <c r="EG202" s="577"/>
      <c r="EH202" s="577"/>
      <c r="EI202" s="577"/>
      <c r="EJ202" s="577"/>
      <c r="EK202" s="577"/>
      <c r="EL202" s="577"/>
      <c r="EM202" s="172">
        <v>1187.01</v>
      </c>
      <c r="EO202" s="656">
        <v>7297.6</v>
      </c>
      <c r="EP202" s="657">
        <v>13022.2</v>
      </c>
      <c r="EQ202" s="658">
        <v>2932.8</v>
      </c>
      <c r="ER202" s="657">
        <v>2625.1</v>
      </c>
      <c r="ES202" s="657">
        <v>3147.4</v>
      </c>
      <c r="EU202" s="635">
        <v>7.0487835944465629E-2</v>
      </c>
      <c r="EV202" s="635">
        <v>6.0989327949235596E-2</v>
      </c>
      <c r="EW202" s="635">
        <v>2.1747831887925222E-2</v>
      </c>
      <c r="EX202" s="635">
        <v>3.8424908424908456E-2</v>
      </c>
      <c r="EY202" s="635">
        <v>2.3153320918684019E-2</v>
      </c>
      <c r="EZ202" s="129"/>
    </row>
    <row r="203" spans="8:156" x14ac:dyDescent="0.2">
      <c r="H203" s="14"/>
      <c r="I203" s="248"/>
      <c r="J203" s="4"/>
      <c r="K203" s="249"/>
      <c r="L203" s="249"/>
      <c r="M203" s="486">
        <v>45070</v>
      </c>
      <c r="N203" s="193">
        <v>7848</v>
      </c>
      <c r="O203" s="191">
        <v>13736</v>
      </c>
      <c r="P203" s="192">
        <v>3218</v>
      </c>
      <c r="Q203" s="191">
        <v>2828</v>
      </c>
      <c r="R203" s="191">
        <v>2942</v>
      </c>
      <c r="S203" s="487"/>
      <c r="T203" s="488"/>
      <c r="U203" s="21"/>
      <c r="V203" s="21"/>
      <c r="W203" s="489"/>
      <c r="X203" s="490">
        <v>1537</v>
      </c>
      <c r="Y203" s="194">
        <v>76</v>
      </c>
      <c r="Z203" s="192">
        <v>2959</v>
      </c>
      <c r="AA203" s="192">
        <v>29617.39</v>
      </c>
      <c r="AB203" s="192">
        <v>25168</v>
      </c>
      <c r="AC203" s="194">
        <v>4449.3899999999994</v>
      </c>
      <c r="AD203" s="491">
        <v>22209</v>
      </c>
      <c r="AE203" s="492">
        <v>-26.37</v>
      </c>
      <c r="AF203" s="192">
        <v>13736</v>
      </c>
      <c r="AG203" s="192">
        <v>13736</v>
      </c>
      <c r="AH203" s="192">
        <v>-25.37</v>
      </c>
      <c r="AI203" s="193">
        <v>7848</v>
      </c>
      <c r="AJ203" s="194">
        <v>0</v>
      </c>
      <c r="AK203" s="192">
        <v>1049.69</v>
      </c>
      <c r="AL203" s="192">
        <v>974.01</v>
      </c>
      <c r="AM203" s="207">
        <v>1176.6300000000001</v>
      </c>
      <c r="AN203" s="207">
        <v>27.616666666666664</v>
      </c>
      <c r="AO203" s="197">
        <v>7.2097476397793694E-2</v>
      </c>
      <c r="AP203" s="493">
        <v>0</v>
      </c>
      <c r="AQ203" s="494">
        <v>1591.05</v>
      </c>
      <c r="AR203" s="495">
        <v>1131.51</v>
      </c>
      <c r="AS203" s="495">
        <v>1129.8399999999999</v>
      </c>
      <c r="AT203" s="495">
        <v>1236.51</v>
      </c>
      <c r="AU203" s="496">
        <v>1214.23</v>
      </c>
      <c r="AV203" s="496">
        <v>1202.75</v>
      </c>
      <c r="AW203" s="21"/>
      <c r="AX203" s="497">
        <v>1.1598999999999999</v>
      </c>
      <c r="AY203" s="498">
        <v>1.4137</v>
      </c>
      <c r="AZ203" s="499">
        <v>2.5390999999999999</v>
      </c>
      <c r="BA203" s="499">
        <v>2.3948</v>
      </c>
      <c r="BB203" s="499">
        <v>2.2482000000000002</v>
      </c>
      <c r="BC203" s="307"/>
      <c r="BD203" s="500"/>
      <c r="BE203" s="501"/>
      <c r="BF203" s="499">
        <v>1056.99</v>
      </c>
      <c r="BG203" s="502">
        <v>1056.99</v>
      </c>
      <c r="BH203" s="503">
        <v>0</v>
      </c>
      <c r="BI203" s="503">
        <v>0</v>
      </c>
      <c r="BJ203" s="503">
        <v>0</v>
      </c>
      <c r="BK203" s="503">
        <v>1056.99</v>
      </c>
      <c r="BL203" s="503">
        <v>1056.99</v>
      </c>
      <c r="BM203" s="503">
        <v>1056.99</v>
      </c>
      <c r="BN203" s="503">
        <v>1057.0999999999999</v>
      </c>
      <c r="BO203" s="503">
        <v>1057.02</v>
      </c>
      <c r="BP203" s="503">
        <v>34.195996336517076</v>
      </c>
      <c r="BQ203" s="503">
        <v>99.871039999999994</v>
      </c>
      <c r="BR203" s="503">
        <v>0</v>
      </c>
      <c r="BS203" s="503">
        <v>1056.94</v>
      </c>
      <c r="BT203" s="503">
        <v>0</v>
      </c>
      <c r="BU203" s="504">
        <v>0</v>
      </c>
      <c r="BV203" s="307"/>
      <c r="BW203" s="458"/>
      <c r="BX203" s="505"/>
      <c r="BY203" s="505"/>
      <c r="BZ203" s="505"/>
      <c r="CA203" s="505"/>
      <c r="CB203" s="505"/>
      <c r="CC203" s="505"/>
      <c r="CD203" s="505"/>
      <c r="CE203" s="505"/>
      <c r="CF203" s="505"/>
      <c r="CG203" s="505"/>
      <c r="CH203" s="505"/>
      <c r="CI203" s="505"/>
      <c r="CJ203" s="505"/>
      <c r="CK203" s="505"/>
      <c r="CL203" s="505"/>
      <c r="CM203" s="505"/>
      <c r="CN203" s="505"/>
      <c r="CO203" s="500"/>
      <c r="CP203" s="505"/>
      <c r="CQ203" s="505"/>
      <c r="CR203" s="506"/>
      <c r="CS203" s="500"/>
      <c r="CT203" s="505"/>
      <c r="CU203" s="500"/>
      <c r="CV203" s="500"/>
      <c r="CW203" s="500"/>
      <c r="CX203" s="506"/>
      <c r="CY203" s="505"/>
      <c r="CZ203" s="475"/>
      <c r="DA203" s="307"/>
      <c r="DB203" s="507">
        <v>0</v>
      </c>
      <c r="DC203" s="508"/>
      <c r="DD203" s="508"/>
      <c r="DE203" s="508"/>
      <c r="DF203" s="573">
        <v>771.82</v>
      </c>
      <c r="DG203" s="396">
        <v>273.62</v>
      </c>
      <c r="DH203" s="397"/>
      <c r="DI203" s="512"/>
      <c r="DJ203" s="171">
        <v>1045.44</v>
      </c>
      <c r="DK203" s="172">
        <v>771.82</v>
      </c>
      <c r="DL203" s="172">
        <v>273.62</v>
      </c>
      <c r="DM203" s="172">
        <v>1044.98</v>
      </c>
      <c r="DN203" s="172">
        <v>210.52</v>
      </c>
      <c r="DO203" s="172">
        <v>3222.0299999999993</v>
      </c>
      <c r="DP203" s="172">
        <v>643.38</v>
      </c>
      <c r="DQ203" s="513">
        <v>0</v>
      </c>
      <c r="DS203" s="2"/>
      <c r="DT203" s="2"/>
      <c r="DU203" s="2"/>
      <c r="DV203" s="2"/>
      <c r="DW203" s="60"/>
      <c r="DX203" s="512">
        <v>43889</v>
      </c>
      <c r="DY203" s="514">
        <v>1</v>
      </c>
      <c r="DZ203" s="169">
        <v>0</v>
      </c>
      <c r="EA203" s="169">
        <v>0</v>
      </c>
      <c r="EB203" s="577"/>
      <c r="EC203" s="577"/>
      <c r="ED203" s="577"/>
      <c r="EE203" s="577"/>
      <c r="EF203" s="577"/>
      <c r="EG203" s="577"/>
      <c r="EH203" s="577"/>
      <c r="EI203" s="577"/>
      <c r="EJ203" s="577"/>
      <c r="EK203" s="577"/>
      <c r="EL203" s="577"/>
      <c r="EM203" s="172">
        <v>1176.6300000000001</v>
      </c>
      <c r="EO203" s="656">
        <v>7304</v>
      </c>
      <c r="EP203" s="657">
        <v>13001</v>
      </c>
      <c r="EQ203" s="658">
        <v>3092</v>
      </c>
      <c r="ER203" s="657">
        <v>2718</v>
      </c>
      <c r="ES203" s="657">
        <v>2945</v>
      </c>
      <c r="EU203" s="635">
        <v>6.931702344546381E-2</v>
      </c>
      <c r="EV203" s="635">
        <v>5.3509027373325566E-2</v>
      </c>
      <c r="EW203" s="635">
        <v>3.9154754505904291E-2</v>
      </c>
      <c r="EX203" s="635">
        <v>3.8896746817538894E-2</v>
      </c>
      <c r="EY203" s="635">
        <v>-1.0197144799456153E-3</v>
      </c>
      <c r="EZ203" s="129"/>
    </row>
    <row r="204" spans="8:156" x14ac:dyDescent="0.2">
      <c r="H204" s="14"/>
      <c r="I204" s="248"/>
      <c r="J204" s="4"/>
      <c r="K204" s="249"/>
      <c r="L204" s="249"/>
      <c r="M204" s="486">
        <v>45071</v>
      </c>
      <c r="N204" s="193">
        <v>7848</v>
      </c>
      <c r="O204" s="191">
        <v>14564</v>
      </c>
      <c r="P204" s="192">
        <v>3149</v>
      </c>
      <c r="Q204" s="191">
        <v>2750</v>
      </c>
      <c r="R204" s="191">
        <v>3369</v>
      </c>
      <c r="S204" s="487"/>
      <c r="T204" s="488"/>
      <c r="U204" s="21"/>
      <c r="V204" s="21"/>
      <c r="W204" s="489"/>
      <c r="X204" s="490">
        <v>1623</v>
      </c>
      <c r="Y204" s="194">
        <v>79</v>
      </c>
      <c r="Z204" s="192">
        <v>2709</v>
      </c>
      <c r="AA204" s="192">
        <v>28064.77</v>
      </c>
      <c r="AB204" s="192">
        <v>25756</v>
      </c>
      <c r="AC204" s="194">
        <v>2308.7700000000004</v>
      </c>
      <c r="AD204" s="491">
        <v>23047</v>
      </c>
      <c r="AE204" s="492">
        <v>-30.72</v>
      </c>
      <c r="AF204" s="192">
        <v>14564</v>
      </c>
      <c r="AG204" s="192">
        <v>14564</v>
      </c>
      <c r="AH204" s="192">
        <v>-28.72</v>
      </c>
      <c r="AI204" s="193">
        <v>7848</v>
      </c>
      <c r="AJ204" s="194">
        <v>0</v>
      </c>
      <c r="AK204" s="192">
        <v>1023.04</v>
      </c>
      <c r="AL204" s="192">
        <v>1043.57</v>
      </c>
      <c r="AM204" s="207">
        <v>1223.31</v>
      </c>
      <c r="AN204" s="207">
        <v>27.895238095238092</v>
      </c>
      <c r="AO204" s="197">
        <v>-2.0067641538942731E-2</v>
      </c>
      <c r="AP204" s="493">
        <v>678.24</v>
      </c>
      <c r="AQ204" s="494">
        <v>1328.13</v>
      </c>
      <c r="AR204" s="495">
        <v>1132.3</v>
      </c>
      <c r="AS204" s="495">
        <v>1130.83</v>
      </c>
      <c r="AT204" s="495">
        <v>1235.05</v>
      </c>
      <c r="AU204" s="496">
        <v>1214.23</v>
      </c>
      <c r="AV204" s="496">
        <v>1195.1099999999999</v>
      </c>
      <c r="AW204" s="21"/>
      <c r="AX204" s="497">
        <v>1.1716</v>
      </c>
      <c r="AY204" s="498">
        <v>1.4325000000000001</v>
      </c>
      <c r="AZ204" s="499">
        <v>2.5318999999999998</v>
      </c>
      <c r="BA204" s="499">
        <v>2.3948</v>
      </c>
      <c r="BB204" s="499">
        <v>2.1515</v>
      </c>
      <c r="BC204" s="307"/>
      <c r="BD204" s="500"/>
      <c r="BE204" s="501"/>
      <c r="BF204" s="499">
        <v>1056.18</v>
      </c>
      <c r="BG204" s="502">
        <v>1056.18</v>
      </c>
      <c r="BH204" s="503">
        <v>0</v>
      </c>
      <c r="BI204" s="503">
        <v>0</v>
      </c>
      <c r="BJ204" s="503">
        <v>0</v>
      </c>
      <c r="BK204" s="503">
        <v>1056.18</v>
      </c>
      <c r="BL204" s="503">
        <v>1056.18</v>
      </c>
      <c r="BM204" s="503">
        <v>1056.18</v>
      </c>
      <c r="BN204" s="503">
        <v>1056.58</v>
      </c>
      <c r="BO204" s="503">
        <v>1056.1600000000001</v>
      </c>
      <c r="BP204" s="503">
        <v>34.847222222222221</v>
      </c>
      <c r="BQ204" s="503">
        <v>54.972629999999754</v>
      </c>
      <c r="BR204" s="503">
        <v>0</v>
      </c>
      <c r="BS204" s="503">
        <v>1056.1300000000001</v>
      </c>
      <c r="BT204" s="503">
        <v>0</v>
      </c>
      <c r="BU204" s="504">
        <v>0</v>
      </c>
      <c r="BV204" s="307"/>
      <c r="BW204" s="458"/>
      <c r="BX204" s="505"/>
      <c r="BY204" s="505"/>
      <c r="BZ204" s="505"/>
      <c r="CA204" s="505"/>
      <c r="CB204" s="505"/>
      <c r="CC204" s="505"/>
      <c r="CD204" s="505"/>
      <c r="CE204" s="505"/>
      <c r="CF204" s="505"/>
      <c r="CG204" s="505"/>
      <c r="CH204" s="505"/>
      <c r="CI204" s="505"/>
      <c r="CJ204" s="505"/>
      <c r="CK204" s="505"/>
      <c r="CL204" s="505"/>
      <c r="CM204" s="505"/>
      <c r="CN204" s="505"/>
      <c r="CO204" s="500"/>
      <c r="CP204" s="505"/>
      <c r="CQ204" s="505"/>
      <c r="CR204" s="506"/>
      <c r="CS204" s="500"/>
      <c r="CT204" s="505"/>
      <c r="CU204" s="500"/>
      <c r="CV204" s="500"/>
      <c r="CW204" s="500"/>
      <c r="CX204" s="506"/>
      <c r="CY204" s="505"/>
      <c r="CZ204" s="475"/>
      <c r="DA204" s="307"/>
      <c r="DB204" s="507">
        <v>0</v>
      </c>
      <c r="DC204" s="508"/>
      <c r="DD204" s="508"/>
      <c r="DE204" s="508"/>
      <c r="DF204" s="573">
        <v>830.14</v>
      </c>
      <c r="DG204" s="396">
        <v>273.82</v>
      </c>
      <c r="DH204" s="397"/>
      <c r="DI204" s="512"/>
      <c r="DJ204" s="171">
        <v>1103.96</v>
      </c>
      <c r="DK204" s="172">
        <v>830.14</v>
      </c>
      <c r="DL204" s="172">
        <v>273.82</v>
      </c>
      <c r="DM204" s="172">
        <v>263.95</v>
      </c>
      <c r="DN204" s="172">
        <v>215.17</v>
      </c>
      <c r="DO204" s="172">
        <v>3788.22</v>
      </c>
      <c r="DP204" s="172">
        <v>702.03000000000009</v>
      </c>
      <c r="DQ204" s="513">
        <v>0</v>
      </c>
      <c r="DS204" s="2"/>
      <c r="DT204" s="2"/>
      <c r="DU204" s="2"/>
      <c r="DV204" s="2"/>
      <c r="DW204" s="60"/>
      <c r="DX204" s="512">
        <v>11086</v>
      </c>
      <c r="DY204" s="514">
        <v>1</v>
      </c>
      <c r="DZ204" s="169">
        <v>0</v>
      </c>
      <c r="EA204" s="169">
        <v>0</v>
      </c>
      <c r="EB204" s="577"/>
      <c r="EC204" s="577"/>
      <c r="ED204" s="577"/>
      <c r="EE204" s="577"/>
      <c r="EF204" s="577"/>
      <c r="EG204" s="577"/>
      <c r="EH204" s="577"/>
      <c r="EI204" s="577"/>
      <c r="EJ204" s="577"/>
      <c r="EK204" s="577"/>
      <c r="EL204" s="577"/>
      <c r="EM204" s="172">
        <v>1223.31</v>
      </c>
      <c r="EO204" s="656">
        <v>7301</v>
      </c>
      <c r="EP204" s="657">
        <v>13737</v>
      </c>
      <c r="EQ204" s="658">
        <v>3071</v>
      </c>
      <c r="ER204" s="657">
        <v>2635</v>
      </c>
      <c r="ES204" s="657">
        <v>3281</v>
      </c>
      <c r="EU204" s="635">
        <v>6.9699286442405708E-2</v>
      </c>
      <c r="EV204" s="635">
        <v>5.6783850590497113E-2</v>
      </c>
      <c r="EW204" s="635">
        <v>2.4769768180374723E-2</v>
      </c>
      <c r="EX204" s="635">
        <v>4.1818181818181817E-2</v>
      </c>
      <c r="EY204" s="635">
        <v>2.612051053725141E-2</v>
      </c>
      <c r="EZ204" s="129"/>
    </row>
    <row r="205" spans="8:156" x14ac:dyDescent="0.2">
      <c r="H205" s="14"/>
      <c r="I205" s="248"/>
      <c r="J205" s="4"/>
      <c r="K205" s="249"/>
      <c r="L205" s="249"/>
      <c r="M205" s="486">
        <v>45072</v>
      </c>
      <c r="N205" s="193">
        <v>7848</v>
      </c>
      <c r="O205" s="191">
        <v>14711</v>
      </c>
      <c r="P205" s="192">
        <v>3144</v>
      </c>
      <c r="Q205" s="191">
        <v>2882</v>
      </c>
      <c r="R205" s="191">
        <v>3282</v>
      </c>
      <c r="S205" s="487"/>
      <c r="T205" s="488"/>
      <c r="U205" s="21"/>
      <c r="V205" s="21"/>
      <c r="W205" s="489"/>
      <c r="X205" s="490">
        <v>1686</v>
      </c>
      <c r="Y205" s="194">
        <v>80</v>
      </c>
      <c r="Z205" s="192">
        <v>2317</v>
      </c>
      <c r="AA205" s="192">
        <v>24805.01</v>
      </c>
      <c r="AB205" s="192">
        <v>25461</v>
      </c>
      <c r="AC205" s="194">
        <v>-655.9900000000016</v>
      </c>
      <c r="AD205" s="491">
        <v>23144</v>
      </c>
      <c r="AE205" s="492">
        <v>463.04</v>
      </c>
      <c r="AF205" s="192">
        <v>14711</v>
      </c>
      <c r="AG205" s="192">
        <v>14711</v>
      </c>
      <c r="AH205" s="192">
        <v>-28.95999999999998</v>
      </c>
      <c r="AI205" s="193">
        <v>7848</v>
      </c>
      <c r="AJ205" s="194">
        <v>0</v>
      </c>
      <c r="AK205" s="192">
        <v>1000.28</v>
      </c>
      <c r="AL205" s="192">
        <v>1016.1</v>
      </c>
      <c r="AM205" s="207">
        <v>1232.22</v>
      </c>
      <c r="AN205" s="207">
        <v>26.997619047619043</v>
      </c>
      <c r="AO205" s="197">
        <v>-1.5815571639940868E-2</v>
      </c>
      <c r="AP205" s="493">
        <v>689.9</v>
      </c>
      <c r="AQ205" s="494">
        <v>1254.56</v>
      </c>
      <c r="AR205" s="495">
        <v>1129.76</v>
      </c>
      <c r="AS205" s="495">
        <v>1134.21</v>
      </c>
      <c r="AT205" s="495">
        <v>1237.75</v>
      </c>
      <c r="AU205" s="496">
        <v>1214.23</v>
      </c>
      <c r="AV205" s="496">
        <v>1194.77</v>
      </c>
      <c r="AW205" s="21"/>
      <c r="AX205" s="497">
        <v>1.1338999999999999</v>
      </c>
      <c r="AY205" s="498">
        <v>1.4726999999999999</v>
      </c>
      <c r="AZ205" s="499">
        <v>2.5802999999999998</v>
      </c>
      <c r="BA205" s="499">
        <v>2.3948</v>
      </c>
      <c r="BB205" s="499">
        <v>2.1657999999999999</v>
      </c>
      <c r="BC205" s="307"/>
      <c r="BD205" s="500"/>
      <c r="BE205" s="501"/>
      <c r="BF205" s="499">
        <v>1056</v>
      </c>
      <c r="BG205" s="502">
        <v>1056</v>
      </c>
      <c r="BH205" s="503">
        <v>0</v>
      </c>
      <c r="BI205" s="503">
        <v>0</v>
      </c>
      <c r="BJ205" s="503">
        <v>0</v>
      </c>
      <c r="BK205" s="503">
        <v>1056</v>
      </c>
      <c r="BL205" s="503">
        <v>1056</v>
      </c>
      <c r="BM205" s="503">
        <v>1056</v>
      </c>
      <c r="BN205" s="503">
        <v>1056.1400000000001</v>
      </c>
      <c r="BO205" s="503">
        <v>1055.99</v>
      </c>
      <c r="BP205" s="503">
        <v>35.991150720180755</v>
      </c>
      <c r="BQ205" s="503">
        <v>13.288910000002033</v>
      </c>
      <c r="BR205" s="503">
        <v>0</v>
      </c>
      <c r="BS205" s="503">
        <v>1055.94</v>
      </c>
      <c r="BT205" s="503">
        <v>0</v>
      </c>
      <c r="BU205" s="504">
        <v>0</v>
      </c>
      <c r="BV205" s="307"/>
      <c r="BW205" s="458"/>
      <c r="BX205" s="505"/>
      <c r="BY205" s="505"/>
      <c r="BZ205" s="505"/>
      <c r="CA205" s="505"/>
      <c r="CB205" s="505"/>
      <c r="CC205" s="505"/>
      <c r="CD205" s="505"/>
      <c r="CE205" s="505"/>
      <c r="CF205" s="505"/>
      <c r="CG205" s="505"/>
      <c r="CH205" s="505"/>
      <c r="CI205" s="505"/>
      <c r="CJ205" s="505"/>
      <c r="CK205" s="505"/>
      <c r="CL205" s="505"/>
      <c r="CM205" s="505"/>
      <c r="CN205" s="505"/>
      <c r="CO205" s="500"/>
      <c r="CP205" s="505"/>
      <c r="CQ205" s="505"/>
      <c r="CR205" s="506"/>
      <c r="CS205" s="500"/>
      <c r="CT205" s="505"/>
      <c r="CU205" s="500"/>
      <c r="CV205" s="500"/>
      <c r="CW205" s="500"/>
      <c r="CX205" s="506"/>
      <c r="CY205" s="505"/>
      <c r="CZ205" s="475"/>
      <c r="DA205" s="307"/>
      <c r="DB205" s="507">
        <v>0</v>
      </c>
      <c r="DC205" s="508"/>
      <c r="DD205" s="508"/>
      <c r="DE205" s="508"/>
      <c r="DF205" s="573">
        <v>830.84</v>
      </c>
      <c r="DG205" s="396">
        <v>316.08999999999997</v>
      </c>
      <c r="DH205" s="397"/>
      <c r="DI205" s="512"/>
      <c r="DJ205" s="171">
        <v>1146.93</v>
      </c>
      <c r="DK205" s="172">
        <v>830.84</v>
      </c>
      <c r="DL205" s="172">
        <v>316.08999999999997</v>
      </c>
      <c r="DM205" s="172">
        <v>550.02</v>
      </c>
      <c r="DN205" s="172">
        <v>609.12</v>
      </c>
      <c r="DO205" s="172">
        <v>4069.04</v>
      </c>
      <c r="DP205" s="172">
        <v>409</v>
      </c>
      <c r="DQ205" s="513">
        <v>0</v>
      </c>
      <c r="DS205" s="2"/>
      <c r="DT205" s="2"/>
      <c r="DU205" s="2"/>
      <c r="DV205" s="2"/>
      <c r="DW205" s="60"/>
      <c r="DX205" s="512">
        <v>23101</v>
      </c>
      <c r="DY205" s="514">
        <v>2</v>
      </c>
      <c r="DZ205" s="169">
        <v>0</v>
      </c>
      <c r="EA205" s="169">
        <v>0</v>
      </c>
      <c r="EB205" s="577"/>
      <c r="EC205" s="577"/>
      <c r="ED205" s="577"/>
      <c r="EE205" s="577"/>
      <c r="EF205" s="577"/>
      <c r="EG205" s="577"/>
      <c r="EH205" s="577"/>
      <c r="EI205" s="577"/>
      <c r="EJ205" s="577"/>
      <c r="EK205" s="577"/>
      <c r="EL205" s="577"/>
      <c r="EM205" s="172">
        <v>1232.22</v>
      </c>
      <c r="EO205" s="656">
        <v>7309</v>
      </c>
      <c r="EP205" s="657">
        <v>13778</v>
      </c>
      <c r="EQ205" s="658">
        <v>3004</v>
      </c>
      <c r="ER205" s="657">
        <v>2771</v>
      </c>
      <c r="ES205" s="657">
        <v>3282</v>
      </c>
      <c r="EU205" s="635">
        <v>6.8679918450560651E-2</v>
      </c>
      <c r="EV205" s="635">
        <v>6.3421929168649305E-2</v>
      </c>
      <c r="EW205" s="635">
        <v>4.4529262086513997E-2</v>
      </c>
      <c r="EX205" s="635">
        <v>3.8514920194309507E-2</v>
      </c>
      <c r="EY205" s="635">
        <v>0</v>
      </c>
      <c r="EZ205" s="129"/>
    </row>
    <row r="206" spans="8:156" x14ac:dyDescent="0.2">
      <c r="H206" s="14"/>
      <c r="I206" s="248"/>
      <c r="J206" s="4"/>
      <c r="K206" s="249"/>
      <c r="L206" s="249"/>
      <c r="M206" s="486">
        <v>45073</v>
      </c>
      <c r="N206" s="193">
        <v>7848</v>
      </c>
      <c r="O206" s="191">
        <v>14504</v>
      </c>
      <c r="P206" s="192">
        <v>3180</v>
      </c>
      <c r="Q206" s="191">
        <v>2860</v>
      </c>
      <c r="R206" s="191">
        <v>3258</v>
      </c>
      <c r="S206" s="487"/>
      <c r="T206" s="488"/>
      <c r="U206" s="21"/>
      <c r="V206" s="21"/>
      <c r="W206" s="489"/>
      <c r="X206" s="490">
        <v>1651</v>
      </c>
      <c r="Y206" s="194">
        <v>79</v>
      </c>
      <c r="Z206" s="192">
        <v>2223</v>
      </c>
      <c r="AA206" s="192">
        <v>24727.99</v>
      </c>
      <c r="AB206" s="192">
        <v>25293</v>
      </c>
      <c r="AC206" s="194">
        <v>-565.0099999999984</v>
      </c>
      <c r="AD206" s="491">
        <v>23070</v>
      </c>
      <c r="AE206" s="492">
        <v>478.24</v>
      </c>
      <c r="AF206" s="192">
        <v>14504</v>
      </c>
      <c r="AG206" s="192">
        <v>14504</v>
      </c>
      <c r="AH206" s="192">
        <v>-28.759999999999991</v>
      </c>
      <c r="AI206" s="193">
        <v>7848</v>
      </c>
      <c r="AJ206" s="194">
        <v>0</v>
      </c>
      <c r="AK206" s="192">
        <v>1007.87</v>
      </c>
      <c r="AL206" s="192">
        <v>1010.15</v>
      </c>
      <c r="AM206" s="207">
        <v>1228.31</v>
      </c>
      <c r="AN206" s="207">
        <v>27.266666666666669</v>
      </c>
      <c r="AO206" s="197">
        <v>-2.2621965134392063E-3</v>
      </c>
      <c r="AP206" s="493">
        <v>669.91</v>
      </c>
      <c r="AQ206" s="494">
        <v>1242.67</v>
      </c>
      <c r="AR206" s="495">
        <v>1130.54</v>
      </c>
      <c r="AS206" s="495">
        <v>1132.1099999999999</v>
      </c>
      <c r="AT206" s="495">
        <v>1235.44</v>
      </c>
      <c r="AU206" s="496">
        <v>1200.18</v>
      </c>
      <c r="AV206" s="496">
        <v>1196.01</v>
      </c>
      <c r="AW206" s="21"/>
      <c r="AX206" s="497">
        <v>1.1452</v>
      </c>
      <c r="AY206" s="498">
        <v>1.4480999999999999</v>
      </c>
      <c r="AZ206" s="499">
        <v>2.5304000000000002</v>
      </c>
      <c r="BA206" s="499">
        <v>2.2265999999999999</v>
      </c>
      <c r="BB206" s="499">
        <v>2.1810999999999998</v>
      </c>
      <c r="BC206" s="307"/>
      <c r="BD206" s="500"/>
      <c r="BE206" s="501"/>
      <c r="BF206" s="499">
        <v>1055.67</v>
      </c>
      <c r="BG206" s="502">
        <v>1055.67</v>
      </c>
      <c r="BH206" s="503">
        <v>0</v>
      </c>
      <c r="BI206" s="503">
        <v>0</v>
      </c>
      <c r="BJ206" s="503">
        <v>0</v>
      </c>
      <c r="BK206" s="503">
        <v>1055.67</v>
      </c>
      <c r="BL206" s="503">
        <v>1055.67</v>
      </c>
      <c r="BM206" s="503">
        <v>1055.67</v>
      </c>
      <c r="BN206" s="503">
        <v>1055.9100000000001</v>
      </c>
      <c r="BO206" s="503">
        <v>1055.6500000000001</v>
      </c>
      <c r="BP206" s="503">
        <v>35.484360189573458</v>
      </c>
      <c r="BQ206" s="503">
        <v>3.1153500000018539</v>
      </c>
      <c r="BR206" s="503">
        <v>0</v>
      </c>
      <c r="BS206" s="503">
        <v>1055.58</v>
      </c>
      <c r="BT206" s="503">
        <v>0</v>
      </c>
      <c r="BU206" s="504">
        <v>0</v>
      </c>
      <c r="BV206" s="307"/>
      <c r="BW206" s="458"/>
      <c r="BX206" s="505"/>
      <c r="BY206" s="505"/>
      <c r="BZ206" s="505"/>
      <c r="CA206" s="505"/>
      <c r="CB206" s="505"/>
      <c r="CC206" s="505"/>
      <c r="CD206" s="505"/>
      <c r="CE206" s="505"/>
      <c r="CF206" s="505"/>
      <c r="CG206" s="505"/>
      <c r="CH206" s="505"/>
      <c r="CI206" s="505"/>
      <c r="CJ206" s="505"/>
      <c r="CK206" s="505"/>
      <c r="CL206" s="505"/>
      <c r="CM206" s="505"/>
      <c r="CN206" s="505"/>
      <c r="CO206" s="500"/>
      <c r="CP206" s="505"/>
      <c r="CQ206" s="505"/>
      <c r="CR206" s="506"/>
      <c r="CS206" s="500"/>
      <c r="CT206" s="505"/>
      <c r="CU206" s="500"/>
      <c r="CV206" s="500"/>
      <c r="CW206" s="500"/>
      <c r="CX206" s="506"/>
      <c r="CY206" s="505"/>
      <c r="CZ206" s="475"/>
      <c r="DA206" s="307"/>
      <c r="DB206" s="507">
        <v>0</v>
      </c>
      <c r="DC206" s="508"/>
      <c r="DD206" s="508"/>
      <c r="DE206" s="508"/>
      <c r="DF206" s="573">
        <v>841.13</v>
      </c>
      <c r="DG206" s="396">
        <v>281.95</v>
      </c>
      <c r="DH206" s="397"/>
      <c r="DI206" s="512"/>
      <c r="DJ206" s="171">
        <v>1123.08</v>
      </c>
      <c r="DK206" s="172">
        <v>841.13</v>
      </c>
      <c r="DL206" s="172">
        <v>281.95</v>
      </c>
      <c r="DM206" s="172">
        <v>499.38</v>
      </c>
      <c r="DN206" s="172">
        <v>210.71</v>
      </c>
      <c r="DO206" s="172">
        <v>4410.79</v>
      </c>
      <c r="DP206" s="172">
        <v>480.24</v>
      </c>
      <c r="DQ206" s="513">
        <v>0</v>
      </c>
      <c r="DS206" s="2"/>
      <c r="DT206" s="2"/>
      <c r="DU206" s="2"/>
      <c r="DV206" s="2"/>
      <c r="DW206" s="60"/>
      <c r="DX206" s="512">
        <v>20974</v>
      </c>
      <c r="DY206" s="514">
        <v>1</v>
      </c>
      <c r="DZ206" s="169">
        <v>0</v>
      </c>
      <c r="EA206" s="169">
        <v>0</v>
      </c>
      <c r="EB206" s="577"/>
      <c r="EC206" s="577"/>
      <c r="ED206" s="577"/>
      <c r="EE206" s="577"/>
      <c r="EF206" s="577"/>
      <c r="EG206" s="577"/>
      <c r="EH206" s="577"/>
      <c r="EI206" s="577"/>
      <c r="EJ206" s="577"/>
      <c r="EK206" s="577"/>
      <c r="EL206" s="577"/>
      <c r="EM206" s="172">
        <v>1228.31</v>
      </c>
      <c r="EO206" s="656">
        <v>7290</v>
      </c>
      <c r="EP206" s="657">
        <v>13630</v>
      </c>
      <c r="EQ206" s="658">
        <v>3049</v>
      </c>
      <c r="ER206" s="657">
        <v>2749</v>
      </c>
      <c r="ES206" s="657">
        <v>3257</v>
      </c>
      <c r="EU206" s="635">
        <v>7.1100917431192664E-2</v>
      </c>
      <c r="EV206" s="635">
        <v>6.0259238830667403E-2</v>
      </c>
      <c r="EW206" s="635">
        <v>4.1194968553459117E-2</v>
      </c>
      <c r="EX206" s="635">
        <v>3.8811188811188814E-2</v>
      </c>
      <c r="EY206" s="635">
        <v>3.0693677102516879E-4</v>
      </c>
      <c r="EZ206" s="129"/>
    </row>
    <row r="207" spans="8:156" x14ac:dyDescent="0.2">
      <c r="H207" s="14"/>
      <c r="I207" s="248"/>
      <c r="J207" s="4"/>
      <c r="K207" s="249"/>
      <c r="L207" s="249"/>
      <c r="M207" s="486">
        <v>45074</v>
      </c>
      <c r="N207" s="193">
        <v>7847</v>
      </c>
      <c r="O207" s="191">
        <v>14640</v>
      </c>
      <c r="P207" s="192">
        <v>3159</v>
      </c>
      <c r="Q207" s="191">
        <v>2776</v>
      </c>
      <c r="R207" s="191">
        <v>3214</v>
      </c>
      <c r="S207" s="487"/>
      <c r="T207" s="488"/>
      <c r="U207" s="21"/>
      <c r="V207" s="21"/>
      <c r="W207" s="489"/>
      <c r="X207" s="490">
        <v>1539</v>
      </c>
      <c r="Y207" s="194">
        <v>79</v>
      </c>
      <c r="Z207" s="192">
        <v>2185</v>
      </c>
      <c r="AA207" s="192">
        <v>24640.28</v>
      </c>
      <c r="AB207" s="192">
        <v>25187</v>
      </c>
      <c r="AC207" s="194">
        <v>-546.72000000000116</v>
      </c>
      <c r="AD207" s="491">
        <v>23002</v>
      </c>
      <c r="AE207" s="492">
        <v>717.38</v>
      </c>
      <c r="AF207" s="192">
        <v>14640</v>
      </c>
      <c r="AG207" s="192">
        <v>14640</v>
      </c>
      <c r="AH207" s="192">
        <v>-26.620000000000005</v>
      </c>
      <c r="AI207" s="193">
        <v>7847</v>
      </c>
      <c r="AJ207" s="194">
        <v>0</v>
      </c>
      <c r="AK207" s="192">
        <v>815.66</v>
      </c>
      <c r="AL207" s="192">
        <v>888.31</v>
      </c>
      <c r="AM207" s="207">
        <v>1217.56</v>
      </c>
      <c r="AN207" s="207">
        <v>27.488095238095237</v>
      </c>
      <c r="AO207" s="197">
        <v>-8.9068974817938823E-2</v>
      </c>
      <c r="AP207" s="493">
        <v>854.2</v>
      </c>
      <c r="AQ207" s="494">
        <v>1226.2</v>
      </c>
      <c r="AR207" s="495">
        <v>1131.03</v>
      </c>
      <c r="AS207" s="495">
        <v>1132.3800000000001</v>
      </c>
      <c r="AT207" s="495">
        <v>1237.08</v>
      </c>
      <c r="AU207" s="496">
        <v>1200.18</v>
      </c>
      <c r="AV207" s="496">
        <v>1195.82</v>
      </c>
      <c r="AW207" s="21"/>
      <c r="AX207" s="497">
        <v>1.1545000000000001</v>
      </c>
      <c r="AY207" s="498">
        <v>1.4467000000000001</v>
      </c>
      <c r="AZ207" s="499">
        <v>2.5499999999999998</v>
      </c>
      <c r="BA207" s="499">
        <v>2.2265999999999999</v>
      </c>
      <c r="BB207" s="499">
        <v>2.1806000000000001</v>
      </c>
      <c r="BC207" s="307"/>
      <c r="BD207" s="500"/>
      <c r="BE207" s="501"/>
      <c r="BF207" s="499">
        <v>1056.27</v>
      </c>
      <c r="BG207" s="502">
        <v>1056.27</v>
      </c>
      <c r="BH207" s="503">
        <v>0</v>
      </c>
      <c r="BI207" s="503">
        <v>0</v>
      </c>
      <c r="BJ207" s="503">
        <v>0</v>
      </c>
      <c r="BK207" s="503">
        <v>1056.27</v>
      </c>
      <c r="BL207" s="503">
        <v>1056.27</v>
      </c>
      <c r="BM207" s="503">
        <v>1056.27</v>
      </c>
      <c r="BN207" s="503">
        <v>1056.1199999999999</v>
      </c>
      <c r="BO207" s="503">
        <v>1056.24</v>
      </c>
      <c r="BP207" s="503">
        <v>33.10121380705526</v>
      </c>
      <c r="BQ207" s="503">
        <v>170.01006999999845</v>
      </c>
      <c r="BR207" s="503">
        <v>0</v>
      </c>
      <c r="BS207" s="503">
        <v>1056.19</v>
      </c>
      <c r="BT207" s="503">
        <v>0</v>
      </c>
      <c r="BU207" s="504">
        <v>0</v>
      </c>
      <c r="BV207" s="307"/>
      <c r="BW207" s="458"/>
      <c r="BX207" s="505"/>
      <c r="BY207" s="505"/>
      <c r="BZ207" s="505"/>
      <c r="CA207" s="505"/>
      <c r="CB207" s="505"/>
      <c r="CC207" s="505"/>
      <c r="CD207" s="505"/>
      <c r="CE207" s="505"/>
      <c r="CF207" s="505"/>
      <c r="CG207" s="505"/>
      <c r="CH207" s="505"/>
      <c r="CI207" s="505"/>
      <c r="CJ207" s="505"/>
      <c r="CK207" s="505"/>
      <c r="CL207" s="505"/>
      <c r="CM207" s="505"/>
      <c r="CN207" s="505"/>
      <c r="CO207" s="500"/>
      <c r="CP207" s="505"/>
      <c r="CQ207" s="505"/>
      <c r="CR207" s="506"/>
      <c r="CS207" s="500"/>
      <c r="CT207" s="505"/>
      <c r="CU207" s="500"/>
      <c r="CV207" s="500"/>
      <c r="CW207" s="500"/>
      <c r="CX207" s="506"/>
      <c r="CY207" s="505"/>
      <c r="CZ207" s="475"/>
      <c r="DA207" s="307"/>
      <c r="DB207" s="507">
        <v>0</v>
      </c>
      <c r="DC207" s="508"/>
      <c r="DD207" s="508"/>
      <c r="DE207" s="508"/>
      <c r="DF207" s="573">
        <v>773.51</v>
      </c>
      <c r="DG207" s="396">
        <v>273.68</v>
      </c>
      <c r="DH207" s="397"/>
      <c r="DI207" s="512"/>
      <c r="DJ207" s="171">
        <v>1047.19</v>
      </c>
      <c r="DK207" s="172">
        <v>773.51</v>
      </c>
      <c r="DL207" s="172">
        <v>273.68</v>
      </c>
      <c r="DM207" s="172">
        <v>0</v>
      </c>
      <c r="DN207" s="172">
        <v>0</v>
      </c>
      <c r="DO207" s="172">
        <v>5184.3</v>
      </c>
      <c r="DP207" s="172">
        <v>753.92000000000007</v>
      </c>
      <c r="DQ207" s="513">
        <v>0</v>
      </c>
      <c r="DS207" s="2"/>
      <c r="DT207" s="2"/>
      <c r="DU207" s="2"/>
      <c r="DV207" s="2"/>
      <c r="DW207" s="60"/>
      <c r="DX207" s="512">
        <v>0</v>
      </c>
      <c r="DY207" s="514">
        <v>0</v>
      </c>
      <c r="DZ207" s="169">
        <v>0</v>
      </c>
      <c r="EA207" s="169">
        <v>0</v>
      </c>
      <c r="EB207" s="577"/>
      <c r="EC207" s="577"/>
      <c r="ED207" s="577"/>
      <c r="EE207" s="577"/>
      <c r="EF207" s="577"/>
      <c r="EG207" s="577"/>
      <c r="EH207" s="577"/>
      <c r="EI207" s="577"/>
      <c r="EJ207" s="577"/>
      <c r="EK207" s="577"/>
      <c r="EL207" s="577"/>
      <c r="EM207" s="172">
        <v>1217.56</v>
      </c>
      <c r="EO207" s="656">
        <v>7326</v>
      </c>
      <c r="EP207" s="657">
        <v>14146</v>
      </c>
      <c r="EQ207" s="658">
        <v>3045</v>
      </c>
      <c r="ER207" s="657">
        <v>2650</v>
      </c>
      <c r="ES207" s="657">
        <v>3214</v>
      </c>
      <c r="EU207" s="635">
        <v>6.6394800560723846E-2</v>
      </c>
      <c r="EV207" s="635">
        <v>3.3743169398907105E-2</v>
      </c>
      <c r="EW207" s="635">
        <v>3.6087369420702751E-2</v>
      </c>
      <c r="EX207" s="635">
        <v>4.5389048991354465E-2</v>
      </c>
      <c r="EY207" s="635">
        <v>0</v>
      </c>
      <c r="EZ207" s="129"/>
    </row>
    <row r="208" spans="8:156" x14ac:dyDescent="0.2">
      <c r="H208" s="14"/>
      <c r="I208" s="248"/>
      <c r="J208" s="4"/>
      <c r="K208" s="249"/>
      <c r="L208" s="249"/>
      <c r="M208" s="486">
        <v>45075</v>
      </c>
      <c r="N208" s="193">
        <v>7848</v>
      </c>
      <c r="O208" s="191">
        <v>14230</v>
      </c>
      <c r="P208" s="192">
        <v>3215</v>
      </c>
      <c r="Q208" s="191">
        <v>2860</v>
      </c>
      <c r="R208" s="191">
        <v>3214</v>
      </c>
      <c r="S208" s="487"/>
      <c r="T208" s="488"/>
      <c r="U208" s="21"/>
      <c r="V208" s="21"/>
      <c r="W208" s="489"/>
      <c r="X208" s="490">
        <v>1576</v>
      </c>
      <c r="Y208" s="194">
        <v>78</v>
      </c>
      <c r="Z208" s="192">
        <v>2363</v>
      </c>
      <c r="AA208" s="192">
        <v>24729.79</v>
      </c>
      <c r="AB208" s="192">
        <v>25272</v>
      </c>
      <c r="AC208" s="194">
        <v>-542.20999999999913</v>
      </c>
      <c r="AD208" s="491">
        <v>22909</v>
      </c>
      <c r="AE208" s="492">
        <v>336.25</v>
      </c>
      <c r="AF208" s="192">
        <v>14230</v>
      </c>
      <c r="AG208" s="192">
        <v>14230</v>
      </c>
      <c r="AH208" s="192">
        <v>-28.75</v>
      </c>
      <c r="AI208" s="193">
        <v>7848</v>
      </c>
      <c r="AJ208" s="194">
        <v>0</v>
      </c>
      <c r="AK208" s="192">
        <v>692.61</v>
      </c>
      <c r="AL208" s="192">
        <v>700</v>
      </c>
      <c r="AM208" s="207">
        <v>1213.48</v>
      </c>
      <c r="AN208" s="207">
        <v>27.423809523809524</v>
      </c>
      <c r="AO208" s="197">
        <v>-1.0669785304861302E-2</v>
      </c>
      <c r="AP208" s="493">
        <v>914.26</v>
      </c>
      <c r="AQ208" s="494">
        <v>1284.4000000000001</v>
      </c>
      <c r="AR208" s="495">
        <v>1130.69</v>
      </c>
      <c r="AS208" s="495">
        <v>1132.28</v>
      </c>
      <c r="AT208" s="495">
        <v>1233.28</v>
      </c>
      <c r="AU208" s="496">
        <v>1200.18</v>
      </c>
      <c r="AV208" s="496">
        <v>1195.6199999999999</v>
      </c>
      <c r="AW208" s="21"/>
      <c r="AX208" s="497">
        <v>1.1517999999999999</v>
      </c>
      <c r="AY208" s="498">
        <v>1.4480999999999999</v>
      </c>
      <c r="AZ208" s="499">
        <v>2.5097999999999998</v>
      </c>
      <c r="BA208" s="499">
        <v>2.2265999999999999</v>
      </c>
      <c r="BB208" s="499">
        <v>2.1614</v>
      </c>
      <c r="BC208" s="307"/>
      <c r="BD208" s="500"/>
      <c r="BE208" s="501"/>
      <c r="BF208" s="499">
        <v>1057.4000000000001</v>
      </c>
      <c r="BG208" s="502">
        <v>1057.4000000000001</v>
      </c>
      <c r="BH208" s="503">
        <v>0</v>
      </c>
      <c r="BI208" s="503">
        <v>0</v>
      </c>
      <c r="BJ208" s="503">
        <v>0</v>
      </c>
      <c r="BK208" s="503">
        <v>1057.4000000000001</v>
      </c>
      <c r="BL208" s="503">
        <v>1057.4000000000001</v>
      </c>
      <c r="BM208" s="503">
        <v>1057.4000000000001</v>
      </c>
      <c r="BN208" s="503">
        <v>1059.82</v>
      </c>
      <c r="BO208" s="503">
        <v>1057.4100000000001</v>
      </c>
      <c r="BP208" s="503">
        <v>34.172856824050754</v>
      </c>
      <c r="BQ208" s="503">
        <v>56.567109999998138</v>
      </c>
      <c r="BR208" s="503">
        <v>0</v>
      </c>
      <c r="BS208" s="503">
        <v>1057.3399999999999</v>
      </c>
      <c r="BT208" s="503">
        <v>0</v>
      </c>
      <c r="BU208" s="504">
        <v>0</v>
      </c>
      <c r="BV208" s="307"/>
      <c r="BW208" s="458"/>
      <c r="BX208" s="505"/>
      <c r="BY208" s="505"/>
      <c r="BZ208" s="505"/>
      <c r="CA208" s="505"/>
      <c r="CB208" s="505"/>
      <c r="CC208" s="505"/>
      <c r="CD208" s="505"/>
      <c r="CE208" s="505"/>
      <c r="CF208" s="505"/>
      <c r="CG208" s="505"/>
      <c r="CH208" s="505"/>
      <c r="CI208" s="505"/>
      <c r="CJ208" s="505"/>
      <c r="CK208" s="505"/>
      <c r="CL208" s="505"/>
      <c r="CM208" s="505"/>
      <c r="CN208" s="505"/>
      <c r="CO208" s="500"/>
      <c r="CP208" s="505"/>
      <c r="CQ208" s="505"/>
      <c r="CR208" s="506"/>
      <c r="CS208" s="500"/>
      <c r="CT208" s="505"/>
      <c r="CU208" s="500"/>
      <c r="CV208" s="500"/>
      <c r="CW208" s="500"/>
      <c r="CX208" s="506"/>
      <c r="CY208" s="505"/>
      <c r="CZ208" s="475"/>
      <c r="DA208" s="307"/>
      <c r="DB208" s="507">
        <v>0</v>
      </c>
      <c r="DC208" s="508"/>
      <c r="DD208" s="508"/>
      <c r="DE208" s="508"/>
      <c r="DF208" s="573">
        <v>795.98</v>
      </c>
      <c r="DG208" s="396">
        <v>275.92</v>
      </c>
      <c r="DH208" s="397"/>
      <c r="DI208" s="512"/>
      <c r="DJ208" s="171">
        <v>1071.9000000000001</v>
      </c>
      <c r="DK208" s="172">
        <v>795.98</v>
      </c>
      <c r="DL208" s="172">
        <v>275.92</v>
      </c>
      <c r="DM208" s="172">
        <v>725.31</v>
      </c>
      <c r="DN208" s="172">
        <v>0</v>
      </c>
      <c r="DO208" s="172">
        <v>5254.9699999999993</v>
      </c>
      <c r="DP208" s="172">
        <v>1029.8399999999999</v>
      </c>
      <c r="DQ208" s="513">
        <v>0</v>
      </c>
      <c r="DS208" s="2"/>
      <c r="DT208" s="2"/>
      <c r="DU208" s="2"/>
      <c r="DV208" s="2"/>
      <c r="DW208" s="60"/>
      <c r="DX208" s="512">
        <v>30463</v>
      </c>
      <c r="DY208" s="514">
        <v>0</v>
      </c>
      <c r="DZ208" s="169">
        <v>0</v>
      </c>
      <c r="EA208" s="169">
        <v>0</v>
      </c>
      <c r="EB208" s="577"/>
      <c r="EC208" s="577"/>
      <c r="ED208" s="577"/>
      <c r="EE208" s="577"/>
      <c r="EF208" s="577"/>
      <c r="EG208" s="577"/>
      <c r="EH208" s="577"/>
      <c r="EI208" s="577"/>
      <c r="EJ208" s="577"/>
      <c r="EK208" s="577"/>
      <c r="EL208" s="577"/>
      <c r="EM208" s="172">
        <v>1213.48</v>
      </c>
      <c r="EO208" s="656">
        <v>7299</v>
      </c>
      <c r="EP208" s="657">
        <v>13471</v>
      </c>
      <c r="EQ208" s="658">
        <v>3073</v>
      </c>
      <c r="ER208" s="657">
        <v>2748</v>
      </c>
      <c r="ES208" s="657">
        <v>3214</v>
      </c>
      <c r="EU208" s="635">
        <v>6.9954128440366969E-2</v>
      </c>
      <c r="EV208" s="635">
        <v>5.3338018271257906E-2</v>
      </c>
      <c r="EW208" s="635">
        <v>4.416796267496112E-2</v>
      </c>
      <c r="EX208" s="635">
        <v>3.9160839160839164E-2</v>
      </c>
      <c r="EY208" s="635">
        <v>0</v>
      </c>
      <c r="EZ208" s="129"/>
    </row>
    <row r="209" spans="8:156" x14ac:dyDescent="0.2">
      <c r="H209" s="14"/>
      <c r="I209" s="248"/>
      <c r="J209" s="4"/>
      <c r="K209" s="249"/>
      <c r="L209" s="249"/>
      <c r="M209" s="486">
        <v>45076</v>
      </c>
      <c r="N209" s="193">
        <v>7848</v>
      </c>
      <c r="O209" s="191">
        <v>14041</v>
      </c>
      <c r="P209" s="192">
        <v>3225</v>
      </c>
      <c r="Q209" s="191">
        <v>2838</v>
      </c>
      <c r="R209" s="191">
        <v>3285</v>
      </c>
      <c r="S209" s="487"/>
      <c r="T209" s="488"/>
      <c r="U209" s="21"/>
      <c r="V209" s="21"/>
      <c r="W209" s="489"/>
      <c r="X209" s="490">
        <v>1597</v>
      </c>
      <c r="Y209" s="194">
        <v>78</v>
      </c>
      <c r="Z209" s="192">
        <v>2508</v>
      </c>
      <c r="AA209" s="192">
        <v>24944.639999999999</v>
      </c>
      <c r="AB209" s="192">
        <v>25413</v>
      </c>
      <c r="AC209" s="194">
        <v>-468.36000000000058</v>
      </c>
      <c r="AD209" s="491">
        <v>22905</v>
      </c>
      <c r="AE209" s="492">
        <v>171.96</v>
      </c>
      <c r="AF209" s="192">
        <v>14041</v>
      </c>
      <c r="AG209" s="192">
        <v>14041</v>
      </c>
      <c r="AH209" s="192">
        <v>172.96</v>
      </c>
      <c r="AI209" s="193">
        <v>7848</v>
      </c>
      <c r="AJ209" s="194">
        <v>0</v>
      </c>
      <c r="AK209" s="192">
        <v>665.07</v>
      </c>
      <c r="AL209" s="192">
        <v>455.69</v>
      </c>
      <c r="AM209" s="207">
        <v>1221.8599999999999</v>
      </c>
      <c r="AN209" s="207">
        <v>27.076190476190476</v>
      </c>
      <c r="AO209" s="197">
        <v>0.31482400348835465</v>
      </c>
      <c r="AP209" s="493">
        <v>735.1</v>
      </c>
      <c r="AQ209" s="494">
        <v>1355.01</v>
      </c>
      <c r="AR209" s="495">
        <v>1129.8800000000001</v>
      </c>
      <c r="AS209" s="495">
        <v>1134.25</v>
      </c>
      <c r="AT209" s="495">
        <v>1235.8599999999999</v>
      </c>
      <c r="AU209" s="496">
        <v>1200.18</v>
      </c>
      <c r="AV209" s="496">
        <v>1191.27</v>
      </c>
      <c r="AW209" s="21"/>
      <c r="AX209" s="497">
        <v>1.1372</v>
      </c>
      <c r="AY209" s="498">
        <v>1.4676</v>
      </c>
      <c r="AZ209" s="499">
        <v>2.5352999999999999</v>
      </c>
      <c r="BA209" s="499">
        <v>2.2265999999999999</v>
      </c>
      <c r="BB209" s="499">
        <v>2.1149</v>
      </c>
      <c r="BC209" s="307"/>
      <c r="BD209" s="500"/>
      <c r="BE209" s="501"/>
      <c r="BF209" s="499">
        <v>1056.79</v>
      </c>
      <c r="BG209" s="502">
        <v>1056.79</v>
      </c>
      <c r="BH209" s="503">
        <v>0</v>
      </c>
      <c r="BI209" s="503">
        <v>0</v>
      </c>
      <c r="BJ209" s="503">
        <v>0</v>
      </c>
      <c r="BK209" s="503">
        <v>1056.79</v>
      </c>
      <c r="BL209" s="503">
        <v>1056.79</v>
      </c>
      <c r="BM209" s="503">
        <v>1056.79</v>
      </c>
      <c r="BN209" s="503">
        <v>1056.5999999999999</v>
      </c>
      <c r="BO209" s="503">
        <v>1056.76</v>
      </c>
      <c r="BP209" s="503">
        <v>34.777667509684029</v>
      </c>
      <c r="BQ209" s="503">
        <v>52.091810000001715</v>
      </c>
      <c r="BR209" s="503">
        <v>0</v>
      </c>
      <c r="BS209" s="503">
        <v>1056.67</v>
      </c>
      <c r="BT209" s="503">
        <v>0</v>
      </c>
      <c r="BU209" s="504">
        <v>0</v>
      </c>
      <c r="BV209" s="307"/>
      <c r="BW209" s="458"/>
      <c r="BX209" s="505"/>
      <c r="BY209" s="505"/>
      <c r="BZ209" s="505"/>
      <c r="CA209" s="505"/>
      <c r="CB209" s="505"/>
      <c r="CC209" s="505"/>
      <c r="CD209" s="505"/>
      <c r="CE209" s="505"/>
      <c r="CF209" s="505"/>
      <c r="CG209" s="505"/>
      <c r="CH209" s="505"/>
      <c r="CI209" s="505"/>
      <c r="CJ209" s="505"/>
      <c r="CK209" s="505"/>
      <c r="CL209" s="505"/>
      <c r="CM209" s="505"/>
      <c r="CN209" s="505"/>
      <c r="CO209" s="500"/>
      <c r="CP209" s="505"/>
      <c r="CQ209" s="505"/>
      <c r="CR209" s="506"/>
      <c r="CS209" s="500"/>
      <c r="CT209" s="505"/>
      <c r="CU209" s="500"/>
      <c r="CV209" s="500"/>
      <c r="CW209" s="500"/>
      <c r="CX209" s="506"/>
      <c r="CY209" s="505"/>
      <c r="CZ209" s="475"/>
      <c r="DA209" s="307"/>
      <c r="DB209" s="507">
        <v>0</v>
      </c>
      <c r="DC209" s="508"/>
      <c r="DD209" s="508"/>
      <c r="DE209" s="508"/>
      <c r="DF209" s="573">
        <v>801.42</v>
      </c>
      <c r="DG209" s="396">
        <v>284.93</v>
      </c>
      <c r="DH209" s="397"/>
      <c r="DI209" s="512"/>
      <c r="DJ209" s="171">
        <v>1086.3499999999999</v>
      </c>
      <c r="DK209" s="172">
        <v>801.42</v>
      </c>
      <c r="DL209" s="172">
        <v>284.93</v>
      </c>
      <c r="DM209" s="172">
        <v>801.31</v>
      </c>
      <c r="DN209" s="172">
        <v>608.6</v>
      </c>
      <c r="DO209" s="172">
        <v>5255.08</v>
      </c>
      <c r="DP209" s="172">
        <v>706.17000000000007</v>
      </c>
      <c r="DQ209" s="513">
        <v>0</v>
      </c>
      <c r="DS209" s="2"/>
      <c r="DT209" s="2"/>
      <c r="DU209" s="2"/>
      <c r="DV209" s="2"/>
      <c r="DW209" s="60"/>
      <c r="DX209" s="512">
        <v>33655</v>
      </c>
      <c r="DY209" s="514">
        <v>2</v>
      </c>
      <c r="DZ209" s="169">
        <v>0</v>
      </c>
      <c r="EA209" s="169">
        <v>0</v>
      </c>
      <c r="EB209" s="577"/>
      <c r="EC209" s="577"/>
      <c r="ED209" s="577"/>
      <c r="EE209" s="577"/>
      <c r="EF209" s="577"/>
      <c r="EG209" s="577"/>
      <c r="EH209" s="577"/>
      <c r="EI209" s="577"/>
      <c r="EJ209" s="577"/>
      <c r="EK209" s="577"/>
      <c r="EL209" s="577"/>
      <c r="EM209" s="172">
        <v>1221.8599999999999</v>
      </c>
      <c r="EO209" s="656">
        <v>7313.6</v>
      </c>
      <c r="EP209" s="657">
        <v>13326.7</v>
      </c>
      <c r="EQ209" s="658">
        <v>3113.4</v>
      </c>
      <c r="ER209" s="657">
        <v>2707.4</v>
      </c>
      <c r="ES209" s="657">
        <v>3253.8</v>
      </c>
      <c r="EU209" s="635">
        <v>6.8093781855249697E-2</v>
      </c>
      <c r="EV209" s="635">
        <v>5.087244498255105E-2</v>
      </c>
      <c r="EW209" s="635">
        <v>3.460465116279067E-2</v>
      </c>
      <c r="EX209" s="635">
        <v>4.6018322762508779E-2</v>
      </c>
      <c r="EY209" s="635">
        <v>9.4977168949771131E-3</v>
      </c>
      <c r="EZ209" s="129"/>
    </row>
    <row r="210" spans="8:156" x14ac:dyDescent="0.2">
      <c r="H210" s="14"/>
      <c r="I210" s="248"/>
      <c r="J210" s="4"/>
      <c r="K210" s="249"/>
      <c r="L210" s="249"/>
      <c r="M210" s="486">
        <v>45077</v>
      </c>
      <c r="N210" s="193">
        <v>7848</v>
      </c>
      <c r="O210" s="191">
        <v>13719</v>
      </c>
      <c r="P210" s="192">
        <v>3185</v>
      </c>
      <c r="Q210" s="191">
        <v>2780</v>
      </c>
      <c r="R210" s="191">
        <v>3129</v>
      </c>
      <c r="S210" s="487"/>
      <c r="T210" s="488"/>
      <c r="U210" s="21"/>
      <c r="V210" s="21"/>
      <c r="W210" s="489"/>
      <c r="X210" s="490">
        <v>1384</v>
      </c>
      <c r="Y210" s="194">
        <v>77</v>
      </c>
      <c r="Z210" s="192">
        <v>2586</v>
      </c>
      <c r="AA210" s="192">
        <v>24573.77</v>
      </c>
      <c r="AB210" s="192">
        <v>25310</v>
      </c>
      <c r="AC210" s="194">
        <v>-736.22999999999956</v>
      </c>
      <c r="AD210" s="491">
        <v>22724</v>
      </c>
      <c r="AE210" s="492">
        <v>-25.69</v>
      </c>
      <c r="AF210" s="192">
        <v>13719</v>
      </c>
      <c r="AG210" s="192">
        <v>13719</v>
      </c>
      <c r="AH210" s="192">
        <v>-24.69</v>
      </c>
      <c r="AI210" s="193">
        <v>7848</v>
      </c>
      <c r="AJ210" s="194">
        <v>0</v>
      </c>
      <c r="AK210" s="192">
        <v>721.63</v>
      </c>
      <c r="AL210" s="192">
        <v>702.33</v>
      </c>
      <c r="AM210" s="207">
        <v>1067.2</v>
      </c>
      <c r="AN210" s="207">
        <v>27.666666666666668</v>
      </c>
      <c r="AO210" s="197">
        <v>2.6745007829497049E-2</v>
      </c>
      <c r="AP210" s="493">
        <v>974.31</v>
      </c>
      <c r="AQ210" s="494">
        <v>1152.55</v>
      </c>
      <c r="AR210" s="495">
        <v>1131.69</v>
      </c>
      <c r="AS210" s="495">
        <v>1132.8399999999999</v>
      </c>
      <c r="AT210" s="495">
        <v>1235.75</v>
      </c>
      <c r="AU210" s="496">
        <v>1200.18</v>
      </c>
      <c r="AV210" s="496">
        <v>1193.58</v>
      </c>
      <c r="AW210" s="21"/>
      <c r="AX210" s="497">
        <v>1.1619999999999999</v>
      </c>
      <c r="AY210" s="498">
        <v>1.4522999999999999</v>
      </c>
      <c r="AZ210" s="499">
        <v>2.5390000000000001</v>
      </c>
      <c r="BA210" s="499">
        <v>2.2265999999999999</v>
      </c>
      <c r="BB210" s="499">
        <v>2.1448</v>
      </c>
      <c r="BC210" s="307"/>
      <c r="BD210" s="500"/>
      <c r="BE210" s="501"/>
      <c r="BF210" s="499">
        <v>1059.94</v>
      </c>
      <c r="BG210" s="502">
        <v>1059.94</v>
      </c>
      <c r="BH210" s="503">
        <v>0</v>
      </c>
      <c r="BI210" s="503">
        <v>0</v>
      </c>
      <c r="BJ210" s="503">
        <v>0</v>
      </c>
      <c r="BK210" s="503">
        <v>1059.94</v>
      </c>
      <c r="BL210" s="503">
        <v>1059.94</v>
      </c>
      <c r="BM210" s="503">
        <v>1059.94</v>
      </c>
      <c r="BN210" s="503">
        <v>1055.1099999999999</v>
      </c>
      <c r="BO210" s="503">
        <v>1060.25</v>
      </c>
      <c r="BP210" s="503">
        <v>30.69795505691269</v>
      </c>
      <c r="BQ210" s="503">
        <v>263.91122000000087</v>
      </c>
      <c r="BR210" s="503">
        <v>0</v>
      </c>
      <c r="BS210" s="503">
        <v>1060.08</v>
      </c>
      <c r="BT210" s="503">
        <v>0</v>
      </c>
      <c r="BU210" s="504">
        <v>0</v>
      </c>
      <c r="BV210" s="307"/>
      <c r="BW210" s="458"/>
      <c r="BX210" s="505"/>
      <c r="BY210" s="505"/>
      <c r="BZ210" s="505"/>
      <c r="CA210" s="505"/>
      <c r="CB210" s="505"/>
      <c r="CC210" s="505"/>
      <c r="CD210" s="505"/>
      <c r="CE210" s="505"/>
      <c r="CF210" s="505"/>
      <c r="CG210" s="505"/>
      <c r="CH210" s="505"/>
      <c r="CI210" s="505"/>
      <c r="CJ210" s="505"/>
      <c r="CK210" s="505"/>
      <c r="CL210" s="505"/>
      <c r="CM210" s="505"/>
      <c r="CN210" s="505"/>
      <c r="CO210" s="500"/>
      <c r="CP210" s="505"/>
      <c r="CQ210" s="505"/>
      <c r="CR210" s="506"/>
      <c r="CS210" s="500"/>
      <c r="CT210" s="505"/>
      <c r="CU210" s="500"/>
      <c r="CV210" s="500"/>
      <c r="CW210" s="500"/>
      <c r="CX210" s="506"/>
      <c r="CY210" s="505"/>
      <c r="CZ210" s="475"/>
      <c r="DA210" s="307"/>
      <c r="DB210" s="507">
        <v>0</v>
      </c>
      <c r="DC210" s="508"/>
      <c r="DD210" s="508"/>
      <c r="DE210" s="508"/>
      <c r="DF210" s="573">
        <v>576.98</v>
      </c>
      <c r="DG210" s="396">
        <v>364.25</v>
      </c>
      <c r="DH210" s="397"/>
      <c r="DI210" s="512"/>
      <c r="DJ210" s="171">
        <v>941.23</v>
      </c>
      <c r="DK210" s="172">
        <v>576.98</v>
      </c>
      <c r="DL210" s="172">
        <v>364.25</v>
      </c>
      <c r="DM210" s="172">
        <v>1014.88</v>
      </c>
      <c r="DN210" s="172">
        <v>426.24</v>
      </c>
      <c r="DO210" s="172">
        <v>4817.18</v>
      </c>
      <c r="DP210" s="172">
        <v>644.18000000000006</v>
      </c>
      <c r="DQ210" s="513">
        <v>0</v>
      </c>
      <c r="DS210" s="2"/>
      <c r="DT210" s="2"/>
      <c r="DU210" s="2"/>
      <c r="DV210" s="2"/>
      <c r="DW210" s="60"/>
      <c r="DX210" s="512">
        <v>42625</v>
      </c>
      <c r="DY210" s="514">
        <v>2</v>
      </c>
      <c r="DZ210" s="169">
        <v>0</v>
      </c>
      <c r="EA210" s="169">
        <v>0</v>
      </c>
      <c r="EB210" s="577"/>
      <c r="EC210" s="577"/>
      <c r="ED210" s="577"/>
      <c r="EE210" s="577"/>
      <c r="EF210" s="577"/>
      <c r="EG210" s="577"/>
      <c r="EH210" s="577"/>
      <c r="EI210" s="577"/>
      <c r="EJ210" s="577"/>
      <c r="EK210" s="577"/>
      <c r="EL210" s="577"/>
      <c r="EM210" s="172">
        <v>1067.2</v>
      </c>
      <c r="EO210" s="656">
        <v>7303.7</v>
      </c>
      <c r="EP210" s="657">
        <v>13017.5</v>
      </c>
      <c r="EQ210" s="658">
        <v>3073.4</v>
      </c>
      <c r="ER210" s="657">
        <v>2642.8</v>
      </c>
      <c r="ES210" s="657">
        <v>3133.1</v>
      </c>
      <c r="EU210" s="635">
        <v>6.9355249745158026E-2</v>
      </c>
      <c r="EV210" s="635">
        <v>5.113346453823165E-2</v>
      </c>
      <c r="EW210" s="635">
        <v>3.5039246467817871E-2</v>
      </c>
      <c r="EX210" s="635">
        <v>4.9352517985611445E-2</v>
      </c>
      <c r="EY210" s="635">
        <v>-1.3103227868328249E-3</v>
      </c>
      <c r="EZ210" s="129"/>
    </row>
    <row r="211" spans="8:156" ht="15.75" x14ac:dyDescent="0.25">
      <c r="H211" s="14"/>
      <c r="I211" s="248"/>
      <c r="J211" s="574" t="s">
        <v>207</v>
      </c>
      <c r="K211" s="249"/>
      <c r="L211" s="249"/>
      <c r="M211" s="486">
        <v>45078</v>
      </c>
      <c r="N211" s="193">
        <v>7848</v>
      </c>
      <c r="O211" s="191">
        <v>13623</v>
      </c>
      <c r="P211" s="192">
        <v>3150</v>
      </c>
      <c r="Q211" s="191">
        <v>2706</v>
      </c>
      <c r="R211" s="191">
        <v>3043</v>
      </c>
      <c r="S211" s="487"/>
      <c r="T211" s="488"/>
      <c r="U211" s="21"/>
      <c r="V211" s="21"/>
      <c r="W211" s="489"/>
      <c r="X211" s="490">
        <v>1529</v>
      </c>
      <c r="Y211" s="194">
        <v>76</v>
      </c>
      <c r="Z211" s="192">
        <v>2577</v>
      </c>
      <c r="AA211" s="192">
        <v>24393.279999999999</v>
      </c>
      <c r="AB211" s="192">
        <v>24840</v>
      </c>
      <c r="AC211" s="194">
        <v>-446.72000000000116</v>
      </c>
      <c r="AD211" s="491">
        <v>22263</v>
      </c>
      <c r="AE211" s="492">
        <v>-25.51</v>
      </c>
      <c r="AF211" s="192">
        <v>13623</v>
      </c>
      <c r="AG211" s="192">
        <v>13623</v>
      </c>
      <c r="AH211" s="192">
        <v>-25.51</v>
      </c>
      <c r="AI211" s="193">
        <v>7848</v>
      </c>
      <c r="AJ211" s="194">
        <v>0</v>
      </c>
      <c r="AK211" s="192">
        <v>825.15</v>
      </c>
      <c r="AL211" s="192">
        <v>753.98</v>
      </c>
      <c r="AM211" s="207">
        <v>1212.6500000000001</v>
      </c>
      <c r="AN211" s="207">
        <v>27.673809523809528</v>
      </c>
      <c r="AO211" s="197">
        <v>8.6250984669453995E-2</v>
      </c>
      <c r="AP211" s="493">
        <v>621.22</v>
      </c>
      <c r="AQ211" s="494">
        <v>1291.49</v>
      </c>
      <c r="AR211" s="495">
        <v>1131.74</v>
      </c>
      <c r="AS211" s="495">
        <v>1134.95</v>
      </c>
      <c r="AT211" s="495">
        <v>1235.56</v>
      </c>
      <c r="AU211" s="496">
        <v>1200.18</v>
      </c>
      <c r="AV211" s="496">
        <v>1190.82</v>
      </c>
      <c r="AW211" s="21"/>
      <c r="AX211" s="497">
        <v>1.1623000000000001</v>
      </c>
      <c r="AY211" s="498">
        <v>1.4787999999999999</v>
      </c>
      <c r="AZ211" s="499">
        <v>2.5297000000000001</v>
      </c>
      <c r="BA211" s="499">
        <v>2.2265999999999999</v>
      </c>
      <c r="BB211" s="499">
        <v>2.1191</v>
      </c>
      <c r="BC211" s="307"/>
      <c r="BD211" s="500"/>
      <c r="BE211" s="501"/>
      <c r="BF211" s="499">
        <v>1055.29</v>
      </c>
      <c r="BG211" s="502">
        <v>1055.29</v>
      </c>
      <c r="BH211" s="503">
        <v>0</v>
      </c>
      <c r="BI211" s="503">
        <v>0</v>
      </c>
      <c r="BJ211" s="503">
        <v>0</v>
      </c>
      <c r="BK211" s="503">
        <v>1055.29</v>
      </c>
      <c r="BL211" s="503">
        <v>1055.29</v>
      </c>
      <c r="BM211" s="503">
        <v>1055.29</v>
      </c>
      <c r="BN211" s="503">
        <v>1056.55</v>
      </c>
      <c r="BO211" s="503">
        <v>1055.3</v>
      </c>
      <c r="BP211" s="503">
        <v>34.256503128086933</v>
      </c>
      <c r="BQ211" s="503">
        <v>140.79748999999993</v>
      </c>
      <c r="BR211" s="503">
        <v>0</v>
      </c>
      <c r="BS211" s="503">
        <v>1055.28</v>
      </c>
      <c r="BT211" s="503">
        <v>0</v>
      </c>
      <c r="BU211" s="504">
        <v>0</v>
      </c>
      <c r="BV211" s="307"/>
      <c r="BW211" s="458"/>
      <c r="BX211" s="505"/>
      <c r="BY211" s="505"/>
      <c r="BZ211" s="505"/>
      <c r="CA211" s="505"/>
      <c r="CB211" s="505"/>
      <c r="CC211" s="505"/>
      <c r="CD211" s="505"/>
      <c r="CE211" s="505"/>
      <c r="CF211" s="505"/>
      <c r="CG211" s="505"/>
      <c r="CH211" s="505"/>
      <c r="CI211" s="505"/>
      <c r="CJ211" s="505"/>
      <c r="CK211" s="505"/>
      <c r="CL211" s="505"/>
      <c r="CM211" s="505"/>
      <c r="CN211" s="505"/>
      <c r="CO211" s="500"/>
      <c r="CP211" s="505"/>
      <c r="CQ211" s="505"/>
      <c r="CR211" s="506"/>
      <c r="CS211" s="500"/>
      <c r="CT211" s="505"/>
      <c r="CU211" s="500"/>
      <c r="CV211" s="500"/>
      <c r="CW211" s="500"/>
      <c r="CX211" s="506"/>
      <c r="CY211" s="505"/>
      <c r="CZ211" s="475"/>
      <c r="DA211" s="307"/>
      <c r="DB211" s="507">
        <v>0</v>
      </c>
      <c r="DC211" s="508"/>
      <c r="DD211" s="508"/>
      <c r="DE211" s="508"/>
      <c r="DF211" s="573">
        <v>822.59</v>
      </c>
      <c r="DG211" s="396">
        <v>217.78</v>
      </c>
      <c r="DH211" s="397"/>
      <c r="DI211" s="512"/>
      <c r="DJ211" s="171">
        <v>1040.3700000000001</v>
      </c>
      <c r="DK211" s="172">
        <v>822.59</v>
      </c>
      <c r="DL211" s="172">
        <v>217.78</v>
      </c>
      <c r="DM211" s="172">
        <v>546.5</v>
      </c>
      <c r="DN211" s="172">
        <v>281.02</v>
      </c>
      <c r="DO211" s="172">
        <v>5093.2700000000004</v>
      </c>
      <c r="DP211" s="172">
        <v>580.94000000000005</v>
      </c>
      <c r="DQ211" s="513">
        <v>0</v>
      </c>
      <c r="DS211" s="2"/>
      <c r="DT211" s="2"/>
      <c r="DU211" s="2"/>
      <c r="DV211" s="2"/>
      <c r="DW211" s="60"/>
      <c r="DX211" s="512">
        <v>22953</v>
      </c>
      <c r="DY211" s="514">
        <v>1</v>
      </c>
      <c r="DZ211" s="169">
        <v>0</v>
      </c>
      <c r="EA211" s="169">
        <v>0</v>
      </c>
      <c r="EB211" s="577"/>
      <c r="EC211" s="577"/>
      <c r="ED211" s="577"/>
      <c r="EE211" s="577"/>
      <c r="EF211" s="577"/>
      <c r="EG211" s="577"/>
      <c r="EH211" s="577"/>
      <c r="EI211" s="577"/>
      <c r="EJ211" s="577"/>
      <c r="EK211" s="577"/>
      <c r="EL211" s="577"/>
      <c r="EM211" s="172">
        <v>1212.6500000000001</v>
      </c>
      <c r="EO211" s="656">
        <v>7326.1</v>
      </c>
      <c r="EP211" s="657">
        <v>12844</v>
      </c>
      <c r="EQ211" s="658">
        <v>3048.3</v>
      </c>
      <c r="ER211" s="657">
        <v>2589.6999999999998</v>
      </c>
      <c r="ES211" s="657">
        <v>2980.2</v>
      </c>
      <c r="EU211" s="635">
        <v>6.6501019367991798E-2</v>
      </c>
      <c r="EV211" s="635">
        <v>5.7182705718270568E-2</v>
      </c>
      <c r="EW211" s="635">
        <v>3.228571428571423E-2</v>
      </c>
      <c r="EX211" s="635">
        <v>4.2978566149297924E-2</v>
      </c>
      <c r="EY211" s="635">
        <v>2.0637528754518627E-2</v>
      </c>
      <c r="EZ211" s="129"/>
    </row>
    <row r="212" spans="8:156" x14ac:dyDescent="0.2">
      <c r="H212" s="14"/>
      <c r="I212" s="248"/>
      <c r="J212" s="4"/>
      <c r="K212" s="249"/>
      <c r="L212" s="249"/>
      <c r="M212" s="486">
        <v>45079</v>
      </c>
      <c r="N212" s="193">
        <v>7848</v>
      </c>
      <c r="O212" s="191">
        <v>13568</v>
      </c>
      <c r="P212" s="192">
        <v>3113</v>
      </c>
      <c r="Q212" s="191">
        <v>2692</v>
      </c>
      <c r="R212" s="191">
        <v>3003</v>
      </c>
      <c r="S212" s="487"/>
      <c r="T212" s="488"/>
      <c r="U212" s="21"/>
      <c r="V212" s="21"/>
      <c r="W212" s="489"/>
      <c r="X212" s="490">
        <v>1591</v>
      </c>
      <c r="Y212" s="194">
        <v>76</v>
      </c>
      <c r="Z212" s="192">
        <v>2580</v>
      </c>
      <c r="AA212" s="192">
        <v>24349.56</v>
      </c>
      <c r="AB212" s="192">
        <v>24672</v>
      </c>
      <c r="AC212" s="194">
        <v>-322.43999999999869</v>
      </c>
      <c r="AD212" s="491">
        <v>22092</v>
      </c>
      <c r="AE212" s="492">
        <v>-26.48</v>
      </c>
      <c r="AF212" s="192">
        <v>13568</v>
      </c>
      <c r="AG212" s="192">
        <v>13568</v>
      </c>
      <c r="AH212" s="192">
        <v>-26.48</v>
      </c>
      <c r="AI212" s="193">
        <v>7848</v>
      </c>
      <c r="AJ212" s="194">
        <v>0</v>
      </c>
      <c r="AK212" s="192">
        <v>810.15</v>
      </c>
      <c r="AL212" s="192">
        <v>846.67</v>
      </c>
      <c r="AM212" s="207">
        <v>1213.2</v>
      </c>
      <c r="AN212" s="207">
        <v>26.761904761904763</v>
      </c>
      <c r="AO212" s="197">
        <v>-4.5078071961982324E-2</v>
      </c>
      <c r="AP212" s="493">
        <v>640.65</v>
      </c>
      <c r="AQ212" s="494">
        <v>1247.48</v>
      </c>
      <c r="AR212" s="495">
        <v>1129.05</v>
      </c>
      <c r="AS212" s="495">
        <v>1135.92</v>
      </c>
      <c r="AT212" s="495">
        <v>1233.5999999999999</v>
      </c>
      <c r="AU212" s="496">
        <v>1200.18</v>
      </c>
      <c r="AV212" s="496">
        <v>1184.5899999999999</v>
      </c>
      <c r="AW212" s="21"/>
      <c r="AX212" s="497">
        <v>1.1240000000000001</v>
      </c>
      <c r="AY212" s="498">
        <v>1.4905999999999999</v>
      </c>
      <c r="AZ212" s="499">
        <v>2.5125999999999999</v>
      </c>
      <c r="BA212" s="499">
        <v>2.2265999999999999</v>
      </c>
      <c r="BB212" s="499">
        <v>2.0430999999999999</v>
      </c>
      <c r="BC212" s="307"/>
      <c r="BD212" s="500"/>
      <c r="BE212" s="501"/>
      <c r="BF212" s="499">
        <v>1054.96</v>
      </c>
      <c r="BG212" s="502">
        <v>1054.96</v>
      </c>
      <c r="BH212" s="503">
        <v>0</v>
      </c>
      <c r="BI212" s="503">
        <v>0</v>
      </c>
      <c r="BJ212" s="503">
        <v>0</v>
      </c>
      <c r="BK212" s="503">
        <v>1054.96</v>
      </c>
      <c r="BL212" s="503">
        <v>1054.96</v>
      </c>
      <c r="BM212" s="503">
        <v>1054.96</v>
      </c>
      <c r="BN212" s="503">
        <v>1055.01</v>
      </c>
      <c r="BO212" s="503">
        <v>1054.98</v>
      </c>
      <c r="BP212" s="503">
        <v>35.803996823716247</v>
      </c>
      <c r="BQ212" s="503">
        <v>8.0980700000009165</v>
      </c>
      <c r="BR212" s="503">
        <v>0</v>
      </c>
      <c r="BS212" s="503">
        <v>1054.94</v>
      </c>
      <c r="BT212" s="503">
        <v>0</v>
      </c>
      <c r="BU212" s="504">
        <v>0</v>
      </c>
      <c r="BV212" s="307"/>
      <c r="BW212" s="458"/>
      <c r="BX212" s="505"/>
      <c r="BY212" s="505"/>
      <c r="BZ212" s="505"/>
      <c r="CA212" s="505"/>
      <c r="CB212" s="505"/>
      <c r="CC212" s="505"/>
      <c r="CD212" s="505"/>
      <c r="CE212" s="505"/>
      <c r="CF212" s="505"/>
      <c r="CG212" s="505"/>
      <c r="CH212" s="505"/>
      <c r="CI212" s="505"/>
      <c r="CJ212" s="505"/>
      <c r="CK212" s="505"/>
      <c r="CL212" s="505"/>
      <c r="CM212" s="505"/>
      <c r="CN212" s="505"/>
      <c r="CO212" s="500"/>
      <c r="CP212" s="505"/>
      <c r="CQ212" s="505"/>
      <c r="CR212" s="506"/>
      <c r="CS212" s="500"/>
      <c r="CT212" s="505"/>
      <c r="CU212" s="500"/>
      <c r="CV212" s="500"/>
      <c r="CW212" s="500"/>
      <c r="CX212" s="506"/>
      <c r="CY212" s="505"/>
      <c r="CZ212" s="475"/>
      <c r="DA212" s="307"/>
      <c r="DB212" s="507">
        <v>0</v>
      </c>
      <c r="DC212" s="508"/>
      <c r="DD212" s="508"/>
      <c r="DE212" s="508"/>
      <c r="DF212" s="573">
        <v>789.93</v>
      </c>
      <c r="DG212" s="396">
        <v>292.20999999999998</v>
      </c>
      <c r="DH212" s="397"/>
      <c r="DI212" s="512"/>
      <c r="DJ212" s="171">
        <v>1082.1399999999999</v>
      </c>
      <c r="DK212" s="172">
        <v>789.93</v>
      </c>
      <c r="DL212" s="172">
        <v>292.20999999999998</v>
      </c>
      <c r="DM212" s="172">
        <v>763.62</v>
      </c>
      <c r="DN212" s="172">
        <v>327.20999999999998</v>
      </c>
      <c r="DO212" s="172">
        <v>5119.58</v>
      </c>
      <c r="DP212" s="172">
        <v>545.94000000000005</v>
      </c>
      <c r="DQ212" s="513">
        <v>0</v>
      </c>
      <c r="DS212" s="2"/>
      <c r="DT212" s="2"/>
      <c r="DU212" s="2"/>
      <c r="DV212" s="2"/>
      <c r="DW212" s="60"/>
      <c r="DX212" s="512">
        <v>32072</v>
      </c>
      <c r="DY212" s="514">
        <v>1</v>
      </c>
      <c r="DZ212" s="169">
        <v>0</v>
      </c>
      <c r="EA212" s="169">
        <v>0</v>
      </c>
      <c r="EB212" s="577"/>
      <c r="EC212" s="577"/>
      <c r="ED212" s="577"/>
      <c r="EE212" s="577"/>
      <c r="EF212" s="577"/>
      <c r="EG212" s="577"/>
      <c r="EH212" s="577"/>
      <c r="EI212" s="577"/>
      <c r="EJ212" s="577"/>
      <c r="EK212" s="577"/>
      <c r="EL212" s="577"/>
      <c r="EM212" s="172">
        <v>1213.2</v>
      </c>
      <c r="EO212" s="656">
        <v>7307</v>
      </c>
      <c r="EP212" s="657">
        <v>12890.9</v>
      </c>
      <c r="EQ212" s="658">
        <v>3042.7</v>
      </c>
      <c r="ER212" s="657">
        <v>2588</v>
      </c>
      <c r="ES212" s="657">
        <v>3002</v>
      </c>
      <c r="EU212" s="635">
        <v>6.8934760448521912E-2</v>
      </c>
      <c r="EV212" s="635">
        <v>4.9904186320754745E-2</v>
      </c>
      <c r="EW212" s="635">
        <v>2.2582717635721228E-2</v>
      </c>
      <c r="EX212" s="635">
        <v>3.8632986627043092E-2</v>
      </c>
      <c r="EY212" s="635">
        <v>3.33000333000333E-4</v>
      </c>
      <c r="EZ212" s="129"/>
    </row>
    <row r="213" spans="8:156" x14ac:dyDescent="0.2">
      <c r="H213" s="14"/>
      <c r="I213" s="248"/>
      <c r="J213" s="4"/>
      <c r="K213" s="249"/>
      <c r="L213" s="249"/>
      <c r="M213" s="486">
        <v>45080</v>
      </c>
      <c r="N213" s="193">
        <v>7848</v>
      </c>
      <c r="O213" s="191">
        <v>14001</v>
      </c>
      <c r="P213" s="192">
        <v>3106</v>
      </c>
      <c r="Q213" s="191">
        <v>2674</v>
      </c>
      <c r="R213" s="191">
        <v>3071</v>
      </c>
      <c r="S213" s="487"/>
      <c r="T213" s="488"/>
      <c r="U213" s="21"/>
      <c r="V213" s="21"/>
      <c r="W213" s="489"/>
      <c r="X213" s="490">
        <v>1345</v>
      </c>
      <c r="Y213" s="194">
        <v>77</v>
      </c>
      <c r="Z213" s="192">
        <v>2596</v>
      </c>
      <c r="AA213" s="192">
        <v>24856.66</v>
      </c>
      <c r="AB213" s="192">
        <v>25435</v>
      </c>
      <c r="AC213" s="194">
        <v>-578.34000000000015</v>
      </c>
      <c r="AD213" s="491">
        <v>22839</v>
      </c>
      <c r="AE213" s="492">
        <v>-6.39</v>
      </c>
      <c r="AF213" s="192">
        <v>14001</v>
      </c>
      <c r="AG213" s="192">
        <v>14001</v>
      </c>
      <c r="AH213" s="192">
        <v>-5.39</v>
      </c>
      <c r="AI213" s="193">
        <v>7848</v>
      </c>
      <c r="AJ213" s="194">
        <v>0</v>
      </c>
      <c r="AK213" s="192">
        <v>558.89</v>
      </c>
      <c r="AL213" s="192">
        <v>614.15</v>
      </c>
      <c r="AM213" s="207">
        <v>1064.57</v>
      </c>
      <c r="AN213" s="207">
        <v>26.547619047619047</v>
      </c>
      <c r="AO213" s="197">
        <v>-9.8874554921361976E-2</v>
      </c>
      <c r="AP213" s="493">
        <v>1026</v>
      </c>
      <c r="AQ213" s="494">
        <v>1199.93</v>
      </c>
      <c r="AR213" s="495">
        <v>1128.3900000000001</v>
      </c>
      <c r="AS213" s="495">
        <v>1136.3900000000001</v>
      </c>
      <c r="AT213" s="495">
        <v>1230.3900000000001</v>
      </c>
      <c r="AU213" s="496">
        <v>1209.48</v>
      </c>
      <c r="AV213" s="496">
        <v>1190.69</v>
      </c>
      <c r="AW213" s="21"/>
      <c r="AX213" s="497">
        <v>1.115</v>
      </c>
      <c r="AY213" s="498">
        <v>1.4982</v>
      </c>
      <c r="AZ213" s="499">
        <v>2.4716</v>
      </c>
      <c r="BA213" s="499">
        <v>2.3395999999999999</v>
      </c>
      <c r="BB213" s="499">
        <v>2.1253000000000002</v>
      </c>
      <c r="BC213" s="307"/>
      <c r="BD213" s="500"/>
      <c r="BE213" s="501"/>
      <c r="BF213" s="499">
        <v>1062.1500000000001</v>
      </c>
      <c r="BG213" s="502">
        <v>1062.1500000000001</v>
      </c>
      <c r="BH213" s="503">
        <v>0</v>
      </c>
      <c r="BI213" s="503">
        <v>0</v>
      </c>
      <c r="BJ213" s="503">
        <v>0</v>
      </c>
      <c r="BK213" s="503">
        <v>1062.1500000000001</v>
      </c>
      <c r="BL213" s="503">
        <v>1062.1500000000001</v>
      </c>
      <c r="BM213" s="503">
        <v>1062.1500000000001</v>
      </c>
      <c r="BN213" s="503">
        <v>1060.77</v>
      </c>
      <c r="BO213" s="503">
        <v>1063.57</v>
      </c>
      <c r="BP213" s="503">
        <v>29.797068403908796</v>
      </c>
      <c r="BQ213" s="503">
        <v>283.24619999999913</v>
      </c>
      <c r="BR213" s="503">
        <v>0</v>
      </c>
      <c r="BS213" s="503">
        <v>1062.54</v>
      </c>
      <c r="BT213" s="503">
        <v>0</v>
      </c>
      <c r="BU213" s="504">
        <v>0</v>
      </c>
      <c r="BV213" s="307"/>
      <c r="BW213" s="458"/>
      <c r="BX213" s="505"/>
      <c r="BY213" s="505"/>
      <c r="BZ213" s="505"/>
      <c r="CA213" s="505"/>
      <c r="CB213" s="505"/>
      <c r="CC213" s="505"/>
      <c r="CD213" s="505"/>
      <c r="CE213" s="505"/>
      <c r="CF213" s="505"/>
      <c r="CG213" s="505"/>
      <c r="CH213" s="505"/>
      <c r="CI213" s="505"/>
      <c r="CJ213" s="505"/>
      <c r="CK213" s="505"/>
      <c r="CL213" s="505"/>
      <c r="CM213" s="505"/>
      <c r="CN213" s="505"/>
      <c r="CO213" s="500"/>
      <c r="CP213" s="505"/>
      <c r="CQ213" s="505"/>
      <c r="CR213" s="506"/>
      <c r="CS213" s="500"/>
      <c r="CT213" s="505"/>
      <c r="CU213" s="500"/>
      <c r="CV213" s="500"/>
      <c r="CW213" s="500"/>
      <c r="CX213" s="506"/>
      <c r="CY213" s="505"/>
      <c r="CZ213" s="475"/>
      <c r="DA213" s="307"/>
      <c r="DB213" s="507">
        <v>0</v>
      </c>
      <c r="DC213" s="508"/>
      <c r="DD213" s="508"/>
      <c r="DE213" s="508"/>
      <c r="DF213" s="573">
        <v>710.46</v>
      </c>
      <c r="DG213" s="396">
        <v>204.31</v>
      </c>
      <c r="DH213" s="397"/>
      <c r="DI213" s="512"/>
      <c r="DJ213" s="171">
        <v>914.77</v>
      </c>
      <c r="DK213" s="172">
        <v>710.46</v>
      </c>
      <c r="DL213" s="172">
        <v>204.31</v>
      </c>
      <c r="DM213" s="172">
        <v>508</v>
      </c>
      <c r="DN213" s="172">
        <v>425.48</v>
      </c>
      <c r="DO213" s="172">
        <v>5322.0400000000009</v>
      </c>
      <c r="DP213" s="172">
        <v>324.77</v>
      </c>
      <c r="DQ213" s="513">
        <v>0</v>
      </c>
      <c r="DS213" s="2"/>
      <c r="DT213" s="2"/>
      <c r="DU213" s="2"/>
      <c r="DV213" s="2"/>
      <c r="DW213" s="60"/>
      <c r="DX213" s="512">
        <v>21336</v>
      </c>
      <c r="DY213" s="514">
        <v>2</v>
      </c>
      <c r="DZ213" s="169">
        <v>0</v>
      </c>
      <c r="EA213" s="169">
        <v>0</v>
      </c>
      <c r="EB213" s="577"/>
      <c r="EC213" s="577"/>
      <c r="ED213" s="577"/>
      <c r="EE213" s="577"/>
      <c r="EF213" s="577"/>
      <c r="EG213" s="577"/>
      <c r="EH213" s="577"/>
      <c r="EI213" s="577"/>
      <c r="EJ213" s="577"/>
      <c r="EK213" s="577"/>
      <c r="EL213" s="577"/>
      <c r="EM213" s="172">
        <v>1064.57</v>
      </c>
      <c r="EO213" s="656">
        <v>7301.1</v>
      </c>
      <c r="EP213" s="657">
        <v>13139.8</v>
      </c>
      <c r="EQ213" s="658">
        <v>2991.2</v>
      </c>
      <c r="ER213" s="657">
        <v>2569.5</v>
      </c>
      <c r="ES213" s="657">
        <v>3039.3</v>
      </c>
      <c r="EU213" s="635">
        <v>6.9686544342507595E-2</v>
      </c>
      <c r="EV213" s="635">
        <v>6.1509892150560727E-2</v>
      </c>
      <c r="EW213" s="635">
        <v>3.6960721184803667E-2</v>
      </c>
      <c r="EX213" s="635">
        <v>3.9080029917726251E-2</v>
      </c>
      <c r="EY213" s="635">
        <v>1.0322370563334359E-2</v>
      </c>
      <c r="EZ213" s="129"/>
    </row>
    <row r="214" spans="8:156" x14ac:dyDescent="0.2">
      <c r="H214" s="14"/>
      <c r="I214" s="248"/>
      <c r="J214" s="4"/>
      <c r="K214" s="249"/>
      <c r="L214" s="249"/>
      <c r="M214" s="486">
        <v>45081</v>
      </c>
      <c r="N214" s="193">
        <v>7848</v>
      </c>
      <c r="O214" s="191">
        <v>14179</v>
      </c>
      <c r="P214" s="192">
        <v>3092</v>
      </c>
      <c r="Q214" s="191">
        <v>2754</v>
      </c>
      <c r="R214" s="191">
        <v>2831</v>
      </c>
      <c r="S214" s="487"/>
      <c r="T214" s="488"/>
      <c r="U214" s="21"/>
      <c r="V214" s="21"/>
      <c r="W214" s="489"/>
      <c r="X214" s="490">
        <v>1547</v>
      </c>
      <c r="Y214" s="194">
        <v>77</v>
      </c>
      <c r="Z214" s="192">
        <v>2550</v>
      </c>
      <c r="AA214" s="192">
        <v>24667.62</v>
      </c>
      <c r="AB214" s="192">
        <v>25395</v>
      </c>
      <c r="AC214" s="194">
        <v>-727.38000000000102</v>
      </c>
      <c r="AD214" s="491">
        <v>22845</v>
      </c>
      <c r="AE214" s="492">
        <v>-25.21</v>
      </c>
      <c r="AF214" s="192">
        <v>14179</v>
      </c>
      <c r="AG214" s="192">
        <v>14179</v>
      </c>
      <c r="AH214" s="192">
        <v>-24.21</v>
      </c>
      <c r="AI214" s="193">
        <v>7848</v>
      </c>
      <c r="AJ214" s="194">
        <v>0</v>
      </c>
      <c r="AK214" s="192">
        <v>553.62</v>
      </c>
      <c r="AL214" s="192">
        <v>555.39300537109375</v>
      </c>
      <c r="AM214" s="207">
        <v>1171.57</v>
      </c>
      <c r="AN214" s="207">
        <v>25.885714285714286</v>
      </c>
      <c r="AO214" s="197">
        <v>-3.202567412835059E-3</v>
      </c>
      <c r="AP214" s="493">
        <v>762.92</v>
      </c>
      <c r="AQ214" s="494">
        <v>1222.0999999999999</v>
      </c>
      <c r="AR214" s="495">
        <v>1126.49</v>
      </c>
      <c r="AS214" s="495">
        <v>1133.03</v>
      </c>
      <c r="AT214" s="495">
        <v>1231.56</v>
      </c>
      <c r="AU214" s="496">
        <v>1209.48</v>
      </c>
      <c r="AV214" s="496">
        <v>1201.53</v>
      </c>
      <c r="AW214" s="21"/>
      <c r="AX214" s="497">
        <v>1.0871999999999999</v>
      </c>
      <c r="AY214" s="498">
        <v>1.4614</v>
      </c>
      <c r="AZ214" s="499">
        <v>2.4870999999999999</v>
      </c>
      <c r="BA214" s="499">
        <v>2.3395999999999999</v>
      </c>
      <c r="BB214" s="499">
        <v>2.2582</v>
      </c>
      <c r="BC214" s="307"/>
      <c r="BD214" s="500"/>
      <c r="BE214" s="501"/>
      <c r="BF214" s="499">
        <v>1055.82</v>
      </c>
      <c r="BG214" s="502">
        <v>1055.82</v>
      </c>
      <c r="BH214" s="503">
        <v>0</v>
      </c>
      <c r="BI214" s="503">
        <v>0</v>
      </c>
      <c r="BJ214" s="503">
        <v>0</v>
      </c>
      <c r="BK214" s="503">
        <v>1055.82</v>
      </c>
      <c r="BL214" s="503">
        <v>1055.82</v>
      </c>
      <c r="BM214" s="503">
        <v>1055.82</v>
      </c>
      <c r="BN214" s="503">
        <v>1058.8</v>
      </c>
      <c r="BO214" s="503">
        <v>1055.79</v>
      </c>
      <c r="BP214" s="503">
        <v>34.270779051589372</v>
      </c>
      <c r="BQ214" s="503">
        <v>80.1487900000011</v>
      </c>
      <c r="BR214" s="503">
        <v>0</v>
      </c>
      <c r="BS214" s="503">
        <v>1055.68</v>
      </c>
      <c r="BT214" s="503">
        <v>0</v>
      </c>
      <c r="BU214" s="504">
        <v>0</v>
      </c>
      <c r="BV214" s="307"/>
      <c r="BW214" s="458"/>
      <c r="BX214" s="505"/>
      <c r="BY214" s="505"/>
      <c r="BZ214" s="505"/>
      <c r="CA214" s="505"/>
      <c r="CB214" s="505"/>
      <c r="CC214" s="505"/>
      <c r="CD214" s="505"/>
      <c r="CE214" s="505"/>
      <c r="CF214" s="505"/>
      <c r="CG214" s="505"/>
      <c r="CH214" s="505"/>
      <c r="CI214" s="505"/>
      <c r="CJ214" s="505"/>
      <c r="CK214" s="505"/>
      <c r="CL214" s="505"/>
      <c r="CM214" s="505"/>
      <c r="CN214" s="505"/>
      <c r="CO214" s="500"/>
      <c r="CP214" s="505"/>
      <c r="CQ214" s="505"/>
      <c r="CR214" s="506"/>
      <c r="CS214" s="500"/>
      <c r="CT214" s="505"/>
      <c r="CU214" s="500"/>
      <c r="CV214" s="500"/>
      <c r="CW214" s="500"/>
      <c r="CX214" s="506"/>
      <c r="CY214" s="505"/>
      <c r="CZ214" s="475"/>
      <c r="DA214" s="307"/>
      <c r="DB214" s="507">
        <v>0</v>
      </c>
      <c r="DC214" s="508"/>
      <c r="DD214" s="508"/>
      <c r="DE214" s="508"/>
      <c r="DF214" s="573">
        <v>805.13</v>
      </c>
      <c r="DG214" s="396">
        <v>247.12</v>
      </c>
      <c r="DH214" s="397"/>
      <c r="DI214" s="512"/>
      <c r="DJ214" s="171">
        <v>1052.25</v>
      </c>
      <c r="DK214" s="172">
        <v>805.13</v>
      </c>
      <c r="DL214" s="172">
        <v>247.12</v>
      </c>
      <c r="DM214" s="172">
        <v>0</v>
      </c>
      <c r="DN214" s="172">
        <v>0</v>
      </c>
      <c r="DO214" s="172">
        <v>6127.170000000001</v>
      </c>
      <c r="DP214" s="172">
        <v>571.89</v>
      </c>
      <c r="DQ214" s="513">
        <v>0</v>
      </c>
      <c r="DS214" s="2"/>
      <c r="DT214" s="2"/>
      <c r="DU214" s="2"/>
      <c r="DV214" s="2"/>
      <c r="DW214" s="60"/>
      <c r="DX214" s="512">
        <v>0</v>
      </c>
      <c r="DY214" s="514">
        <v>0</v>
      </c>
      <c r="DZ214" s="169">
        <v>0</v>
      </c>
      <c r="EA214" s="169">
        <v>0</v>
      </c>
      <c r="EB214" s="577"/>
      <c r="EC214" s="577"/>
      <c r="ED214" s="577"/>
      <c r="EE214" s="577"/>
      <c r="EF214" s="577"/>
      <c r="EG214" s="577"/>
      <c r="EH214" s="577"/>
      <c r="EI214" s="577"/>
      <c r="EJ214" s="577"/>
      <c r="EK214" s="577"/>
      <c r="EL214" s="577"/>
      <c r="EM214" s="172">
        <v>1171.57</v>
      </c>
      <c r="EO214" s="656">
        <v>7290</v>
      </c>
      <c r="EP214" s="657">
        <v>13466.6</v>
      </c>
      <c r="EQ214" s="658">
        <v>2991.3</v>
      </c>
      <c r="ER214" s="657">
        <v>2645.3</v>
      </c>
      <c r="ES214" s="657">
        <v>2886.9</v>
      </c>
      <c r="EU214" s="635">
        <v>7.1100917431192664E-2</v>
      </c>
      <c r="EV214" s="635">
        <v>5.0243317582340054E-2</v>
      </c>
      <c r="EW214" s="635">
        <v>3.2567917205692049E-2</v>
      </c>
      <c r="EX214" s="635">
        <v>3.9469862018881557E-2</v>
      </c>
      <c r="EY214" s="635">
        <v>-1.9745672907099998E-2</v>
      </c>
      <c r="EZ214" s="129"/>
    </row>
    <row r="215" spans="8:156" x14ac:dyDescent="0.2">
      <c r="H215" s="14"/>
      <c r="I215" s="248"/>
      <c r="J215" s="4"/>
      <c r="K215" s="249"/>
      <c r="L215" s="249"/>
      <c r="M215" s="486">
        <v>45082</v>
      </c>
      <c r="N215" s="193">
        <v>7848</v>
      </c>
      <c r="O215" s="191">
        <v>14307</v>
      </c>
      <c r="P215" s="192">
        <v>3215</v>
      </c>
      <c r="Q215" s="191">
        <v>2852</v>
      </c>
      <c r="R215" s="191">
        <v>2943</v>
      </c>
      <c r="S215" s="487"/>
      <c r="T215" s="488"/>
      <c r="U215" s="21"/>
      <c r="V215" s="21"/>
      <c r="W215" s="489"/>
      <c r="X215" s="490">
        <v>1433</v>
      </c>
      <c r="Y215" s="194">
        <v>78</v>
      </c>
      <c r="Z215" s="192">
        <v>2643</v>
      </c>
      <c r="AA215" s="192">
        <v>25338.37</v>
      </c>
      <c r="AB215" s="192">
        <v>25886</v>
      </c>
      <c r="AC215" s="194">
        <v>-547.63000000000102</v>
      </c>
      <c r="AD215" s="491">
        <v>23243</v>
      </c>
      <c r="AE215" s="492">
        <v>-24.46</v>
      </c>
      <c r="AF215" s="192">
        <v>14307</v>
      </c>
      <c r="AG215" s="192">
        <v>14307</v>
      </c>
      <c r="AH215" s="192">
        <v>-23.46</v>
      </c>
      <c r="AI215" s="193">
        <v>7848</v>
      </c>
      <c r="AJ215" s="194">
        <v>0</v>
      </c>
      <c r="AK215" s="192">
        <v>550.75869999999998</v>
      </c>
      <c r="AL215" s="192">
        <v>557.74</v>
      </c>
      <c r="AM215" s="207">
        <v>1129</v>
      </c>
      <c r="AN215" s="207">
        <v>26.480952380952381</v>
      </c>
      <c r="AO215" s="197">
        <v>-1.2675787055202274E-2</v>
      </c>
      <c r="AP215" s="493">
        <v>677.47</v>
      </c>
      <c r="AQ215" s="494">
        <v>1435.23</v>
      </c>
      <c r="AR215" s="495">
        <v>1128.42</v>
      </c>
      <c r="AS215" s="495">
        <v>1135.67</v>
      </c>
      <c r="AT215" s="495">
        <v>1236.6099999999999</v>
      </c>
      <c r="AU215" s="496">
        <v>1209.48</v>
      </c>
      <c r="AV215" s="496">
        <v>1203.1300000000001</v>
      </c>
      <c r="AW215" s="21"/>
      <c r="AX215" s="497">
        <v>1.1122000000000001</v>
      </c>
      <c r="AY215" s="498">
        <v>1.4931000000000001</v>
      </c>
      <c r="AZ215" s="499">
        <v>2.5455999999999999</v>
      </c>
      <c r="BA215" s="499">
        <v>2.3395999999999999</v>
      </c>
      <c r="BB215" s="499">
        <v>2.2725</v>
      </c>
      <c r="BC215" s="307"/>
      <c r="BD215" s="500"/>
      <c r="BE215" s="501"/>
      <c r="BF215" s="499">
        <v>1061.6600000000001</v>
      </c>
      <c r="BG215" s="502">
        <v>1061.6600000000001</v>
      </c>
      <c r="BH215" s="503">
        <v>0</v>
      </c>
      <c r="BI215" s="503">
        <v>0</v>
      </c>
      <c r="BJ215" s="503">
        <v>0</v>
      </c>
      <c r="BK215" s="503">
        <v>1061.6600000000001</v>
      </c>
      <c r="BL215" s="503">
        <v>1061.6600000000001</v>
      </c>
      <c r="BM215" s="503">
        <v>1061.6600000000001</v>
      </c>
      <c r="BN215" s="503">
        <v>1061.42</v>
      </c>
      <c r="BO215" s="503">
        <v>1062.1600000000001</v>
      </c>
      <c r="BP215" s="503">
        <v>31.278357131397399</v>
      </c>
      <c r="BQ215" s="503">
        <v>225.99716999999873</v>
      </c>
      <c r="BR215" s="503">
        <v>0</v>
      </c>
      <c r="BS215" s="503">
        <v>1061.68</v>
      </c>
      <c r="BT215" s="503">
        <v>0</v>
      </c>
      <c r="BU215" s="504">
        <v>0</v>
      </c>
      <c r="BV215" s="307"/>
      <c r="BW215" s="458"/>
      <c r="BX215" s="505"/>
      <c r="BY215" s="505"/>
      <c r="BZ215" s="505"/>
      <c r="CA215" s="505"/>
      <c r="CB215" s="505"/>
      <c r="CC215" s="505"/>
      <c r="CD215" s="505"/>
      <c r="CE215" s="505"/>
      <c r="CF215" s="505"/>
      <c r="CG215" s="505"/>
      <c r="CH215" s="505"/>
      <c r="CI215" s="505"/>
      <c r="CJ215" s="505"/>
      <c r="CK215" s="505"/>
      <c r="CL215" s="505"/>
      <c r="CM215" s="505"/>
      <c r="CN215" s="505"/>
      <c r="CO215" s="500"/>
      <c r="CP215" s="505"/>
      <c r="CQ215" s="505"/>
      <c r="CR215" s="506"/>
      <c r="CS215" s="500"/>
      <c r="CT215" s="505"/>
      <c r="CU215" s="500"/>
      <c r="CV215" s="500"/>
      <c r="CW215" s="500"/>
      <c r="CX215" s="506"/>
      <c r="CY215" s="505"/>
      <c r="CZ215" s="475"/>
      <c r="DA215" s="307"/>
      <c r="DB215" s="507">
        <v>0</v>
      </c>
      <c r="DC215" s="508"/>
      <c r="DD215" s="508"/>
      <c r="DE215" s="508"/>
      <c r="DF215" s="573">
        <v>733.78</v>
      </c>
      <c r="DG215" s="396">
        <v>241.01</v>
      </c>
      <c r="DH215" s="397"/>
      <c r="DI215" s="512"/>
      <c r="DJ215" s="171">
        <v>974.79</v>
      </c>
      <c r="DK215" s="172">
        <v>733.78</v>
      </c>
      <c r="DL215" s="172">
        <v>241.01</v>
      </c>
      <c r="DM215" s="172">
        <v>737.24</v>
      </c>
      <c r="DN215" s="172">
        <v>281.26</v>
      </c>
      <c r="DO215" s="172">
        <v>6123.7099999999991</v>
      </c>
      <c r="DP215" s="172">
        <v>531.6400000000001</v>
      </c>
      <c r="DQ215" s="513">
        <v>0</v>
      </c>
      <c r="DS215" s="2"/>
      <c r="DT215" s="2"/>
      <c r="DU215" s="2"/>
      <c r="DV215" s="2"/>
      <c r="DW215" s="60"/>
      <c r="DX215" s="512">
        <v>30964</v>
      </c>
      <c r="DY215" s="514">
        <v>1</v>
      </c>
      <c r="DZ215" s="169">
        <v>0</v>
      </c>
      <c r="EA215" s="169">
        <v>0</v>
      </c>
      <c r="EB215" s="577"/>
      <c r="EC215" s="577"/>
      <c r="ED215" s="577"/>
      <c r="EE215" s="577"/>
      <c r="EF215" s="577"/>
      <c r="EG215" s="577"/>
      <c r="EH215" s="577"/>
      <c r="EI215" s="577"/>
      <c r="EJ215" s="577"/>
      <c r="EK215" s="577"/>
      <c r="EL215" s="577"/>
      <c r="EM215" s="172">
        <v>1129</v>
      </c>
      <c r="EO215" s="656">
        <v>7309.8</v>
      </c>
      <c r="EP215" s="657">
        <v>13546.2</v>
      </c>
      <c r="EQ215" s="658">
        <v>3058.2</v>
      </c>
      <c r="ER215" s="657">
        <v>2741.9</v>
      </c>
      <c r="ES215" s="657">
        <v>2867.5</v>
      </c>
      <c r="EU215" s="635">
        <v>6.857798165137613E-2</v>
      </c>
      <c r="EV215" s="635">
        <v>5.317676661773952E-2</v>
      </c>
      <c r="EW215" s="635">
        <v>4.8771384136858532E-2</v>
      </c>
      <c r="EX215" s="635">
        <v>3.8604488078541339E-2</v>
      </c>
      <c r="EY215" s="635">
        <v>2.5654094461433911E-2</v>
      </c>
      <c r="EZ215" s="129"/>
    </row>
    <row r="216" spans="8:156" x14ac:dyDescent="0.2">
      <c r="H216" s="14"/>
      <c r="I216" s="248"/>
      <c r="J216" s="4"/>
      <c r="K216" s="249"/>
      <c r="L216" s="249"/>
      <c r="M216" s="486">
        <v>45083</v>
      </c>
      <c r="N216" s="193">
        <v>7848</v>
      </c>
      <c r="O216" s="191">
        <v>14440</v>
      </c>
      <c r="P216" s="192">
        <v>3241</v>
      </c>
      <c r="Q216" s="191">
        <v>2936</v>
      </c>
      <c r="R216" s="191">
        <v>2979</v>
      </c>
      <c r="S216" s="487"/>
      <c r="T216" s="488"/>
      <c r="U216" s="21"/>
      <c r="V216" s="21"/>
      <c r="W216" s="489"/>
      <c r="X216" s="490">
        <v>1558</v>
      </c>
      <c r="Y216" s="194">
        <v>79</v>
      </c>
      <c r="Z216" s="192">
        <v>2758</v>
      </c>
      <c r="AA216" s="192">
        <v>25152.6</v>
      </c>
      <c r="AB216" s="192">
        <v>25899</v>
      </c>
      <c r="AC216" s="194">
        <v>-746.40000000000146</v>
      </c>
      <c r="AD216" s="491">
        <v>23141</v>
      </c>
      <c r="AE216" s="492">
        <v>79.39</v>
      </c>
      <c r="AF216" s="192">
        <v>14440</v>
      </c>
      <c r="AG216" s="192">
        <v>14440</v>
      </c>
      <c r="AH216" s="192">
        <v>-23.61</v>
      </c>
      <c r="AI216" s="193">
        <v>7848</v>
      </c>
      <c r="AJ216" s="194">
        <v>0</v>
      </c>
      <c r="AK216" s="192">
        <v>555.17999999999995</v>
      </c>
      <c r="AL216" s="192">
        <v>561.29999999999995</v>
      </c>
      <c r="AM216" s="207">
        <v>1143.76</v>
      </c>
      <c r="AN216" s="207">
        <v>27.323809523809523</v>
      </c>
      <c r="AO216" s="197">
        <v>-1.1023451853452944E-2</v>
      </c>
      <c r="AP216" s="493">
        <v>647.59</v>
      </c>
      <c r="AQ216" s="494">
        <v>1482.08</v>
      </c>
      <c r="AR216" s="495">
        <v>1130.95</v>
      </c>
      <c r="AS216" s="495">
        <v>1134.8900000000001</v>
      </c>
      <c r="AT216" s="495">
        <v>1237.42</v>
      </c>
      <c r="AU216" s="496">
        <v>1209.48</v>
      </c>
      <c r="AV216" s="496">
        <v>1201.32</v>
      </c>
      <c r="AW216" s="21"/>
      <c r="AX216" s="497">
        <v>1.1476</v>
      </c>
      <c r="AY216" s="498">
        <v>1.4844999999999999</v>
      </c>
      <c r="AZ216" s="499">
        <v>2.5562999999999998</v>
      </c>
      <c r="BA216" s="499">
        <v>2.3395999999999999</v>
      </c>
      <c r="BB216" s="499">
        <v>2.2547999999999999</v>
      </c>
      <c r="BC216" s="307"/>
      <c r="BD216" s="500"/>
      <c r="BE216" s="501"/>
      <c r="BF216" s="499">
        <v>1062.6500000000001</v>
      </c>
      <c r="BG216" s="502">
        <v>1062.6500000000001</v>
      </c>
      <c r="BH216" s="503">
        <v>0</v>
      </c>
      <c r="BI216" s="503">
        <v>0</v>
      </c>
      <c r="BJ216" s="503">
        <v>0</v>
      </c>
      <c r="BK216" s="503">
        <v>1062.6500000000001</v>
      </c>
      <c r="BL216" s="503">
        <v>1062.6500000000001</v>
      </c>
      <c r="BM216" s="503">
        <v>1062.6500000000001</v>
      </c>
      <c r="BN216" s="503">
        <v>1063.4100000000001</v>
      </c>
      <c r="BO216" s="503">
        <v>1062.56</v>
      </c>
      <c r="BP216" s="503">
        <v>33.697048721536703</v>
      </c>
      <c r="BQ216" s="503">
        <v>31.725279999996019</v>
      </c>
      <c r="BR216" s="503">
        <v>0</v>
      </c>
      <c r="BS216" s="503">
        <v>1063.07</v>
      </c>
      <c r="BT216" s="503">
        <v>0</v>
      </c>
      <c r="BU216" s="504">
        <v>0</v>
      </c>
      <c r="BV216" s="307"/>
      <c r="BW216" s="458"/>
      <c r="BX216" s="505"/>
      <c r="BY216" s="505"/>
      <c r="BZ216" s="505"/>
      <c r="CA216" s="505"/>
      <c r="CB216" s="505"/>
      <c r="CC216" s="505"/>
      <c r="CD216" s="505"/>
      <c r="CE216" s="505"/>
      <c r="CF216" s="505"/>
      <c r="CG216" s="505"/>
      <c r="CH216" s="505"/>
      <c r="CI216" s="505"/>
      <c r="CJ216" s="505"/>
      <c r="CK216" s="505"/>
      <c r="CL216" s="505"/>
      <c r="CM216" s="505"/>
      <c r="CN216" s="505"/>
      <c r="CO216" s="500"/>
      <c r="CP216" s="505"/>
      <c r="CQ216" s="505"/>
      <c r="CR216" s="506"/>
      <c r="CS216" s="500"/>
      <c r="CT216" s="505"/>
      <c r="CU216" s="500"/>
      <c r="CV216" s="500"/>
      <c r="CW216" s="500"/>
      <c r="CX216" s="506"/>
      <c r="CY216" s="505"/>
      <c r="CZ216" s="475"/>
      <c r="DA216" s="307"/>
      <c r="DB216" s="507">
        <v>0</v>
      </c>
      <c r="DC216" s="508"/>
      <c r="DD216" s="508"/>
      <c r="DE216" s="508"/>
      <c r="DF216" s="573">
        <v>777.96</v>
      </c>
      <c r="DG216" s="396">
        <v>281.61</v>
      </c>
      <c r="DH216" s="397"/>
      <c r="DI216" s="512"/>
      <c r="DJ216" s="171">
        <v>1059.5700000000002</v>
      </c>
      <c r="DK216" s="172">
        <v>777.96</v>
      </c>
      <c r="DL216" s="172">
        <v>281.61</v>
      </c>
      <c r="DM216" s="172">
        <v>471.83</v>
      </c>
      <c r="DN216" s="172">
        <v>327.79</v>
      </c>
      <c r="DO216" s="172">
        <v>6429.8399999999992</v>
      </c>
      <c r="DP216" s="172">
        <v>485.46</v>
      </c>
      <c r="DQ216" s="513">
        <v>0</v>
      </c>
      <c r="DS216" s="2"/>
      <c r="DT216" s="2"/>
      <c r="DU216" s="2"/>
      <c r="DV216" s="2"/>
      <c r="DW216" s="60"/>
      <c r="DX216" s="512">
        <v>19817</v>
      </c>
      <c r="DY216" s="514">
        <v>1</v>
      </c>
      <c r="DZ216" s="169">
        <v>0</v>
      </c>
      <c r="EA216" s="169">
        <v>0</v>
      </c>
      <c r="EB216" s="577"/>
      <c r="EC216" s="577"/>
      <c r="ED216" s="577"/>
      <c r="EE216" s="577"/>
      <c r="EF216" s="577"/>
      <c r="EG216" s="577"/>
      <c r="EH216" s="577"/>
      <c r="EI216" s="577"/>
      <c r="EJ216" s="577"/>
      <c r="EK216" s="577"/>
      <c r="EL216" s="577"/>
      <c r="EM216" s="172">
        <v>1143.76</v>
      </c>
      <c r="EO216" s="656">
        <v>7317.8</v>
      </c>
      <c r="EP216" s="657">
        <v>13656.2</v>
      </c>
      <c r="EQ216" s="658">
        <v>3155</v>
      </c>
      <c r="ER216" s="657">
        <v>2822.9</v>
      </c>
      <c r="ES216" s="657">
        <v>2972.3</v>
      </c>
      <c r="EU216" s="635">
        <v>6.7558613659531072E-2</v>
      </c>
      <c r="EV216" s="635">
        <v>5.4279778393351748E-2</v>
      </c>
      <c r="EW216" s="635">
        <v>2.6535020055538414E-2</v>
      </c>
      <c r="EX216" s="635">
        <v>3.8521798365122588E-2</v>
      </c>
      <c r="EY216" s="635">
        <v>2.2490768714333058E-3</v>
      </c>
      <c r="EZ216" s="129"/>
    </row>
    <row r="217" spans="8:156" x14ac:dyDescent="0.2">
      <c r="H217" s="14"/>
      <c r="I217" s="248"/>
      <c r="J217" s="4"/>
      <c r="K217" s="249"/>
      <c r="L217" s="249"/>
      <c r="M217" s="486">
        <v>45084</v>
      </c>
      <c r="N217" s="193">
        <v>7848</v>
      </c>
      <c r="O217" s="191">
        <v>14015</v>
      </c>
      <c r="P217" s="192">
        <v>3099</v>
      </c>
      <c r="Q217" s="191">
        <v>2846</v>
      </c>
      <c r="R217" s="191">
        <v>2895</v>
      </c>
      <c r="S217" s="487"/>
      <c r="T217" s="488"/>
      <c r="U217" s="21"/>
      <c r="V217" s="21"/>
      <c r="W217" s="489"/>
      <c r="X217" s="490">
        <v>1553</v>
      </c>
      <c r="Y217" s="194">
        <v>77</v>
      </c>
      <c r="Z217" s="192">
        <v>2714</v>
      </c>
      <c r="AA217" s="192">
        <v>24517.06</v>
      </c>
      <c r="AB217" s="192">
        <v>25288</v>
      </c>
      <c r="AC217" s="194">
        <v>-770.93999999999869</v>
      </c>
      <c r="AD217" s="491">
        <v>22574</v>
      </c>
      <c r="AE217" s="492">
        <v>-24.98</v>
      </c>
      <c r="AF217" s="192">
        <v>14015</v>
      </c>
      <c r="AG217" s="192">
        <v>14015</v>
      </c>
      <c r="AH217" s="192">
        <v>-23.98</v>
      </c>
      <c r="AI217" s="193">
        <v>7848</v>
      </c>
      <c r="AJ217" s="194">
        <v>0</v>
      </c>
      <c r="AK217" s="192">
        <v>533.64</v>
      </c>
      <c r="AL217" s="192">
        <v>545.11</v>
      </c>
      <c r="AM217" s="207">
        <v>1216.53</v>
      </c>
      <c r="AN217" s="207">
        <v>25.861904761904764</v>
      </c>
      <c r="AO217" s="197">
        <v>-2.1493891012667767E-2</v>
      </c>
      <c r="AP217" s="493">
        <v>612.84</v>
      </c>
      <c r="AQ217" s="494">
        <v>1446.97</v>
      </c>
      <c r="AR217" s="495">
        <v>1126.3399999999999</v>
      </c>
      <c r="AS217" s="495">
        <v>1132.3</v>
      </c>
      <c r="AT217" s="495">
        <v>1237.24</v>
      </c>
      <c r="AU217" s="496">
        <v>1209.48</v>
      </c>
      <c r="AV217" s="496">
        <v>1198.6500000000001</v>
      </c>
      <c r="AW217" s="21"/>
      <c r="AX217" s="497">
        <v>1.0862000000000001</v>
      </c>
      <c r="AY217" s="498">
        <v>1.4494</v>
      </c>
      <c r="AZ217" s="499">
        <v>2.5537999999999998</v>
      </c>
      <c r="BA217" s="499">
        <v>2.3395999999999999</v>
      </c>
      <c r="BB217" s="499">
        <v>2.2246000000000001</v>
      </c>
      <c r="BC217" s="307"/>
      <c r="BD217" s="500"/>
      <c r="BE217" s="501"/>
      <c r="BF217" s="499">
        <v>1054.3900000000001</v>
      </c>
      <c r="BG217" s="502">
        <v>1054.3900000000001</v>
      </c>
      <c r="BH217" s="503">
        <v>0</v>
      </c>
      <c r="BI217" s="503">
        <v>0</v>
      </c>
      <c r="BJ217" s="503">
        <v>0</v>
      </c>
      <c r="BK217" s="503">
        <v>1054.3900000000001</v>
      </c>
      <c r="BL217" s="503">
        <v>1054.3900000000001</v>
      </c>
      <c r="BM217" s="503">
        <v>1054.3900000000001</v>
      </c>
      <c r="BN217" s="503">
        <v>1054.3599999999999</v>
      </c>
      <c r="BO217" s="503">
        <v>1054.3900000000001</v>
      </c>
      <c r="BP217" s="503">
        <v>34.416832231378045</v>
      </c>
      <c r="BQ217" s="503">
        <v>115.19401999999991</v>
      </c>
      <c r="BR217" s="503">
        <v>0</v>
      </c>
      <c r="BS217" s="503">
        <v>1054.25</v>
      </c>
      <c r="BT217" s="503">
        <v>0</v>
      </c>
      <c r="BU217" s="504">
        <v>0</v>
      </c>
      <c r="BV217" s="307"/>
      <c r="BW217" s="458"/>
      <c r="BX217" s="505"/>
      <c r="BY217" s="505"/>
      <c r="BZ217" s="505"/>
      <c r="CA217" s="505"/>
      <c r="CB217" s="505"/>
      <c r="CC217" s="505"/>
      <c r="CD217" s="505"/>
      <c r="CE217" s="505"/>
      <c r="CF217" s="505"/>
      <c r="CG217" s="505"/>
      <c r="CH217" s="505"/>
      <c r="CI217" s="505"/>
      <c r="CJ217" s="505"/>
      <c r="CK217" s="505"/>
      <c r="CL217" s="505"/>
      <c r="CM217" s="505"/>
      <c r="CN217" s="505"/>
      <c r="CO217" s="500"/>
      <c r="CP217" s="505"/>
      <c r="CQ217" s="505"/>
      <c r="CR217" s="506"/>
      <c r="CS217" s="500"/>
      <c r="CT217" s="505"/>
      <c r="CU217" s="500"/>
      <c r="CV217" s="500"/>
      <c r="CW217" s="500"/>
      <c r="CX217" s="506"/>
      <c r="CY217" s="505"/>
      <c r="CZ217" s="475"/>
      <c r="DA217" s="307"/>
      <c r="DB217" s="507">
        <v>0</v>
      </c>
      <c r="DC217" s="508"/>
      <c r="DD217" s="508"/>
      <c r="DE217" s="508"/>
      <c r="DF217" s="573">
        <v>790.12</v>
      </c>
      <c r="DG217" s="396">
        <v>266.58</v>
      </c>
      <c r="DH217" s="397"/>
      <c r="DI217" s="512"/>
      <c r="DJ217" s="171">
        <v>1056.7</v>
      </c>
      <c r="DK217" s="172">
        <v>790.12</v>
      </c>
      <c r="DL217" s="172">
        <v>266.58</v>
      </c>
      <c r="DM217" s="172">
        <v>995.93</v>
      </c>
      <c r="DN217" s="172">
        <v>275.64</v>
      </c>
      <c r="DO217" s="172">
        <v>6224.0299999999988</v>
      </c>
      <c r="DP217" s="172">
        <v>476.4</v>
      </c>
      <c r="DQ217" s="513">
        <v>0</v>
      </c>
      <c r="DS217" s="2"/>
      <c r="DT217" s="2"/>
      <c r="DU217" s="2"/>
      <c r="DV217" s="2"/>
      <c r="DW217" s="60"/>
      <c r="DX217" s="512">
        <v>41829</v>
      </c>
      <c r="DY217" s="514">
        <v>1</v>
      </c>
      <c r="DZ217" s="169">
        <v>0</v>
      </c>
      <c r="EA217" s="169">
        <v>0</v>
      </c>
      <c r="EB217" s="577"/>
      <c r="EC217" s="577"/>
      <c r="ED217" s="577"/>
      <c r="EE217" s="577"/>
      <c r="EF217" s="577"/>
      <c r="EG217" s="577"/>
      <c r="EH217" s="577"/>
      <c r="EI217" s="577"/>
      <c r="EJ217" s="577"/>
      <c r="EK217" s="577"/>
      <c r="EL217" s="577"/>
      <c r="EM217" s="172">
        <v>1216.53</v>
      </c>
      <c r="EO217" s="656">
        <v>7249.3</v>
      </c>
      <c r="EP217" s="657">
        <v>13346</v>
      </c>
      <c r="EQ217" s="658">
        <v>3027.8</v>
      </c>
      <c r="ER217" s="657">
        <v>2736.4</v>
      </c>
      <c r="ES217" s="657">
        <v>2843.4</v>
      </c>
      <c r="EU217" s="635">
        <v>7.628695208970436E-2</v>
      </c>
      <c r="EV217" s="635">
        <v>4.7734570103460577E-2</v>
      </c>
      <c r="EW217" s="635">
        <v>2.2975153275250022E-2</v>
      </c>
      <c r="EX217" s="635">
        <v>3.8510189739985913E-2</v>
      </c>
      <c r="EY217" s="635">
        <v>1.782383419689116E-2</v>
      </c>
      <c r="EZ217" s="129"/>
    </row>
    <row r="218" spans="8:156" x14ac:dyDescent="0.2">
      <c r="H218" s="14"/>
      <c r="I218" s="248"/>
      <c r="J218" s="4"/>
      <c r="K218" s="249"/>
      <c r="L218" s="249"/>
      <c r="M218" s="486">
        <v>45085</v>
      </c>
      <c r="N218" s="193">
        <v>7848</v>
      </c>
      <c r="O218" s="191">
        <v>13514</v>
      </c>
      <c r="P218" s="192">
        <v>3089</v>
      </c>
      <c r="Q218" s="191">
        <v>2852</v>
      </c>
      <c r="R218" s="191">
        <v>3437</v>
      </c>
      <c r="S218" s="487"/>
      <c r="T218" s="488"/>
      <c r="U218" s="21"/>
      <c r="V218" s="21"/>
      <c r="W218" s="489"/>
      <c r="X218" s="490">
        <v>1619</v>
      </c>
      <c r="Y218" s="194">
        <v>77</v>
      </c>
      <c r="Z218" s="192">
        <v>2682</v>
      </c>
      <c r="AA218" s="192">
        <v>24607.64</v>
      </c>
      <c r="AB218" s="192">
        <v>24756</v>
      </c>
      <c r="AC218" s="194">
        <v>-148.36000000000058</v>
      </c>
      <c r="AD218" s="491">
        <v>22074</v>
      </c>
      <c r="AE218" s="492">
        <v>326.11</v>
      </c>
      <c r="AF218" s="192">
        <v>13514</v>
      </c>
      <c r="AG218" s="192">
        <v>13514</v>
      </c>
      <c r="AH218" s="192">
        <v>327.11</v>
      </c>
      <c r="AI218" s="193">
        <v>7848</v>
      </c>
      <c r="AJ218" s="194">
        <v>0</v>
      </c>
      <c r="AK218" s="192">
        <v>588.29</v>
      </c>
      <c r="AL218" s="192">
        <v>547.41999999999996</v>
      </c>
      <c r="AM218" s="207">
        <v>1218.1600000000001</v>
      </c>
      <c r="AN218" s="207">
        <v>28.042857142857141</v>
      </c>
      <c r="AO218" s="197">
        <v>6.9472539053868007E-2</v>
      </c>
      <c r="AP218" s="493">
        <v>762.05</v>
      </c>
      <c r="AQ218" s="494">
        <v>1393.39</v>
      </c>
      <c r="AR218" s="495">
        <v>1132.75</v>
      </c>
      <c r="AS218" s="495">
        <v>1133.8499999999999</v>
      </c>
      <c r="AT218" s="495">
        <v>1238.1600000000001</v>
      </c>
      <c r="AU218" s="496">
        <v>1209.48</v>
      </c>
      <c r="AV218" s="496">
        <v>1180.8800000000001</v>
      </c>
      <c r="AW218" s="21"/>
      <c r="AX218" s="497">
        <v>1.1778</v>
      </c>
      <c r="AY218" s="498">
        <v>1.4723999999999999</v>
      </c>
      <c r="AZ218" s="499">
        <v>2.5672999999999999</v>
      </c>
      <c r="BA218" s="499">
        <v>2.3395999999999999</v>
      </c>
      <c r="BB218" s="499">
        <v>1.9901</v>
      </c>
      <c r="BC218" s="307"/>
      <c r="BD218" s="500"/>
      <c r="BE218" s="501"/>
      <c r="BF218" s="499">
        <v>1055.51</v>
      </c>
      <c r="BG218" s="502">
        <v>1055.51</v>
      </c>
      <c r="BH218" s="503">
        <v>0</v>
      </c>
      <c r="BI218" s="503">
        <v>0</v>
      </c>
      <c r="BJ218" s="503">
        <v>0</v>
      </c>
      <c r="BK218" s="503">
        <v>1055.51</v>
      </c>
      <c r="BL218" s="503">
        <v>1055.51</v>
      </c>
      <c r="BM218" s="503">
        <v>1055.51</v>
      </c>
      <c r="BN218" s="503">
        <v>1055.28</v>
      </c>
      <c r="BO218" s="503">
        <v>1055.48</v>
      </c>
      <c r="BP218" s="503">
        <v>35.81847755367599</v>
      </c>
      <c r="BQ218" s="503">
        <v>34.942020000001321</v>
      </c>
      <c r="BR218" s="503">
        <v>0</v>
      </c>
      <c r="BS218" s="503">
        <v>1055.5</v>
      </c>
      <c r="BT218" s="503">
        <v>0</v>
      </c>
      <c r="BU218" s="504">
        <v>0</v>
      </c>
      <c r="BV218" s="307"/>
      <c r="BW218" s="458"/>
      <c r="BX218" s="505"/>
      <c r="BY218" s="505"/>
      <c r="BZ218" s="505"/>
      <c r="CA218" s="505"/>
      <c r="CB218" s="505"/>
      <c r="CC218" s="505"/>
      <c r="CD218" s="505"/>
      <c r="CE218" s="505"/>
      <c r="CF218" s="505"/>
      <c r="CG218" s="505"/>
      <c r="CH218" s="505"/>
      <c r="CI218" s="505"/>
      <c r="CJ218" s="505"/>
      <c r="CK218" s="505"/>
      <c r="CL218" s="505"/>
      <c r="CM218" s="505"/>
      <c r="CN218" s="505"/>
      <c r="CO218" s="500"/>
      <c r="CP218" s="505"/>
      <c r="CQ218" s="505"/>
      <c r="CR218" s="506"/>
      <c r="CS218" s="500"/>
      <c r="CT218" s="505"/>
      <c r="CU218" s="500"/>
      <c r="CV218" s="500"/>
      <c r="CW218" s="500"/>
      <c r="CX218" s="506"/>
      <c r="CY218" s="505"/>
      <c r="CZ218" s="475"/>
      <c r="DA218" s="307"/>
      <c r="DB218" s="507">
        <v>0</v>
      </c>
      <c r="DC218" s="508"/>
      <c r="DD218" s="508"/>
      <c r="DE218" s="508"/>
      <c r="DF218" s="573">
        <v>800</v>
      </c>
      <c r="DG218" s="396">
        <v>301.06</v>
      </c>
      <c r="DH218" s="397"/>
      <c r="DI218" s="512"/>
      <c r="DJ218" s="171">
        <v>1101.06</v>
      </c>
      <c r="DK218" s="172">
        <v>800</v>
      </c>
      <c r="DL218" s="172">
        <v>301.06</v>
      </c>
      <c r="DM218" s="172">
        <v>743.52</v>
      </c>
      <c r="DN218" s="172">
        <v>495.05</v>
      </c>
      <c r="DO218" s="172">
        <v>6280.51</v>
      </c>
      <c r="DP218" s="172">
        <v>282.40999999999997</v>
      </c>
      <c r="DQ218" s="513">
        <v>0</v>
      </c>
      <c r="DS218" s="2"/>
      <c r="DT218" s="2"/>
      <c r="DU218" s="2"/>
      <c r="DV218" s="2"/>
      <c r="DW218" s="60"/>
      <c r="DX218" s="512">
        <v>31228</v>
      </c>
      <c r="DY218" s="514">
        <v>2</v>
      </c>
      <c r="DZ218" s="169">
        <v>0</v>
      </c>
      <c r="EA218" s="169">
        <v>0</v>
      </c>
      <c r="EB218" s="577"/>
      <c r="EC218" s="577"/>
      <c r="ED218" s="577"/>
      <c r="EE218" s="577"/>
      <c r="EF218" s="577"/>
      <c r="EG218" s="577"/>
      <c r="EH218" s="577"/>
      <c r="EI218" s="577"/>
      <c r="EJ218" s="577"/>
      <c r="EK218" s="577"/>
      <c r="EL218" s="577"/>
      <c r="EM218" s="172">
        <v>1218.1600000000001</v>
      </c>
      <c r="EO218" s="656">
        <v>7321</v>
      </c>
      <c r="EP218" s="657">
        <v>12942</v>
      </c>
      <c r="EQ218" s="658">
        <v>2992</v>
      </c>
      <c r="ER218" s="657">
        <v>2711</v>
      </c>
      <c r="ES218" s="657">
        <v>3436</v>
      </c>
      <c r="EU218" s="635">
        <v>6.7150866462793071E-2</v>
      </c>
      <c r="EV218" s="635">
        <v>4.2326476246855115E-2</v>
      </c>
      <c r="EW218" s="635">
        <v>3.1401748138556167E-2</v>
      </c>
      <c r="EX218" s="635">
        <v>4.9438990182328189E-2</v>
      </c>
      <c r="EY218" s="635">
        <v>2.9095141111434392E-4</v>
      </c>
      <c r="EZ218" s="129"/>
    </row>
    <row r="219" spans="8:156" x14ac:dyDescent="0.2">
      <c r="H219" s="14"/>
      <c r="I219" s="248"/>
      <c r="J219" s="4"/>
      <c r="K219" s="249"/>
      <c r="L219" s="249"/>
      <c r="M219" s="486">
        <v>45086</v>
      </c>
      <c r="N219" s="193">
        <v>7848</v>
      </c>
      <c r="O219" s="191">
        <v>13934</v>
      </c>
      <c r="P219" s="192">
        <v>2895</v>
      </c>
      <c r="Q219" s="191">
        <v>2774</v>
      </c>
      <c r="R219" s="191">
        <v>3812</v>
      </c>
      <c r="S219" s="487"/>
      <c r="T219" s="488"/>
      <c r="U219" s="21"/>
      <c r="V219" s="21"/>
      <c r="W219" s="489"/>
      <c r="X219" s="490">
        <v>1603</v>
      </c>
      <c r="Y219" s="194">
        <v>78</v>
      </c>
      <c r="Z219" s="192">
        <v>2713</v>
      </c>
      <c r="AA219" s="192">
        <v>24539.61</v>
      </c>
      <c r="AB219" s="192">
        <v>24968</v>
      </c>
      <c r="AC219" s="194">
        <v>-428.38999999999942</v>
      </c>
      <c r="AD219" s="491">
        <v>22255</v>
      </c>
      <c r="AE219" s="492">
        <v>293.8</v>
      </c>
      <c r="AF219" s="192">
        <v>13934</v>
      </c>
      <c r="AG219" s="192">
        <v>13934</v>
      </c>
      <c r="AH219" s="192">
        <v>293.8</v>
      </c>
      <c r="AI219" s="193">
        <v>7848</v>
      </c>
      <c r="AJ219" s="194">
        <v>0</v>
      </c>
      <c r="AK219" s="192">
        <v>513.49</v>
      </c>
      <c r="AL219" s="192">
        <v>540.12</v>
      </c>
      <c r="AM219" s="207">
        <v>1185.23</v>
      </c>
      <c r="AN219" s="207">
        <v>28.378571428571426</v>
      </c>
      <c r="AO219" s="197">
        <v>-5.1860795731172943E-2</v>
      </c>
      <c r="AP219" s="493">
        <v>827.58</v>
      </c>
      <c r="AQ219" s="494">
        <v>1793.9</v>
      </c>
      <c r="AR219" s="495">
        <v>1133.68</v>
      </c>
      <c r="AS219" s="495">
        <v>1133.1099999999999</v>
      </c>
      <c r="AT219" s="495">
        <v>1237.55</v>
      </c>
      <c r="AU219" s="496">
        <v>1209.48</v>
      </c>
      <c r="AV219" s="496">
        <v>1172.68</v>
      </c>
      <c r="AW219" s="21"/>
      <c r="AX219" s="497">
        <v>1.1919</v>
      </c>
      <c r="AY219" s="498">
        <v>1.4601</v>
      </c>
      <c r="AZ219" s="499">
        <v>2.5615999999999999</v>
      </c>
      <c r="BA219" s="499">
        <v>2.3395999999999999</v>
      </c>
      <c r="BB219" s="499">
        <v>1.881</v>
      </c>
      <c r="BC219" s="307"/>
      <c r="BD219" s="500"/>
      <c r="BE219" s="501"/>
      <c r="BF219" s="499">
        <v>1056.8</v>
      </c>
      <c r="BG219" s="502">
        <v>1056.8</v>
      </c>
      <c r="BH219" s="503">
        <v>0</v>
      </c>
      <c r="BI219" s="503">
        <v>0</v>
      </c>
      <c r="BJ219" s="503">
        <v>0</v>
      </c>
      <c r="BK219" s="503">
        <v>1056.8</v>
      </c>
      <c r="BL219" s="503">
        <v>1056.8</v>
      </c>
      <c r="BM219" s="503">
        <v>1056.8</v>
      </c>
      <c r="BN219" s="503">
        <v>1055.82</v>
      </c>
      <c r="BO219" s="503">
        <v>1056.81</v>
      </c>
      <c r="BP219" s="503">
        <v>34.872852893196431</v>
      </c>
      <c r="BQ219" s="503">
        <v>25.420030000000224</v>
      </c>
      <c r="BR219" s="503">
        <v>0</v>
      </c>
      <c r="BS219" s="503">
        <v>1056.75</v>
      </c>
      <c r="BT219" s="503">
        <v>0</v>
      </c>
      <c r="BU219" s="504">
        <v>0</v>
      </c>
      <c r="BV219" s="307"/>
      <c r="BW219" s="458"/>
      <c r="BX219" s="505"/>
      <c r="BY219" s="505"/>
      <c r="BZ219" s="505"/>
      <c r="CA219" s="505"/>
      <c r="CB219" s="505"/>
      <c r="CC219" s="505"/>
      <c r="CD219" s="505"/>
      <c r="CE219" s="505"/>
      <c r="CF219" s="505"/>
      <c r="CG219" s="505"/>
      <c r="CH219" s="505"/>
      <c r="CI219" s="505"/>
      <c r="CJ219" s="505"/>
      <c r="CK219" s="505"/>
      <c r="CL219" s="505"/>
      <c r="CM219" s="505"/>
      <c r="CN219" s="505"/>
      <c r="CO219" s="500"/>
      <c r="CP219" s="505"/>
      <c r="CQ219" s="505"/>
      <c r="CR219" s="506"/>
      <c r="CS219" s="500"/>
      <c r="CT219" s="505"/>
      <c r="CU219" s="500"/>
      <c r="CV219" s="500"/>
      <c r="CW219" s="500"/>
      <c r="CX219" s="506"/>
      <c r="CY219" s="505"/>
      <c r="CZ219" s="475"/>
      <c r="DA219" s="307"/>
      <c r="DB219" s="507">
        <v>0</v>
      </c>
      <c r="DC219" s="508"/>
      <c r="DD219" s="508"/>
      <c r="DE219" s="508"/>
      <c r="DF219" s="573">
        <v>803.69</v>
      </c>
      <c r="DG219" s="396">
        <v>286.54000000000002</v>
      </c>
      <c r="DH219" s="397"/>
      <c r="DI219" s="512"/>
      <c r="DJ219" s="171">
        <v>1090.23</v>
      </c>
      <c r="DK219" s="172">
        <v>803.69</v>
      </c>
      <c r="DL219" s="172">
        <v>286.54000000000002</v>
      </c>
      <c r="DM219" s="172">
        <v>781.12</v>
      </c>
      <c r="DN219" s="172">
        <v>321.10000000000002</v>
      </c>
      <c r="DO219" s="172">
        <v>6303.0800000000008</v>
      </c>
      <c r="DP219" s="172">
        <v>247.85000000000002</v>
      </c>
      <c r="DQ219" s="513">
        <v>0</v>
      </c>
      <c r="DS219" s="2"/>
      <c r="DT219" s="2"/>
      <c r="DU219" s="2"/>
      <c r="DV219" s="2"/>
      <c r="DW219" s="60"/>
      <c r="DX219" s="512">
        <v>32807</v>
      </c>
      <c r="DY219" s="514">
        <v>1</v>
      </c>
      <c r="DZ219" s="169">
        <v>0</v>
      </c>
      <c r="EA219" s="169">
        <v>0</v>
      </c>
      <c r="EB219" s="577"/>
      <c r="EC219" s="577"/>
      <c r="ED219" s="577"/>
      <c r="EE219" s="577"/>
      <c r="EF219" s="577"/>
      <c r="EG219" s="577"/>
      <c r="EH219" s="577"/>
      <c r="EI219" s="577"/>
      <c r="EJ219" s="577"/>
      <c r="EK219" s="577"/>
      <c r="EL219" s="577"/>
      <c r="EM219" s="169">
        <v>1185.23</v>
      </c>
      <c r="EO219" s="656">
        <v>7337</v>
      </c>
      <c r="EP219" s="657">
        <v>12964</v>
      </c>
      <c r="EQ219" s="658">
        <v>2860</v>
      </c>
      <c r="ER219" s="657">
        <v>2648</v>
      </c>
      <c r="ES219" s="657">
        <v>3811</v>
      </c>
      <c r="EU219" s="635">
        <v>6.5112130479102956E-2</v>
      </c>
      <c r="EV219" s="635">
        <v>6.961389407205397E-2</v>
      </c>
      <c r="EW219" s="635">
        <v>1.2089810017271158E-2</v>
      </c>
      <c r="EX219" s="635">
        <v>4.542177361211247E-2</v>
      </c>
      <c r="EY219" s="635">
        <v>2.6232948583420777E-4</v>
      </c>
      <c r="EZ219" s="129"/>
    </row>
    <row r="220" spans="8:156" x14ac:dyDescent="0.2">
      <c r="H220" s="14"/>
      <c r="I220" s="248"/>
      <c r="J220" s="4"/>
      <c r="K220" s="249"/>
      <c r="L220" s="249"/>
      <c r="M220" s="486">
        <v>45087</v>
      </c>
      <c r="N220" s="193">
        <v>8208</v>
      </c>
      <c r="O220" s="191">
        <v>14099</v>
      </c>
      <c r="P220" s="192">
        <v>2824</v>
      </c>
      <c r="Q220" s="191">
        <v>2724</v>
      </c>
      <c r="R220" s="191">
        <v>3753</v>
      </c>
      <c r="S220" s="487"/>
      <c r="T220" s="488"/>
      <c r="U220" s="21"/>
      <c r="V220" s="21"/>
      <c r="W220" s="489"/>
      <c r="X220" s="490">
        <v>1472</v>
      </c>
      <c r="Y220" s="194">
        <v>79</v>
      </c>
      <c r="Z220" s="192">
        <v>2537</v>
      </c>
      <c r="AA220" s="192">
        <v>24810.91</v>
      </c>
      <c r="AB220" s="192">
        <v>25510</v>
      </c>
      <c r="AC220" s="194">
        <v>-699.09000000000015</v>
      </c>
      <c r="AD220" s="491">
        <v>22973</v>
      </c>
      <c r="AE220" s="492">
        <v>-7.43</v>
      </c>
      <c r="AF220" s="192">
        <v>14099</v>
      </c>
      <c r="AG220" s="192">
        <v>14099</v>
      </c>
      <c r="AH220" s="192">
        <v>-6.43</v>
      </c>
      <c r="AI220" s="193">
        <v>8208</v>
      </c>
      <c r="AJ220" s="194">
        <v>0</v>
      </c>
      <c r="AK220" s="192">
        <v>515.15</v>
      </c>
      <c r="AL220" s="192">
        <v>506.91</v>
      </c>
      <c r="AM220" s="207">
        <v>1149.3</v>
      </c>
      <c r="AN220" s="207">
        <v>28.080952380952382</v>
      </c>
      <c r="AO220" s="197">
        <v>1.5995341162768035E-2</v>
      </c>
      <c r="AP220" s="493">
        <v>1180.5999999999999</v>
      </c>
      <c r="AQ220" s="494">
        <v>1709.38</v>
      </c>
      <c r="AR220" s="495">
        <v>1132.8699999999999</v>
      </c>
      <c r="AS220" s="495">
        <v>1134.26</v>
      </c>
      <c r="AT220" s="495">
        <v>1236.76</v>
      </c>
      <c r="AU220" s="496">
        <v>1205.6500000000001</v>
      </c>
      <c r="AV220" s="496">
        <v>1174.77</v>
      </c>
      <c r="AW220" s="21"/>
      <c r="AX220" s="497">
        <v>1.1794</v>
      </c>
      <c r="AY220" s="498">
        <v>1.4703999999999999</v>
      </c>
      <c r="AZ220" s="499">
        <v>2.5482</v>
      </c>
      <c r="BA220" s="499">
        <v>2.2867999999999999</v>
      </c>
      <c r="BB220" s="499">
        <v>1.9069</v>
      </c>
      <c r="BC220" s="307"/>
      <c r="BD220" s="500"/>
      <c r="BE220" s="501"/>
      <c r="BF220" s="499">
        <v>1064.79</v>
      </c>
      <c r="BG220" s="502">
        <v>1064.79</v>
      </c>
      <c r="BH220" s="503">
        <v>0</v>
      </c>
      <c r="BI220" s="503">
        <v>0</v>
      </c>
      <c r="BJ220" s="503">
        <v>0</v>
      </c>
      <c r="BK220" s="503">
        <v>1064.79</v>
      </c>
      <c r="BL220" s="503">
        <v>1064.79</v>
      </c>
      <c r="BM220" s="503">
        <v>1064.79</v>
      </c>
      <c r="BN220" s="503">
        <v>1059.3499999999999</v>
      </c>
      <c r="BO220" s="503">
        <v>1064.54</v>
      </c>
      <c r="BP220" s="503">
        <v>31.684383700329029</v>
      </c>
      <c r="BQ220" s="503">
        <v>38.903880000001664</v>
      </c>
      <c r="BR220" s="503">
        <v>0</v>
      </c>
      <c r="BS220" s="503">
        <v>1064.5899999999999</v>
      </c>
      <c r="BT220" s="503">
        <v>0</v>
      </c>
      <c r="BU220" s="504">
        <v>0</v>
      </c>
      <c r="BV220" s="307"/>
      <c r="BW220" s="458"/>
      <c r="BX220" s="505"/>
      <c r="BY220" s="505"/>
      <c r="BZ220" s="505"/>
      <c r="CA220" s="505"/>
      <c r="CB220" s="505"/>
      <c r="CC220" s="505"/>
      <c r="CD220" s="505"/>
      <c r="CE220" s="505"/>
      <c r="CF220" s="505"/>
      <c r="CG220" s="505"/>
      <c r="CH220" s="505"/>
      <c r="CI220" s="505"/>
      <c r="CJ220" s="505"/>
      <c r="CK220" s="505"/>
      <c r="CL220" s="505"/>
      <c r="CM220" s="505"/>
      <c r="CN220" s="505"/>
      <c r="CO220" s="500"/>
      <c r="CP220" s="505"/>
      <c r="CQ220" s="505"/>
      <c r="CR220" s="506"/>
      <c r="CS220" s="500"/>
      <c r="CT220" s="505"/>
      <c r="CU220" s="500"/>
      <c r="CV220" s="500"/>
      <c r="CW220" s="500"/>
      <c r="CX220" s="506"/>
      <c r="CY220" s="505"/>
      <c r="CZ220" s="475"/>
      <c r="DA220" s="307"/>
      <c r="DB220" s="507">
        <v>0</v>
      </c>
      <c r="DC220" s="508"/>
      <c r="DD220" s="508"/>
      <c r="DE220" s="508"/>
      <c r="DF220" s="573">
        <v>755.57</v>
      </c>
      <c r="DG220" s="396">
        <v>245.91</v>
      </c>
      <c r="DH220" s="397"/>
      <c r="DI220" s="512"/>
      <c r="DJ220" s="171">
        <v>1001.48</v>
      </c>
      <c r="DK220" s="172">
        <v>755.57</v>
      </c>
      <c r="DL220" s="172">
        <v>245.91</v>
      </c>
      <c r="DM220" s="172">
        <v>1196.76</v>
      </c>
      <c r="DN220" s="172">
        <v>209.88</v>
      </c>
      <c r="DO220" s="172">
        <v>5861.89</v>
      </c>
      <c r="DP220" s="172">
        <v>283.88</v>
      </c>
      <c r="DQ220" s="513">
        <v>0</v>
      </c>
      <c r="DS220" s="2"/>
      <c r="DT220" s="2"/>
      <c r="DU220" s="2"/>
      <c r="DV220" s="2"/>
      <c r="DW220" s="60"/>
      <c r="DX220" s="512">
        <v>50264</v>
      </c>
      <c r="DY220" s="514">
        <v>1</v>
      </c>
      <c r="DZ220" s="169">
        <v>0</v>
      </c>
      <c r="EA220" s="169">
        <v>0</v>
      </c>
      <c r="EB220" s="577"/>
      <c r="EC220" s="577"/>
      <c r="ED220" s="577"/>
      <c r="EE220" s="577"/>
      <c r="EF220" s="577"/>
      <c r="EG220" s="577"/>
      <c r="EH220" s="577"/>
      <c r="EI220" s="577"/>
      <c r="EJ220" s="577"/>
      <c r="EK220" s="577"/>
      <c r="EL220" s="577"/>
      <c r="EM220" s="169">
        <v>1149.3</v>
      </c>
      <c r="EO220" s="656">
        <v>7303</v>
      </c>
      <c r="EP220" s="657">
        <v>13335</v>
      </c>
      <c r="EQ220" s="658">
        <v>2704</v>
      </c>
      <c r="ER220" s="657">
        <v>2587</v>
      </c>
      <c r="ES220" s="657">
        <v>3752</v>
      </c>
      <c r="EU220" s="635">
        <v>0.11025828460038986</v>
      </c>
      <c r="EV220" s="635">
        <v>5.418824030073055E-2</v>
      </c>
      <c r="EW220" s="635">
        <v>4.2492917847025496E-2</v>
      </c>
      <c r="EX220" s="635">
        <v>5.0293685756240825E-2</v>
      </c>
      <c r="EY220" s="635">
        <v>2.664535038635758E-4</v>
      </c>
      <c r="EZ220" s="129"/>
    </row>
    <row r="221" spans="8:156" x14ac:dyDescent="0.2">
      <c r="H221" s="14"/>
      <c r="I221" s="248"/>
      <c r="J221" s="4"/>
      <c r="K221" s="249"/>
      <c r="L221" s="249"/>
      <c r="M221" s="486">
        <v>45088</v>
      </c>
      <c r="N221" s="193">
        <v>8195</v>
      </c>
      <c r="O221" s="191">
        <v>14289</v>
      </c>
      <c r="P221" s="192">
        <v>3084</v>
      </c>
      <c r="Q221" s="191">
        <v>2702</v>
      </c>
      <c r="R221" s="191">
        <v>4083</v>
      </c>
      <c r="S221" s="487"/>
      <c r="T221" s="488"/>
      <c r="U221" s="21"/>
      <c r="V221" s="21"/>
      <c r="W221" s="489"/>
      <c r="X221" s="490">
        <v>1531</v>
      </c>
      <c r="Y221" s="194">
        <v>81</v>
      </c>
      <c r="Z221" s="192">
        <v>2596</v>
      </c>
      <c r="AA221" s="192">
        <v>24852.11</v>
      </c>
      <c r="AB221" s="192">
        <v>25636</v>
      </c>
      <c r="AC221" s="194">
        <v>-783.88999999999942</v>
      </c>
      <c r="AD221" s="491">
        <v>23040</v>
      </c>
      <c r="AE221" s="492">
        <v>198.27</v>
      </c>
      <c r="AF221" s="192">
        <v>14289</v>
      </c>
      <c r="AG221" s="192">
        <v>14289</v>
      </c>
      <c r="AH221" s="192">
        <v>-28.72999999999999</v>
      </c>
      <c r="AI221" s="193">
        <v>8195</v>
      </c>
      <c r="AJ221" s="194">
        <v>0</v>
      </c>
      <c r="AK221" s="192">
        <v>507.73</v>
      </c>
      <c r="AL221" s="192">
        <v>515.62</v>
      </c>
      <c r="AM221" s="207">
        <v>1168.6099999999999</v>
      </c>
      <c r="AN221" s="207">
        <v>27.62857142857143</v>
      </c>
      <c r="AO221" s="197">
        <v>-1.5539755381797384E-2</v>
      </c>
      <c r="AP221" s="493">
        <v>861.89</v>
      </c>
      <c r="AQ221" s="494">
        <v>2368.5</v>
      </c>
      <c r="AR221" s="495">
        <v>1131.3699999999999</v>
      </c>
      <c r="AS221" s="495">
        <v>1133.98</v>
      </c>
      <c r="AT221" s="495">
        <v>1238.1300000000001</v>
      </c>
      <c r="AU221" s="496">
        <v>1205.6500000000001</v>
      </c>
      <c r="AV221" s="496">
        <v>1166.06</v>
      </c>
      <c r="AW221" s="21"/>
      <c r="AX221" s="497">
        <v>1.1604000000000001</v>
      </c>
      <c r="AY221" s="498">
        <v>1.4685999999999999</v>
      </c>
      <c r="AZ221" s="499">
        <v>2.5632000000000001</v>
      </c>
      <c r="BA221" s="499">
        <v>2.2867999999999999</v>
      </c>
      <c r="BB221" s="499">
        <v>1.7907999999999999</v>
      </c>
      <c r="BC221" s="307"/>
      <c r="BD221" s="500"/>
      <c r="BE221" s="501"/>
      <c r="BF221" s="499">
        <v>1063.31</v>
      </c>
      <c r="BG221" s="502">
        <v>1063.31</v>
      </c>
      <c r="BH221" s="503">
        <v>0</v>
      </c>
      <c r="BI221" s="503">
        <v>0</v>
      </c>
      <c r="BJ221" s="503">
        <v>0</v>
      </c>
      <c r="BK221" s="503">
        <v>1063.31</v>
      </c>
      <c r="BL221" s="503">
        <v>1063.31</v>
      </c>
      <c r="BM221" s="503">
        <v>1063.31</v>
      </c>
      <c r="BN221" s="503">
        <v>1064.8599999999999</v>
      </c>
      <c r="BO221" s="503">
        <v>1063.27</v>
      </c>
      <c r="BP221" s="503">
        <v>32.196705096899827</v>
      </c>
      <c r="BQ221" s="503">
        <v>25.252320000001419</v>
      </c>
      <c r="BR221" s="503">
        <v>0</v>
      </c>
      <c r="BS221" s="503">
        <v>1063.1500000000001</v>
      </c>
      <c r="BT221" s="503">
        <v>0</v>
      </c>
      <c r="BU221" s="504">
        <v>0</v>
      </c>
      <c r="BV221" s="307"/>
      <c r="BW221" s="458"/>
      <c r="BX221" s="505"/>
      <c r="BY221" s="505"/>
      <c r="BZ221" s="505"/>
      <c r="CA221" s="505"/>
      <c r="CB221" s="505"/>
      <c r="CC221" s="505"/>
      <c r="CD221" s="505"/>
      <c r="CE221" s="505"/>
      <c r="CF221" s="505"/>
      <c r="CG221" s="505"/>
      <c r="CH221" s="505"/>
      <c r="CI221" s="505"/>
      <c r="CJ221" s="505"/>
      <c r="CK221" s="505"/>
      <c r="CL221" s="505"/>
      <c r="CM221" s="505"/>
      <c r="CN221" s="505"/>
      <c r="CO221" s="500"/>
      <c r="CP221" s="505"/>
      <c r="CQ221" s="505"/>
      <c r="CR221" s="506"/>
      <c r="CS221" s="500"/>
      <c r="CT221" s="505"/>
      <c r="CU221" s="500"/>
      <c r="CV221" s="500"/>
      <c r="CW221" s="500"/>
      <c r="CX221" s="506"/>
      <c r="CY221" s="505"/>
      <c r="CZ221" s="475"/>
      <c r="DA221" s="307"/>
      <c r="DB221" s="507">
        <v>0</v>
      </c>
      <c r="DC221" s="508"/>
      <c r="DD221" s="508"/>
      <c r="DE221" s="508"/>
      <c r="DF221" s="573">
        <v>789.37</v>
      </c>
      <c r="DG221" s="396">
        <v>252.29</v>
      </c>
      <c r="DH221" s="397"/>
      <c r="DI221" s="512"/>
      <c r="DJ221" s="171">
        <v>1041.6600000000001</v>
      </c>
      <c r="DK221" s="172">
        <v>789.37</v>
      </c>
      <c r="DL221" s="172">
        <v>252.29</v>
      </c>
      <c r="DM221" s="172">
        <v>0</v>
      </c>
      <c r="DN221" s="172">
        <v>0</v>
      </c>
      <c r="DO221" s="172">
        <v>6651.26</v>
      </c>
      <c r="DP221" s="172">
        <v>536.17000000000007</v>
      </c>
      <c r="DQ221" s="513">
        <v>0</v>
      </c>
      <c r="DS221" s="2"/>
      <c r="DT221" s="2"/>
      <c r="DU221" s="2"/>
      <c r="DV221" s="2"/>
      <c r="DW221" s="60"/>
      <c r="DX221" s="512">
        <v>0</v>
      </c>
      <c r="DY221" s="514">
        <v>0</v>
      </c>
      <c r="DZ221" s="169">
        <v>0</v>
      </c>
      <c r="EA221" s="169">
        <v>0</v>
      </c>
      <c r="EB221" s="577"/>
      <c r="EC221" s="577"/>
      <c r="ED221" s="577"/>
      <c r="EE221" s="577"/>
      <c r="EF221" s="577"/>
      <c r="EG221" s="577"/>
      <c r="EH221" s="577"/>
      <c r="EI221" s="577"/>
      <c r="EJ221" s="577"/>
      <c r="EK221" s="577"/>
      <c r="EL221" s="577"/>
      <c r="EM221" s="169">
        <v>1168.6099999999999</v>
      </c>
      <c r="EO221" s="656">
        <v>7754</v>
      </c>
      <c r="EP221" s="657">
        <v>13528</v>
      </c>
      <c r="EQ221" s="658">
        <v>3003</v>
      </c>
      <c r="ER221" s="657">
        <v>2548</v>
      </c>
      <c r="ES221" s="657">
        <v>4083</v>
      </c>
      <c r="EU221" s="635">
        <v>5.3813300793166562E-2</v>
      </c>
      <c r="EV221" s="635">
        <v>5.325775071733501E-2</v>
      </c>
      <c r="EW221" s="635">
        <v>2.6264591439688716E-2</v>
      </c>
      <c r="EX221" s="635">
        <v>5.6994818652849742E-2</v>
      </c>
      <c r="EY221" s="635">
        <v>0</v>
      </c>
      <c r="EZ221" s="129"/>
    </row>
    <row r="222" spans="8:156" x14ac:dyDescent="0.2">
      <c r="H222" s="14"/>
      <c r="I222" s="248"/>
      <c r="J222" s="4"/>
      <c r="K222" s="249"/>
      <c r="L222" s="249"/>
      <c r="M222" s="486">
        <v>45089</v>
      </c>
      <c r="N222" s="193">
        <v>7841</v>
      </c>
      <c r="O222" s="191">
        <v>13139</v>
      </c>
      <c r="P222" s="192">
        <v>3121</v>
      </c>
      <c r="Q222" s="191">
        <v>2802</v>
      </c>
      <c r="R222" s="191">
        <v>3653</v>
      </c>
      <c r="S222" s="487"/>
      <c r="T222" s="488"/>
      <c r="U222" s="21"/>
      <c r="V222" s="21"/>
      <c r="W222" s="489"/>
      <c r="X222" s="490">
        <v>1337</v>
      </c>
      <c r="Y222" s="194">
        <v>76</v>
      </c>
      <c r="Z222" s="192">
        <v>2546</v>
      </c>
      <c r="AA222" s="192">
        <v>23820.21</v>
      </c>
      <c r="AB222" s="192">
        <v>24724</v>
      </c>
      <c r="AC222" s="194">
        <v>-903.79000000000087</v>
      </c>
      <c r="AD222" s="491">
        <v>22178</v>
      </c>
      <c r="AE222" s="492">
        <v>-25.59</v>
      </c>
      <c r="AF222" s="192">
        <v>13139</v>
      </c>
      <c r="AG222" s="192">
        <v>13139</v>
      </c>
      <c r="AH222" s="192">
        <v>-25.59</v>
      </c>
      <c r="AI222" s="193">
        <v>7841</v>
      </c>
      <c r="AJ222" s="194">
        <v>0</v>
      </c>
      <c r="AK222" s="192">
        <v>536.21</v>
      </c>
      <c r="AL222" s="192">
        <v>529.85</v>
      </c>
      <c r="AM222" s="207">
        <v>1095.27</v>
      </c>
      <c r="AN222" s="207">
        <v>27.43571428571429</v>
      </c>
      <c r="AO222" s="197">
        <v>1.186102459857148E-2</v>
      </c>
      <c r="AP222" s="493">
        <v>664.68</v>
      </c>
      <c r="AQ222" s="494">
        <v>2148.4299999999998</v>
      </c>
      <c r="AR222" s="495">
        <v>1130.52</v>
      </c>
      <c r="AS222" s="495">
        <v>1136.03</v>
      </c>
      <c r="AT222" s="495">
        <v>1237.8</v>
      </c>
      <c r="AU222" s="496">
        <v>1205.6500000000001</v>
      </c>
      <c r="AV222" s="496">
        <v>1176.27</v>
      </c>
      <c r="AW222" s="21"/>
      <c r="AX222" s="497">
        <v>1.1523000000000001</v>
      </c>
      <c r="AY222" s="498">
        <v>1.4978</v>
      </c>
      <c r="AZ222" s="499">
        <v>2.5623</v>
      </c>
      <c r="BA222" s="499">
        <v>2.2867999999999999</v>
      </c>
      <c r="BB222" s="499">
        <v>1.92449</v>
      </c>
      <c r="BC222" s="307"/>
      <c r="BD222" s="500"/>
      <c r="BE222" s="501"/>
      <c r="BF222" s="499">
        <v>1068.99</v>
      </c>
      <c r="BG222" s="502">
        <v>1068.99</v>
      </c>
      <c r="BH222" s="503">
        <v>0</v>
      </c>
      <c r="BI222" s="503">
        <v>0</v>
      </c>
      <c r="BJ222" s="503">
        <v>0</v>
      </c>
      <c r="BK222" s="503">
        <v>1068.99</v>
      </c>
      <c r="BL222" s="503">
        <v>1068.99</v>
      </c>
      <c r="BM222" s="503">
        <v>1068.99</v>
      </c>
      <c r="BN222" s="503">
        <v>1069.45</v>
      </c>
      <c r="BO222" s="503">
        <v>1068.53</v>
      </c>
      <c r="BP222" s="503">
        <v>29.765348867652833</v>
      </c>
      <c r="BQ222" s="503">
        <v>125.86489000000074</v>
      </c>
      <c r="BR222" s="503">
        <v>0</v>
      </c>
      <c r="BS222" s="503">
        <v>1070.32</v>
      </c>
      <c r="BT222" s="503">
        <v>0</v>
      </c>
      <c r="BU222" s="504">
        <v>0</v>
      </c>
      <c r="BV222" s="307"/>
      <c r="BW222" s="458"/>
      <c r="BX222" s="505"/>
      <c r="BY222" s="505"/>
      <c r="BZ222" s="505"/>
      <c r="CA222" s="505"/>
      <c r="CB222" s="505"/>
      <c r="CC222" s="505"/>
      <c r="CD222" s="505"/>
      <c r="CE222" s="505"/>
      <c r="CF222" s="505"/>
      <c r="CG222" s="505"/>
      <c r="CH222" s="505"/>
      <c r="CI222" s="505"/>
      <c r="CJ222" s="505"/>
      <c r="CK222" s="505"/>
      <c r="CL222" s="505"/>
      <c r="CM222" s="505"/>
      <c r="CN222" s="505"/>
      <c r="CO222" s="500"/>
      <c r="CP222" s="505"/>
      <c r="CQ222" s="505"/>
      <c r="CR222" s="506"/>
      <c r="CS222" s="500"/>
      <c r="CT222" s="505"/>
      <c r="CU222" s="500"/>
      <c r="CV222" s="500"/>
      <c r="CW222" s="500"/>
      <c r="CX222" s="506"/>
      <c r="CY222" s="505"/>
      <c r="CZ222" s="475"/>
      <c r="DA222" s="307"/>
      <c r="DB222" s="507">
        <v>0</v>
      </c>
      <c r="DC222" s="508"/>
      <c r="DD222" s="508"/>
      <c r="DE222" s="508"/>
      <c r="DF222" s="573">
        <v>633.83000000000004</v>
      </c>
      <c r="DG222" s="396">
        <v>275.68</v>
      </c>
      <c r="DH222" s="397"/>
      <c r="DI222" s="512"/>
      <c r="DJ222" s="171">
        <v>909.51</v>
      </c>
      <c r="DK222" s="172">
        <v>633.83000000000004</v>
      </c>
      <c r="DL222" s="172">
        <v>275.68</v>
      </c>
      <c r="DM222" s="172">
        <v>766.31</v>
      </c>
      <c r="DN222" s="172">
        <v>280.89999999999998</v>
      </c>
      <c r="DO222" s="172">
        <v>6518.7799999999988</v>
      </c>
      <c r="DP222" s="172">
        <v>530.95000000000005</v>
      </c>
      <c r="DQ222" s="513">
        <v>0</v>
      </c>
      <c r="DS222" s="2"/>
      <c r="DT222" s="2"/>
      <c r="DU222" s="2"/>
      <c r="DV222" s="2"/>
      <c r="DW222" s="60"/>
      <c r="DX222" s="512">
        <v>32185</v>
      </c>
      <c r="DY222" s="514">
        <v>1</v>
      </c>
      <c r="DZ222" s="169">
        <v>0</v>
      </c>
      <c r="EA222" s="169">
        <v>0</v>
      </c>
      <c r="EB222" s="577"/>
      <c r="EC222" s="577"/>
      <c r="ED222" s="577"/>
      <c r="EE222" s="577"/>
      <c r="EF222" s="577"/>
      <c r="EG222" s="577"/>
      <c r="EH222" s="577"/>
      <c r="EI222" s="577"/>
      <c r="EJ222" s="577"/>
      <c r="EK222" s="577"/>
      <c r="EL222" s="577"/>
      <c r="EM222" s="169">
        <v>1095.27</v>
      </c>
      <c r="EO222" s="656">
        <v>7309.8</v>
      </c>
      <c r="EP222" s="657">
        <v>12871.6</v>
      </c>
      <c r="EQ222" s="658">
        <v>3034.5</v>
      </c>
      <c r="ER222" s="657">
        <v>2660.6</v>
      </c>
      <c r="ES222" s="657">
        <v>3677.1</v>
      </c>
      <c r="EU222" s="635">
        <v>6.7746460910598119E-2</v>
      </c>
      <c r="EV222" s="635">
        <v>2.0351624933404342E-2</v>
      </c>
      <c r="EW222" s="635">
        <v>2.7715475809035564E-2</v>
      </c>
      <c r="EX222" s="635">
        <v>5.0463954318344072E-2</v>
      </c>
      <c r="EY222" s="635">
        <v>-6.5973172734738322E-3</v>
      </c>
      <c r="EZ222" s="129"/>
    </row>
    <row r="223" spans="8:156" x14ac:dyDescent="0.2">
      <c r="H223" s="14"/>
      <c r="I223" s="248"/>
      <c r="J223" s="4"/>
      <c r="K223" s="249"/>
      <c r="L223" s="249"/>
      <c r="M223" s="486">
        <v>45090</v>
      </c>
      <c r="N223" s="193">
        <v>7848</v>
      </c>
      <c r="O223" s="191">
        <v>12926</v>
      </c>
      <c r="P223" s="192">
        <v>3143</v>
      </c>
      <c r="Q223" s="191">
        <v>2846</v>
      </c>
      <c r="R223" s="191">
        <v>3734</v>
      </c>
      <c r="S223" s="487"/>
      <c r="T223" s="488"/>
      <c r="U223" s="21"/>
      <c r="V223" s="21"/>
      <c r="W223" s="489"/>
      <c r="X223" s="490">
        <v>1585</v>
      </c>
      <c r="Y223" s="194">
        <v>76</v>
      </c>
      <c r="Z223" s="192">
        <v>2438</v>
      </c>
      <c r="AA223" s="192">
        <v>23280.3</v>
      </c>
      <c r="AB223" s="192">
        <v>24274</v>
      </c>
      <c r="AC223" s="194">
        <v>-993.70000000000073</v>
      </c>
      <c r="AD223" s="491">
        <v>21836</v>
      </c>
      <c r="AE223" s="492">
        <v>-29.58</v>
      </c>
      <c r="AF223" s="192">
        <v>12926</v>
      </c>
      <c r="AG223" s="192">
        <v>12926</v>
      </c>
      <c r="AH223" s="192">
        <v>-28.58</v>
      </c>
      <c r="AI223" s="193">
        <v>7848</v>
      </c>
      <c r="AJ223" s="194">
        <v>0</v>
      </c>
      <c r="AK223" s="192">
        <v>542.1</v>
      </c>
      <c r="AL223" s="192">
        <v>539.73</v>
      </c>
      <c r="AM223" s="207">
        <v>1206.3399999999999</v>
      </c>
      <c r="AN223" s="207">
        <v>26.9</v>
      </c>
      <c r="AO223" s="197">
        <v>4.3718871057000638E-3</v>
      </c>
      <c r="AP223" s="493">
        <v>793.21</v>
      </c>
      <c r="AQ223" s="494">
        <v>2049.9299999999998</v>
      </c>
      <c r="AR223" s="495">
        <v>1129.1300000000001</v>
      </c>
      <c r="AS223" s="495">
        <v>1136.69</v>
      </c>
      <c r="AT223" s="495">
        <v>1233.0899999999999</v>
      </c>
      <c r="AU223" s="496">
        <v>1205.6500000000001</v>
      </c>
      <c r="AV223" s="496">
        <v>1169.1600000000001</v>
      </c>
      <c r="AW223" s="21"/>
      <c r="AX223" s="497">
        <v>1.1297999999999999</v>
      </c>
      <c r="AY223" s="498">
        <v>1.4978</v>
      </c>
      <c r="AZ223" s="499">
        <v>2.5263</v>
      </c>
      <c r="BA223" s="499">
        <v>2.2867999999999999</v>
      </c>
      <c r="BB223" s="499">
        <v>1.8388</v>
      </c>
      <c r="BC223" s="307"/>
      <c r="BD223" s="500"/>
      <c r="BE223" s="501"/>
      <c r="BF223" s="499">
        <v>1057</v>
      </c>
      <c r="BG223" s="502">
        <v>1057</v>
      </c>
      <c r="BH223" s="503">
        <v>0</v>
      </c>
      <c r="BI223" s="503">
        <v>0</v>
      </c>
      <c r="BJ223" s="503">
        <v>0</v>
      </c>
      <c r="BK223" s="503">
        <v>1057</v>
      </c>
      <c r="BL223" s="503">
        <v>1057</v>
      </c>
      <c r="BM223" s="503">
        <v>1057</v>
      </c>
      <c r="BN223" s="503">
        <v>1057.27</v>
      </c>
      <c r="BO223" s="503">
        <v>1056.95</v>
      </c>
      <c r="BP223" s="503">
        <v>35.364789979342227</v>
      </c>
      <c r="BQ223" s="503">
        <v>4.0054499999996551</v>
      </c>
      <c r="BR223" s="503">
        <v>0</v>
      </c>
      <c r="BS223" s="503">
        <v>1056.92</v>
      </c>
      <c r="BT223" s="503">
        <v>0</v>
      </c>
      <c r="BU223" s="504">
        <v>0</v>
      </c>
      <c r="BV223" s="307"/>
      <c r="BW223" s="458"/>
      <c r="BX223" s="505"/>
      <c r="BY223" s="505"/>
      <c r="BZ223" s="505"/>
      <c r="CA223" s="505"/>
      <c r="CB223" s="505"/>
      <c r="CC223" s="505"/>
      <c r="CD223" s="505"/>
      <c r="CE223" s="505"/>
      <c r="CF223" s="505"/>
      <c r="CG223" s="505"/>
      <c r="CH223" s="505"/>
      <c r="CI223" s="505"/>
      <c r="CJ223" s="505"/>
      <c r="CK223" s="505"/>
      <c r="CL223" s="505"/>
      <c r="CM223" s="505"/>
      <c r="CN223" s="505"/>
      <c r="CO223" s="500"/>
      <c r="CP223" s="505"/>
      <c r="CQ223" s="505"/>
      <c r="CR223" s="506"/>
      <c r="CS223" s="500"/>
      <c r="CT223" s="505"/>
      <c r="CU223" s="500"/>
      <c r="CV223" s="500"/>
      <c r="CW223" s="500"/>
      <c r="CX223" s="506"/>
      <c r="CY223" s="505"/>
      <c r="CZ223" s="475"/>
      <c r="DA223" s="307"/>
      <c r="DB223" s="507">
        <v>0</v>
      </c>
      <c r="DC223" s="508"/>
      <c r="DD223" s="508"/>
      <c r="DE223" s="508"/>
      <c r="DF223" s="573">
        <v>790.56</v>
      </c>
      <c r="DG223" s="396">
        <v>287.95999999999998</v>
      </c>
      <c r="DH223" s="397"/>
      <c r="DI223" s="512"/>
      <c r="DJ223" s="171">
        <v>1078.52</v>
      </c>
      <c r="DK223" s="172">
        <v>790.56</v>
      </c>
      <c r="DL223" s="172">
        <v>287.95999999999998</v>
      </c>
      <c r="DM223" s="172">
        <v>1128</v>
      </c>
      <c r="DN223" s="172">
        <v>327.9</v>
      </c>
      <c r="DO223" s="172">
        <v>6181.3399999999992</v>
      </c>
      <c r="DP223" s="172">
        <v>491.01</v>
      </c>
      <c r="DQ223" s="513">
        <v>0</v>
      </c>
      <c r="DS223" s="2"/>
      <c r="DT223" s="2"/>
      <c r="DU223" s="2"/>
      <c r="DV223" s="2"/>
      <c r="DW223" s="60"/>
      <c r="DX223" s="512">
        <v>47376</v>
      </c>
      <c r="DY223" s="514">
        <v>1</v>
      </c>
      <c r="DZ223" s="169">
        <v>0</v>
      </c>
      <c r="EA223" s="169">
        <v>0</v>
      </c>
      <c r="EB223" s="577"/>
      <c r="EC223" s="577"/>
      <c r="ED223" s="577"/>
      <c r="EE223" s="577"/>
      <c r="EF223" s="577"/>
      <c r="EG223" s="577"/>
      <c r="EH223" s="577"/>
      <c r="EI223" s="577"/>
      <c r="EJ223" s="577"/>
      <c r="EK223" s="577"/>
      <c r="EL223" s="577"/>
      <c r="EM223" s="169">
        <v>1206.3399999999999</v>
      </c>
      <c r="EO223" s="656">
        <v>7320.8</v>
      </c>
      <c r="EP223" s="657">
        <v>11962.7</v>
      </c>
      <c r="EQ223" s="658">
        <v>3065</v>
      </c>
      <c r="ER223" s="657">
        <v>2700.7</v>
      </c>
      <c r="ES223" s="657">
        <v>3680.4</v>
      </c>
      <c r="EU223" s="635">
        <v>6.7176350662589174E-2</v>
      </c>
      <c r="EV223" s="635">
        <v>7.4524214760946866E-2</v>
      </c>
      <c r="EW223" s="635">
        <v>2.4817053770283169E-2</v>
      </c>
      <c r="EX223" s="635">
        <v>5.1054111033028877E-2</v>
      </c>
      <c r="EY223" s="635">
        <v>1.4354579539367945E-2</v>
      </c>
      <c r="EZ223" s="129"/>
    </row>
    <row r="224" spans="8:156" x14ac:dyDescent="0.2">
      <c r="H224" s="14"/>
      <c r="I224" s="248"/>
      <c r="J224" s="4"/>
      <c r="K224" s="249"/>
      <c r="L224" s="249"/>
      <c r="M224" s="486">
        <v>45091</v>
      </c>
      <c r="N224" s="193">
        <v>7848</v>
      </c>
      <c r="O224" s="191">
        <v>13631</v>
      </c>
      <c r="P224" s="192">
        <v>3096</v>
      </c>
      <c r="Q224" s="191">
        <v>2830</v>
      </c>
      <c r="R224" s="191">
        <v>3938</v>
      </c>
      <c r="S224" s="487"/>
      <c r="T224" s="488"/>
      <c r="U224" s="21"/>
      <c r="V224" s="21"/>
      <c r="W224" s="489"/>
      <c r="X224" s="490">
        <v>1605</v>
      </c>
      <c r="Y224" s="194">
        <v>78</v>
      </c>
      <c r="Z224" s="192">
        <v>2086</v>
      </c>
      <c r="AA224" s="192">
        <v>24499.78</v>
      </c>
      <c r="AB224" s="192">
        <v>24908</v>
      </c>
      <c r="AC224" s="194">
        <v>-408.22000000000116</v>
      </c>
      <c r="AD224" s="491">
        <v>22822</v>
      </c>
      <c r="AE224" s="492">
        <v>562.1</v>
      </c>
      <c r="AF224" s="192">
        <v>13631</v>
      </c>
      <c r="AG224" s="192">
        <v>13631</v>
      </c>
      <c r="AH224" s="192">
        <v>561.1</v>
      </c>
      <c r="AI224" s="193">
        <v>7848</v>
      </c>
      <c r="AJ224" s="194">
        <v>0</v>
      </c>
      <c r="AK224" s="192">
        <v>479.82</v>
      </c>
      <c r="AL224" s="192">
        <v>487.8</v>
      </c>
      <c r="AM224" s="207">
        <v>1201.23</v>
      </c>
      <c r="AN224" s="207">
        <v>26.197619047619046</v>
      </c>
      <c r="AO224" s="197">
        <v>-1.6631236713767702E-2</v>
      </c>
      <c r="AP224" s="493">
        <v>487.79</v>
      </c>
      <c r="AQ224" s="494">
        <v>2021.06</v>
      </c>
      <c r="AR224" s="495">
        <v>1127.07</v>
      </c>
      <c r="AS224" s="495">
        <v>1134.32</v>
      </c>
      <c r="AT224" s="495">
        <v>1239.3599999999999</v>
      </c>
      <c r="AU224" s="496">
        <v>1205.6500000000001</v>
      </c>
      <c r="AV224" s="496">
        <v>1165.45</v>
      </c>
      <c r="AW224" s="21"/>
      <c r="AX224" s="497">
        <v>1.1003000000000001</v>
      </c>
      <c r="AY224" s="498">
        <v>1.4738</v>
      </c>
      <c r="AZ224" s="499">
        <v>2.5870000000000002</v>
      </c>
      <c r="BA224" s="499">
        <v>2.2867999999999999</v>
      </c>
      <c r="BB224" s="499">
        <v>1.7906</v>
      </c>
      <c r="BC224" s="307"/>
      <c r="BD224" s="500"/>
      <c r="BE224" s="501"/>
      <c r="BF224" s="499">
        <v>1054.9100000000001</v>
      </c>
      <c r="BG224" s="502">
        <v>1054.9100000000001</v>
      </c>
      <c r="BH224" s="503">
        <v>0</v>
      </c>
      <c r="BI224" s="503">
        <v>0</v>
      </c>
      <c r="BJ224" s="503">
        <v>0</v>
      </c>
      <c r="BK224" s="503">
        <v>1054.9100000000001</v>
      </c>
      <c r="BL224" s="503">
        <v>1054.9100000000001</v>
      </c>
      <c r="BM224" s="503">
        <v>1054.9100000000001</v>
      </c>
      <c r="BN224" s="503">
        <v>1054.74</v>
      </c>
      <c r="BO224" s="503">
        <v>1054.69</v>
      </c>
      <c r="BP224" s="503">
        <v>34.844781928979359</v>
      </c>
      <c r="BQ224" s="503">
        <v>48.578990000000886</v>
      </c>
      <c r="BR224" s="503">
        <v>0</v>
      </c>
      <c r="BS224" s="503">
        <v>1054.67</v>
      </c>
      <c r="BT224" s="503">
        <v>0</v>
      </c>
      <c r="BU224" s="504">
        <v>0</v>
      </c>
      <c r="BV224" s="307"/>
      <c r="BW224" s="458"/>
      <c r="BX224" s="505"/>
      <c r="BY224" s="505"/>
      <c r="BZ224" s="505"/>
      <c r="CA224" s="505"/>
      <c r="CB224" s="505"/>
      <c r="CC224" s="505"/>
      <c r="CD224" s="505"/>
      <c r="CE224" s="505"/>
      <c r="CF224" s="505"/>
      <c r="CG224" s="505"/>
      <c r="CH224" s="505"/>
      <c r="CI224" s="505"/>
      <c r="CJ224" s="505"/>
      <c r="CK224" s="505"/>
      <c r="CL224" s="505"/>
      <c r="CM224" s="505"/>
      <c r="CN224" s="505"/>
      <c r="CO224" s="500"/>
      <c r="CP224" s="505"/>
      <c r="CQ224" s="505"/>
      <c r="CR224" s="506"/>
      <c r="CS224" s="500"/>
      <c r="CT224" s="505"/>
      <c r="CU224" s="500"/>
      <c r="CV224" s="500"/>
      <c r="CW224" s="500"/>
      <c r="CX224" s="506"/>
      <c r="CY224" s="505"/>
      <c r="CZ224" s="475"/>
      <c r="DA224" s="307"/>
      <c r="DB224" s="507">
        <v>0</v>
      </c>
      <c r="DC224" s="508"/>
      <c r="DD224" s="508"/>
      <c r="DE224" s="508"/>
      <c r="DF224" s="573">
        <v>823.98</v>
      </c>
      <c r="DG224" s="396">
        <v>268.16000000000003</v>
      </c>
      <c r="DH224" s="397"/>
      <c r="DI224" s="512"/>
      <c r="DJ224" s="171">
        <v>1092.1400000000001</v>
      </c>
      <c r="DK224" s="172">
        <v>823.98</v>
      </c>
      <c r="DL224" s="172">
        <v>268.16000000000003</v>
      </c>
      <c r="DM224" s="172">
        <v>832.12</v>
      </c>
      <c r="DN224" s="172">
        <v>210.9</v>
      </c>
      <c r="DO224" s="172">
        <v>6173.2000000000007</v>
      </c>
      <c r="DP224" s="172">
        <v>548.2700000000001</v>
      </c>
      <c r="DQ224" s="513">
        <v>0</v>
      </c>
      <c r="DS224" s="2"/>
      <c r="DT224" s="2"/>
      <c r="DU224" s="2"/>
      <c r="DV224" s="2"/>
      <c r="DW224" s="60"/>
      <c r="DX224" s="512">
        <v>34949</v>
      </c>
      <c r="DY224" s="514">
        <v>1</v>
      </c>
      <c r="DZ224" s="169">
        <v>0</v>
      </c>
      <c r="EA224" s="169">
        <v>0</v>
      </c>
      <c r="EB224" s="577"/>
      <c r="EC224" s="577"/>
      <c r="ED224" s="577"/>
      <c r="EE224" s="577"/>
      <c r="EF224" s="577"/>
      <c r="EG224" s="577"/>
      <c r="EH224" s="577"/>
      <c r="EI224" s="577"/>
      <c r="EJ224" s="577"/>
      <c r="EK224" s="577"/>
      <c r="EL224" s="577"/>
      <c r="EM224" s="169">
        <v>1201.23</v>
      </c>
      <c r="EO224" s="656">
        <v>7312.8</v>
      </c>
      <c r="EP224" s="657">
        <v>12841.3</v>
      </c>
      <c r="EQ224" s="658">
        <v>3005.8</v>
      </c>
      <c r="ER224" s="657">
        <v>2710.4</v>
      </c>
      <c r="ES224" s="657">
        <v>3734.4</v>
      </c>
      <c r="EU224" s="635">
        <v>6.8195718654434231E-2</v>
      </c>
      <c r="EV224" s="635">
        <v>5.7934120754163355E-2</v>
      </c>
      <c r="EW224" s="635">
        <v>2.9134366925064541E-2</v>
      </c>
      <c r="EX224" s="635">
        <v>4.22614840989399E-2</v>
      </c>
      <c r="EY224" s="635">
        <v>5.1701371254443858E-2</v>
      </c>
      <c r="EZ224" s="129"/>
    </row>
    <row r="225" spans="8:156" x14ac:dyDescent="0.2">
      <c r="H225" s="14"/>
      <c r="I225" s="248"/>
      <c r="J225" s="4"/>
      <c r="K225" s="249"/>
      <c r="L225" s="249"/>
      <c r="M225" s="486">
        <v>45092</v>
      </c>
      <c r="N225" s="193">
        <v>7848</v>
      </c>
      <c r="O225" s="191">
        <v>13728</v>
      </c>
      <c r="P225" s="192">
        <v>3169</v>
      </c>
      <c r="Q225" s="191">
        <v>2706</v>
      </c>
      <c r="R225" s="191">
        <v>3428</v>
      </c>
      <c r="S225" s="487"/>
      <c r="T225" s="488"/>
      <c r="U225" s="21"/>
      <c r="V225" s="21"/>
      <c r="W225" s="489"/>
      <c r="X225" s="490">
        <v>1430</v>
      </c>
      <c r="Y225" s="194">
        <v>77</v>
      </c>
      <c r="Z225" s="192">
        <v>1712</v>
      </c>
      <c r="AA225" s="192">
        <v>13248</v>
      </c>
      <c r="AB225" s="192">
        <v>24749</v>
      </c>
      <c r="AC225" s="194">
        <v>-11501</v>
      </c>
      <c r="AD225" s="491">
        <v>23037</v>
      </c>
      <c r="AE225" s="492">
        <v>2607.8200000000002</v>
      </c>
      <c r="AF225" s="192">
        <v>13728</v>
      </c>
      <c r="AG225" s="192">
        <v>13728</v>
      </c>
      <c r="AH225" s="192">
        <v>1716.8200000000002</v>
      </c>
      <c r="AI225" s="193">
        <v>7848</v>
      </c>
      <c r="AJ225" s="194">
        <v>0</v>
      </c>
      <c r="AK225" s="192">
        <v>45.51</v>
      </c>
      <c r="AL225" s="192">
        <v>162.44999999999999</v>
      </c>
      <c r="AM225" s="207">
        <v>574.14</v>
      </c>
      <c r="AN225" s="207">
        <v>26.030952380952378</v>
      </c>
      <c r="AO225" s="197">
        <v>-2.5695451549110087</v>
      </c>
      <c r="AP225" s="493">
        <v>1067.81</v>
      </c>
      <c r="AQ225" s="494">
        <v>327.72</v>
      </c>
      <c r="AR225" s="495">
        <v>1126.8599999999999</v>
      </c>
      <c r="AS225" s="495">
        <v>1134.32</v>
      </c>
      <c r="AT225" s="495">
        <v>1247.21</v>
      </c>
      <c r="AU225" s="496">
        <v>1205.6500000000001</v>
      </c>
      <c r="AV225" s="496">
        <v>1182.95</v>
      </c>
      <c r="AW225" s="21"/>
      <c r="AX225" s="497">
        <v>1.0932999999999999</v>
      </c>
      <c r="AY225" s="498">
        <v>1.4738</v>
      </c>
      <c r="AZ225" s="499">
        <v>2.6802999999999999</v>
      </c>
      <c r="BA225" s="499">
        <v>2.2867999999999999</v>
      </c>
      <c r="BB225" s="499">
        <v>2.0165999999999999</v>
      </c>
      <c r="BC225" s="307"/>
      <c r="BD225" s="500"/>
      <c r="BE225" s="501"/>
      <c r="BF225" s="499">
        <v>1079.19</v>
      </c>
      <c r="BG225" s="502">
        <v>1079.19</v>
      </c>
      <c r="BH225" s="503">
        <v>0</v>
      </c>
      <c r="BI225" s="503">
        <v>0</v>
      </c>
      <c r="BJ225" s="503">
        <v>0</v>
      </c>
      <c r="BK225" s="503">
        <v>1079.19</v>
      </c>
      <c r="BL225" s="503">
        <v>1079.19</v>
      </c>
      <c r="BM225" s="503">
        <v>1079.19</v>
      </c>
      <c r="BN225" s="503">
        <v>1056.3</v>
      </c>
      <c r="BO225" s="503">
        <v>1074.8399999999999</v>
      </c>
      <c r="BP225" s="503">
        <v>31.5036108682276</v>
      </c>
      <c r="BQ225" s="503">
        <v>0</v>
      </c>
      <c r="BR225" s="503">
        <v>0</v>
      </c>
      <c r="BS225" s="503">
        <v>1072.02</v>
      </c>
      <c r="BT225" s="503">
        <v>0</v>
      </c>
      <c r="BU225" s="504">
        <v>0</v>
      </c>
      <c r="BV225" s="307"/>
      <c r="BW225" s="458"/>
      <c r="BX225" s="505"/>
      <c r="BY225" s="505"/>
      <c r="BZ225" s="505"/>
      <c r="CA225" s="505"/>
      <c r="CB225" s="505"/>
      <c r="CC225" s="505"/>
      <c r="CD225" s="505"/>
      <c r="CE225" s="505"/>
      <c r="CF225" s="505"/>
      <c r="CG225" s="505"/>
      <c r="CH225" s="505"/>
      <c r="CI225" s="505"/>
      <c r="CJ225" s="505"/>
      <c r="CK225" s="505"/>
      <c r="CL225" s="505"/>
      <c r="CM225" s="505"/>
      <c r="CN225" s="505"/>
      <c r="CO225" s="500"/>
      <c r="CP225" s="505"/>
      <c r="CQ225" s="505"/>
      <c r="CR225" s="506"/>
      <c r="CS225" s="500"/>
      <c r="CT225" s="505"/>
      <c r="CU225" s="500"/>
      <c r="CV225" s="500"/>
      <c r="CW225" s="500"/>
      <c r="CX225" s="506"/>
      <c r="CY225" s="505"/>
      <c r="CZ225" s="475"/>
      <c r="DA225" s="307"/>
      <c r="DB225" s="507">
        <v>0</v>
      </c>
      <c r="DC225" s="508"/>
      <c r="DD225" s="508"/>
      <c r="DE225" s="508"/>
      <c r="DF225" s="573">
        <v>720.82</v>
      </c>
      <c r="DG225" s="396">
        <v>251.98</v>
      </c>
      <c r="DH225" s="397"/>
      <c r="DI225" s="512"/>
      <c r="DJ225" s="171">
        <v>972.80000000000007</v>
      </c>
      <c r="DK225" s="172">
        <v>720.82</v>
      </c>
      <c r="DL225" s="172">
        <v>251.98</v>
      </c>
      <c r="DM225" s="172">
        <v>998.29</v>
      </c>
      <c r="DN225" s="172">
        <v>496.19</v>
      </c>
      <c r="DO225" s="172">
        <v>5895.73</v>
      </c>
      <c r="DP225" s="172">
        <v>304.06</v>
      </c>
      <c r="DQ225" s="513">
        <v>0</v>
      </c>
      <c r="DS225" s="2"/>
      <c r="DT225" s="2"/>
      <c r="DU225" s="2"/>
      <c r="DV225" s="2"/>
      <c r="DW225" s="60"/>
      <c r="DX225" s="512">
        <v>41928</v>
      </c>
      <c r="DY225" s="514">
        <v>2</v>
      </c>
      <c r="DZ225" s="169">
        <v>0</v>
      </c>
      <c r="EA225" s="169">
        <v>0</v>
      </c>
      <c r="EB225" s="577"/>
      <c r="EC225" s="577"/>
      <c r="ED225" s="577"/>
      <c r="EE225" s="577"/>
      <c r="EF225" s="577"/>
      <c r="EG225" s="577"/>
      <c r="EH225" s="577"/>
      <c r="EI225" s="577"/>
      <c r="EJ225" s="577"/>
      <c r="EK225" s="577"/>
      <c r="EL225" s="577"/>
      <c r="EM225" s="169">
        <v>574.14</v>
      </c>
      <c r="EO225" s="656">
        <v>7317.5</v>
      </c>
      <c r="EP225" s="657">
        <v>12977.4</v>
      </c>
      <c r="EQ225" s="658">
        <v>3091.7</v>
      </c>
      <c r="ER225" s="657">
        <v>2602.3000000000002</v>
      </c>
      <c r="ES225" s="657">
        <v>3603.4</v>
      </c>
      <c r="EU225" s="635">
        <v>6.7596839959225274E-2</v>
      </c>
      <c r="EV225" s="635">
        <v>5.4676573426573456E-2</v>
      </c>
      <c r="EW225" s="635">
        <v>2.4392552855790527E-2</v>
      </c>
      <c r="EX225" s="635">
        <v>3.8322246858832155E-2</v>
      </c>
      <c r="EY225" s="635">
        <v>-5.1166861143523951E-2</v>
      </c>
      <c r="EZ225" s="129"/>
    </row>
    <row r="226" spans="8:156" x14ac:dyDescent="0.2">
      <c r="H226" s="14"/>
      <c r="I226" s="248"/>
      <c r="J226" s="4"/>
      <c r="K226" s="249"/>
      <c r="L226" s="249"/>
      <c r="M226" s="486">
        <v>45093</v>
      </c>
      <c r="N226" s="193">
        <v>7848</v>
      </c>
      <c r="O226" s="191">
        <v>13757</v>
      </c>
      <c r="P226" s="192">
        <v>3045</v>
      </c>
      <c r="Q226" s="191">
        <v>2620</v>
      </c>
      <c r="R226" s="191">
        <v>3051</v>
      </c>
      <c r="S226" s="487"/>
      <c r="T226" s="488"/>
      <c r="U226" s="21"/>
      <c r="V226" s="21"/>
      <c r="W226" s="489"/>
      <c r="X226" s="490">
        <v>1362</v>
      </c>
      <c r="Y226" s="194">
        <v>76</v>
      </c>
      <c r="Z226" s="192">
        <v>1757</v>
      </c>
      <c r="AA226" s="192">
        <v>21475.26</v>
      </c>
      <c r="AB226" s="192">
        <v>24794</v>
      </c>
      <c r="AC226" s="194">
        <v>-3318.7400000000016</v>
      </c>
      <c r="AD226" s="491">
        <v>23037</v>
      </c>
      <c r="AE226" s="492">
        <v>1926.75</v>
      </c>
      <c r="AF226" s="192">
        <v>13757</v>
      </c>
      <c r="AG226" s="192">
        <v>13757</v>
      </c>
      <c r="AH226" s="192">
        <v>1636.75</v>
      </c>
      <c r="AI226" s="193">
        <v>7848</v>
      </c>
      <c r="AJ226" s="194">
        <v>0</v>
      </c>
      <c r="AK226" s="192">
        <v>0</v>
      </c>
      <c r="AL226" s="192">
        <v>0</v>
      </c>
      <c r="AM226" s="207">
        <v>1043.27</v>
      </c>
      <c r="AN226" s="207">
        <v>25.935714285714283</v>
      </c>
      <c r="AO226" s="197" t="e">
        <v>#DIV/0!</v>
      </c>
      <c r="AP226" s="493">
        <v>1000.68</v>
      </c>
      <c r="AQ226" s="494">
        <v>118.3</v>
      </c>
      <c r="AR226" s="495">
        <v>1126.48</v>
      </c>
      <c r="AS226" s="495">
        <v>1135.7</v>
      </c>
      <c r="AT226" s="495">
        <v>1238.8800000000001</v>
      </c>
      <c r="AU226" s="496">
        <v>1205.6500000000001</v>
      </c>
      <c r="AV226" s="496">
        <v>1192.04</v>
      </c>
      <c r="AW226" s="21"/>
      <c r="AX226" s="497">
        <v>1.0892999999999999</v>
      </c>
      <c r="AY226" s="498">
        <v>1.4869000000000001</v>
      </c>
      <c r="AZ226" s="499">
        <v>2.5888</v>
      </c>
      <c r="BA226" s="499">
        <v>2.2867999999999999</v>
      </c>
      <c r="BB226" s="499">
        <v>2.1379000000000001</v>
      </c>
      <c r="BC226" s="307"/>
      <c r="BD226" s="500"/>
      <c r="BE226" s="501"/>
      <c r="BF226" s="499">
        <v>1063.57</v>
      </c>
      <c r="BG226" s="502">
        <v>1063.57</v>
      </c>
      <c r="BH226" s="503">
        <v>0</v>
      </c>
      <c r="BI226" s="503">
        <v>0</v>
      </c>
      <c r="BJ226" s="503">
        <v>0</v>
      </c>
      <c r="BK226" s="503">
        <v>1063.57</v>
      </c>
      <c r="BL226" s="503">
        <v>1063.57</v>
      </c>
      <c r="BM226" s="503">
        <v>1063.57</v>
      </c>
      <c r="BN226" s="503">
        <v>0</v>
      </c>
      <c r="BO226" s="503">
        <v>0</v>
      </c>
      <c r="BP226" s="503">
        <v>30.554401240064642</v>
      </c>
      <c r="BQ226" s="503">
        <v>178.06868000000077</v>
      </c>
      <c r="BR226" s="503">
        <v>0</v>
      </c>
      <c r="BS226" s="503">
        <v>1062.6300000000001</v>
      </c>
      <c r="BT226" s="503">
        <v>0</v>
      </c>
      <c r="BU226" s="504">
        <v>0</v>
      </c>
      <c r="BV226" s="307"/>
      <c r="BW226" s="458"/>
      <c r="BX226" s="505"/>
      <c r="BY226" s="505"/>
      <c r="BZ226" s="505"/>
      <c r="CA226" s="505"/>
      <c r="CB226" s="505"/>
      <c r="CC226" s="505"/>
      <c r="CD226" s="505"/>
      <c r="CE226" s="505"/>
      <c r="CF226" s="505"/>
      <c r="CG226" s="505"/>
      <c r="CH226" s="505"/>
      <c r="CI226" s="505"/>
      <c r="CJ226" s="505"/>
      <c r="CK226" s="505"/>
      <c r="CL226" s="505"/>
      <c r="CM226" s="505"/>
      <c r="CN226" s="505"/>
      <c r="CO226" s="500"/>
      <c r="CP226" s="505"/>
      <c r="CQ226" s="505"/>
      <c r="CR226" s="506"/>
      <c r="CS226" s="500"/>
      <c r="CT226" s="505"/>
      <c r="CU226" s="500"/>
      <c r="CV226" s="500"/>
      <c r="CW226" s="500"/>
      <c r="CX226" s="506"/>
      <c r="CY226" s="505"/>
      <c r="CZ226" s="475"/>
      <c r="DA226" s="307"/>
      <c r="DB226" s="507">
        <v>0</v>
      </c>
      <c r="DC226" s="508"/>
      <c r="DD226" s="508"/>
      <c r="DE226" s="508"/>
      <c r="DF226" s="573">
        <v>674.21</v>
      </c>
      <c r="DG226" s="396">
        <v>252.23</v>
      </c>
      <c r="DH226" s="397"/>
      <c r="DI226" s="512"/>
      <c r="DJ226" s="171">
        <v>926.44</v>
      </c>
      <c r="DK226" s="172">
        <v>674.21</v>
      </c>
      <c r="DL226" s="172">
        <v>252.23</v>
      </c>
      <c r="DM226" s="172">
        <v>1410.33</v>
      </c>
      <c r="DN226" s="172">
        <v>328</v>
      </c>
      <c r="DO226" s="172">
        <v>5159.6100000000006</v>
      </c>
      <c r="DP226" s="172">
        <v>228.29000000000002</v>
      </c>
      <c r="DQ226" s="513">
        <v>0</v>
      </c>
      <c r="DS226" s="2"/>
      <c r="DT226" s="2"/>
      <c r="DU226" s="2"/>
      <c r="DV226" s="2"/>
      <c r="DW226" s="60"/>
      <c r="DX226" s="512">
        <v>59234</v>
      </c>
      <c r="DY226" s="514">
        <v>1</v>
      </c>
      <c r="DZ226" s="169">
        <v>0</v>
      </c>
      <c r="EA226" s="169">
        <v>0</v>
      </c>
      <c r="EB226" s="577"/>
      <c r="EC226" s="577"/>
      <c r="ED226" s="577"/>
      <c r="EE226" s="577"/>
      <c r="EF226" s="577"/>
      <c r="EG226" s="577"/>
      <c r="EH226" s="577"/>
      <c r="EI226" s="577"/>
      <c r="EJ226" s="577"/>
      <c r="EK226" s="577"/>
      <c r="EL226" s="577"/>
      <c r="EM226" s="169">
        <v>1043.27</v>
      </c>
      <c r="EO226" s="656">
        <v>7057</v>
      </c>
      <c r="EP226" s="657">
        <v>12891.1</v>
      </c>
      <c r="EQ226" s="658">
        <v>2996.1</v>
      </c>
      <c r="ER226" s="657">
        <v>2518.4</v>
      </c>
      <c r="ES226" s="657">
        <v>3004.5</v>
      </c>
      <c r="EU226" s="635">
        <v>0.10079001019367992</v>
      </c>
      <c r="EV226" s="635">
        <v>6.2942501998982311E-2</v>
      </c>
      <c r="EW226" s="635">
        <v>1.6059113300492641E-2</v>
      </c>
      <c r="EX226" s="635">
        <v>3.877862595419844E-2</v>
      </c>
      <c r="EY226" s="635">
        <v>1.5240904621435595E-2</v>
      </c>
      <c r="EZ226" s="129"/>
    </row>
    <row r="227" spans="8:156" x14ac:dyDescent="0.2">
      <c r="H227" s="14"/>
      <c r="I227" s="248"/>
      <c r="J227" s="4"/>
      <c r="K227" s="249"/>
      <c r="L227" s="249"/>
      <c r="M227" s="486">
        <v>45094</v>
      </c>
      <c r="N227" s="193">
        <v>7846</v>
      </c>
      <c r="O227" s="191">
        <v>14073</v>
      </c>
      <c r="P227" s="192">
        <v>1785</v>
      </c>
      <c r="Q227" s="191">
        <v>2700</v>
      </c>
      <c r="R227" s="191">
        <v>2986</v>
      </c>
      <c r="S227" s="487"/>
      <c r="T227" s="488"/>
      <c r="U227" s="21"/>
      <c r="V227" s="21"/>
      <c r="W227" s="489"/>
      <c r="X227" s="490">
        <v>1288</v>
      </c>
      <c r="Y227" s="194">
        <v>73</v>
      </c>
      <c r="Z227" s="192">
        <v>1900</v>
      </c>
      <c r="AA227" s="192">
        <v>23396.16</v>
      </c>
      <c r="AB227" s="192">
        <v>24238</v>
      </c>
      <c r="AC227" s="194">
        <v>-841.84000000000015</v>
      </c>
      <c r="AD227" s="491">
        <v>22338</v>
      </c>
      <c r="AE227" s="492">
        <v>1843.72</v>
      </c>
      <c r="AF227" s="192">
        <v>14073</v>
      </c>
      <c r="AG227" s="192">
        <v>14073</v>
      </c>
      <c r="AH227" s="192">
        <v>1843.72</v>
      </c>
      <c r="AI227" s="193">
        <v>7846</v>
      </c>
      <c r="AJ227" s="194">
        <v>0</v>
      </c>
      <c r="AK227" s="192">
        <v>0</v>
      </c>
      <c r="AL227" s="192">
        <v>0</v>
      </c>
      <c r="AM227" s="207">
        <v>1104.6500000000001</v>
      </c>
      <c r="AN227" s="207">
        <v>26.073809523809523</v>
      </c>
      <c r="AO227" s="197" t="e">
        <v>#DIV/0!</v>
      </c>
      <c r="AP227" s="493">
        <v>705.11</v>
      </c>
      <c r="AQ227" s="494">
        <v>137.52000000000001</v>
      </c>
      <c r="AR227" s="495">
        <v>1126.99</v>
      </c>
      <c r="AS227" s="495">
        <v>1136.32</v>
      </c>
      <c r="AT227" s="495">
        <v>1249.6600000000001</v>
      </c>
      <c r="AU227" s="496">
        <v>1204.6099999999999</v>
      </c>
      <c r="AV227" s="496">
        <v>1195.3699999999999</v>
      </c>
      <c r="AW227" s="21"/>
      <c r="AX227" s="497">
        <v>1.0951</v>
      </c>
      <c r="AY227" s="498">
        <v>1.4990000000000001</v>
      </c>
      <c r="AZ227" s="499">
        <v>2.7244000000000002</v>
      </c>
      <c r="BA227" s="499">
        <v>2.2734999999999999</v>
      </c>
      <c r="BB227" s="499">
        <v>2.1726999999999999</v>
      </c>
      <c r="BC227" s="307"/>
      <c r="BD227" s="500"/>
      <c r="BE227" s="501"/>
      <c r="BF227" s="499">
        <v>1063.57</v>
      </c>
      <c r="BG227" s="502">
        <v>1063.57</v>
      </c>
      <c r="BH227" s="503">
        <v>0</v>
      </c>
      <c r="BI227" s="503">
        <v>0</v>
      </c>
      <c r="BJ227" s="503">
        <v>0</v>
      </c>
      <c r="BK227" s="503">
        <v>1063.57</v>
      </c>
      <c r="BL227" s="503">
        <v>1063.57</v>
      </c>
      <c r="BM227" s="503">
        <v>1063.57</v>
      </c>
      <c r="BN227" s="503">
        <v>0</v>
      </c>
      <c r="BO227" s="503">
        <v>0</v>
      </c>
      <c r="BP227" s="503">
        <v>29.805716230010209</v>
      </c>
      <c r="BQ227" s="503">
        <v>152.8332800000012</v>
      </c>
      <c r="BR227" s="503">
        <v>0</v>
      </c>
      <c r="BS227" s="503">
        <v>1062.6300000000001</v>
      </c>
      <c r="BT227" s="503">
        <v>0</v>
      </c>
      <c r="BU227" s="504">
        <v>0</v>
      </c>
      <c r="BV227" s="307"/>
      <c r="BW227" s="458"/>
      <c r="BX227" s="505"/>
      <c r="BY227" s="505"/>
      <c r="BZ227" s="505"/>
      <c r="CA227" s="505"/>
      <c r="CB227" s="505"/>
      <c r="CC227" s="505"/>
      <c r="CD227" s="505"/>
      <c r="CE227" s="505"/>
      <c r="CF227" s="505"/>
      <c r="CG227" s="505"/>
      <c r="CH227" s="505"/>
      <c r="CI227" s="505"/>
      <c r="CJ227" s="505"/>
      <c r="CK227" s="505"/>
      <c r="CL227" s="505"/>
      <c r="CM227" s="505"/>
      <c r="CN227" s="505"/>
      <c r="CO227" s="500"/>
      <c r="CP227" s="505"/>
      <c r="CQ227" s="505"/>
      <c r="CR227" s="506"/>
      <c r="CS227" s="500"/>
      <c r="CT227" s="505"/>
      <c r="CU227" s="500"/>
      <c r="CV227" s="500"/>
      <c r="CW227" s="500"/>
      <c r="CX227" s="506"/>
      <c r="CY227" s="505"/>
      <c r="CZ227" s="475"/>
      <c r="DA227" s="307"/>
      <c r="DB227" s="507">
        <v>0</v>
      </c>
      <c r="DC227" s="508"/>
      <c r="DD227" s="508"/>
      <c r="DE227" s="508"/>
      <c r="DF227" s="573">
        <v>601.41</v>
      </c>
      <c r="DG227" s="396">
        <v>274.58</v>
      </c>
      <c r="DH227" s="397"/>
      <c r="DI227" s="512"/>
      <c r="DJ227" s="171">
        <v>875.99</v>
      </c>
      <c r="DK227" s="172">
        <v>601.41</v>
      </c>
      <c r="DL227" s="172">
        <v>274.58</v>
      </c>
      <c r="DM227" s="172">
        <v>1109.9000000000001</v>
      </c>
      <c r="DN227" s="172">
        <v>210.57</v>
      </c>
      <c r="DO227" s="172">
        <v>4651.12</v>
      </c>
      <c r="DP227" s="172">
        <v>292.29999999999995</v>
      </c>
      <c r="DQ227" s="513">
        <v>0</v>
      </c>
      <c r="DS227" s="2"/>
      <c r="DT227" s="2"/>
      <c r="DU227" s="2"/>
      <c r="DV227" s="2"/>
      <c r="DW227" s="60"/>
      <c r="DX227" s="512">
        <v>46616</v>
      </c>
      <c r="DY227" s="514">
        <v>1</v>
      </c>
      <c r="DZ227" s="169">
        <v>0</v>
      </c>
      <c r="EA227" s="169">
        <v>0</v>
      </c>
      <c r="EB227" s="577"/>
      <c r="EC227" s="577"/>
      <c r="ED227" s="577"/>
      <c r="EE227" s="577"/>
      <c r="EF227" s="577"/>
      <c r="EG227" s="577"/>
      <c r="EH227" s="577"/>
      <c r="EI227" s="577"/>
      <c r="EJ227" s="577"/>
      <c r="EK227" s="577"/>
      <c r="EL227" s="577"/>
      <c r="EM227" s="169">
        <v>1104.6500000000001</v>
      </c>
      <c r="EO227" s="656">
        <v>6777.8</v>
      </c>
      <c r="EP227" s="657">
        <v>13535.1</v>
      </c>
      <c r="EQ227" s="658">
        <v>2169.6999999999998</v>
      </c>
      <c r="ER227" s="657">
        <v>2576</v>
      </c>
      <c r="ES227" s="657">
        <v>3001.9</v>
      </c>
      <c r="EU227" s="635">
        <v>0.1361458067805251</v>
      </c>
      <c r="EV227" s="635">
        <v>3.8222127478149626E-2</v>
      </c>
      <c r="EW227" s="635">
        <v>-0.21551820728291307</v>
      </c>
      <c r="EX227" s="635">
        <v>4.5925925925925926E-2</v>
      </c>
      <c r="EY227" s="635">
        <v>-5.3248492967180481E-3</v>
      </c>
      <c r="EZ227" s="129"/>
    </row>
    <row r="228" spans="8:156" x14ac:dyDescent="0.2">
      <c r="H228" s="14"/>
      <c r="I228" s="248"/>
      <c r="J228" s="4"/>
      <c r="K228" s="249"/>
      <c r="L228" s="249"/>
      <c r="M228" s="486">
        <v>45095</v>
      </c>
      <c r="N228" s="193">
        <v>7849</v>
      </c>
      <c r="O228" s="191">
        <v>14138</v>
      </c>
      <c r="P228" s="192">
        <v>1166</v>
      </c>
      <c r="Q228" s="191">
        <v>2772</v>
      </c>
      <c r="R228" s="191">
        <v>3035</v>
      </c>
      <c r="S228" s="487"/>
      <c r="T228" s="488"/>
      <c r="U228" s="21"/>
      <c r="V228" s="21"/>
      <c r="W228" s="489"/>
      <c r="X228" s="490">
        <v>938</v>
      </c>
      <c r="Y228" s="194">
        <v>72</v>
      </c>
      <c r="Z228" s="192">
        <v>2114</v>
      </c>
      <c r="AA228" s="192">
        <v>24898.17</v>
      </c>
      <c r="AB228" s="192">
        <v>24230</v>
      </c>
      <c r="AC228" s="194">
        <v>668.16999999999825</v>
      </c>
      <c r="AD228" s="491">
        <v>22116</v>
      </c>
      <c r="AE228" s="492">
        <v>2137.9499999999998</v>
      </c>
      <c r="AF228" s="192">
        <v>14138</v>
      </c>
      <c r="AG228" s="192">
        <v>14138</v>
      </c>
      <c r="AH228" s="192">
        <v>2138.9499999999998</v>
      </c>
      <c r="AI228" s="193">
        <v>7849</v>
      </c>
      <c r="AJ228" s="194">
        <v>0</v>
      </c>
      <c r="AK228" s="192">
        <v>0</v>
      </c>
      <c r="AL228" s="192">
        <v>0</v>
      </c>
      <c r="AM228" s="207">
        <v>928.76</v>
      </c>
      <c r="AN228" s="207">
        <v>26.240476190476194</v>
      </c>
      <c r="AO228" s="197" t="e">
        <v>#DIV/0!</v>
      </c>
      <c r="AP228" s="493">
        <v>653.29</v>
      </c>
      <c r="AQ228" s="494">
        <v>0</v>
      </c>
      <c r="AR228" s="495">
        <v>1127.43</v>
      </c>
      <c r="AS228" s="495">
        <v>1133.03</v>
      </c>
      <c r="AT228" s="495">
        <v>1247.57</v>
      </c>
      <c r="AU228" s="496">
        <v>1204.6099999999999</v>
      </c>
      <c r="AV228" s="496">
        <v>1192.1400000000001</v>
      </c>
      <c r="AW228" s="21"/>
      <c r="AX228" s="497">
        <v>1.1021000000000001</v>
      </c>
      <c r="AY228" s="498">
        <v>1.4569000000000001</v>
      </c>
      <c r="AZ228" s="499">
        <v>2.6898</v>
      </c>
      <c r="BA228" s="499">
        <v>2.2734999999999999</v>
      </c>
      <c r="BB228" s="499">
        <v>2.1404999999999998</v>
      </c>
      <c r="BC228" s="307"/>
      <c r="BD228" s="500"/>
      <c r="BE228" s="501"/>
      <c r="BF228" s="499">
        <v>1063.57</v>
      </c>
      <c r="BG228" s="502">
        <v>1063.57</v>
      </c>
      <c r="BH228" s="503">
        <v>0</v>
      </c>
      <c r="BI228" s="503">
        <v>0</v>
      </c>
      <c r="BJ228" s="503">
        <v>0</v>
      </c>
      <c r="BK228" s="503">
        <v>1063.57</v>
      </c>
      <c r="BL228" s="503">
        <v>1063.57</v>
      </c>
      <c r="BM228" s="503">
        <v>1063.57</v>
      </c>
      <c r="BN228" s="503">
        <v>1054.42</v>
      </c>
      <c r="BO228" s="503">
        <v>1055.92</v>
      </c>
      <c r="BP228" s="503">
        <v>22.040055248618781</v>
      </c>
      <c r="BQ228" s="503">
        <v>582.82539000000179</v>
      </c>
      <c r="BR228" s="503">
        <v>0</v>
      </c>
      <c r="BS228" s="503">
        <v>1062.6300000000001</v>
      </c>
      <c r="BT228" s="503">
        <v>0</v>
      </c>
      <c r="BU228" s="504">
        <v>0</v>
      </c>
      <c r="BV228" s="307"/>
      <c r="BW228" s="458"/>
      <c r="BX228" s="505"/>
      <c r="BY228" s="505"/>
      <c r="BZ228" s="505"/>
      <c r="CA228" s="505"/>
      <c r="CB228" s="505"/>
      <c r="CC228" s="505"/>
      <c r="CD228" s="505"/>
      <c r="CE228" s="505"/>
      <c r="CF228" s="505"/>
      <c r="CG228" s="505"/>
      <c r="CH228" s="505"/>
      <c r="CI228" s="505"/>
      <c r="CJ228" s="505"/>
      <c r="CK228" s="505"/>
      <c r="CL228" s="505"/>
      <c r="CM228" s="505"/>
      <c r="CN228" s="505"/>
      <c r="CO228" s="500"/>
      <c r="CP228" s="505"/>
      <c r="CQ228" s="505"/>
      <c r="CR228" s="506"/>
      <c r="CS228" s="500"/>
      <c r="CT228" s="505"/>
      <c r="CU228" s="500"/>
      <c r="CV228" s="500"/>
      <c r="CW228" s="500"/>
      <c r="CX228" s="506"/>
      <c r="CY228" s="505"/>
      <c r="CZ228" s="475"/>
      <c r="DA228" s="307"/>
      <c r="DB228" s="507">
        <v>0</v>
      </c>
      <c r="DC228" s="508"/>
      <c r="DD228" s="508"/>
      <c r="DE228" s="508"/>
      <c r="DF228" s="573">
        <v>533.9</v>
      </c>
      <c r="DG228" s="396">
        <v>104.38</v>
      </c>
      <c r="DH228" s="397"/>
      <c r="DI228" s="512"/>
      <c r="DJ228" s="171">
        <v>638.28</v>
      </c>
      <c r="DK228" s="172">
        <v>533.9</v>
      </c>
      <c r="DL228" s="172">
        <v>104.38</v>
      </c>
      <c r="DM228" s="172">
        <v>0</v>
      </c>
      <c r="DN228" s="172">
        <v>0</v>
      </c>
      <c r="DO228" s="172">
        <v>5185.0200000000004</v>
      </c>
      <c r="DP228" s="172">
        <v>396.67999999999995</v>
      </c>
      <c r="DQ228" s="513">
        <v>0</v>
      </c>
      <c r="DS228" s="2"/>
      <c r="DT228" s="2"/>
      <c r="DU228" s="2"/>
      <c r="DV228" s="2"/>
      <c r="DW228" s="60"/>
      <c r="DX228" s="512">
        <v>0</v>
      </c>
      <c r="DY228" s="514">
        <v>0</v>
      </c>
      <c r="DZ228" s="169">
        <v>0</v>
      </c>
      <c r="EA228" s="169">
        <v>0</v>
      </c>
      <c r="EB228" s="577"/>
      <c r="EC228" s="577"/>
      <c r="ED228" s="577"/>
      <c r="EE228" s="577"/>
      <c r="EF228" s="577"/>
      <c r="EG228" s="577"/>
      <c r="EH228" s="577"/>
      <c r="EI228" s="577"/>
      <c r="EJ228" s="577"/>
      <c r="EK228" s="577"/>
      <c r="EL228" s="577"/>
      <c r="EM228" s="169">
        <v>928.76</v>
      </c>
      <c r="EO228" s="656">
        <v>7241.8</v>
      </c>
      <c r="EP228" s="657">
        <v>13264</v>
      </c>
      <c r="EQ228" s="658">
        <v>1209.7</v>
      </c>
      <c r="ER228" s="657">
        <v>2645</v>
      </c>
      <c r="ES228" s="657">
        <v>3034.1</v>
      </c>
      <c r="EU228" s="635">
        <v>7.7360173270480295E-2</v>
      </c>
      <c r="EV228" s="635">
        <v>6.1819210637996891E-2</v>
      </c>
      <c r="EW228" s="635">
        <v>-3.7478559176672421E-2</v>
      </c>
      <c r="EX228" s="635">
        <v>4.5815295815295816E-2</v>
      </c>
      <c r="EY228" s="635">
        <v>2.9654036243825072E-4</v>
      </c>
      <c r="EZ228" s="129"/>
    </row>
    <row r="229" spans="8:156" x14ac:dyDescent="0.2">
      <c r="H229" s="14"/>
      <c r="I229" s="248"/>
      <c r="J229" s="4"/>
      <c r="K229" s="249"/>
      <c r="L229" s="249"/>
      <c r="M229" s="486">
        <v>45096</v>
      </c>
      <c r="N229" s="193">
        <v>7847</v>
      </c>
      <c r="O229" s="191">
        <v>13585</v>
      </c>
      <c r="P229" s="192">
        <v>2191</v>
      </c>
      <c r="Q229" s="191">
        <v>2736</v>
      </c>
      <c r="R229" s="191">
        <v>2986</v>
      </c>
      <c r="S229" s="487"/>
      <c r="T229" s="488"/>
      <c r="U229" s="21"/>
      <c r="V229" s="21"/>
      <c r="W229" s="489"/>
      <c r="X229" s="490">
        <v>1355</v>
      </c>
      <c r="Y229" s="194">
        <v>73</v>
      </c>
      <c r="Z229" s="192">
        <v>2041</v>
      </c>
      <c r="AA229" s="192">
        <v>28379.85</v>
      </c>
      <c r="AB229" s="192">
        <v>24118</v>
      </c>
      <c r="AC229" s="194">
        <v>4261.8499999999985</v>
      </c>
      <c r="AD229" s="491">
        <v>22077</v>
      </c>
      <c r="AE229" s="492">
        <v>1049.9000000000001</v>
      </c>
      <c r="AF229" s="192">
        <v>13585</v>
      </c>
      <c r="AG229" s="192">
        <v>13585</v>
      </c>
      <c r="AH229" s="192">
        <v>1049.9000000000001</v>
      </c>
      <c r="AI229" s="193">
        <v>7847</v>
      </c>
      <c r="AJ229" s="194">
        <v>0</v>
      </c>
      <c r="AK229" s="192">
        <v>0</v>
      </c>
      <c r="AL229" s="192">
        <v>0</v>
      </c>
      <c r="AM229" s="207">
        <v>1125.03</v>
      </c>
      <c r="AN229" s="207">
        <v>27.140476190476186</v>
      </c>
      <c r="AO229" s="197" t="e">
        <v>#DIV/0!</v>
      </c>
      <c r="AP229" s="493">
        <v>826.55</v>
      </c>
      <c r="AQ229" s="494">
        <v>797.52</v>
      </c>
      <c r="AR229" s="495">
        <v>1129.9100000000001</v>
      </c>
      <c r="AS229" s="495">
        <v>1134.3800000000001</v>
      </c>
      <c r="AT229" s="495">
        <v>1240.56</v>
      </c>
      <c r="AU229" s="496">
        <v>1204.6099999999999</v>
      </c>
      <c r="AV229" s="496">
        <v>1195.5</v>
      </c>
      <c r="AW229" s="21"/>
      <c r="AX229" s="497">
        <v>1.1398999999999999</v>
      </c>
      <c r="AY229" s="498">
        <v>1.4708000000000001</v>
      </c>
      <c r="AZ229" s="499">
        <v>2.6086</v>
      </c>
      <c r="BA229" s="499">
        <v>2.2734999999999999</v>
      </c>
      <c r="BB229" s="499">
        <v>2.1802000000000001</v>
      </c>
      <c r="BC229" s="307"/>
      <c r="BD229" s="500"/>
      <c r="BE229" s="501"/>
      <c r="BF229" s="499">
        <v>1065.3399999999999</v>
      </c>
      <c r="BG229" s="502">
        <v>1065.3399999999999</v>
      </c>
      <c r="BH229" s="503">
        <v>0</v>
      </c>
      <c r="BI229" s="503">
        <v>0</v>
      </c>
      <c r="BJ229" s="503">
        <v>0</v>
      </c>
      <c r="BK229" s="503">
        <v>1065.3399999999999</v>
      </c>
      <c r="BL229" s="503">
        <v>1065.3399999999999</v>
      </c>
      <c r="BM229" s="503">
        <v>1065.3399999999999</v>
      </c>
      <c r="BN229" s="503">
        <v>1059.6300000000001</v>
      </c>
      <c r="BO229" s="503">
        <v>1065.6400000000001</v>
      </c>
      <c r="BP229" s="503">
        <v>31.415232577951951</v>
      </c>
      <c r="BQ229" s="503">
        <v>20.722800000001371</v>
      </c>
      <c r="BR229" s="503">
        <v>0</v>
      </c>
      <c r="BS229" s="503">
        <v>1065.8800000000001</v>
      </c>
      <c r="BT229" s="503">
        <v>0</v>
      </c>
      <c r="BU229" s="504">
        <v>0</v>
      </c>
      <c r="BV229" s="307"/>
      <c r="BW229" s="458"/>
      <c r="BX229" s="505"/>
      <c r="BY229" s="505"/>
      <c r="BZ229" s="505"/>
      <c r="CA229" s="505"/>
      <c r="CB229" s="505"/>
      <c r="CC229" s="505"/>
      <c r="CD229" s="505"/>
      <c r="CE229" s="505"/>
      <c r="CF229" s="505"/>
      <c r="CG229" s="505"/>
      <c r="CH229" s="505"/>
      <c r="CI229" s="505"/>
      <c r="CJ229" s="505"/>
      <c r="CK229" s="505"/>
      <c r="CL229" s="505"/>
      <c r="CM229" s="505"/>
      <c r="CN229" s="505"/>
      <c r="CO229" s="500"/>
      <c r="CP229" s="505"/>
      <c r="CQ229" s="505"/>
      <c r="CR229" s="506"/>
      <c r="CS229" s="500"/>
      <c r="CT229" s="505"/>
      <c r="CU229" s="500"/>
      <c r="CV229" s="500"/>
      <c r="CW229" s="500"/>
      <c r="CX229" s="506"/>
      <c r="CY229" s="505"/>
      <c r="CZ229" s="475"/>
      <c r="DA229" s="307"/>
      <c r="DB229" s="507">
        <v>0</v>
      </c>
      <c r="DC229" s="508"/>
      <c r="DD229" s="508"/>
      <c r="DE229" s="508"/>
      <c r="DF229" s="573">
        <v>651.52</v>
      </c>
      <c r="DG229" s="396">
        <v>270.36</v>
      </c>
      <c r="DH229" s="397"/>
      <c r="DI229" s="512"/>
      <c r="DJ229" s="171">
        <v>921.88</v>
      </c>
      <c r="DK229" s="172">
        <v>651.52</v>
      </c>
      <c r="DL229" s="172">
        <v>270.36</v>
      </c>
      <c r="DM229" s="172">
        <v>1037.9000000000001</v>
      </c>
      <c r="DN229" s="172">
        <v>281.52</v>
      </c>
      <c r="DO229" s="172">
        <v>4798.6400000000003</v>
      </c>
      <c r="DP229" s="172">
        <v>385.52</v>
      </c>
      <c r="DQ229" s="513">
        <v>0</v>
      </c>
      <c r="DS229" s="2"/>
      <c r="DT229" s="2"/>
      <c r="DU229" s="2"/>
      <c r="DV229" s="2"/>
      <c r="DW229" s="60"/>
      <c r="DX229" s="512">
        <v>43592</v>
      </c>
      <c r="DY229" s="514">
        <v>1</v>
      </c>
      <c r="DZ229" s="169">
        <v>0</v>
      </c>
      <c r="EA229" s="169">
        <v>0</v>
      </c>
      <c r="EB229" s="577"/>
      <c r="EC229" s="577"/>
      <c r="ED229" s="577"/>
      <c r="EE229" s="577"/>
      <c r="EF229" s="577"/>
      <c r="EG229" s="577"/>
      <c r="EH229" s="577"/>
      <c r="EI229" s="577"/>
      <c r="EJ229" s="577"/>
      <c r="EK229" s="577"/>
      <c r="EL229" s="577"/>
      <c r="EM229" s="169">
        <v>1125.03</v>
      </c>
      <c r="EO229" s="656">
        <v>7311</v>
      </c>
      <c r="EP229" s="657">
        <v>13019.9</v>
      </c>
      <c r="EQ229" s="658">
        <v>1824.6</v>
      </c>
      <c r="ER229" s="657">
        <v>2628.5</v>
      </c>
      <c r="ES229" s="657">
        <v>3005.2</v>
      </c>
      <c r="EU229" s="635">
        <v>6.8306359118134319E-2</v>
      </c>
      <c r="EV229" s="635">
        <v>4.1597350018402673E-2</v>
      </c>
      <c r="EW229" s="635">
        <v>0.16722957553628484</v>
      </c>
      <c r="EX229" s="635">
        <v>3.9290935672514619E-2</v>
      </c>
      <c r="EY229" s="635">
        <v>-6.4300066979235829E-3</v>
      </c>
      <c r="EZ229" s="129"/>
    </row>
    <row r="230" spans="8:156" x14ac:dyDescent="0.2">
      <c r="H230" s="14"/>
      <c r="I230" s="248"/>
      <c r="J230" s="4"/>
      <c r="K230" s="249"/>
      <c r="L230" s="249"/>
      <c r="M230" s="486">
        <v>45097</v>
      </c>
      <c r="N230" s="193">
        <v>7848</v>
      </c>
      <c r="O230" s="191">
        <v>13801</v>
      </c>
      <c r="P230" s="192">
        <v>3235</v>
      </c>
      <c r="Q230" s="191">
        <v>2792</v>
      </c>
      <c r="R230" s="191">
        <v>2892</v>
      </c>
      <c r="S230" s="487"/>
      <c r="T230" s="488"/>
      <c r="U230" s="21"/>
      <c r="V230" s="21"/>
      <c r="W230" s="489"/>
      <c r="X230" s="490">
        <v>1451</v>
      </c>
      <c r="Y230" s="194">
        <v>76</v>
      </c>
      <c r="Z230" s="192">
        <v>2363</v>
      </c>
      <c r="AA230" s="192">
        <v>25838.26</v>
      </c>
      <c r="AB230" s="192">
        <v>25314</v>
      </c>
      <c r="AC230" s="194">
        <v>524.2599999999984</v>
      </c>
      <c r="AD230" s="491">
        <v>22951</v>
      </c>
      <c r="AE230" s="492">
        <v>1491.57</v>
      </c>
      <c r="AF230" s="192">
        <v>13801</v>
      </c>
      <c r="AG230" s="192">
        <v>13801</v>
      </c>
      <c r="AH230" s="192">
        <v>1492.57</v>
      </c>
      <c r="AI230" s="193">
        <v>7848</v>
      </c>
      <c r="AJ230" s="194">
        <v>0</v>
      </c>
      <c r="AK230" s="192">
        <v>0</v>
      </c>
      <c r="AL230" s="192">
        <v>0</v>
      </c>
      <c r="AM230" s="207">
        <v>1135.47</v>
      </c>
      <c r="AN230" s="207">
        <v>27.923809523809524</v>
      </c>
      <c r="AO230" s="197" t="e">
        <v>#DIV/0!</v>
      </c>
      <c r="AP230" s="493">
        <v>282.72000000000003</v>
      </c>
      <c r="AQ230" s="494">
        <v>817.24</v>
      </c>
      <c r="AR230" s="495">
        <v>1132.46</v>
      </c>
      <c r="AS230" s="495">
        <v>1133.72</v>
      </c>
      <c r="AT230" s="495">
        <v>1242.1300000000001</v>
      </c>
      <c r="AU230" s="496">
        <v>1204.6099999999999</v>
      </c>
      <c r="AV230" s="496">
        <v>1196.9100000000001</v>
      </c>
      <c r="AW230" s="21"/>
      <c r="AX230" s="497">
        <v>1.1728000000000001</v>
      </c>
      <c r="AY230" s="498">
        <v>1.4632000000000001</v>
      </c>
      <c r="AZ230" s="499">
        <v>2.6337000000000002</v>
      </c>
      <c r="BA230" s="499">
        <v>2.2734999999999999</v>
      </c>
      <c r="BB230" s="499">
        <v>2.1932999999999998</v>
      </c>
      <c r="BC230" s="307"/>
      <c r="BD230" s="500"/>
      <c r="BE230" s="501"/>
      <c r="BF230" s="499">
        <v>1059.8800000000001</v>
      </c>
      <c r="BG230" s="502">
        <v>1059.8800000000001</v>
      </c>
      <c r="BH230" s="503">
        <v>0</v>
      </c>
      <c r="BI230" s="503">
        <v>0</v>
      </c>
      <c r="BJ230" s="503">
        <v>0</v>
      </c>
      <c r="BK230" s="503">
        <v>1059.8800000000001</v>
      </c>
      <c r="BL230" s="503">
        <v>1059.8800000000001</v>
      </c>
      <c r="BM230" s="503">
        <v>1059.8800000000001</v>
      </c>
      <c r="BN230" s="503">
        <v>1043.75</v>
      </c>
      <c r="BO230" s="503">
        <v>1059.1199999999999</v>
      </c>
      <c r="BP230" s="503">
        <v>32.283760795603243</v>
      </c>
      <c r="BQ230" s="503">
        <v>201.49724000000151</v>
      </c>
      <c r="BR230" s="503">
        <v>0</v>
      </c>
      <c r="BS230" s="503">
        <v>1059.56</v>
      </c>
      <c r="BT230" s="503">
        <v>0</v>
      </c>
      <c r="BU230" s="504">
        <v>0</v>
      </c>
      <c r="BV230" s="307"/>
      <c r="BW230" s="458"/>
      <c r="BX230" s="505"/>
      <c r="BY230" s="505"/>
      <c r="BZ230" s="505"/>
      <c r="CA230" s="505"/>
      <c r="CB230" s="505"/>
      <c r="CC230" s="505"/>
      <c r="CD230" s="505"/>
      <c r="CE230" s="505"/>
      <c r="CF230" s="505"/>
      <c r="CG230" s="505"/>
      <c r="CH230" s="505"/>
      <c r="CI230" s="505"/>
      <c r="CJ230" s="505"/>
      <c r="CK230" s="505"/>
      <c r="CL230" s="505"/>
      <c r="CM230" s="505"/>
      <c r="CN230" s="505"/>
      <c r="CO230" s="500"/>
      <c r="CP230" s="505"/>
      <c r="CQ230" s="505"/>
      <c r="CR230" s="506"/>
      <c r="CS230" s="500"/>
      <c r="CT230" s="505"/>
      <c r="CU230" s="500"/>
      <c r="CV230" s="500"/>
      <c r="CW230" s="500"/>
      <c r="CX230" s="506"/>
      <c r="CY230" s="505"/>
      <c r="CZ230" s="475"/>
      <c r="DA230" s="307"/>
      <c r="DB230" s="507">
        <v>0</v>
      </c>
      <c r="DC230" s="508"/>
      <c r="DD230" s="508"/>
      <c r="DE230" s="508"/>
      <c r="DF230" s="573">
        <v>715.13</v>
      </c>
      <c r="DG230" s="396">
        <v>271.72000000000003</v>
      </c>
      <c r="DH230" s="397"/>
      <c r="DI230" s="512"/>
      <c r="DJ230" s="171">
        <v>986.85</v>
      </c>
      <c r="DK230" s="172">
        <v>715.13</v>
      </c>
      <c r="DL230" s="172">
        <v>271.72000000000003</v>
      </c>
      <c r="DM230" s="172">
        <v>470.07</v>
      </c>
      <c r="DN230" s="172">
        <v>328.43</v>
      </c>
      <c r="DO230" s="172">
        <v>5043.7</v>
      </c>
      <c r="DP230" s="172">
        <v>328.81</v>
      </c>
      <c r="DQ230" s="513">
        <v>0</v>
      </c>
      <c r="DS230" s="2"/>
      <c r="DT230" s="2"/>
      <c r="DU230" s="2"/>
      <c r="DV230" s="2"/>
      <c r="DW230" s="60"/>
      <c r="DX230" s="512">
        <v>19743</v>
      </c>
      <c r="DY230" s="514">
        <v>1</v>
      </c>
      <c r="DZ230" s="169">
        <v>0</v>
      </c>
      <c r="EA230" s="169">
        <v>0</v>
      </c>
      <c r="EB230" s="577"/>
      <c r="EC230" s="577"/>
      <c r="ED230" s="577"/>
      <c r="EE230" s="577"/>
      <c r="EF230" s="577"/>
      <c r="EG230" s="577"/>
      <c r="EH230" s="577"/>
      <c r="EI230" s="577"/>
      <c r="EJ230" s="577"/>
      <c r="EK230" s="577"/>
      <c r="EL230" s="577"/>
      <c r="EM230" s="169">
        <v>1135.47</v>
      </c>
      <c r="EO230" s="656">
        <v>6886.6</v>
      </c>
      <c r="EP230" s="657">
        <v>12898.5</v>
      </c>
      <c r="EQ230" s="658">
        <v>3131</v>
      </c>
      <c r="ER230" s="657">
        <v>2682.6</v>
      </c>
      <c r="ES230" s="657">
        <v>2901.2</v>
      </c>
      <c r="EU230" s="635">
        <v>0.12250254841997957</v>
      </c>
      <c r="EV230" s="635">
        <v>6.5393812042605609E-2</v>
      </c>
      <c r="EW230" s="635">
        <v>3.2148377125193202E-2</v>
      </c>
      <c r="EX230" s="635">
        <v>3.9183381088825249E-2</v>
      </c>
      <c r="EY230" s="635">
        <v>-3.1811894882433672E-3</v>
      </c>
      <c r="EZ230" s="129"/>
    </row>
    <row r="231" spans="8:156" ht="15.75" x14ac:dyDescent="0.25">
      <c r="H231" s="14"/>
      <c r="I231" s="248"/>
      <c r="J231" s="4"/>
      <c r="K231" s="249"/>
      <c r="L231" s="249"/>
      <c r="M231" s="486">
        <v>45098</v>
      </c>
      <c r="N231" s="193">
        <v>7826</v>
      </c>
      <c r="O231" s="191">
        <v>13693</v>
      </c>
      <c r="P231" s="192">
        <v>3085</v>
      </c>
      <c r="Q231" s="191">
        <v>2778</v>
      </c>
      <c r="R231" s="578">
        <v>2871</v>
      </c>
      <c r="S231" s="487"/>
      <c r="T231" s="488"/>
      <c r="U231" s="21"/>
      <c r="V231" s="21"/>
      <c r="W231" s="489"/>
      <c r="X231" s="490">
        <v>1079</v>
      </c>
      <c r="Y231" s="194">
        <v>76</v>
      </c>
      <c r="Z231" s="192">
        <v>2313</v>
      </c>
      <c r="AA231" s="192">
        <v>24146.17</v>
      </c>
      <c r="AB231" s="192">
        <v>25441</v>
      </c>
      <c r="AC231" s="194">
        <v>-1294.8300000000017</v>
      </c>
      <c r="AD231" s="491">
        <v>23128</v>
      </c>
      <c r="AE231" s="492">
        <v>491.67</v>
      </c>
      <c r="AF231" s="192">
        <v>13693</v>
      </c>
      <c r="AG231" s="192">
        <v>13693</v>
      </c>
      <c r="AH231" s="192">
        <v>492.67</v>
      </c>
      <c r="AI231" s="193">
        <v>7826</v>
      </c>
      <c r="AJ231" s="194">
        <v>0</v>
      </c>
      <c r="AK231" s="192">
        <v>0</v>
      </c>
      <c r="AL231" s="192">
        <v>0</v>
      </c>
      <c r="AM231" s="207">
        <v>1030.29</v>
      </c>
      <c r="AN231" s="207">
        <v>25.976190476190474</v>
      </c>
      <c r="AO231" s="197" t="e">
        <v>#DIV/0!</v>
      </c>
      <c r="AP231" s="493">
        <v>619.98</v>
      </c>
      <c r="AQ231" s="494">
        <v>1515.06</v>
      </c>
      <c r="AR231" s="495">
        <v>1127.28</v>
      </c>
      <c r="AS231" s="495">
        <v>1129.03</v>
      </c>
      <c r="AT231" s="495">
        <v>1239.02</v>
      </c>
      <c r="AU231" s="496">
        <v>1204.6099999999999</v>
      </c>
      <c r="AV231" s="496">
        <v>1190.33</v>
      </c>
      <c r="AW231" s="21"/>
      <c r="AX231" s="497">
        <v>1.091</v>
      </c>
      <c r="AY231" s="498">
        <v>1.4076</v>
      </c>
      <c r="AZ231" s="499">
        <v>2.5918000000000001</v>
      </c>
      <c r="BA231" s="499">
        <v>2.2734999999999999</v>
      </c>
      <c r="BB231" s="579">
        <v>2.1160999999999999</v>
      </c>
      <c r="BC231" s="307"/>
      <c r="BD231" s="500"/>
      <c r="BE231" s="501"/>
      <c r="BF231" s="580">
        <v>1066.42</v>
      </c>
      <c r="BG231" s="502">
        <v>1066.42</v>
      </c>
      <c r="BH231" s="503">
        <v>0</v>
      </c>
      <c r="BI231" s="503">
        <v>0</v>
      </c>
      <c r="BJ231" s="503">
        <v>0</v>
      </c>
      <c r="BK231" s="503">
        <v>1066.42</v>
      </c>
      <c r="BL231" s="503">
        <v>1066.42</v>
      </c>
      <c r="BM231" s="503">
        <v>1066.42</v>
      </c>
      <c r="BN231" s="503">
        <v>1063.51</v>
      </c>
      <c r="BO231" s="503">
        <v>1065.96</v>
      </c>
      <c r="BP231" s="503">
        <v>24.251809737877235</v>
      </c>
      <c r="BQ231" s="503">
        <v>485.43368999999893</v>
      </c>
      <c r="BR231" s="503">
        <v>0</v>
      </c>
      <c r="BS231" s="503">
        <v>1066.9100000000001</v>
      </c>
      <c r="BT231" s="503">
        <v>0</v>
      </c>
      <c r="BU231" s="504">
        <v>0</v>
      </c>
      <c r="BV231" s="307"/>
      <c r="BW231" s="458"/>
      <c r="BX231" s="505"/>
      <c r="BY231" s="505"/>
      <c r="BZ231" s="505"/>
      <c r="CA231" s="505"/>
      <c r="CB231" s="505"/>
      <c r="CC231" s="505"/>
      <c r="CD231" s="505"/>
      <c r="CE231" s="505"/>
      <c r="CF231" s="505"/>
      <c r="CG231" s="505"/>
      <c r="CH231" s="505"/>
      <c r="CI231" s="505"/>
      <c r="CJ231" s="505"/>
      <c r="CK231" s="505"/>
      <c r="CL231" s="505"/>
      <c r="CM231" s="505"/>
      <c r="CN231" s="505"/>
      <c r="CO231" s="500"/>
      <c r="CP231" s="505"/>
      <c r="CQ231" s="505"/>
      <c r="CR231" s="506"/>
      <c r="CS231" s="500"/>
      <c r="CT231" s="505"/>
      <c r="CU231" s="500"/>
      <c r="CV231" s="500"/>
      <c r="CW231" s="500"/>
      <c r="CX231" s="506"/>
      <c r="CY231" s="505"/>
      <c r="CZ231" s="475"/>
      <c r="DA231" s="307"/>
      <c r="DB231" s="507">
        <v>0</v>
      </c>
      <c r="DC231" s="508"/>
      <c r="DD231" s="508"/>
      <c r="DE231" s="508"/>
      <c r="DF231" s="573">
        <v>530.91999999999996</v>
      </c>
      <c r="DG231" s="396">
        <v>202.77</v>
      </c>
      <c r="DH231" s="397"/>
      <c r="DI231" s="512"/>
      <c r="DJ231" s="171">
        <v>733.68999999999994</v>
      </c>
      <c r="DK231" s="172">
        <v>530.91999999999996</v>
      </c>
      <c r="DL231" s="172">
        <v>202.77</v>
      </c>
      <c r="DM231" s="172">
        <v>550.64</v>
      </c>
      <c r="DN231" s="172">
        <v>276.89999999999998</v>
      </c>
      <c r="DO231" s="172">
        <v>5023.9799999999996</v>
      </c>
      <c r="DP231" s="172">
        <v>254.68</v>
      </c>
      <c r="DQ231" s="513">
        <v>0</v>
      </c>
      <c r="DS231" s="2"/>
      <c r="DT231" s="2"/>
      <c r="DU231" s="2"/>
      <c r="DV231" s="2"/>
      <c r="DW231" s="60"/>
      <c r="DX231" s="512">
        <v>23127</v>
      </c>
      <c r="DY231" s="514">
        <v>1</v>
      </c>
      <c r="DZ231" s="169">
        <v>0</v>
      </c>
      <c r="EA231" s="169">
        <v>0</v>
      </c>
      <c r="EC231" s="581"/>
      <c r="EI231" s="581"/>
      <c r="EK231" s="582"/>
      <c r="EM231" s="169">
        <v>1030.29</v>
      </c>
      <c r="EO231" s="656">
        <v>7284</v>
      </c>
      <c r="EP231" s="657">
        <v>12992</v>
      </c>
      <c r="EQ231" s="658">
        <v>3045</v>
      </c>
      <c r="ER231" s="657">
        <v>2621</v>
      </c>
      <c r="ES231" s="657">
        <v>2867</v>
      </c>
      <c r="EU231" s="635">
        <v>6.9256325070278554E-2</v>
      </c>
      <c r="EV231" s="635">
        <v>5.1194040750748557E-2</v>
      </c>
      <c r="EW231" s="635">
        <v>1.2965964343598054E-2</v>
      </c>
      <c r="EX231" s="635">
        <v>5.6515478761699066E-2</v>
      </c>
      <c r="EY231" s="635">
        <v>1.3932427725531174E-3</v>
      </c>
      <c r="EZ231" s="129"/>
    </row>
    <row r="232" spans="8:156" x14ac:dyDescent="0.2">
      <c r="H232" s="14"/>
      <c r="I232" s="248"/>
      <c r="J232" s="583"/>
      <c r="K232" s="249"/>
      <c r="L232" s="249"/>
      <c r="M232" s="486">
        <v>45099</v>
      </c>
      <c r="N232" s="193">
        <v>7848</v>
      </c>
      <c r="O232" s="191">
        <v>13907</v>
      </c>
      <c r="P232" s="192">
        <v>3053</v>
      </c>
      <c r="Q232" s="191">
        <v>2776</v>
      </c>
      <c r="R232" s="578">
        <v>3343</v>
      </c>
      <c r="S232" s="487"/>
      <c r="T232" s="488"/>
      <c r="U232" s="21"/>
      <c r="V232" s="21"/>
      <c r="W232" s="489"/>
      <c r="X232" s="490">
        <v>1566</v>
      </c>
      <c r="Y232" s="194">
        <v>77</v>
      </c>
      <c r="Z232" s="192">
        <v>2050</v>
      </c>
      <c r="AA232" s="192">
        <v>24412.33</v>
      </c>
      <c r="AB232" s="192">
        <v>25108</v>
      </c>
      <c r="AC232" s="194">
        <v>-695.66999999999825</v>
      </c>
      <c r="AD232" s="491">
        <v>23058</v>
      </c>
      <c r="AE232" s="492">
        <v>-24.43</v>
      </c>
      <c r="AF232" s="192">
        <v>13907</v>
      </c>
      <c r="AG232" s="192">
        <v>13907</v>
      </c>
      <c r="AH232" s="192">
        <v>-24.43</v>
      </c>
      <c r="AI232" s="193">
        <v>7848</v>
      </c>
      <c r="AJ232" s="194">
        <v>0</v>
      </c>
      <c r="AK232" s="192">
        <v>808.51</v>
      </c>
      <c r="AL232" s="192">
        <v>528.96</v>
      </c>
      <c r="AM232" s="207">
        <v>1181.6600000000001</v>
      </c>
      <c r="AN232" s="207">
        <v>27.514285714285712</v>
      </c>
      <c r="AO232" s="197">
        <v>0.345759483494329</v>
      </c>
      <c r="AP232" s="493">
        <v>571.12</v>
      </c>
      <c r="AQ232" s="494">
        <v>1639.14</v>
      </c>
      <c r="AR232" s="495">
        <v>1131.1500000000001</v>
      </c>
      <c r="AS232" s="495">
        <v>1129.44</v>
      </c>
      <c r="AT232" s="495">
        <v>1239.47</v>
      </c>
      <c r="AU232" s="496">
        <v>1204.6099999999999</v>
      </c>
      <c r="AV232" s="496">
        <v>1181.1400000000001</v>
      </c>
      <c r="AW232" s="21"/>
      <c r="AX232" s="497">
        <v>1.1556</v>
      </c>
      <c r="AY232" s="498">
        <v>1.4145000000000001</v>
      </c>
      <c r="AZ232" s="499">
        <v>2.5849000000000002</v>
      </c>
      <c r="BA232" s="499">
        <v>2.2734999999999999</v>
      </c>
      <c r="BB232" s="579">
        <v>1.9910000000000001</v>
      </c>
      <c r="BC232" s="307"/>
      <c r="BD232" s="500"/>
      <c r="BE232" s="501"/>
      <c r="BF232" s="580">
        <v>1061.72</v>
      </c>
      <c r="BG232" s="502">
        <v>1061.72</v>
      </c>
      <c r="BH232" s="503">
        <v>0</v>
      </c>
      <c r="BI232" s="503">
        <v>0</v>
      </c>
      <c r="BJ232" s="503">
        <v>0</v>
      </c>
      <c r="BK232" s="503">
        <v>1061.72</v>
      </c>
      <c r="BL232" s="503">
        <v>1061.72</v>
      </c>
      <c r="BM232" s="503">
        <v>1061.72</v>
      </c>
      <c r="BN232" s="503">
        <v>1063.9100000000001</v>
      </c>
      <c r="BO232" s="503">
        <v>1061.69</v>
      </c>
      <c r="BP232" s="503">
        <v>34.448216768519423</v>
      </c>
      <c r="BQ232" s="503">
        <v>0</v>
      </c>
      <c r="BR232" s="503">
        <v>0</v>
      </c>
      <c r="BS232" s="503">
        <v>1061.6300000000001</v>
      </c>
      <c r="BT232" s="503">
        <v>0</v>
      </c>
      <c r="BU232" s="504">
        <v>0</v>
      </c>
      <c r="BV232" s="307"/>
      <c r="BW232" s="458"/>
      <c r="BX232" s="505"/>
      <c r="BY232" s="505"/>
      <c r="BZ232" s="505"/>
      <c r="CA232" s="505"/>
      <c r="CB232" s="505"/>
      <c r="CC232" s="505"/>
      <c r="CD232" s="505"/>
      <c r="CE232" s="505"/>
      <c r="CF232" s="505"/>
      <c r="CG232" s="505"/>
      <c r="CH232" s="505"/>
      <c r="CI232" s="505"/>
      <c r="CJ232" s="505"/>
      <c r="CK232" s="505"/>
      <c r="CL232" s="505"/>
      <c r="CM232" s="505"/>
      <c r="CN232" s="505"/>
      <c r="CO232" s="500"/>
      <c r="CP232" s="505"/>
      <c r="CQ232" s="505"/>
      <c r="CR232" s="506"/>
      <c r="CS232" s="500"/>
      <c r="CT232" s="505"/>
      <c r="CU232" s="500"/>
      <c r="CV232" s="500"/>
      <c r="CW232" s="500"/>
      <c r="CX232" s="506"/>
      <c r="CY232" s="505"/>
      <c r="CZ232" s="475"/>
      <c r="DA232" s="307"/>
      <c r="DB232" s="507">
        <v>0</v>
      </c>
      <c r="DC232" s="508"/>
      <c r="DD232" s="508"/>
      <c r="DE232" s="508"/>
      <c r="DF232" s="573">
        <v>793.41</v>
      </c>
      <c r="DG232" s="396">
        <v>271.97000000000003</v>
      </c>
      <c r="DH232" s="397"/>
      <c r="DI232" s="512"/>
      <c r="DJ232" s="171">
        <v>1065.3800000000001</v>
      </c>
      <c r="DK232" s="172">
        <v>793.41</v>
      </c>
      <c r="DL232" s="172">
        <v>271.97000000000003</v>
      </c>
      <c r="DM232" s="172">
        <v>665.6</v>
      </c>
      <c r="DN232" s="172">
        <v>281.64</v>
      </c>
      <c r="DO232" s="172">
        <v>5151.79</v>
      </c>
      <c r="DP232" s="172">
        <v>245.01</v>
      </c>
      <c r="DQ232" s="513">
        <v>0</v>
      </c>
      <c r="DS232" s="2"/>
      <c r="DT232" s="2"/>
      <c r="DU232" s="2"/>
      <c r="DV232" s="2"/>
      <c r="DW232" s="60"/>
      <c r="DX232" s="512">
        <v>27955</v>
      </c>
      <c r="DY232" s="514">
        <v>1</v>
      </c>
      <c r="DZ232" s="169">
        <v>0</v>
      </c>
      <c r="EA232" s="169">
        <v>0</v>
      </c>
      <c r="EC232" s="581"/>
      <c r="EM232" s="169">
        <v>1181.6600000000001</v>
      </c>
      <c r="EO232" s="656">
        <v>7321</v>
      </c>
      <c r="EP232" s="657">
        <v>13033</v>
      </c>
      <c r="EQ232" s="658">
        <v>3025</v>
      </c>
      <c r="ER232" s="657">
        <v>2618</v>
      </c>
      <c r="ES232" s="657">
        <v>3343</v>
      </c>
      <c r="EU232" s="635">
        <v>6.7150866462793071E-2</v>
      </c>
      <c r="EV232" s="635">
        <v>6.2846048752426831E-2</v>
      </c>
      <c r="EW232" s="635">
        <v>9.1713069112348503E-3</v>
      </c>
      <c r="EX232" s="635">
        <v>5.6916426512968299E-2</v>
      </c>
      <c r="EY232" s="635">
        <v>0</v>
      </c>
      <c r="EZ232" s="129"/>
    </row>
    <row r="233" spans="8:156" x14ac:dyDescent="0.2">
      <c r="H233" s="14"/>
      <c r="I233" s="248"/>
      <c r="J233" s="4"/>
      <c r="K233" s="249"/>
      <c r="L233" s="249"/>
      <c r="M233" s="486">
        <v>45100</v>
      </c>
      <c r="N233" s="193">
        <v>7848</v>
      </c>
      <c r="O233" s="191">
        <v>14103</v>
      </c>
      <c r="P233" s="192">
        <v>3082</v>
      </c>
      <c r="Q233" s="191">
        <v>2860</v>
      </c>
      <c r="R233" s="578">
        <v>4057</v>
      </c>
      <c r="S233" s="487"/>
      <c r="T233" s="488"/>
      <c r="U233" s="21"/>
      <c r="V233" s="21"/>
      <c r="W233" s="489"/>
      <c r="X233" s="490">
        <v>1261</v>
      </c>
      <c r="Y233" s="194">
        <v>80</v>
      </c>
      <c r="Z233" s="192">
        <v>1999</v>
      </c>
      <c r="AA233" s="192">
        <v>23924.53</v>
      </c>
      <c r="AB233" s="192">
        <v>25060</v>
      </c>
      <c r="AC233" s="194">
        <v>-1135.4700000000012</v>
      </c>
      <c r="AD233" s="491">
        <v>23061</v>
      </c>
      <c r="AE233" s="492">
        <v>713.84</v>
      </c>
      <c r="AF233" s="192">
        <v>14103</v>
      </c>
      <c r="AG233" s="192">
        <v>14103</v>
      </c>
      <c r="AH233" s="192">
        <v>-19.159999999999968</v>
      </c>
      <c r="AI233" s="193">
        <v>7848</v>
      </c>
      <c r="AJ233" s="194">
        <v>0</v>
      </c>
      <c r="AK233" s="192">
        <v>1288.43</v>
      </c>
      <c r="AL233" s="192">
        <v>1236.05</v>
      </c>
      <c r="AM233" s="207">
        <v>1086.01</v>
      </c>
      <c r="AN233" s="207">
        <v>27.204761904761909</v>
      </c>
      <c r="AO233" s="197">
        <v>4.0654129444362599E-2</v>
      </c>
      <c r="AP233" s="493">
        <v>767.97</v>
      </c>
      <c r="AQ233" s="494">
        <v>1692.75</v>
      </c>
      <c r="AR233" s="495">
        <v>1130.81</v>
      </c>
      <c r="AS233" s="495">
        <v>1132.94</v>
      </c>
      <c r="AT233" s="495">
        <v>1243.97</v>
      </c>
      <c r="AU233" s="496">
        <v>1204.6099999999999</v>
      </c>
      <c r="AV233" s="496">
        <v>1165.58</v>
      </c>
      <c r="AW233" s="21"/>
      <c r="AX233" s="497">
        <v>1.1426000000000001</v>
      </c>
      <c r="AY233" s="498">
        <v>1.4591000000000001</v>
      </c>
      <c r="AZ233" s="499">
        <v>2.6389</v>
      </c>
      <c r="BA233" s="499">
        <v>2.2734999999999999</v>
      </c>
      <c r="BB233" s="579">
        <v>1.7914000000000001</v>
      </c>
      <c r="BC233" s="307"/>
      <c r="BD233" s="500"/>
      <c r="BE233" s="501"/>
      <c r="BF233" s="580">
        <v>1065.0899999999999</v>
      </c>
      <c r="BG233" s="502">
        <v>1065.0899999999999</v>
      </c>
      <c r="BH233" s="503">
        <v>0</v>
      </c>
      <c r="BI233" s="503">
        <v>0</v>
      </c>
      <c r="BJ233" s="503">
        <v>0</v>
      </c>
      <c r="BK233" s="503">
        <v>1065.0899999999999</v>
      </c>
      <c r="BL233" s="503">
        <v>1065.0899999999999</v>
      </c>
      <c r="BM233" s="503">
        <v>1065.0899999999999</v>
      </c>
      <c r="BN233" s="503">
        <v>1064.8599999999999</v>
      </c>
      <c r="BO233" s="503">
        <v>1065.0899999999999</v>
      </c>
      <c r="BP233" s="503">
        <v>26.854147104851332</v>
      </c>
      <c r="BQ233" s="503">
        <v>394.24830999999949</v>
      </c>
      <c r="BR233" s="503">
        <v>0</v>
      </c>
      <c r="BS233" s="503">
        <v>1064.99</v>
      </c>
      <c r="BT233" s="503">
        <v>0</v>
      </c>
      <c r="BU233" s="504">
        <v>0</v>
      </c>
      <c r="BV233" s="307"/>
      <c r="BW233" s="458"/>
      <c r="BX233" s="505"/>
      <c r="BY233" s="505"/>
      <c r="BZ233" s="505"/>
      <c r="CA233" s="505"/>
      <c r="CB233" s="505"/>
      <c r="CC233" s="505"/>
      <c r="CD233" s="505"/>
      <c r="CE233" s="505"/>
      <c r="CF233" s="505"/>
      <c r="CG233" s="505"/>
      <c r="CH233" s="505"/>
      <c r="CI233" s="505"/>
      <c r="CJ233" s="505"/>
      <c r="CK233" s="505"/>
      <c r="CL233" s="505"/>
      <c r="CM233" s="505"/>
      <c r="CN233" s="505"/>
      <c r="CO233" s="500"/>
      <c r="CP233" s="505"/>
      <c r="CQ233" s="505"/>
      <c r="CR233" s="506"/>
      <c r="CS233" s="500"/>
      <c r="CT233" s="505"/>
      <c r="CU233" s="500"/>
      <c r="CV233" s="500"/>
      <c r="CW233" s="500"/>
      <c r="CX233" s="506"/>
      <c r="CY233" s="505"/>
      <c r="CZ233" s="475"/>
      <c r="DA233" s="307"/>
      <c r="DB233" s="507">
        <v>0</v>
      </c>
      <c r="DC233" s="508"/>
      <c r="DD233" s="508"/>
      <c r="DE233" s="508"/>
      <c r="DF233" s="573">
        <v>591.46</v>
      </c>
      <c r="DG233" s="396">
        <v>266.52999999999997</v>
      </c>
      <c r="DH233" s="397"/>
      <c r="DI233" s="512"/>
      <c r="DJ233" s="171">
        <v>857.99</v>
      </c>
      <c r="DK233" s="172">
        <v>591.46</v>
      </c>
      <c r="DL233" s="172">
        <v>266.52999999999997</v>
      </c>
      <c r="DM233" s="172">
        <v>730.05</v>
      </c>
      <c r="DN233" s="172">
        <v>215.83</v>
      </c>
      <c r="DO233" s="172">
        <v>5013.2000000000007</v>
      </c>
      <c r="DP233" s="172">
        <v>295.70999999999998</v>
      </c>
      <c r="DQ233" s="513">
        <v>0</v>
      </c>
      <c r="DS233" s="2"/>
      <c r="DT233" s="2"/>
      <c r="DU233" s="2"/>
      <c r="DV233" s="2"/>
      <c r="DW233" s="60"/>
      <c r="DX233" s="512">
        <v>30662</v>
      </c>
      <c r="DY233" s="514">
        <v>1</v>
      </c>
      <c r="DZ233" s="169">
        <v>0</v>
      </c>
      <c r="EA233" s="169">
        <v>0</v>
      </c>
      <c r="EB233" s="577"/>
      <c r="EC233" s="577"/>
      <c r="ED233" s="577"/>
      <c r="EE233" s="577"/>
      <c r="EF233" s="577"/>
      <c r="EG233" s="577"/>
      <c r="EH233" s="577"/>
      <c r="EI233" s="577"/>
      <c r="EJ233" s="577"/>
      <c r="EK233" s="577"/>
      <c r="EL233" s="577"/>
      <c r="EM233" s="169">
        <v>1086.01</v>
      </c>
      <c r="EO233" s="656">
        <v>7330</v>
      </c>
      <c r="EP233" s="657">
        <v>13372</v>
      </c>
      <c r="EQ233" s="658">
        <v>3028</v>
      </c>
      <c r="ER233" s="657">
        <v>2700</v>
      </c>
      <c r="ES233" s="657">
        <v>4056</v>
      </c>
      <c r="EU233" s="635">
        <v>6.6004077471967376E-2</v>
      </c>
      <c r="EV233" s="635">
        <v>5.183294334538751E-2</v>
      </c>
      <c r="EW233" s="635">
        <v>1.7521090201168071E-2</v>
      </c>
      <c r="EX233" s="635">
        <v>5.5944055944055944E-2</v>
      </c>
      <c r="EY233" s="635">
        <v>2.4648755237860487E-4</v>
      </c>
      <c r="EZ233" s="129"/>
    </row>
    <row r="234" spans="8:156" x14ac:dyDescent="0.2">
      <c r="H234" s="14"/>
      <c r="I234" s="248"/>
      <c r="J234" s="4"/>
      <c r="K234" s="249"/>
      <c r="L234" s="249"/>
      <c r="M234" s="486">
        <v>45101</v>
      </c>
      <c r="N234" s="193">
        <v>7848</v>
      </c>
      <c r="O234" s="191">
        <v>14058</v>
      </c>
      <c r="P234" s="192">
        <v>3058</v>
      </c>
      <c r="Q234" s="191">
        <v>3002</v>
      </c>
      <c r="R234" s="578">
        <v>3156</v>
      </c>
      <c r="S234" s="487"/>
      <c r="T234" s="488"/>
      <c r="U234" s="21"/>
      <c r="V234" s="21"/>
      <c r="W234" s="489"/>
      <c r="X234" s="490">
        <v>997</v>
      </c>
      <c r="Y234" s="194">
        <v>78</v>
      </c>
      <c r="Z234" s="192">
        <v>2057</v>
      </c>
      <c r="AA234" s="192">
        <v>22356.53</v>
      </c>
      <c r="AB234" s="192">
        <v>25279</v>
      </c>
      <c r="AC234" s="194">
        <v>-2922.4700000000012</v>
      </c>
      <c r="AD234" s="491">
        <v>23222</v>
      </c>
      <c r="AE234" s="492">
        <v>873.37</v>
      </c>
      <c r="AF234" s="192">
        <v>14058</v>
      </c>
      <c r="AG234" s="192">
        <v>14058</v>
      </c>
      <c r="AH234" s="192">
        <v>-20.629999999999995</v>
      </c>
      <c r="AI234" s="193">
        <v>7848</v>
      </c>
      <c r="AJ234" s="194">
        <v>0</v>
      </c>
      <c r="AK234" s="192">
        <v>1124.69</v>
      </c>
      <c r="AL234" s="192">
        <v>1266.95</v>
      </c>
      <c r="AM234" s="207">
        <v>953.88</v>
      </c>
      <c r="AN234" s="207">
        <v>28.199999999999996</v>
      </c>
      <c r="AO234" s="197">
        <v>-0.12648818785620924</v>
      </c>
      <c r="AP234" s="493">
        <v>465.63</v>
      </c>
      <c r="AQ234" s="494">
        <v>1350.43</v>
      </c>
      <c r="AR234" s="495">
        <v>1133.69</v>
      </c>
      <c r="AS234" s="495">
        <v>1133.25</v>
      </c>
      <c r="AT234" s="495">
        <v>1244.0999999999999</v>
      </c>
      <c r="AU234" s="496">
        <v>1212.07</v>
      </c>
      <c r="AV234" s="496">
        <v>1191.69</v>
      </c>
      <c r="AW234" s="21"/>
      <c r="AX234" s="497">
        <v>1.1843999999999999</v>
      </c>
      <c r="AY234" s="498">
        <v>1.4619</v>
      </c>
      <c r="AZ234" s="499">
        <v>2.6434000000000002</v>
      </c>
      <c r="BA234" s="499">
        <v>2.4264000000000001</v>
      </c>
      <c r="BB234" s="579">
        <v>2.1204999999999998</v>
      </c>
      <c r="BC234" s="307"/>
      <c r="BD234" s="500"/>
      <c r="BE234" s="501"/>
      <c r="BF234" s="580">
        <v>1068.67</v>
      </c>
      <c r="BG234" s="502">
        <v>1068.67</v>
      </c>
      <c r="BH234" s="503">
        <v>0</v>
      </c>
      <c r="BI234" s="503">
        <v>0</v>
      </c>
      <c r="BJ234" s="503">
        <v>0</v>
      </c>
      <c r="BK234" s="503">
        <v>1068.67</v>
      </c>
      <c r="BL234" s="503">
        <v>1068.67</v>
      </c>
      <c r="BM234" s="503">
        <v>1068.67</v>
      </c>
      <c r="BN234" s="503">
        <v>1068.25</v>
      </c>
      <c r="BO234" s="503">
        <v>1068.72</v>
      </c>
      <c r="BP234" s="503">
        <v>21.789730737099159</v>
      </c>
      <c r="BQ234" s="503">
        <v>760.96919000000025</v>
      </c>
      <c r="BR234" s="503">
        <v>0</v>
      </c>
      <c r="BS234" s="503">
        <v>1069.3699999999999</v>
      </c>
      <c r="BT234" s="503">
        <v>0</v>
      </c>
      <c r="BU234" s="504">
        <v>0</v>
      </c>
      <c r="BV234" s="307"/>
      <c r="BW234" s="458"/>
      <c r="BX234" s="505"/>
      <c r="BY234" s="505"/>
      <c r="BZ234" s="505"/>
      <c r="CA234" s="505"/>
      <c r="CB234" s="505"/>
      <c r="CC234" s="505"/>
      <c r="CD234" s="505"/>
      <c r="CE234" s="505"/>
      <c r="CF234" s="505"/>
      <c r="CG234" s="505"/>
      <c r="CH234" s="505"/>
      <c r="CI234" s="505"/>
      <c r="CJ234" s="505"/>
      <c r="CK234" s="505"/>
      <c r="CL234" s="505"/>
      <c r="CM234" s="505"/>
      <c r="CN234" s="505"/>
      <c r="CO234" s="500"/>
      <c r="CP234" s="505"/>
      <c r="CQ234" s="505"/>
      <c r="CR234" s="506"/>
      <c r="CS234" s="500"/>
      <c r="CT234" s="505"/>
      <c r="CU234" s="500"/>
      <c r="CV234" s="500"/>
      <c r="CW234" s="500"/>
      <c r="CX234" s="506"/>
      <c r="CY234" s="505"/>
      <c r="CZ234" s="475"/>
      <c r="DA234" s="307"/>
      <c r="DB234" s="507">
        <v>0</v>
      </c>
      <c r="DC234" s="508"/>
      <c r="DD234" s="508"/>
      <c r="DE234" s="508"/>
      <c r="DF234" s="573">
        <v>481.56</v>
      </c>
      <c r="DG234" s="396">
        <v>196.58</v>
      </c>
      <c r="DH234" s="397"/>
      <c r="DI234" s="512"/>
      <c r="DJ234" s="171">
        <v>678.14</v>
      </c>
      <c r="DK234" s="172">
        <v>481.56</v>
      </c>
      <c r="DL234" s="172">
        <v>196.58</v>
      </c>
      <c r="DM234" s="172">
        <v>1003.71</v>
      </c>
      <c r="DN234" s="172">
        <v>210.29</v>
      </c>
      <c r="DO234" s="172">
        <v>4491.05</v>
      </c>
      <c r="DP234" s="172">
        <v>282</v>
      </c>
      <c r="DQ234" s="513">
        <v>0</v>
      </c>
      <c r="DS234" s="2"/>
      <c r="DT234" s="2"/>
      <c r="DU234" s="2"/>
      <c r="DV234" s="2"/>
      <c r="DW234" s="60"/>
      <c r="DX234" s="512">
        <v>42156</v>
      </c>
      <c r="DY234" s="514">
        <v>1</v>
      </c>
      <c r="DZ234" s="169">
        <v>0</v>
      </c>
      <c r="EA234" s="169">
        <v>0</v>
      </c>
      <c r="EB234" s="577"/>
      <c r="EC234" s="577"/>
      <c r="ED234" s="577"/>
      <c r="EE234" s="577"/>
      <c r="EF234" s="577"/>
      <c r="EG234" s="577"/>
      <c r="EH234" s="577"/>
      <c r="EI234" s="577"/>
      <c r="EJ234" s="577"/>
      <c r="EK234" s="577"/>
      <c r="EL234" s="577"/>
      <c r="EM234" s="169">
        <v>953.88</v>
      </c>
      <c r="EO234" s="656">
        <v>6329</v>
      </c>
      <c r="EP234" s="657">
        <v>13202</v>
      </c>
      <c r="EQ234" s="658">
        <v>3033</v>
      </c>
      <c r="ER234" s="657">
        <v>2830</v>
      </c>
      <c r="ES234" s="657">
        <v>3156</v>
      </c>
      <c r="EU234" s="635">
        <v>0.19355249745158001</v>
      </c>
      <c r="EV234" s="635">
        <v>6.089059610186371E-2</v>
      </c>
      <c r="EW234" s="635">
        <v>8.1752779594506213E-3</v>
      </c>
      <c r="EX234" s="635">
        <v>5.7295136575616253E-2</v>
      </c>
      <c r="EY234" s="635">
        <v>0</v>
      </c>
      <c r="EZ234" s="129"/>
    </row>
    <row r="235" spans="8:156" x14ac:dyDescent="0.2">
      <c r="H235" s="14"/>
      <c r="I235" s="248"/>
      <c r="J235" s="4"/>
      <c r="K235" s="249"/>
      <c r="L235" s="249"/>
      <c r="M235" s="486">
        <v>45102</v>
      </c>
      <c r="N235" s="193">
        <v>7848</v>
      </c>
      <c r="O235" s="191">
        <v>14273</v>
      </c>
      <c r="P235" s="192">
        <v>3090</v>
      </c>
      <c r="Q235" s="191">
        <v>2900</v>
      </c>
      <c r="R235" s="578">
        <v>2864</v>
      </c>
      <c r="S235" s="487"/>
      <c r="T235" s="488"/>
      <c r="U235" s="21"/>
      <c r="V235" s="21"/>
      <c r="W235" s="489"/>
      <c r="X235" s="490">
        <v>80</v>
      </c>
      <c r="Y235" s="194">
        <v>77</v>
      </c>
      <c r="Z235" s="192">
        <v>1275</v>
      </c>
      <c r="AA235" s="192">
        <v>16975.68</v>
      </c>
      <c r="AB235" s="192">
        <v>26873</v>
      </c>
      <c r="AC235" s="194">
        <v>-9897.32</v>
      </c>
      <c r="AD235" s="491">
        <v>25598</v>
      </c>
      <c r="AE235" s="492">
        <v>3513.08</v>
      </c>
      <c r="AF235" s="192">
        <v>14273</v>
      </c>
      <c r="AG235" s="192">
        <v>14273</v>
      </c>
      <c r="AH235" s="192">
        <v>2685.08</v>
      </c>
      <c r="AI235" s="193">
        <v>7848</v>
      </c>
      <c r="AJ235" s="194">
        <v>0</v>
      </c>
      <c r="AK235" s="192">
        <v>0</v>
      </c>
      <c r="AL235" s="192">
        <v>0</v>
      </c>
      <c r="AM235" s="207">
        <v>297.18</v>
      </c>
      <c r="AN235" s="207">
        <v>29.299999999999997</v>
      </c>
      <c r="AO235" s="197" t="e">
        <v>#DIV/0!</v>
      </c>
      <c r="AP235" s="493">
        <v>102.69</v>
      </c>
      <c r="AQ235" s="494">
        <v>32.049999999999997</v>
      </c>
      <c r="AR235" s="495">
        <v>1136.5899999999999</v>
      </c>
      <c r="AS235" s="495">
        <v>1132.33</v>
      </c>
      <c r="AT235" s="495">
        <v>1244.22</v>
      </c>
      <c r="AU235" s="496">
        <v>1212.07</v>
      </c>
      <c r="AV235" s="496">
        <v>1195.78</v>
      </c>
      <c r="AW235" s="21"/>
      <c r="AX235" s="497">
        <v>1.2305999999999999</v>
      </c>
      <c r="AY235" s="498">
        <v>1.4477</v>
      </c>
      <c r="AZ235" s="499">
        <v>2.6417999999999999</v>
      </c>
      <c r="BA235" s="499">
        <v>2.4264000000000001</v>
      </c>
      <c r="BB235" s="579">
        <v>2.1823000000000001</v>
      </c>
      <c r="BC235" s="307"/>
      <c r="BD235" s="500"/>
      <c r="BE235" s="501"/>
      <c r="BF235" s="580">
        <v>1083.27</v>
      </c>
      <c r="BG235" s="502">
        <v>1083.27</v>
      </c>
      <c r="BH235" s="503">
        <v>0</v>
      </c>
      <c r="BI235" s="503">
        <v>0</v>
      </c>
      <c r="BJ235" s="503">
        <v>0</v>
      </c>
      <c r="BK235" s="503">
        <v>1083.27</v>
      </c>
      <c r="BL235" s="503">
        <v>1083.27</v>
      </c>
      <c r="BM235" s="503">
        <v>1083.27</v>
      </c>
      <c r="BN235" s="503">
        <v>0</v>
      </c>
      <c r="BO235" s="503">
        <v>1087.08</v>
      </c>
      <c r="BP235" s="503">
        <v>1.7581920903954802</v>
      </c>
      <c r="BQ235" s="503">
        <v>1853.9393199999986</v>
      </c>
      <c r="BR235" s="503">
        <v>0</v>
      </c>
      <c r="BS235" s="503">
        <v>1085.25</v>
      </c>
      <c r="BT235" s="503">
        <v>0</v>
      </c>
      <c r="BU235" s="504">
        <v>0</v>
      </c>
      <c r="BV235" s="307"/>
      <c r="BW235" s="458"/>
      <c r="BX235" s="505"/>
      <c r="BY235" s="505"/>
      <c r="BZ235" s="505"/>
      <c r="CA235" s="505"/>
      <c r="CB235" s="505"/>
      <c r="CC235" s="505"/>
      <c r="CD235" s="505"/>
      <c r="CE235" s="505"/>
      <c r="CF235" s="505"/>
      <c r="CG235" s="505"/>
      <c r="CH235" s="505"/>
      <c r="CI235" s="505"/>
      <c r="CJ235" s="505"/>
      <c r="CK235" s="505"/>
      <c r="CL235" s="505"/>
      <c r="CM235" s="505"/>
      <c r="CN235" s="505"/>
      <c r="CO235" s="500"/>
      <c r="CP235" s="505"/>
      <c r="CQ235" s="505"/>
      <c r="CR235" s="506"/>
      <c r="CS235" s="500"/>
      <c r="CT235" s="505"/>
      <c r="CU235" s="500"/>
      <c r="CV235" s="500"/>
      <c r="CW235" s="500"/>
      <c r="CX235" s="506"/>
      <c r="CY235" s="505"/>
      <c r="CZ235" s="475"/>
      <c r="DA235" s="307"/>
      <c r="DB235" s="507">
        <v>0</v>
      </c>
      <c r="DC235" s="508"/>
      <c r="DD235" s="508"/>
      <c r="DE235" s="508"/>
      <c r="DF235" s="573">
        <v>54.07</v>
      </c>
      <c r="DG235" s="396">
        <v>0.39</v>
      </c>
      <c r="DH235" s="397"/>
      <c r="DI235" s="512"/>
      <c r="DJ235" s="171">
        <v>54.46</v>
      </c>
      <c r="DK235" s="172">
        <v>54.07</v>
      </c>
      <c r="DL235" s="172">
        <v>0.39</v>
      </c>
      <c r="DM235" s="172">
        <v>0</v>
      </c>
      <c r="DN235" s="172">
        <v>0</v>
      </c>
      <c r="DO235" s="172">
        <v>4545.12</v>
      </c>
      <c r="DP235" s="172">
        <v>282.39</v>
      </c>
      <c r="DQ235" s="513">
        <v>0</v>
      </c>
      <c r="DS235" s="2"/>
      <c r="DT235" s="2"/>
      <c r="DU235" s="2"/>
      <c r="DV235" s="2"/>
      <c r="DW235" s="60"/>
      <c r="DX235" s="512">
        <v>0</v>
      </c>
      <c r="DY235" s="514">
        <v>0</v>
      </c>
      <c r="DZ235" s="169">
        <v>0</v>
      </c>
      <c r="EA235" s="169">
        <v>0</v>
      </c>
      <c r="EB235" s="577"/>
      <c r="EC235" s="577"/>
      <c r="ED235" s="577"/>
      <c r="EE235" s="577"/>
      <c r="EF235" s="577"/>
      <c r="EG235" s="577"/>
      <c r="EH235" s="577"/>
      <c r="EI235" s="577"/>
      <c r="EJ235" s="577"/>
      <c r="EK235" s="577"/>
      <c r="EL235" s="577"/>
      <c r="EM235" s="169">
        <v>297.18</v>
      </c>
      <c r="EO235" s="656">
        <v>0</v>
      </c>
      <c r="EP235" s="657">
        <v>0</v>
      </c>
      <c r="EQ235" s="658">
        <v>0</v>
      </c>
      <c r="ER235" s="657">
        <v>0</v>
      </c>
      <c r="ES235" s="657">
        <v>0</v>
      </c>
      <c r="EU235" s="635">
        <v>1</v>
      </c>
      <c r="EV235" s="635">
        <v>1</v>
      </c>
      <c r="EW235" s="635">
        <v>1</v>
      </c>
      <c r="EX235" s="635">
        <v>1</v>
      </c>
      <c r="EY235" s="635">
        <v>1</v>
      </c>
      <c r="EZ235" s="129"/>
    </row>
    <row r="236" spans="8:156" x14ac:dyDescent="0.2">
      <c r="H236" s="14"/>
      <c r="I236" s="248"/>
      <c r="J236" s="4"/>
      <c r="K236" s="249"/>
      <c r="L236" s="249"/>
      <c r="M236" s="486">
        <v>45103</v>
      </c>
      <c r="N236" s="193">
        <v>7847</v>
      </c>
      <c r="O236" s="191">
        <v>13893</v>
      </c>
      <c r="P236" s="192">
        <v>3041</v>
      </c>
      <c r="Q236" s="191">
        <v>2876</v>
      </c>
      <c r="R236" s="578">
        <v>3567</v>
      </c>
      <c r="S236" s="487"/>
      <c r="T236" s="488"/>
      <c r="U236" s="21"/>
      <c r="V236" s="21"/>
      <c r="W236" s="489"/>
      <c r="X236" s="490">
        <v>1335</v>
      </c>
      <c r="Y236" s="194">
        <v>78</v>
      </c>
      <c r="Z236" s="192">
        <v>1403</v>
      </c>
      <c r="AA236" s="192">
        <v>25530.78</v>
      </c>
      <c r="AB236" s="192">
        <v>25460</v>
      </c>
      <c r="AC236" s="194">
        <v>70.779999999998836</v>
      </c>
      <c r="AD236" s="491">
        <v>24057</v>
      </c>
      <c r="AE236" s="492">
        <v>-26.75</v>
      </c>
      <c r="AF236" s="192">
        <v>13893</v>
      </c>
      <c r="AG236" s="192">
        <v>13893</v>
      </c>
      <c r="AH236" s="192">
        <v>-25.75</v>
      </c>
      <c r="AI236" s="193">
        <v>7847</v>
      </c>
      <c r="AJ236" s="194">
        <v>0</v>
      </c>
      <c r="AK236" s="192">
        <v>1150.23</v>
      </c>
      <c r="AL236" s="192">
        <v>788.11</v>
      </c>
      <c r="AM236" s="207">
        <v>1104.82</v>
      </c>
      <c r="AN236" s="207">
        <v>27.790476190476191</v>
      </c>
      <c r="AO236" s="197">
        <v>0.31482399172339443</v>
      </c>
      <c r="AP236" s="493">
        <v>908.41</v>
      </c>
      <c r="AQ236" s="494">
        <v>1214.29</v>
      </c>
      <c r="AR236" s="495">
        <v>1132.3499999999999</v>
      </c>
      <c r="AS236" s="495">
        <v>1133.26</v>
      </c>
      <c r="AT236" s="495">
        <v>1244.69</v>
      </c>
      <c r="AU236" s="496">
        <v>1212.07</v>
      </c>
      <c r="AV236" s="496">
        <v>1179.93</v>
      </c>
      <c r="AW236" s="21"/>
      <c r="AX236" s="497">
        <v>1.1672</v>
      </c>
      <c r="AY236" s="498">
        <v>1.4610000000000001</v>
      </c>
      <c r="AZ236" s="499">
        <v>2.6478999999999999</v>
      </c>
      <c r="BA236" s="499">
        <v>2.4264000000000001</v>
      </c>
      <c r="BB236" s="579">
        <v>1.9786999999999999</v>
      </c>
      <c r="BC236" s="307"/>
      <c r="BD236" s="500"/>
      <c r="BE236" s="501"/>
      <c r="BF236" s="580">
        <v>1063.3800000000001</v>
      </c>
      <c r="BG236" s="502">
        <v>1063.3800000000001</v>
      </c>
      <c r="BH236" s="503">
        <v>0</v>
      </c>
      <c r="BI236" s="503">
        <v>0</v>
      </c>
      <c r="BJ236" s="503">
        <v>0</v>
      </c>
      <c r="BK236" s="503">
        <v>1063.3800000000001</v>
      </c>
      <c r="BL236" s="503">
        <v>1063.3800000000001</v>
      </c>
      <c r="BM236" s="503">
        <v>1063.3800000000001</v>
      </c>
      <c r="BN236" s="503">
        <v>1061.28</v>
      </c>
      <c r="BO236" s="503">
        <v>1063.29</v>
      </c>
      <c r="BP236" s="503">
        <v>29.076351524468354</v>
      </c>
      <c r="BQ236" s="503">
        <v>331.01283999999896</v>
      </c>
      <c r="BR236" s="503">
        <v>0</v>
      </c>
      <c r="BS236" s="503">
        <v>1063.51</v>
      </c>
      <c r="BT236" s="503">
        <v>0</v>
      </c>
      <c r="BU236" s="504">
        <v>0</v>
      </c>
      <c r="BV236" s="307"/>
      <c r="BW236" s="458"/>
      <c r="BX236" s="505"/>
      <c r="BY236" s="505"/>
      <c r="BZ236" s="505"/>
      <c r="CA236" s="505"/>
      <c r="CB236" s="505"/>
      <c r="CC236" s="505"/>
      <c r="CD236" s="505"/>
      <c r="CE236" s="505"/>
      <c r="CF236" s="505"/>
      <c r="CG236" s="505"/>
      <c r="CH236" s="505"/>
      <c r="CI236" s="505"/>
      <c r="CJ236" s="505"/>
      <c r="CK236" s="505"/>
      <c r="CL236" s="505"/>
      <c r="CM236" s="505"/>
      <c r="CN236" s="505"/>
      <c r="CO236" s="500"/>
      <c r="CP236" s="505"/>
      <c r="CQ236" s="505"/>
      <c r="CR236" s="506"/>
      <c r="CS236" s="500"/>
      <c r="CT236" s="505"/>
      <c r="CU236" s="500"/>
      <c r="CV236" s="500"/>
      <c r="CW236" s="500"/>
      <c r="CX236" s="506"/>
      <c r="CY236" s="505"/>
      <c r="CZ236" s="475"/>
      <c r="DA236" s="307"/>
      <c r="DB236" s="507">
        <v>0</v>
      </c>
      <c r="DC236" s="508"/>
      <c r="DD236" s="508"/>
      <c r="DE236" s="508"/>
      <c r="DF236" s="573">
        <v>729.68</v>
      </c>
      <c r="DG236" s="396">
        <v>178.2</v>
      </c>
      <c r="DH236" s="397"/>
      <c r="DI236" s="512"/>
      <c r="DJ236" s="171">
        <v>907.87999999999988</v>
      </c>
      <c r="DK236" s="172">
        <v>729.68</v>
      </c>
      <c r="DL236" s="172">
        <v>178.2</v>
      </c>
      <c r="DM236" s="172">
        <v>1092.26</v>
      </c>
      <c r="DN236" s="172">
        <v>0</v>
      </c>
      <c r="DO236" s="172">
        <v>4182.54</v>
      </c>
      <c r="DP236" s="172">
        <v>460.59</v>
      </c>
      <c r="DQ236" s="513">
        <v>0</v>
      </c>
      <c r="DS236" s="2"/>
      <c r="DT236" s="2"/>
      <c r="DU236" s="2"/>
      <c r="DV236" s="2"/>
      <c r="DW236" s="60"/>
      <c r="DX236" s="512">
        <v>45875</v>
      </c>
      <c r="DY236" s="514">
        <v>0</v>
      </c>
      <c r="DZ236" s="169">
        <v>0</v>
      </c>
      <c r="EA236" s="169">
        <v>0</v>
      </c>
      <c r="EB236" s="577"/>
      <c r="EC236" s="577"/>
      <c r="ED236" s="577"/>
      <c r="EE236" s="577"/>
      <c r="EF236" s="577"/>
      <c r="EG236" s="577"/>
      <c r="EH236" s="577"/>
      <c r="EI236" s="577"/>
      <c r="EJ236" s="577"/>
      <c r="EK236" s="577"/>
      <c r="EL236" s="577"/>
      <c r="EM236" s="169">
        <v>1104.82</v>
      </c>
      <c r="EO236" s="656">
        <v>7074.7</v>
      </c>
      <c r="EP236" s="657">
        <v>13254.3</v>
      </c>
      <c r="EQ236" s="658">
        <v>2955.7</v>
      </c>
      <c r="ER236" s="657">
        <v>2691</v>
      </c>
      <c r="ES236" s="657">
        <v>3264.2</v>
      </c>
      <c r="EU236" s="635">
        <v>9.8419778259207363E-2</v>
      </c>
      <c r="EV236" s="635">
        <v>4.5972792053552203E-2</v>
      </c>
      <c r="EW236" s="635">
        <v>2.8049983558040177E-2</v>
      </c>
      <c r="EX236" s="635">
        <v>6.4325452016689849E-2</v>
      </c>
      <c r="EY236" s="635">
        <v>8.4889262685730354E-2</v>
      </c>
      <c r="EZ236" s="129"/>
    </row>
    <row r="237" spans="8:156" x14ac:dyDescent="0.2">
      <c r="H237" s="14"/>
      <c r="I237" s="248"/>
      <c r="J237" s="4"/>
      <c r="K237" s="249"/>
      <c r="L237" s="249"/>
      <c r="M237" s="486">
        <v>45104</v>
      </c>
      <c r="N237" s="193">
        <v>7848</v>
      </c>
      <c r="O237" s="191">
        <v>13470</v>
      </c>
      <c r="P237" s="192">
        <v>3056</v>
      </c>
      <c r="Q237" s="191">
        <v>2684</v>
      </c>
      <c r="R237" s="578">
        <v>3988</v>
      </c>
      <c r="S237" s="487"/>
      <c r="T237" s="488"/>
      <c r="U237" s="21"/>
      <c r="V237" s="21"/>
      <c r="W237" s="489"/>
      <c r="X237" s="490">
        <v>1395</v>
      </c>
      <c r="Y237" s="194">
        <v>78</v>
      </c>
      <c r="Z237" s="192">
        <v>2112</v>
      </c>
      <c r="AA237" s="192">
        <v>25401.1</v>
      </c>
      <c r="AB237" s="192">
        <v>24740</v>
      </c>
      <c r="AC237" s="194">
        <v>661.09999999999854</v>
      </c>
      <c r="AD237" s="491">
        <v>22628</v>
      </c>
      <c r="AE237" s="492">
        <v>-29.24</v>
      </c>
      <c r="AF237" s="192">
        <v>13470</v>
      </c>
      <c r="AG237" s="192">
        <v>13470</v>
      </c>
      <c r="AH237" s="192">
        <v>-29.24</v>
      </c>
      <c r="AI237" s="193">
        <v>7848</v>
      </c>
      <c r="AJ237" s="194">
        <v>0</v>
      </c>
      <c r="AK237" s="192">
        <v>1490.24</v>
      </c>
      <c r="AL237" s="192">
        <v>1502.98</v>
      </c>
      <c r="AM237" s="207">
        <v>1210.25</v>
      </c>
      <c r="AN237" s="207">
        <v>28.085714285714282</v>
      </c>
      <c r="AO237" s="197">
        <v>-8.5489585570109571E-3</v>
      </c>
      <c r="AP237" s="493">
        <v>672.71</v>
      </c>
      <c r="AQ237" s="494">
        <v>1489.04</v>
      </c>
      <c r="AR237" s="495">
        <v>1133.0899999999999</v>
      </c>
      <c r="AS237" s="495">
        <v>1130.45</v>
      </c>
      <c r="AT237" s="495">
        <v>1238.46</v>
      </c>
      <c r="AU237" s="496">
        <v>1212.07</v>
      </c>
      <c r="AV237" s="496">
        <v>1165.03</v>
      </c>
      <c r="AW237" s="21"/>
      <c r="AX237" s="497">
        <v>1.1796</v>
      </c>
      <c r="AY237" s="498">
        <v>1.4286000000000001</v>
      </c>
      <c r="AZ237" s="499">
        <v>2.5914000000000001</v>
      </c>
      <c r="BA237" s="499">
        <v>2.4264000000000001</v>
      </c>
      <c r="BB237" s="579">
        <v>1.7851999999999999</v>
      </c>
      <c r="BC237" s="307"/>
      <c r="BD237" s="500"/>
      <c r="BE237" s="501"/>
      <c r="BF237" s="580">
        <v>1060.74</v>
      </c>
      <c r="BG237" s="502">
        <v>1060.74</v>
      </c>
      <c r="BH237" s="503">
        <v>0</v>
      </c>
      <c r="BI237" s="503">
        <v>0</v>
      </c>
      <c r="BJ237" s="503">
        <v>0</v>
      </c>
      <c r="BK237" s="503">
        <v>1060.74</v>
      </c>
      <c r="BL237" s="503">
        <v>1060.74</v>
      </c>
      <c r="BM237" s="503">
        <v>1060.74</v>
      </c>
      <c r="BN237" s="503">
        <v>1059.53</v>
      </c>
      <c r="BO237" s="503">
        <v>1060.68</v>
      </c>
      <c r="BP237" s="503">
        <v>30.570765960188108</v>
      </c>
      <c r="BQ237" s="503">
        <v>209.99490000000151</v>
      </c>
      <c r="BR237" s="503">
        <v>0</v>
      </c>
      <c r="BS237" s="503">
        <v>1060.07</v>
      </c>
      <c r="BT237" s="503">
        <v>0</v>
      </c>
      <c r="BU237" s="504">
        <v>0</v>
      </c>
      <c r="BV237" s="307"/>
      <c r="BW237" s="458"/>
      <c r="BX237" s="505"/>
      <c r="BY237" s="505"/>
      <c r="BZ237" s="505"/>
      <c r="CA237" s="505"/>
      <c r="CB237" s="505"/>
      <c r="CC237" s="505"/>
      <c r="CD237" s="505"/>
      <c r="CE237" s="505"/>
      <c r="CF237" s="505"/>
      <c r="CG237" s="505"/>
      <c r="CH237" s="505"/>
      <c r="CI237" s="505"/>
      <c r="CJ237" s="505"/>
      <c r="CK237" s="505"/>
      <c r="CL237" s="505"/>
      <c r="CM237" s="505"/>
      <c r="CN237" s="505"/>
      <c r="CO237" s="500"/>
      <c r="CP237" s="505"/>
      <c r="CQ237" s="505"/>
      <c r="CR237" s="506"/>
      <c r="CS237" s="500"/>
      <c r="CT237" s="505"/>
      <c r="CU237" s="500"/>
      <c r="CV237" s="500"/>
      <c r="CW237" s="500"/>
      <c r="CX237" s="506"/>
      <c r="CY237" s="505"/>
      <c r="CZ237" s="475"/>
      <c r="DA237" s="307"/>
      <c r="DB237" s="507">
        <v>0</v>
      </c>
      <c r="DC237" s="508"/>
      <c r="DD237" s="508"/>
      <c r="DE237" s="508"/>
      <c r="DF237" s="573">
        <v>738.58</v>
      </c>
      <c r="DG237" s="396">
        <v>210.52</v>
      </c>
      <c r="DH237" s="397"/>
      <c r="DI237" s="512"/>
      <c r="DJ237" s="171">
        <v>949.1</v>
      </c>
      <c r="DK237" s="172">
        <v>738.58</v>
      </c>
      <c r="DL237" s="172">
        <v>210.52</v>
      </c>
      <c r="DM237" s="172">
        <v>913.29</v>
      </c>
      <c r="DN237" s="172">
        <v>281.26</v>
      </c>
      <c r="DO237" s="172">
        <v>4007.8300000000004</v>
      </c>
      <c r="DP237" s="172">
        <v>389.84999999999997</v>
      </c>
      <c r="DQ237" s="513">
        <v>0</v>
      </c>
      <c r="DS237" s="2"/>
      <c r="DT237" s="2"/>
      <c r="DU237" s="2"/>
      <c r="DV237" s="2"/>
      <c r="DW237" s="60"/>
      <c r="DX237" s="512">
        <v>38358</v>
      </c>
      <c r="DY237" s="514">
        <v>1</v>
      </c>
      <c r="DZ237" s="169">
        <v>0</v>
      </c>
      <c r="EA237" s="169">
        <v>0</v>
      </c>
      <c r="EB237" s="577"/>
      <c r="EC237" s="577"/>
      <c r="ED237" s="577"/>
      <c r="EE237" s="577"/>
      <c r="EF237" s="577"/>
      <c r="EG237" s="577"/>
      <c r="EH237" s="577"/>
      <c r="EI237" s="577"/>
      <c r="EJ237" s="577"/>
      <c r="EK237" s="577"/>
      <c r="EL237" s="577"/>
      <c r="EM237" s="169">
        <v>1210.25</v>
      </c>
      <c r="EO237" s="656">
        <v>7052</v>
      </c>
      <c r="EP237" s="657">
        <v>12726.1</v>
      </c>
      <c r="EQ237" s="658">
        <v>2980.6</v>
      </c>
      <c r="ER237" s="657">
        <v>2407.6</v>
      </c>
      <c r="ES237" s="657">
        <v>3900</v>
      </c>
      <c r="EU237" s="635">
        <v>0.10142711518858308</v>
      </c>
      <c r="EV237" s="635">
        <v>5.5226429101707469E-2</v>
      </c>
      <c r="EW237" s="635">
        <v>2.4672774869109976E-2</v>
      </c>
      <c r="EX237" s="635">
        <v>0.10298062593144564</v>
      </c>
      <c r="EY237" s="635">
        <v>2.2066198595787363E-2</v>
      </c>
      <c r="EZ237" s="129"/>
    </row>
    <row r="238" spans="8:156" x14ac:dyDescent="0.2">
      <c r="H238" s="14"/>
      <c r="I238" s="248"/>
      <c r="J238" s="4"/>
      <c r="K238" s="249"/>
      <c r="L238" s="249"/>
      <c r="M238" s="486">
        <v>45105</v>
      </c>
      <c r="N238" s="193">
        <v>7848</v>
      </c>
      <c r="O238" s="191">
        <v>13883</v>
      </c>
      <c r="P238" s="192">
        <v>3031</v>
      </c>
      <c r="Q238" s="191">
        <v>2776</v>
      </c>
      <c r="R238" s="578">
        <v>4076</v>
      </c>
      <c r="S238" s="487"/>
      <c r="T238" s="488"/>
      <c r="U238" s="21"/>
      <c r="V238" s="21"/>
      <c r="W238" s="489"/>
      <c r="X238" s="490">
        <v>1511</v>
      </c>
      <c r="Y238" s="194">
        <v>79</v>
      </c>
      <c r="Z238" s="192">
        <v>2320</v>
      </c>
      <c r="AA238" s="192">
        <v>24898</v>
      </c>
      <c r="AB238" s="192">
        <v>24898</v>
      </c>
      <c r="AC238" s="194">
        <v>0</v>
      </c>
      <c r="AD238" s="491">
        <v>22578</v>
      </c>
      <c r="AE238" s="492">
        <v>432.05</v>
      </c>
      <c r="AF238" s="192">
        <v>13883</v>
      </c>
      <c r="AG238" s="192">
        <v>13883</v>
      </c>
      <c r="AH238" s="192">
        <v>208.05</v>
      </c>
      <c r="AI238" s="193">
        <v>7848</v>
      </c>
      <c r="AJ238" s="194">
        <v>0</v>
      </c>
      <c r="AK238" s="192">
        <v>1492.28</v>
      </c>
      <c r="AL238" s="192">
        <v>1499.9</v>
      </c>
      <c r="AM238" s="207">
        <v>1210.28</v>
      </c>
      <c r="AN238" s="207">
        <v>29.021428571428572</v>
      </c>
      <c r="AO238" s="197">
        <v>-5.1062803227277173E-3</v>
      </c>
      <c r="AP238" s="493">
        <v>494.91</v>
      </c>
      <c r="AQ238" s="494">
        <v>1496.48</v>
      </c>
      <c r="AR238" s="495">
        <v>1135.79</v>
      </c>
      <c r="AS238" s="495">
        <v>1132.4000000000001</v>
      </c>
      <c r="AT238" s="495">
        <v>1241.28</v>
      </c>
      <c r="AU238" s="496">
        <v>1212.07</v>
      </c>
      <c r="AV238" s="496">
        <v>1168.31</v>
      </c>
      <c r="AW238" s="21"/>
      <c r="AX238" s="497">
        <v>1.2189000000000001</v>
      </c>
      <c r="AY238" s="498">
        <v>1.45</v>
      </c>
      <c r="AZ238" s="499">
        <v>2.6190000000000002</v>
      </c>
      <c r="BA238" s="499">
        <v>2.4264000000000001</v>
      </c>
      <c r="BB238" s="579">
        <v>1.8237000000000001</v>
      </c>
      <c r="BC238" s="307"/>
      <c r="BD238" s="500"/>
      <c r="BE238" s="501"/>
      <c r="BF238" s="580">
        <v>1060.74</v>
      </c>
      <c r="BG238" s="502">
        <v>1060.74</v>
      </c>
      <c r="BH238" s="503">
        <v>0</v>
      </c>
      <c r="BI238" s="503">
        <v>0</v>
      </c>
      <c r="BJ238" s="503">
        <v>0</v>
      </c>
      <c r="BK238" s="503">
        <v>1060.74</v>
      </c>
      <c r="BL238" s="503">
        <v>1060.74</v>
      </c>
      <c r="BM238" s="503">
        <v>1060.74</v>
      </c>
      <c r="BN238" s="503">
        <v>1059.52</v>
      </c>
      <c r="BO238" s="503">
        <v>1060.53</v>
      </c>
      <c r="BP238" s="503">
        <v>32.504270260011381</v>
      </c>
      <c r="BQ238" s="503">
        <v>124.53646000000026</v>
      </c>
      <c r="BR238" s="503">
        <v>0</v>
      </c>
      <c r="BS238" s="503">
        <v>1060.42</v>
      </c>
      <c r="BT238" s="503">
        <v>0</v>
      </c>
      <c r="BU238" s="504">
        <v>0</v>
      </c>
      <c r="BV238" s="307"/>
      <c r="BW238" s="458"/>
      <c r="BX238" s="505"/>
      <c r="BY238" s="505"/>
      <c r="BZ238" s="505"/>
      <c r="CA238" s="505"/>
      <c r="CB238" s="505"/>
      <c r="CC238" s="505"/>
      <c r="CD238" s="505"/>
      <c r="CE238" s="505"/>
      <c r="CF238" s="505"/>
      <c r="CG238" s="505"/>
      <c r="CH238" s="505"/>
      <c r="CI238" s="505"/>
      <c r="CJ238" s="505"/>
      <c r="CK238" s="505"/>
      <c r="CL238" s="505"/>
      <c r="CM238" s="505"/>
      <c r="CN238" s="505"/>
      <c r="CO238" s="500"/>
      <c r="CP238" s="505"/>
      <c r="CQ238" s="505"/>
      <c r="CR238" s="506"/>
      <c r="CS238" s="500"/>
      <c r="CT238" s="505"/>
      <c r="CU238" s="500"/>
      <c r="CV238" s="500"/>
      <c r="CW238" s="500"/>
      <c r="CX238" s="506"/>
      <c r="CY238" s="505"/>
      <c r="CZ238" s="475"/>
      <c r="DA238" s="307"/>
      <c r="DB238" s="507">
        <v>0</v>
      </c>
      <c r="DC238" s="508"/>
      <c r="DD238" s="508"/>
      <c r="DE238" s="508"/>
      <c r="DF238" s="573">
        <v>703.42</v>
      </c>
      <c r="DG238" s="396">
        <v>324.17</v>
      </c>
      <c r="DH238" s="397"/>
      <c r="DI238" s="512"/>
      <c r="DJ238" s="171">
        <v>1027.5899999999999</v>
      </c>
      <c r="DK238" s="172">
        <v>703.42</v>
      </c>
      <c r="DL238" s="172">
        <v>324.17</v>
      </c>
      <c r="DM238" s="172">
        <v>878.52</v>
      </c>
      <c r="DN238" s="172">
        <v>328.02</v>
      </c>
      <c r="DO238" s="172">
        <v>3832.7300000000005</v>
      </c>
      <c r="DP238" s="172">
        <v>386</v>
      </c>
      <c r="DQ238" s="513">
        <v>0</v>
      </c>
      <c r="DS238" s="2"/>
      <c r="DT238" s="2"/>
      <c r="DU238" s="2"/>
      <c r="DV238" s="2"/>
      <c r="DW238" s="60"/>
      <c r="DX238" s="512">
        <v>36898</v>
      </c>
      <c r="DY238" s="514">
        <v>1</v>
      </c>
      <c r="DZ238" s="169">
        <v>0</v>
      </c>
      <c r="EA238" s="169">
        <v>0</v>
      </c>
      <c r="EB238" s="577"/>
      <c r="EC238" s="577"/>
      <c r="ED238" s="577"/>
      <c r="EE238" s="577"/>
      <c r="EF238" s="577"/>
      <c r="EG238" s="577"/>
      <c r="EH238" s="577"/>
      <c r="EI238" s="577"/>
      <c r="EJ238" s="577"/>
      <c r="EK238" s="577"/>
      <c r="EL238" s="577"/>
      <c r="EM238" s="169">
        <v>1210.28</v>
      </c>
      <c r="EO238" s="656">
        <v>7243.5</v>
      </c>
      <c r="EP238" s="657">
        <v>13165.5</v>
      </c>
      <c r="EQ238" s="658">
        <v>2981</v>
      </c>
      <c r="ER238" s="657">
        <v>2658.6</v>
      </c>
      <c r="ES238" s="657">
        <v>3969.7</v>
      </c>
      <c r="EU238" s="635">
        <v>7.7025993883792054E-2</v>
      </c>
      <c r="EV238" s="635">
        <v>5.1681913131167614E-2</v>
      </c>
      <c r="EW238" s="635">
        <v>1.649620587264929E-2</v>
      </c>
      <c r="EX238" s="635">
        <v>4.2291066282420783E-2</v>
      </c>
      <c r="EY238" s="635">
        <v>2.6079489695780222E-2</v>
      </c>
      <c r="EZ238" s="129"/>
    </row>
    <row r="239" spans="8:156" x14ac:dyDescent="0.2">
      <c r="H239" s="14"/>
      <c r="I239" s="248"/>
      <c r="J239" s="4"/>
      <c r="K239" s="249"/>
      <c r="L239" s="249"/>
      <c r="M239" s="486">
        <v>45106</v>
      </c>
      <c r="N239" s="193">
        <v>7848</v>
      </c>
      <c r="O239" s="191">
        <v>13771</v>
      </c>
      <c r="P239" s="192">
        <v>3027</v>
      </c>
      <c r="Q239" s="191">
        <v>2846</v>
      </c>
      <c r="R239" s="578">
        <v>4078</v>
      </c>
      <c r="S239" s="487"/>
      <c r="T239" s="488"/>
      <c r="U239" s="21"/>
      <c r="V239" s="21"/>
      <c r="W239" s="489"/>
      <c r="X239" s="490">
        <v>1582</v>
      </c>
      <c r="Y239" s="194">
        <v>79</v>
      </c>
      <c r="Z239" s="192">
        <v>2110</v>
      </c>
      <c r="AA239" s="192">
        <v>23411.040000000001</v>
      </c>
      <c r="AB239" s="192">
        <v>25003</v>
      </c>
      <c r="AC239" s="194">
        <v>-1591.9599999999991</v>
      </c>
      <c r="AD239" s="491">
        <v>22893</v>
      </c>
      <c r="AE239" s="492">
        <v>-31.07</v>
      </c>
      <c r="AF239" s="192">
        <v>13771</v>
      </c>
      <c r="AG239" s="192">
        <v>13771</v>
      </c>
      <c r="AH239" s="192">
        <v>-31.07</v>
      </c>
      <c r="AI239" s="193">
        <v>7848</v>
      </c>
      <c r="AJ239" s="194">
        <v>0</v>
      </c>
      <c r="AK239" s="192">
        <v>1438.0600000000002</v>
      </c>
      <c r="AL239" s="192">
        <v>1429.54</v>
      </c>
      <c r="AM239" s="207">
        <v>1226.68</v>
      </c>
      <c r="AN239" s="207">
        <v>27.826190476190476</v>
      </c>
      <c r="AO239" s="197">
        <v>5.9246484847643409E-3</v>
      </c>
      <c r="AP239" s="493">
        <v>767.27</v>
      </c>
      <c r="AQ239" s="494">
        <v>1505.06</v>
      </c>
      <c r="AR239" s="495">
        <v>1132.21</v>
      </c>
      <c r="AS239" s="495">
        <v>1127.5999999999999</v>
      </c>
      <c r="AT239" s="495">
        <v>1238.04</v>
      </c>
      <c r="AU239" s="496">
        <v>1212.07</v>
      </c>
      <c r="AV239" s="496">
        <v>1165.57</v>
      </c>
      <c r="AW239" s="21"/>
      <c r="AX239" s="497">
        <v>1.1687000000000001</v>
      </c>
      <c r="AY239" s="498">
        <v>1.3907</v>
      </c>
      <c r="AZ239" s="499">
        <v>2.5802</v>
      </c>
      <c r="BA239" s="499">
        <v>2.4264000000000001</v>
      </c>
      <c r="BB239" s="579">
        <v>1.7905</v>
      </c>
      <c r="BC239" s="307"/>
      <c r="BD239" s="500"/>
      <c r="BE239" s="501"/>
      <c r="BF239" s="580">
        <v>1054.74</v>
      </c>
      <c r="BG239" s="502">
        <v>1054.74</v>
      </c>
      <c r="BH239" s="503">
        <v>0</v>
      </c>
      <c r="BI239" s="503">
        <v>0</v>
      </c>
      <c r="BJ239" s="503">
        <v>0</v>
      </c>
      <c r="BK239" s="503">
        <v>1054.74</v>
      </c>
      <c r="BL239" s="503">
        <v>1054.74</v>
      </c>
      <c r="BM239" s="503">
        <v>1054.74</v>
      </c>
      <c r="BN239" s="503">
        <v>1054.32</v>
      </c>
      <c r="BO239" s="503">
        <v>1054.68</v>
      </c>
      <c r="BP239" s="503">
        <v>34.092492872980678</v>
      </c>
      <c r="BQ239" s="503">
        <v>67.964020000000801</v>
      </c>
      <c r="BR239" s="503">
        <v>0</v>
      </c>
      <c r="BS239" s="503">
        <v>1054.07</v>
      </c>
      <c r="BT239" s="503">
        <v>0</v>
      </c>
      <c r="BU239" s="504">
        <v>0</v>
      </c>
      <c r="BV239" s="307"/>
      <c r="BW239" s="458"/>
      <c r="BX239" s="505"/>
      <c r="BY239" s="505"/>
      <c r="BZ239" s="505"/>
      <c r="CA239" s="505"/>
      <c r="CB239" s="505"/>
      <c r="CC239" s="505"/>
      <c r="CD239" s="505"/>
      <c r="CE239" s="505"/>
      <c r="CF239" s="505"/>
      <c r="CG239" s="505"/>
      <c r="CH239" s="505"/>
      <c r="CI239" s="505"/>
      <c r="CJ239" s="505"/>
      <c r="CK239" s="505"/>
      <c r="CL239" s="505"/>
      <c r="CM239" s="505"/>
      <c r="CN239" s="505"/>
      <c r="CO239" s="500"/>
      <c r="CP239" s="505"/>
      <c r="CQ239" s="505"/>
      <c r="CR239" s="506"/>
      <c r="CS239" s="500"/>
      <c r="CT239" s="505"/>
      <c r="CU239" s="500"/>
      <c r="CV239" s="500"/>
      <c r="CW239" s="500"/>
      <c r="CX239" s="506"/>
      <c r="CY239" s="505"/>
      <c r="CZ239" s="475"/>
      <c r="DA239" s="307"/>
      <c r="DB239" s="507">
        <v>0</v>
      </c>
      <c r="DC239" s="508"/>
      <c r="DD239" s="508"/>
      <c r="DE239" s="508"/>
      <c r="DF239" s="573">
        <v>845.49</v>
      </c>
      <c r="DG239" s="396">
        <v>230.81</v>
      </c>
      <c r="DH239" s="397"/>
      <c r="DI239" s="512"/>
      <c r="DJ239" s="171">
        <v>1076.3</v>
      </c>
      <c r="DK239" s="172">
        <v>845.49</v>
      </c>
      <c r="DL239" s="172">
        <v>230.81</v>
      </c>
      <c r="DM239" s="172">
        <v>978.05</v>
      </c>
      <c r="DN239" s="172">
        <v>276.57</v>
      </c>
      <c r="DO239" s="172">
        <v>3700.1700000000005</v>
      </c>
      <c r="DP239" s="172">
        <v>340.24</v>
      </c>
      <c r="DQ239" s="513">
        <v>0</v>
      </c>
      <c r="DS239" s="2"/>
      <c r="DT239" s="2"/>
      <c r="DU239" s="2"/>
      <c r="DV239" s="2"/>
      <c r="DW239" s="60"/>
      <c r="DX239" s="512">
        <v>41078</v>
      </c>
      <c r="DY239" s="514">
        <v>1</v>
      </c>
      <c r="DZ239" s="169">
        <v>0</v>
      </c>
      <c r="EA239" s="169">
        <v>0</v>
      </c>
      <c r="EB239" s="577"/>
      <c r="EC239" s="577"/>
      <c r="ED239" s="577"/>
      <c r="EE239" s="577"/>
      <c r="EF239" s="577"/>
      <c r="EG239" s="577"/>
      <c r="EH239" s="577"/>
      <c r="EI239" s="577"/>
      <c r="EJ239" s="577"/>
      <c r="EK239" s="577"/>
      <c r="EL239" s="577"/>
      <c r="EM239" s="169">
        <v>1226.68</v>
      </c>
      <c r="EO239" s="656">
        <v>7316.7</v>
      </c>
      <c r="EP239" s="657">
        <v>12976.1</v>
      </c>
      <c r="EQ239" s="658">
        <v>2985.9</v>
      </c>
      <c r="ER239" s="657">
        <v>2726.5</v>
      </c>
      <c r="ES239" s="657">
        <v>3959.1</v>
      </c>
      <c r="EU239" s="635">
        <v>6.7698776758409809E-2</v>
      </c>
      <c r="EV239" s="635">
        <v>5.7722750708009557E-2</v>
      </c>
      <c r="EW239" s="635">
        <v>1.3577799801783915E-2</v>
      </c>
      <c r="EX239" s="635">
        <v>4.1988756148981024E-2</v>
      </c>
      <c r="EY239" s="635">
        <v>2.9156449239823464E-2</v>
      </c>
      <c r="EZ239" s="129"/>
    </row>
    <row r="240" spans="8:156" x14ac:dyDescent="0.2">
      <c r="H240" s="14"/>
      <c r="I240" s="248"/>
      <c r="J240" s="4"/>
      <c r="K240" s="249"/>
      <c r="L240" s="249"/>
      <c r="M240" s="486">
        <v>45107</v>
      </c>
      <c r="N240" s="193">
        <v>7848</v>
      </c>
      <c r="O240" s="191">
        <v>13833</v>
      </c>
      <c r="P240" s="192">
        <v>3048</v>
      </c>
      <c r="Q240" s="191">
        <v>2936</v>
      </c>
      <c r="R240" s="578">
        <v>3928</v>
      </c>
      <c r="S240" s="487"/>
      <c r="T240" s="488"/>
      <c r="U240" s="21"/>
      <c r="V240" s="21"/>
      <c r="W240" s="489"/>
      <c r="X240" s="490">
        <v>1632</v>
      </c>
      <c r="Y240" s="194">
        <v>79</v>
      </c>
      <c r="Z240" s="192">
        <v>1904</v>
      </c>
      <c r="AA240" s="192">
        <v>23236.720000000001</v>
      </c>
      <c r="AB240" s="192">
        <v>25123</v>
      </c>
      <c r="AC240" s="194">
        <v>-1886.2799999999988</v>
      </c>
      <c r="AD240" s="491">
        <v>23219</v>
      </c>
      <c r="AE240" s="492">
        <v>137.51</v>
      </c>
      <c r="AF240" s="192">
        <v>13833</v>
      </c>
      <c r="AG240" s="192">
        <v>13833</v>
      </c>
      <c r="AH240" s="192">
        <v>138.51</v>
      </c>
      <c r="AI240" s="193">
        <v>7848</v>
      </c>
      <c r="AJ240" s="194">
        <v>0</v>
      </c>
      <c r="AK240" s="192">
        <v>1602.9750000000001</v>
      </c>
      <c r="AL240" s="192">
        <v>1544.311767578125</v>
      </c>
      <c r="AM240" s="207">
        <v>1221.5999999999999</v>
      </c>
      <c r="AN240" s="207">
        <v>28.538095238095242</v>
      </c>
      <c r="AO240" s="197">
        <v>3.659647369539458E-2</v>
      </c>
      <c r="AP240" s="493">
        <v>239.51</v>
      </c>
      <c r="AQ240" s="494">
        <v>1557.41</v>
      </c>
      <c r="AR240" s="495">
        <v>1134.26</v>
      </c>
      <c r="AS240" s="495">
        <v>1130.4000000000001</v>
      </c>
      <c r="AT240" s="495">
        <v>1239.04</v>
      </c>
      <c r="AU240" s="496">
        <v>1212.07</v>
      </c>
      <c r="AV240" s="496">
        <v>1167.49</v>
      </c>
      <c r="AW240" s="21"/>
      <c r="AX240" s="497">
        <v>1.1986000000000001</v>
      </c>
      <c r="AY240" s="498">
        <v>1.4283999999999999</v>
      </c>
      <c r="AZ240" s="499">
        <v>2.5855999999999999</v>
      </c>
      <c r="BA240" s="499">
        <v>2.4264000000000001</v>
      </c>
      <c r="BB240" s="579">
        <v>1.8137000000000001</v>
      </c>
      <c r="BC240" s="307"/>
      <c r="BD240" s="500"/>
      <c r="BE240" s="501"/>
      <c r="BF240" s="580">
        <v>1054.3</v>
      </c>
      <c r="BG240" s="502">
        <v>1054.3</v>
      </c>
      <c r="BH240" s="503">
        <v>0</v>
      </c>
      <c r="BI240" s="503">
        <v>0</v>
      </c>
      <c r="BJ240" s="503">
        <v>0</v>
      </c>
      <c r="BK240" s="503">
        <v>1054.3</v>
      </c>
      <c r="BL240" s="503">
        <v>1054.3</v>
      </c>
      <c r="BM240" s="503">
        <v>1054.3</v>
      </c>
      <c r="BN240" s="503">
        <v>0</v>
      </c>
      <c r="BO240" s="503">
        <v>1054.26</v>
      </c>
      <c r="BP240" s="503">
        <v>35.134998259108031</v>
      </c>
      <c r="BQ240" s="503">
        <v>61.050650000001042</v>
      </c>
      <c r="BR240" s="503">
        <v>0</v>
      </c>
      <c r="BS240" s="503">
        <v>1054.07</v>
      </c>
      <c r="BT240" s="503">
        <v>0</v>
      </c>
      <c r="BU240" s="504">
        <v>0</v>
      </c>
      <c r="BV240" s="307"/>
      <c r="BW240" s="458"/>
      <c r="BX240" s="505"/>
      <c r="BY240" s="505"/>
      <c r="BZ240" s="505"/>
      <c r="CA240" s="505"/>
      <c r="CB240" s="505"/>
      <c r="CC240" s="505"/>
      <c r="CD240" s="505"/>
      <c r="CE240" s="505"/>
      <c r="CF240" s="505"/>
      <c r="CG240" s="505"/>
      <c r="CH240" s="505"/>
      <c r="CI240" s="505"/>
      <c r="CJ240" s="505"/>
      <c r="CK240" s="505"/>
      <c r="CL240" s="505"/>
      <c r="CM240" s="505"/>
      <c r="CN240" s="505"/>
      <c r="CO240" s="500"/>
      <c r="CP240" s="505"/>
      <c r="CQ240" s="505"/>
      <c r="CR240" s="506"/>
      <c r="CS240" s="500"/>
      <c r="CT240" s="505"/>
      <c r="CU240" s="500"/>
      <c r="CV240" s="500"/>
      <c r="CW240" s="500"/>
      <c r="CX240" s="506"/>
      <c r="CY240" s="505"/>
      <c r="CZ240" s="475"/>
      <c r="DA240" s="307"/>
      <c r="DB240" s="507">
        <v>0</v>
      </c>
      <c r="DC240" s="508"/>
      <c r="DD240" s="508"/>
      <c r="DE240" s="508"/>
      <c r="DF240" s="573">
        <v>837.84</v>
      </c>
      <c r="DG240" s="396">
        <v>272.18</v>
      </c>
      <c r="DH240" s="397"/>
      <c r="DI240" s="512"/>
      <c r="DJ240" s="171">
        <v>1110.02</v>
      </c>
      <c r="DK240" s="172">
        <v>837.84</v>
      </c>
      <c r="DL240" s="172">
        <v>272.18</v>
      </c>
      <c r="DM240" s="172">
        <v>470.74</v>
      </c>
      <c r="DN240" s="172">
        <v>211.24</v>
      </c>
      <c r="DO240" s="172">
        <v>4067.2699999999995</v>
      </c>
      <c r="DP240" s="172">
        <v>401.17999999999995</v>
      </c>
      <c r="DQ240" s="513">
        <v>0</v>
      </c>
      <c r="DS240" s="2"/>
      <c r="DT240" s="2"/>
      <c r="DU240" s="2"/>
      <c r="DV240" s="2"/>
      <c r="DW240" s="60"/>
      <c r="DX240" s="512">
        <v>19771</v>
      </c>
      <c r="DY240" s="514">
        <v>1</v>
      </c>
      <c r="DZ240" s="169">
        <v>0</v>
      </c>
      <c r="EA240" s="169">
        <v>0</v>
      </c>
      <c r="EB240" s="577"/>
      <c r="EC240" s="577"/>
      <c r="ED240" s="577"/>
      <c r="EE240" s="577"/>
      <c r="EF240" s="577"/>
      <c r="EG240" s="577"/>
      <c r="EH240" s="577"/>
      <c r="EI240" s="577"/>
      <c r="EJ240" s="577"/>
      <c r="EK240" s="577"/>
      <c r="EL240" s="577"/>
      <c r="EM240" s="169">
        <v>1221.5999999999999</v>
      </c>
      <c r="EO240" s="656">
        <v>7367.4</v>
      </c>
      <c r="EP240" s="657">
        <v>13098.7</v>
      </c>
      <c r="EQ240" s="658">
        <v>2977.1</v>
      </c>
      <c r="ER240" s="657">
        <v>2802.5</v>
      </c>
      <c r="ES240" s="657">
        <v>3837.6</v>
      </c>
      <c r="EU240" s="635">
        <v>6.1238532110091788E-2</v>
      </c>
      <c r="EV240" s="635">
        <v>5.3083206824260772E-2</v>
      </c>
      <c r="EW240" s="635">
        <v>2.3261154855643073E-2</v>
      </c>
      <c r="EX240" s="635">
        <v>4.5470027247956402E-2</v>
      </c>
      <c r="EY240" s="635">
        <v>2.3014256619144625E-2</v>
      </c>
      <c r="EZ240" s="129"/>
    </row>
    <row r="241" spans="8:156" ht="15.75" x14ac:dyDescent="0.25">
      <c r="H241" s="14"/>
      <c r="I241" s="248"/>
      <c r="J241" s="574" t="s">
        <v>208</v>
      </c>
      <c r="K241" s="249"/>
      <c r="L241" s="249"/>
      <c r="M241" s="486">
        <v>45108</v>
      </c>
      <c r="N241" s="193">
        <v>7849</v>
      </c>
      <c r="O241" s="191">
        <v>13707</v>
      </c>
      <c r="P241" s="192">
        <v>3108</v>
      </c>
      <c r="Q241" s="191">
        <v>2880</v>
      </c>
      <c r="R241" s="578">
        <v>3984</v>
      </c>
      <c r="S241" s="487"/>
      <c r="T241" s="488"/>
      <c r="U241" s="21"/>
      <c r="V241" s="21"/>
      <c r="W241" s="489"/>
      <c r="X241" s="490">
        <v>1568</v>
      </c>
      <c r="Y241" s="194">
        <v>79</v>
      </c>
      <c r="Z241" s="192">
        <v>2298</v>
      </c>
      <c r="AA241" s="192">
        <v>23171.59</v>
      </c>
      <c r="AB241" s="192">
        <v>25065</v>
      </c>
      <c r="AC241" s="194">
        <v>-1893.4099999999999</v>
      </c>
      <c r="AD241" s="491">
        <v>22767</v>
      </c>
      <c r="AE241" s="492">
        <v>-32.54</v>
      </c>
      <c r="AF241" s="192">
        <v>13707</v>
      </c>
      <c r="AG241" s="192">
        <v>13707</v>
      </c>
      <c r="AH241" s="192">
        <v>-32.54</v>
      </c>
      <c r="AI241" s="193">
        <v>7849</v>
      </c>
      <c r="AJ241" s="194">
        <v>0</v>
      </c>
      <c r="AK241" s="192">
        <v>1328.41</v>
      </c>
      <c r="AL241" s="192">
        <v>1594.89</v>
      </c>
      <c r="AM241" s="207">
        <v>1219.43</v>
      </c>
      <c r="AN241" s="207">
        <v>27.183333333333334</v>
      </c>
      <c r="AO241" s="197">
        <v>-0.20060071815177544</v>
      </c>
      <c r="AP241" s="493">
        <v>999.22</v>
      </c>
      <c r="AQ241" s="494">
        <v>1301.48</v>
      </c>
      <c r="AR241" s="495">
        <v>1130.3599999999999</v>
      </c>
      <c r="AS241" s="495">
        <v>1132.19</v>
      </c>
      <c r="AT241" s="495">
        <v>1239.56</v>
      </c>
      <c r="AU241" s="496">
        <v>1205.83</v>
      </c>
      <c r="AV241" s="496">
        <v>1166.93</v>
      </c>
      <c r="AW241" s="21"/>
      <c r="AX241" s="497">
        <v>1.1416999999999999</v>
      </c>
      <c r="AY241" s="498">
        <v>1.446</v>
      </c>
      <c r="AZ241" s="499">
        <v>2.5908000000000002</v>
      </c>
      <c r="BA241" s="499">
        <v>2.3978000000000002</v>
      </c>
      <c r="BB241" s="579">
        <v>1.8037000000000001</v>
      </c>
      <c r="BC241" s="307"/>
      <c r="BD241" s="500"/>
      <c r="BE241" s="501"/>
      <c r="BF241" s="580">
        <v>1055.3</v>
      </c>
      <c r="BG241" s="502">
        <v>1055.3</v>
      </c>
      <c r="BH241" s="503">
        <v>0</v>
      </c>
      <c r="BI241" s="503">
        <v>0</v>
      </c>
      <c r="BJ241" s="503">
        <v>0</v>
      </c>
      <c r="BK241" s="503">
        <v>1055.3</v>
      </c>
      <c r="BL241" s="503">
        <v>1055.3</v>
      </c>
      <c r="BM241" s="503">
        <v>1055.3</v>
      </c>
      <c r="BN241" s="503">
        <v>1055.22</v>
      </c>
      <c r="BO241" s="503">
        <v>1055.29</v>
      </c>
      <c r="BP241" s="503">
        <v>33.842298908906372</v>
      </c>
      <c r="BQ241" s="503">
        <v>113.78338000000076</v>
      </c>
      <c r="BR241" s="503">
        <v>0</v>
      </c>
      <c r="BS241" s="503">
        <v>1055.24</v>
      </c>
      <c r="BT241" s="503">
        <v>0</v>
      </c>
      <c r="BU241" s="504">
        <v>0</v>
      </c>
      <c r="BV241" s="307"/>
      <c r="BW241" s="458"/>
      <c r="BX241" s="505"/>
      <c r="BY241" s="505"/>
      <c r="BZ241" s="505"/>
      <c r="CA241" s="505"/>
      <c r="CB241" s="505"/>
      <c r="CC241" s="505"/>
      <c r="CD241" s="505"/>
      <c r="CE241" s="505"/>
      <c r="CF241" s="505"/>
      <c r="CG241" s="505"/>
      <c r="CH241" s="505"/>
      <c r="CI241" s="505"/>
      <c r="CJ241" s="505"/>
      <c r="CK241" s="505"/>
      <c r="CL241" s="505"/>
      <c r="CM241" s="505"/>
      <c r="CN241" s="505"/>
      <c r="CO241" s="500"/>
      <c r="CP241" s="505"/>
      <c r="CQ241" s="505"/>
      <c r="CR241" s="506"/>
      <c r="CS241" s="500"/>
      <c r="CT241" s="505"/>
      <c r="CU241" s="500"/>
      <c r="CV241" s="500"/>
      <c r="CW241" s="500"/>
      <c r="CX241" s="506"/>
      <c r="CY241" s="505"/>
      <c r="CZ241" s="475"/>
      <c r="DA241" s="307"/>
      <c r="DB241" s="507">
        <v>0</v>
      </c>
      <c r="DC241" s="508"/>
      <c r="DD241" s="508"/>
      <c r="DE241" s="508"/>
      <c r="DF241" s="573">
        <v>803.89</v>
      </c>
      <c r="DG241" s="396">
        <v>263.08999999999997</v>
      </c>
      <c r="DH241" s="397"/>
      <c r="DI241" s="512"/>
      <c r="DJ241" s="171">
        <v>1066.98</v>
      </c>
      <c r="DK241" s="172">
        <v>803.89</v>
      </c>
      <c r="DL241" s="172">
        <v>263.08999999999997</v>
      </c>
      <c r="DM241" s="172">
        <v>771.98</v>
      </c>
      <c r="DN241" s="172">
        <v>427.21</v>
      </c>
      <c r="DO241" s="172">
        <v>4099.1799999999994</v>
      </c>
      <c r="DP241" s="172">
        <v>237.06</v>
      </c>
      <c r="DQ241" s="513">
        <v>0</v>
      </c>
      <c r="DS241" s="2"/>
      <c r="DT241" s="2"/>
      <c r="DU241" s="2"/>
      <c r="DV241" s="2"/>
      <c r="DW241" s="60"/>
      <c r="DX241" s="512">
        <v>32423</v>
      </c>
      <c r="DY241" s="514">
        <v>2</v>
      </c>
      <c r="DZ241" s="169">
        <v>0</v>
      </c>
      <c r="EA241" s="169">
        <v>0</v>
      </c>
      <c r="EB241" s="577"/>
      <c r="EC241" s="577"/>
      <c r="ED241" s="577"/>
      <c r="EE241" s="577"/>
      <c r="EF241" s="577"/>
      <c r="EG241" s="577"/>
      <c r="EH241" s="577"/>
      <c r="EI241" s="577"/>
      <c r="EJ241" s="577"/>
      <c r="EK241" s="577"/>
      <c r="EL241" s="577"/>
      <c r="EM241" s="169">
        <v>1219.43</v>
      </c>
      <c r="EO241" s="656">
        <v>7351</v>
      </c>
      <c r="EP241" s="657">
        <v>12978.8</v>
      </c>
      <c r="EQ241" s="658">
        <v>3025.6</v>
      </c>
      <c r="ER241" s="657">
        <v>2769.3</v>
      </c>
      <c r="ES241" s="657">
        <v>3869.1</v>
      </c>
      <c r="EU241" s="635">
        <v>6.3447572939227925E-2</v>
      </c>
      <c r="EV241" s="635">
        <v>5.3126139928503735E-2</v>
      </c>
      <c r="EW241" s="635">
        <v>2.6512226512226542E-2</v>
      </c>
      <c r="EX241" s="635">
        <v>3.8437499999999937E-2</v>
      </c>
      <c r="EY241" s="635">
        <v>2.8840361445783155E-2</v>
      </c>
      <c r="EZ241" s="129"/>
    </row>
    <row r="242" spans="8:156" x14ac:dyDescent="0.2">
      <c r="H242" s="14"/>
      <c r="I242" s="248"/>
      <c r="J242" s="4"/>
      <c r="K242" s="249"/>
      <c r="L242" s="249"/>
      <c r="M242" s="486">
        <v>45109</v>
      </c>
      <c r="N242" s="193">
        <v>7848</v>
      </c>
      <c r="O242" s="191">
        <v>13730</v>
      </c>
      <c r="P242" s="192">
        <v>3112</v>
      </c>
      <c r="Q242" s="191">
        <v>2890</v>
      </c>
      <c r="R242" s="578">
        <v>4029</v>
      </c>
      <c r="S242" s="487"/>
      <c r="T242" s="488"/>
      <c r="U242" s="21"/>
      <c r="V242" s="21"/>
      <c r="W242" s="489"/>
      <c r="X242" s="490">
        <v>1574</v>
      </c>
      <c r="Y242" s="194">
        <v>79</v>
      </c>
      <c r="Z242" s="192">
        <v>2325</v>
      </c>
      <c r="AA242" s="192">
        <v>24265.25</v>
      </c>
      <c r="AB242" s="192">
        <v>25107</v>
      </c>
      <c r="AC242" s="194">
        <v>-841.75</v>
      </c>
      <c r="AD242" s="491">
        <v>22782</v>
      </c>
      <c r="AE242" s="492">
        <v>342.3</v>
      </c>
      <c r="AF242" s="192">
        <v>13730</v>
      </c>
      <c r="AG242" s="192">
        <v>13730</v>
      </c>
      <c r="AH242" s="192">
        <v>342.3</v>
      </c>
      <c r="AI242" s="193">
        <v>7848</v>
      </c>
      <c r="AJ242" s="194">
        <v>0</v>
      </c>
      <c r="AK242" s="192">
        <v>1397.76</v>
      </c>
      <c r="AL242" s="192">
        <v>1427.47</v>
      </c>
      <c r="AM242" s="207">
        <v>1210.26</v>
      </c>
      <c r="AN242" s="207">
        <v>27.257142857142856</v>
      </c>
      <c r="AO242" s="197">
        <v>-2.1255437271062296E-2</v>
      </c>
      <c r="AP242" s="493">
        <v>470.18</v>
      </c>
      <c r="AQ242" s="494">
        <v>1428.5</v>
      </c>
      <c r="AR242" s="495">
        <v>1130.95</v>
      </c>
      <c r="AS242" s="495">
        <v>1130.27</v>
      </c>
      <c r="AT242" s="495">
        <v>1238.6400000000001</v>
      </c>
      <c r="AU242" s="496">
        <v>1205.83</v>
      </c>
      <c r="AV242" s="496">
        <v>1165.92</v>
      </c>
      <c r="AW242" s="21"/>
      <c r="AX242" s="497">
        <v>1.1448</v>
      </c>
      <c r="AY242" s="498">
        <v>1.4265000000000001</v>
      </c>
      <c r="AZ242" s="499">
        <v>2.5758999999999999</v>
      </c>
      <c r="BA242" s="499">
        <v>2.3978000000000002</v>
      </c>
      <c r="BB242" s="579">
        <v>1.7945</v>
      </c>
      <c r="BC242" s="307"/>
      <c r="BD242" s="500"/>
      <c r="BE242" s="501"/>
      <c r="BF242" s="580">
        <v>1054.72</v>
      </c>
      <c r="BG242" s="502">
        <v>1054.72</v>
      </c>
      <c r="BH242" s="503">
        <v>0</v>
      </c>
      <c r="BI242" s="503">
        <v>0</v>
      </c>
      <c r="BJ242" s="503">
        <v>0</v>
      </c>
      <c r="BK242" s="503">
        <v>1054.72</v>
      </c>
      <c r="BL242" s="503">
        <v>1054.72</v>
      </c>
      <c r="BM242" s="503">
        <v>1054.72</v>
      </c>
      <c r="BN242" s="503">
        <v>1054.83</v>
      </c>
      <c r="BO242" s="503">
        <v>1054.72</v>
      </c>
      <c r="BP242" s="503">
        <v>33.868834825524374</v>
      </c>
      <c r="BQ242" s="503">
        <v>104.13956000000144</v>
      </c>
      <c r="BR242" s="503">
        <v>0</v>
      </c>
      <c r="BS242" s="503">
        <v>1054.6600000000001</v>
      </c>
      <c r="BT242" s="503">
        <v>0</v>
      </c>
      <c r="BU242" s="504">
        <v>0</v>
      </c>
      <c r="BV242" s="307"/>
      <c r="BW242" s="458"/>
      <c r="BX242" s="505"/>
      <c r="BY242" s="505"/>
      <c r="BZ242" s="505"/>
      <c r="CA242" s="505"/>
      <c r="CB242" s="505"/>
      <c r="CC242" s="505"/>
      <c r="CD242" s="505"/>
      <c r="CE242" s="505"/>
      <c r="CF242" s="505"/>
      <c r="CG242" s="505"/>
      <c r="CH242" s="505"/>
      <c r="CI242" s="505"/>
      <c r="CJ242" s="505"/>
      <c r="CK242" s="505"/>
      <c r="CL242" s="505"/>
      <c r="CM242" s="505"/>
      <c r="CN242" s="505"/>
      <c r="CO242" s="500"/>
      <c r="CP242" s="505"/>
      <c r="CQ242" s="505"/>
      <c r="CR242" s="506"/>
      <c r="CS242" s="500"/>
      <c r="CT242" s="505"/>
      <c r="CU242" s="500"/>
      <c r="CV242" s="500"/>
      <c r="CW242" s="500"/>
      <c r="CX242" s="506"/>
      <c r="CY242" s="505"/>
      <c r="CZ242" s="475"/>
      <c r="DA242" s="307"/>
      <c r="DB242" s="507">
        <v>0</v>
      </c>
      <c r="DC242" s="508"/>
      <c r="DD242" s="508"/>
      <c r="DE242" s="508"/>
      <c r="DF242" s="573">
        <v>813.28</v>
      </c>
      <c r="DG242" s="396">
        <v>257.27999999999997</v>
      </c>
      <c r="DH242" s="397"/>
      <c r="DI242" s="512"/>
      <c r="DJ242" s="171">
        <v>1070.56</v>
      </c>
      <c r="DK242" s="172">
        <v>813.28</v>
      </c>
      <c r="DL242" s="172">
        <v>257.27999999999997</v>
      </c>
      <c r="DM242" s="172">
        <v>0</v>
      </c>
      <c r="DN242" s="172">
        <v>0</v>
      </c>
      <c r="DO242" s="172">
        <v>4912.46</v>
      </c>
      <c r="DP242" s="172">
        <v>494.34</v>
      </c>
      <c r="DQ242" s="513">
        <v>0</v>
      </c>
      <c r="DS242" s="2"/>
      <c r="DT242" s="2"/>
      <c r="DU242" s="2"/>
      <c r="DV242" s="2"/>
      <c r="DW242" s="60"/>
      <c r="DX242" s="512">
        <v>0</v>
      </c>
      <c r="DY242" s="514">
        <v>0</v>
      </c>
      <c r="DZ242" s="169">
        <v>0</v>
      </c>
      <c r="EA242" s="169">
        <v>0</v>
      </c>
      <c r="EB242" s="577"/>
      <c r="EC242" s="577"/>
      <c r="ED242" s="577"/>
      <c r="EE242" s="577"/>
      <c r="EF242" s="577"/>
      <c r="EG242" s="577"/>
      <c r="EH242" s="577"/>
      <c r="EI242" s="577"/>
      <c r="EJ242" s="577"/>
      <c r="EK242" s="577"/>
      <c r="EL242" s="577"/>
      <c r="EM242" s="169">
        <v>1210.26</v>
      </c>
      <c r="EO242" s="656">
        <v>7314.9</v>
      </c>
      <c r="EP242" s="657">
        <v>12984.3</v>
      </c>
      <c r="EQ242" s="658">
        <v>3034.6</v>
      </c>
      <c r="ER242" s="657">
        <v>2793.3</v>
      </c>
      <c r="ES242" s="657">
        <v>3920.8</v>
      </c>
      <c r="EU242" s="635">
        <v>6.7928134556574968E-2</v>
      </c>
      <c r="EV242" s="635">
        <v>5.4311726147123138E-2</v>
      </c>
      <c r="EW242" s="635">
        <v>2.4871465295629849E-2</v>
      </c>
      <c r="EX242" s="635">
        <v>3.3460207612456681E-2</v>
      </c>
      <c r="EY242" s="635">
        <v>2.6855299081657933E-2</v>
      </c>
      <c r="EZ242" s="129"/>
    </row>
    <row r="243" spans="8:156" x14ac:dyDescent="0.2">
      <c r="H243" s="14"/>
      <c r="I243" s="248"/>
      <c r="J243" s="4"/>
      <c r="K243" s="249"/>
      <c r="L243" s="249"/>
      <c r="M243" s="486">
        <v>45110</v>
      </c>
      <c r="N243" s="193">
        <v>7835</v>
      </c>
      <c r="O243" s="191">
        <v>14231</v>
      </c>
      <c r="P243" s="192">
        <v>3114</v>
      </c>
      <c r="Q243" s="191">
        <v>2938</v>
      </c>
      <c r="R243" s="578">
        <v>4064</v>
      </c>
      <c r="S243" s="487"/>
      <c r="T243" s="488"/>
      <c r="U243" s="21"/>
      <c r="V243" s="21"/>
      <c r="W243" s="489"/>
      <c r="X243" s="490">
        <v>1539</v>
      </c>
      <c r="Y243" s="194">
        <v>80</v>
      </c>
      <c r="Z243" s="192">
        <v>2447</v>
      </c>
      <c r="AA243" s="192">
        <v>23880.37</v>
      </c>
      <c r="AB243" s="192">
        <v>25663</v>
      </c>
      <c r="AC243" s="194">
        <v>-1782.630000000001</v>
      </c>
      <c r="AD243" s="491">
        <v>23216</v>
      </c>
      <c r="AE243" s="492">
        <v>-31.15</v>
      </c>
      <c r="AF243" s="192">
        <v>14231</v>
      </c>
      <c r="AG243" s="192">
        <v>14231</v>
      </c>
      <c r="AH243" s="192">
        <v>-31.15</v>
      </c>
      <c r="AI243" s="193">
        <v>7835</v>
      </c>
      <c r="AJ243" s="194">
        <v>0</v>
      </c>
      <c r="AK243" s="192">
        <v>1612.76</v>
      </c>
      <c r="AL243" s="192">
        <v>1442.96</v>
      </c>
      <c r="AM243" s="207">
        <v>1218.71</v>
      </c>
      <c r="AN243" s="207">
        <v>26.535714285714285</v>
      </c>
      <c r="AO243" s="197">
        <v>0.10528534933902128</v>
      </c>
      <c r="AP243" s="493">
        <v>517.82000000000005</v>
      </c>
      <c r="AQ243" s="494">
        <v>1581.86</v>
      </c>
      <c r="AR243" s="495">
        <v>1128.67</v>
      </c>
      <c r="AS243" s="495">
        <v>1128.9100000000001</v>
      </c>
      <c r="AT243" s="495">
        <v>1238.92</v>
      </c>
      <c r="AU243" s="496">
        <v>1205.83</v>
      </c>
      <c r="AV243" s="496">
        <v>1164.57</v>
      </c>
      <c r="AW243" s="21"/>
      <c r="AX243" s="497">
        <v>1.1145</v>
      </c>
      <c r="AY243" s="498">
        <v>1.4097</v>
      </c>
      <c r="AZ243" s="499">
        <v>2.5790000000000002</v>
      </c>
      <c r="BA243" s="499">
        <v>2.3978000000000002</v>
      </c>
      <c r="BB243" s="579">
        <v>1.774</v>
      </c>
      <c r="BC243" s="307"/>
      <c r="BD243" s="500"/>
      <c r="BE243" s="501"/>
      <c r="BF243" s="580">
        <v>1058.02</v>
      </c>
      <c r="BG243" s="502">
        <v>1058.02</v>
      </c>
      <c r="BH243" s="503">
        <v>0</v>
      </c>
      <c r="BI243" s="503">
        <v>0</v>
      </c>
      <c r="BJ243" s="503">
        <v>0</v>
      </c>
      <c r="BK243" s="503">
        <v>1058.02</v>
      </c>
      <c r="BL243" s="503">
        <v>1058.02</v>
      </c>
      <c r="BM243" s="503">
        <v>1058.02</v>
      </c>
      <c r="BN243" s="503">
        <v>1056.6400000000001</v>
      </c>
      <c r="BO243" s="503">
        <v>1057.96</v>
      </c>
      <c r="BP243" s="503">
        <v>32.53216083524952</v>
      </c>
      <c r="BQ243" s="503">
        <v>76.058130000000801</v>
      </c>
      <c r="BR243" s="503">
        <v>0</v>
      </c>
      <c r="BS243" s="503">
        <v>1057.9000000000001</v>
      </c>
      <c r="BT243" s="503">
        <v>0</v>
      </c>
      <c r="BU243" s="504">
        <v>0</v>
      </c>
      <c r="BV243" s="307"/>
      <c r="BW243" s="458"/>
      <c r="BX243" s="505"/>
      <c r="BY243" s="505"/>
      <c r="BZ243" s="505"/>
      <c r="CA243" s="505"/>
      <c r="CB243" s="505"/>
      <c r="CC243" s="505"/>
      <c r="CD243" s="505"/>
      <c r="CE243" s="505"/>
      <c r="CF243" s="505"/>
      <c r="CG243" s="505"/>
      <c r="CH243" s="505"/>
      <c r="CI243" s="505"/>
      <c r="CJ243" s="505"/>
      <c r="CK243" s="505"/>
      <c r="CL243" s="505"/>
      <c r="CM243" s="505"/>
      <c r="CN243" s="505"/>
      <c r="CO243" s="500"/>
      <c r="CP243" s="505"/>
      <c r="CQ243" s="505"/>
      <c r="CR243" s="506"/>
      <c r="CS243" s="500"/>
      <c r="CT243" s="505"/>
      <c r="CU243" s="500"/>
      <c r="CV243" s="500"/>
      <c r="CW243" s="500"/>
      <c r="CX243" s="506"/>
      <c r="CY243" s="505"/>
      <c r="CZ243" s="475"/>
      <c r="DA243" s="307"/>
      <c r="DB243" s="507">
        <v>0</v>
      </c>
      <c r="DC243" s="508"/>
      <c r="DD243" s="508"/>
      <c r="DE243" s="508"/>
      <c r="DF243" s="573">
        <v>801.84</v>
      </c>
      <c r="DG243" s="396">
        <v>245.11</v>
      </c>
      <c r="DH243" s="397"/>
      <c r="DI243" s="512"/>
      <c r="DJ243" s="171">
        <v>1046.95</v>
      </c>
      <c r="DK243" s="172">
        <v>801.84</v>
      </c>
      <c r="DL243" s="172">
        <v>245.11</v>
      </c>
      <c r="DM243" s="172">
        <v>545.24</v>
      </c>
      <c r="DN243" s="172">
        <v>281.31</v>
      </c>
      <c r="DO243" s="172">
        <v>5169.0600000000004</v>
      </c>
      <c r="DP243" s="172">
        <v>458.14</v>
      </c>
      <c r="DQ243" s="513">
        <v>0</v>
      </c>
      <c r="DS243" s="2"/>
      <c r="DT243" s="2"/>
      <c r="DU243" s="2"/>
      <c r="DV243" s="2"/>
      <c r="DW243" s="60"/>
      <c r="DX243" s="512">
        <v>22900</v>
      </c>
      <c r="DY243" s="514">
        <v>1</v>
      </c>
      <c r="DZ243" s="169">
        <v>0</v>
      </c>
      <c r="EA243" s="169">
        <v>0</v>
      </c>
      <c r="EB243" s="577"/>
      <c r="EC243" s="577"/>
      <c r="ED243" s="577"/>
      <c r="EE243" s="577"/>
      <c r="EF243" s="577"/>
      <c r="EG243" s="577"/>
      <c r="EH243" s="577"/>
      <c r="EI243" s="577"/>
      <c r="EJ243" s="577"/>
      <c r="EK243" s="577"/>
      <c r="EL243" s="577"/>
      <c r="EM243" s="169">
        <v>1218.71</v>
      </c>
      <c r="EO243" s="656">
        <v>7366.7</v>
      </c>
      <c r="EP243" s="657">
        <v>13403.2</v>
      </c>
      <c r="EQ243" s="658">
        <v>3003.1</v>
      </c>
      <c r="ER243" s="657">
        <v>2823.5</v>
      </c>
      <c r="ES243" s="657">
        <v>3927.7</v>
      </c>
      <c r="EU243" s="635">
        <v>5.9770261646458225E-2</v>
      </c>
      <c r="EV243" s="635">
        <v>5.8168786452111536E-2</v>
      </c>
      <c r="EW243" s="635">
        <v>3.5613359023763676E-2</v>
      </c>
      <c r="EX243" s="635">
        <v>3.897208985704561E-2</v>
      </c>
      <c r="EY243" s="635">
        <v>3.3538385826771697E-2</v>
      </c>
      <c r="EZ243" s="129"/>
    </row>
    <row r="244" spans="8:156" x14ac:dyDescent="0.2">
      <c r="H244" s="14"/>
      <c r="I244" s="248"/>
      <c r="J244" s="4"/>
      <c r="K244" s="249"/>
      <c r="L244" s="249"/>
      <c r="M244" s="486">
        <v>45111</v>
      </c>
      <c r="N244" s="193">
        <v>7848</v>
      </c>
      <c r="O244" s="191">
        <v>14083</v>
      </c>
      <c r="P244" s="192">
        <v>3090</v>
      </c>
      <c r="Q244" s="191">
        <v>2410</v>
      </c>
      <c r="R244" s="578">
        <v>4187</v>
      </c>
      <c r="S244" s="487"/>
      <c r="T244" s="488"/>
      <c r="U244" s="21"/>
      <c r="V244" s="21"/>
      <c r="W244" s="489"/>
      <c r="X244" s="490">
        <v>1507</v>
      </c>
      <c r="Y244" s="194">
        <v>79</v>
      </c>
      <c r="Z244" s="192">
        <v>2522</v>
      </c>
      <c r="AA244" s="192">
        <v>23849.03</v>
      </c>
      <c r="AB244" s="192">
        <v>25025</v>
      </c>
      <c r="AC244" s="194">
        <v>-1175.9700000000012</v>
      </c>
      <c r="AD244" s="491">
        <v>22503</v>
      </c>
      <c r="AE244" s="492">
        <v>-32.630000000000003</v>
      </c>
      <c r="AF244" s="192">
        <v>14083</v>
      </c>
      <c r="AG244" s="192">
        <v>14083</v>
      </c>
      <c r="AH244" s="192">
        <v>-31.630000000000003</v>
      </c>
      <c r="AI244" s="193">
        <v>7848</v>
      </c>
      <c r="AJ244" s="194">
        <v>0</v>
      </c>
      <c r="AK244" s="192">
        <v>1867.95</v>
      </c>
      <c r="AL244" s="192">
        <v>1931.85</v>
      </c>
      <c r="AM244" s="207">
        <v>1209.68</v>
      </c>
      <c r="AN244" s="207">
        <v>27.304761904761904</v>
      </c>
      <c r="AO244" s="197">
        <v>-3.4208624427848638E-2</v>
      </c>
      <c r="AP244" s="493">
        <v>491.95</v>
      </c>
      <c r="AQ244" s="494">
        <v>1470.05</v>
      </c>
      <c r="AR244" s="495">
        <v>1131.2</v>
      </c>
      <c r="AS244" s="495">
        <v>1131.1199999999999</v>
      </c>
      <c r="AT244" s="495">
        <v>1235.53</v>
      </c>
      <c r="AU244" s="496">
        <v>1205.83</v>
      </c>
      <c r="AV244" s="496">
        <v>1160.97</v>
      </c>
      <c r="AW244" s="21"/>
      <c r="AX244" s="497">
        <v>1.1468</v>
      </c>
      <c r="AY244" s="498">
        <v>1.4379999999999999</v>
      </c>
      <c r="AZ244" s="499">
        <v>2.5339999999999998</v>
      </c>
      <c r="BA244" s="499">
        <v>2.3978000000000002</v>
      </c>
      <c r="BB244" s="579">
        <v>1.7287999999999999</v>
      </c>
      <c r="BC244" s="307"/>
      <c r="BD244" s="500"/>
      <c r="BE244" s="501"/>
      <c r="BF244" s="580">
        <v>1060.71</v>
      </c>
      <c r="BG244" s="502">
        <v>1060.71</v>
      </c>
      <c r="BH244" s="503">
        <v>0</v>
      </c>
      <c r="BI244" s="503">
        <v>0</v>
      </c>
      <c r="BJ244" s="503">
        <v>0</v>
      </c>
      <c r="BK244" s="503">
        <v>1060.71</v>
      </c>
      <c r="BL244" s="503">
        <v>1060.71</v>
      </c>
      <c r="BM244" s="503">
        <v>1060.71</v>
      </c>
      <c r="BN244" s="503">
        <v>1060.53</v>
      </c>
      <c r="BO244" s="503">
        <v>1060.68</v>
      </c>
      <c r="BP244" s="503">
        <v>32.422986906192676</v>
      </c>
      <c r="BQ244" s="503">
        <v>16.140560000001187</v>
      </c>
      <c r="BR244" s="503">
        <v>0</v>
      </c>
      <c r="BS244" s="503">
        <v>1060.6500000000001</v>
      </c>
      <c r="BT244" s="503">
        <v>0</v>
      </c>
      <c r="BU244" s="504">
        <v>0</v>
      </c>
      <c r="BV244" s="307"/>
      <c r="BW244" s="458"/>
      <c r="BX244" s="505"/>
      <c r="BY244" s="505"/>
      <c r="BZ244" s="505"/>
      <c r="CA244" s="505"/>
      <c r="CB244" s="505"/>
      <c r="CC244" s="505"/>
      <c r="CD244" s="505"/>
      <c r="CE244" s="505"/>
      <c r="CF244" s="505"/>
      <c r="CG244" s="505"/>
      <c r="CH244" s="505"/>
      <c r="CI244" s="505"/>
      <c r="CJ244" s="505"/>
      <c r="CK244" s="505"/>
      <c r="CL244" s="505"/>
      <c r="CM244" s="505"/>
      <c r="CN244" s="505"/>
      <c r="CO244" s="500"/>
      <c r="CP244" s="505"/>
      <c r="CQ244" s="505"/>
      <c r="CR244" s="506"/>
      <c r="CS244" s="500"/>
      <c r="CT244" s="505"/>
      <c r="CU244" s="500"/>
      <c r="CV244" s="500"/>
      <c r="CW244" s="500"/>
      <c r="CX244" s="506"/>
      <c r="CY244" s="505"/>
      <c r="CZ244" s="475"/>
      <c r="DA244" s="307"/>
      <c r="DB244" s="507">
        <v>0</v>
      </c>
      <c r="DC244" s="508"/>
      <c r="DD244" s="508"/>
      <c r="DE244" s="508"/>
      <c r="DF244" s="573">
        <v>770.72</v>
      </c>
      <c r="DG244" s="396">
        <v>254.43</v>
      </c>
      <c r="DH244" s="397"/>
      <c r="DI244" s="512"/>
      <c r="DJ244" s="171">
        <v>1025.1500000000001</v>
      </c>
      <c r="DK244" s="172">
        <v>770.72</v>
      </c>
      <c r="DL244" s="172">
        <v>254.43</v>
      </c>
      <c r="DM244" s="172">
        <v>764.19</v>
      </c>
      <c r="DN244" s="172">
        <v>328.02</v>
      </c>
      <c r="DO244" s="172">
        <v>5175.59</v>
      </c>
      <c r="DP244" s="172">
        <v>384.54999999999995</v>
      </c>
      <c r="DQ244" s="513">
        <v>0</v>
      </c>
      <c r="DS244" s="2"/>
      <c r="DT244" s="2"/>
      <c r="DU244" s="2"/>
      <c r="DV244" s="2"/>
      <c r="DW244" s="60"/>
      <c r="DX244" s="512">
        <v>32096</v>
      </c>
      <c r="DY244" s="514">
        <v>1</v>
      </c>
      <c r="DZ244" s="169">
        <v>0</v>
      </c>
      <c r="EA244" s="169">
        <v>0</v>
      </c>
      <c r="EB244" s="577"/>
      <c r="EC244" s="577"/>
      <c r="ED244" s="577"/>
      <c r="EE244" s="577"/>
      <c r="EF244" s="577"/>
      <c r="EG244" s="577"/>
      <c r="EH244" s="577"/>
      <c r="EI244" s="577"/>
      <c r="EJ244" s="577"/>
      <c r="EK244" s="577"/>
      <c r="EL244" s="577"/>
      <c r="EM244" s="169">
        <v>1209.68</v>
      </c>
      <c r="EO244" s="656">
        <v>7318</v>
      </c>
      <c r="EP244" s="657">
        <v>13240</v>
      </c>
      <c r="EQ244" s="658">
        <v>3008</v>
      </c>
      <c r="ER244" s="657">
        <v>2317</v>
      </c>
      <c r="ES244" s="657">
        <v>4062</v>
      </c>
      <c r="EU244" s="635">
        <v>6.753312945973497E-2</v>
      </c>
      <c r="EV244" s="635">
        <v>5.9859404956330325E-2</v>
      </c>
      <c r="EW244" s="635">
        <v>2.6537216828478965E-2</v>
      </c>
      <c r="EX244" s="635">
        <v>3.8589211618257263E-2</v>
      </c>
      <c r="EY244" s="635">
        <v>2.9854310962502986E-2</v>
      </c>
      <c r="EZ244" s="129"/>
    </row>
    <row r="245" spans="8:156" x14ac:dyDescent="0.2">
      <c r="H245" s="14"/>
      <c r="I245" s="248"/>
      <c r="J245" s="4"/>
      <c r="K245" s="249"/>
      <c r="L245" s="249"/>
      <c r="M245" s="486">
        <v>45112</v>
      </c>
      <c r="N245" s="193">
        <v>7848</v>
      </c>
      <c r="O245" s="191">
        <v>13997</v>
      </c>
      <c r="P245" s="192">
        <v>3087</v>
      </c>
      <c r="Q245" s="191">
        <v>2804</v>
      </c>
      <c r="R245" s="578">
        <v>4325</v>
      </c>
      <c r="S245" s="487"/>
      <c r="T245" s="488"/>
      <c r="U245" s="21"/>
      <c r="V245" s="21"/>
      <c r="W245" s="489"/>
      <c r="X245" s="490">
        <v>1525</v>
      </c>
      <c r="Y245" s="194">
        <v>80</v>
      </c>
      <c r="Z245" s="192">
        <v>2262</v>
      </c>
      <c r="AA245" s="192">
        <v>24022.25</v>
      </c>
      <c r="AB245" s="192">
        <v>25317</v>
      </c>
      <c r="AC245" s="194">
        <v>-1294.75</v>
      </c>
      <c r="AD245" s="491">
        <v>23055</v>
      </c>
      <c r="AE245" s="492">
        <v>-34.29</v>
      </c>
      <c r="AF245" s="192">
        <v>13997</v>
      </c>
      <c r="AG245" s="192">
        <v>13997</v>
      </c>
      <c r="AH245" s="192">
        <v>-33.29</v>
      </c>
      <c r="AI245" s="193">
        <v>7848</v>
      </c>
      <c r="AJ245" s="194">
        <v>0</v>
      </c>
      <c r="AK245" s="192">
        <v>1868.1</v>
      </c>
      <c r="AL245" s="192">
        <v>1844.4</v>
      </c>
      <c r="AM245" s="207">
        <v>1214.4000000000001</v>
      </c>
      <c r="AN245" s="207">
        <v>26.790476190476191</v>
      </c>
      <c r="AO245" s="197">
        <v>1.2686687008190043E-2</v>
      </c>
      <c r="AP245" s="493">
        <v>524.64</v>
      </c>
      <c r="AQ245" s="494">
        <v>1566.15</v>
      </c>
      <c r="AR245" s="495">
        <v>1129.6199999999999</v>
      </c>
      <c r="AS245" s="495">
        <v>1129.42</v>
      </c>
      <c r="AT245" s="495">
        <v>1232.78</v>
      </c>
      <c r="AU245" s="496">
        <v>1205.83</v>
      </c>
      <c r="AV245" s="496">
        <v>1159.56</v>
      </c>
      <c r="AW245" s="21"/>
      <c r="AX245" s="497">
        <v>1.1252</v>
      </c>
      <c r="AY245" s="498">
        <v>1.4181999999999999</v>
      </c>
      <c r="AZ245" s="499">
        <v>2.5226000000000002</v>
      </c>
      <c r="BA245" s="499">
        <v>2.3978000000000002</v>
      </c>
      <c r="BB245" s="579">
        <v>1.7182999999999999</v>
      </c>
      <c r="BC245" s="307"/>
      <c r="BD245" s="500"/>
      <c r="BE245" s="501"/>
      <c r="BF245" s="580">
        <v>1058.52</v>
      </c>
      <c r="BG245" s="502">
        <v>1058.52</v>
      </c>
      <c r="BH245" s="503">
        <v>0</v>
      </c>
      <c r="BI245" s="503">
        <v>0</v>
      </c>
      <c r="BJ245" s="503">
        <v>0</v>
      </c>
      <c r="BK245" s="503">
        <v>1058.52</v>
      </c>
      <c r="BL245" s="503">
        <v>1058.52</v>
      </c>
      <c r="BM245" s="503">
        <v>1058.52</v>
      </c>
      <c r="BN245" s="503">
        <v>1060.05</v>
      </c>
      <c r="BO245" s="503">
        <v>1058.49</v>
      </c>
      <c r="BP245" s="503">
        <v>32.362059823461522</v>
      </c>
      <c r="BQ245" s="503">
        <v>57.17725000000155</v>
      </c>
      <c r="BR245" s="503">
        <v>0</v>
      </c>
      <c r="BS245" s="503">
        <v>1058.42</v>
      </c>
      <c r="BT245" s="503">
        <v>0</v>
      </c>
      <c r="BU245" s="504">
        <v>0</v>
      </c>
      <c r="BV245" s="307"/>
      <c r="BW245" s="458"/>
      <c r="BX245" s="505"/>
      <c r="BY245" s="505"/>
      <c r="BZ245" s="505"/>
      <c r="CA245" s="505"/>
      <c r="CB245" s="505"/>
      <c r="CC245" s="505"/>
      <c r="CD245" s="505"/>
      <c r="CE245" s="505"/>
      <c r="CF245" s="505"/>
      <c r="CG245" s="505"/>
      <c r="CH245" s="505"/>
      <c r="CI245" s="505"/>
      <c r="CJ245" s="505"/>
      <c r="CK245" s="505"/>
      <c r="CL245" s="505"/>
      <c r="CM245" s="505"/>
      <c r="CN245" s="505"/>
      <c r="CO245" s="500"/>
      <c r="CP245" s="505"/>
      <c r="CQ245" s="505"/>
      <c r="CR245" s="506"/>
      <c r="CS245" s="500"/>
      <c r="CT245" s="505"/>
      <c r="CU245" s="500"/>
      <c r="CV245" s="500"/>
      <c r="CW245" s="500"/>
      <c r="CX245" s="506"/>
      <c r="CY245" s="505"/>
      <c r="CZ245" s="475"/>
      <c r="DA245" s="307"/>
      <c r="DB245" s="507">
        <v>0</v>
      </c>
      <c r="DC245" s="508"/>
      <c r="DD245" s="508"/>
      <c r="DE245" s="508"/>
      <c r="DF245" s="573">
        <v>786.44</v>
      </c>
      <c r="DG245" s="396">
        <v>251.12</v>
      </c>
      <c r="DH245" s="397"/>
      <c r="DI245" s="512"/>
      <c r="DJ245" s="171">
        <v>1037.56</v>
      </c>
      <c r="DK245" s="172">
        <v>786.44</v>
      </c>
      <c r="DL245" s="172">
        <v>251.12</v>
      </c>
      <c r="DM245" s="172">
        <v>755.93</v>
      </c>
      <c r="DN245" s="172">
        <v>276.24</v>
      </c>
      <c r="DO245" s="172">
        <v>5206.1000000000004</v>
      </c>
      <c r="DP245" s="172">
        <v>359.42999999999995</v>
      </c>
      <c r="DQ245" s="513">
        <v>0</v>
      </c>
      <c r="DS245" s="2"/>
      <c r="DT245" s="2"/>
      <c r="DU245" s="2"/>
      <c r="DV245" s="2"/>
      <c r="DW245" s="60"/>
      <c r="DX245" s="512">
        <v>31749</v>
      </c>
      <c r="DY245" s="514">
        <v>1</v>
      </c>
      <c r="DZ245" s="169">
        <v>0</v>
      </c>
      <c r="EA245" s="169">
        <v>0</v>
      </c>
      <c r="EB245" s="577"/>
      <c r="EC245" s="577"/>
      <c r="ED245" s="577"/>
      <c r="EE245" s="577"/>
      <c r="EF245" s="577"/>
      <c r="EG245" s="577"/>
      <c r="EH245" s="577"/>
      <c r="EI245" s="577"/>
      <c r="EJ245" s="577"/>
      <c r="EK245" s="577"/>
      <c r="EL245" s="577"/>
      <c r="EM245" s="169">
        <v>1214.4000000000001</v>
      </c>
      <c r="EO245" s="656">
        <v>7311</v>
      </c>
      <c r="EP245" s="657">
        <v>13331</v>
      </c>
      <c r="EQ245" s="658">
        <v>3014</v>
      </c>
      <c r="ER245" s="657">
        <v>2646</v>
      </c>
      <c r="ES245" s="657">
        <v>4325</v>
      </c>
      <c r="EU245" s="635">
        <v>6.842507645259939E-2</v>
      </c>
      <c r="EV245" s="635">
        <v>4.7581624633850114E-2</v>
      </c>
      <c r="EW245" s="635">
        <v>2.3647554259799159E-2</v>
      </c>
      <c r="EX245" s="635">
        <v>5.6348074179743225E-2</v>
      </c>
      <c r="EY245" s="635">
        <v>0</v>
      </c>
      <c r="EZ245" s="129"/>
    </row>
    <row r="246" spans="8:156" x14ac:dyDescent="0.2">
      <c r="H246" s="14"/>
      <c r="I246" s="248"/>
      <c r="J246" s="4"/>
      <c r="K246" s="249"/>
      <c r="L246" s="249"/>
      <c r="M246" s="486">
        <v>45113</v>
      </c>
      <c r="N246" s="193">
        <v>7848</v>
      </c>
      <c r="O246" s="191">
        <v>13862</v>
      </c>
      <c r="P246" s="192">
        <v>3320</v>
      </c>
      <c r="Q246" s="191">
        <v>2978</v>
      </c>
      <c r="R246" s="578">
        <v>4188</v>
      </c>
      <c r="S246" s="487"/>
      <c r="T246" s="488"/>
      <c r="U246" s="21"/>
      <c r="V246" s="21"/>
      <c r="W246" s="489"/>
      <c r="X246" s="490">
        <v>1325</v>
      </c>
      <c r="Y246" s="194">
        <v>80</v>
      </c>
      <c r="Z246" s="192">
        <v>2466</v>
      </c>
      <c r="AA246" s="192">
        <v>24211.63</v>
      </c>
      <c r="AB246" s="192">
        <v>25667</v>
      </c>
      <c r="AC246" s="194">
        <v>-1455.369999999999</v>
      </c>
      <c r="AD246" s="491">
        <v>23201</v>
      </c>
      <c r="AE246" s="492">
        <v>130.47</v>
      </c>
      <c r="AF246" s="192">
        <v>13862</v>
      </c>
      <c r="AG246" s="192">
        <v>13862</v>
      </c>
      <c r="AH246" s="192">
        <v>-27.53</v>
      </c>
      <c r="AI246" s="193">
        <v>7848</v>
      </c>
      <c r="AJ246" s="194">
        <v>0</v>
      </c>
      <c r="AK246" s="192">
        <v>1895.07</v>
      </c>
      <c r="AL246" s="192">
        <v>1896.48</v>
      </c>
      <c r="AM246" s="207">
        <v>1120.97</v>
      </c>
      <c r="AN246" s="207">
        <v>26.054761904761904</v>
      </c>
      <c r="AO246" s="197">
        <v>-7.4403584036477905E-4</v>
      </c>
      <c r="AP246" s="493">
        <v>369.81</v>
      </c>
      <c r="AQ246" s="494">
        <v>1607.68</v>
      </c>
      <c r="AR246" s="495">
        <v>1127.5</v>
      </c>
      <c r="AS246" s="495">
        <v>1131.77</v>
      </c>
      <c r="AT246" s="495">
        <v>1239.2</v>
      </c>
      <c r="AU246" s="496">
        <v>1205.83</v>
      </c>
      <c r="AV246" s="496">
        <v>1161.6500000000001</v>
      </c>
      <c r="AW246" s="21"/>
      <c r="AX246" s="497">
        <v>1.0943000000000001</v>
      </c>
      <c r="AY246" s="498">
        <v>1.4438</v>
      </c>
      <c r="AZ246" s="499">
        <v>2.5884</v>
      </c>
      <c r="BA246" s="499">
        <v>2.3978000000000002</v>
      </c>
      <c r="BB246" s="579">
        <v>1.7381</v>
      </c>
      <c r="BC246" s="307"/>
      <c r="BD246" s="500"/>
      <c r="BE246" s="501"/>
      <c r="BF246" s="580">
        <v>1062.53</v>
      </c>
      <c r="BG246" s="502">
        <v>1062.53</v>
      </c>
      <c r="BH246" s="503">
        <v>0</v>
      </c>
      <c r="BI246" s="503">
        <v>0</v>
      </c>
      <c r="BJ246" s="503">
        <v>0</v>
      </c>
      <c r="BK246" s="503">
        <v>1062.53</v>
      </c>
      <c r="BL246" s="503">
        <v>1062.53</v>
      </c>
      <c r="BM246" s="503">
        <v>1062.53</v>
      </c>
      <c r="BN246" s="503">
        <v>1062.1500000000001</v>
      </c>
      <c r="BO246" s="503">
        <v>1062.02</v>
      </c>
      <c r="BP246" s="503">
        <v>28.003789290595108</v>
      </c>
      <c r="BQ246" s="503">
        <v>347.66604999999936</v>
      </c>
      <c r="BR246" s="503">
        <v>0</v>
      </c>
      <c r="BS246" s="503">
        <v>1062.32</v>
      </c>
      <c r="BT246" s="503">
        <v>0</v>
      </c>
      <c r="BU246" s="504">
        <v>0</v>
      </c>
      <c r="BV246" s="307"/>
      <c r="BW246" s="458"/>
      <c r="BX246" s="505"/>
      <c r="BY246" s="505"/>
      <c r="BZ246" s="505"/>
      <c r="CA246" s="505"/>
      <c r="CB246" s="505"/>
      <c r="CC246" s="505"/>
      <c r="CD246" s="505"/>
      <c r="CE246" s="505"/>
      <c r="CF246" s="505"/>
      <c r="CG246" s="505"/>
      <c r="CH246" s="505"/>
      <c r="CI246" s="505"/>
      <c r="CJ246" s="505"/>
      <c r="CK246" s="505"/>
      <c r="CL246" s="505"/>
      <c r="CM246" s="505"/>
      <c r="CN246" s="505"/>
      <c r="CO246" s="500"/>
      <c r="CP246" s="505"/>
      <c r="CQ246" s="505"/>
      <c r="CR246" s="506"/>
      <c r="CS246" s="500"/>
      <c r="CT246" s="505"/>
      <c r="CU246" s="500"/>
      <c r="CV246" s="500"/>
      <c r="CW246" s="500"/>
      <c r="CX246" s="506"/>
      <c r="CY246" s="505"/>
      <c r="CZ246" s="475"/>
      <c r="DA246" s="307"/>
      <c r="DB246" s="507">
        <v>0</v>
      </c>
      <c r="DC246" s="508"/>
      <c r="DD246" s="508"/>
      <c r="DE246" s="508"/>
      <c r="DF246" s="573">
        <v>715.19</v>
      </c>
      <c r="DG246" s="396">
        <v>186.42</v>
      </c>
      <c r="DH246" s="397"/>
      <c r="DI246" s="512"/>
      <c r="DJ246" s="171">
        <v>901.61</v>
      </c>
      <c r="DK246" s="172">
        <v>715.19</v>
      </c>
      <c r="DL246" s="172">
        <v>186.42</v>
      </c>
      <c r="DM246" s="172">
        <v>1027.1400000000001</v>
      </c>
      <c r="DN246" s="172">
        <v>281.14</v>
      </c>
      <c r="DO246" s="172">
        <v>4894.1499999999996</v>
      </c>
      <c r="DP246" s="172">
        <v>264.71000000000004</v>
      </c>
      <c r="DQ246" s="513">
        <v>0</v>
      </c>
      <c r="DS246" s="2"/>
      <c r="DT246" s="2"/>
      <c r="DU246" s="2"/>
      <c r="DV246" s="2"/>
      <c r="DW246" s="60"/>
      <c r="DX246" s="512">
        <v>43140</v>
      </c>
      <c r="DY246" s="514">
        <v>1</v>
      </c>
      <c r="DZ246" s="169">
        <v>0</v>
      </c>
      <c r="EA246" s="169">
        <v>0</v>
      </c>
      <c r="EB246" s="577"/>
      <c r="EC246" s="577"/>
      <c r="ED246" s="577"/>
      <c r="EE246" s="577"/>
      <c r="EF246" s="577"/>
      <c r="EG246" s="577"/>
      <c r="EH246" s="577"/>
      <c r="EI246" s="577"/>
      <c r="EJ246" s="577"/>
      <c r="EK246" s="577"/>
      <c r="EL246" s="577"/>
      <c r="EM246" s="169">
        <v>1120.97</v>
      </c>
      <c r="EO246" s="656">
        <v>7311</v>
      </c>
      <c r="EP246" s="657">
        <v>13062</v>
      </c>
      <c r="EQ246" s="658">
        <v>3201</v>
      </c>
      <c r="ER246" s="657">
        <v>2804</v>
      </c>
      <c r="ES246" s="657">
        <v>4187</v>
      </c>
      <c r="EU246" s="635">
        <v>6.842507645259939E-2</v>
      </c>
      <c r="EV246" s="635">
        <v>5.7711729909104025E-2</v>
      </c>
      <c r="EW246" s="635">
        <v>3.5843373493975907E-2</v>
      </c>
      <c r="EX246" s="635">
        <v>5.8428475486903962E-2</v>
      </c>
      <c r="EY246" s="635">
        <v>2.3877745940783189E-4</v>
      </c>
      <c r="EZ246" s="129"/>
    </row>
    <row r="247" spans="8:156" x14ac:dyDescent="0.2">
      <c r="H247" s="14"/>
      <c r="I247" s="248"/>
      <c r="J247" s="4"/>
      <c r="K247" s="249"/>
      <c r="L247" s="249"/>
      <c r="M247" s="486">
        <v>45114</v>
      </c>
      <c r="N247" s="193">
        <v>7848</v>
      </c>
      <c r="O247" s="191">
        <v>13936</v>
      </c>
      <c r="P247" s="192">
        <v>3298</v>
      </c>
      <c r="Q247" s="191">
        <v>2928</v>
      </c>
      <c r="R247" s="578">
        <v>4095</v>
      </c>
      <c r="S247" s="487"/>
      <c r="T247" s="488"/>
      <c r="U247" s="21"/>
      <c r="V247" s="21"/>
      <c r="W247" s="489"/>
      <c r="X247" s="490">
        <v>1630</v>
      </c>
      <c r="Y247" s="194">
        <v>80</v>
      </c>
      <c r="Z247" s="192">
        <v>2357</v>
      </c>
      <c r="AA247" s="192">
        <v>24215.48</v>
      </c>
      <c r="AB247" s="192">
        <v>25489</v>
      </c>
      <c r="AC247" s="194">
        <v>-1273.5200000000004</v>
      </c>
      <c r="AD247" s="491">
        <v>23132</v>
      </c>
      <c r="AE247" s="492">
        <v>-32.79</v>
      </c>
      <c r="AF247" s="192">
        <v>13936</v>
      </c>
      <c r="AG247" s="192">
        <v>13936</v>
      </c>
      <c r="AH247" s="192">
        <v>-31.79</v>
      </c>
      <c r="AI247" s="193">
        <v>7848</v>
      </c>
      <c r="AJ247" s="194">
        <v>0</v>
      </c>
      <c r="AK247" s="192">
        <v>1954.98</v>
      </c>
      <c r="AL247" s="192">
        <v>1910.83</v>
      </c>
      <c r="AM247" s="207">
        <v>1204.6199999999999</v>
      </c>
      <c r="AN247" s="207">
        <v>26.19047619047619</v>
      </c>
      <c r="AO247" s="197">
        <v>2.2583351236329829E-2</v>
      </c>
      <c r="AP247" s="493">
        <v>211.31</v>
      </c>
      <c r="AQ247" s="494">
        <v>1567.88</v>
      </c>
      <c r="AR247" s="495">
        <v>1127.99</v>
      </c>
      <c r="AS247" s="495">
        <v>1128.96</v>
      </c>
      <c r="AT247" s="495">
        <v>1238.83</v>
      </c>
      <c r="AU247" s="496">
        <v>1205.83</v>
      </c>
      <c r="AV247" s="496">
        <v>1162.3599999999999</v>
      </c>
      <c r="AW247" s="21"/>
      <c r="AX247" s="497">
        <v>1.1000000000000001</v>
      </c>
      <c r="AY247" s="498">
        <v>1.4097999999999999</v>
      </c>
      <c r="AZ247" s="499">
        <v>2.5846</v>
      </c>
      <c r="BA247" s="499">
        <v>2.3978000000000002</v>
      </c>
      <c r="BB247" s="579">
        <v>1.7476</v>
      </c>
      <c r="BC247" s="307"/>
      <c r="BD247" s="500"/>
      <c r="BE247" s="501"/>
      <c r="BF247" s="580">
        <v>1054.6099999999999</v>
      </c>
      <c r="BG247" s="502">
        <v>1054.6099999999999</v>
      </c>
      <c r="BH247" s="503">
        <v>0</v>
      </c>
      <c r="BI247" s="503">
        <v>0</v>
      </c>
      <c r="BJ247" s="503">
        <v>0</v>
      </c>
      <c r="BK247" s="503">
        <v>1054.6099999999999</v>
      </c>
      <c r="BL247" s="503">
        <v>1054.6099999999999</v>
      </c>
      <c r="BM247" s="503">
        <v>1054.6099999999999</v>
      </c>
      <c r="BN247" s="503">
        <v>1054.45</v>
      </c>
      <c r="BO247" s="503">
        <v>1054.56</v>
      </c>
      <c r="BP247" s="503">
        <v>34.532315838654419</v>
      </c>
      <c r="BQ247" s="503">
        <v>25.52078000000165</v>
      </c>
      <c r="BR247" s="503">
        <v>0</v>
      </c>
      <c r="BS247" s="503">
        <v>1054.55</v>
      </c>
      <c r="BT247" s="503">
        <v>0</v>
      </c>
      <c r="BU247" s="504">
        <v>0</v>
      </c>
      <c r="BV247" s="307"/>
      <c r="BW247" s="458"/>
      <c r="BX247" s="505"/>
      <c r="BY247" s="505"/>
      <c r="BZ247" s="505"/>
      <c r="CA247" s="505"/>
      <c r="CB247" s="505"/>
      <c r="CC247" s="505"/>
      <c r="CD247" s="505"/>
      <c r="CE247" s="505"/>
      <c r="CF247" s="505"/>
      <c r="CG247" s="505"/>
      <c r="CH247" s="505"/>
      <c r="CI247" s="505"/>
      <c r="CJ247" s="505"/>
      <c r="CK247" s="505"/>
      <c r="CL247" s="505"/>
      <c r="CM247" s="505"/>
      <c r="CN247" s="505"/>
      <c r="CO247" s="500"/>
      <c r="CP247" s="505"/>
      <c r="CQ247" s="505"/>
      <c r="CR247" s="506"/>
      <c r="CS247" s="500"/>
      <c r="CT247" s="505"/>
      <c r="CU247" s="500"/>
      <c r="CV247" s="500"/>
      <c r="CW247" s="500"/>
      <c r="CX247" s="506"/>
      <c r="CY247" s="505"/>
      <c r="CZ247" s="475"/>
      <c r="DA247" s="307"/>
      <c r="DB247" s="507">
        <v>0</v>
      </c>
      <c r="DC247" s="508"/>
      <c r="DD247" s="508"/>
      <c r="DE247" s="508"/>
      <c r="DF247" s="573">
        <v>822.07</v>
      </c>
      <c r="DG247" s="396">
        <v>286.58999999999997</v>
      </c>
      <c r="DH247" s="397"/>
      <c r="DI247" s="512"/>
      <c r="DJ247" s="171">
        <v>1108.6600000000001</v>
      </c>
      <c r="DK247" s="172">
        <v>822.07</v>
      </c>
      <c r="DL247" s="172">
        <v>286.58999999999997</v>
      </c>
      <c r="DM247" s="172">
        <v>469.26</v>
      </c>
      <c r="DN247" s="172">
        <v>328.74</v>
      </c>
      <c r="DO247" s="172">
        <v>5246.96</v>
      </c>
      <c r="DP247" s="172">
        <v>222.56</v>
      </c>
      <c r="DQ247" s="513">
        <v>0</v>
      </c>
      <c r="DS247" s="2"/>
      <c r="DT247" s="2"/>
      <c r="DU247" s="2"/>
      <c r="DV247" s="2"/>
      <c r="DW247" s="60"/>
      <c r="DX247" s="512">
        <v>19709</v>
      </c>
      <c r="DY247" s="514">
        <v>1</v>
      </c>
      <c r="DZ247" s="169">
        <v>0</v>
      </c>
      <c r="EA247" s="169">
        <v>0</v>
      </c>
      <c r="EB247" s="577"/>
      <c r="EC247" s="577"/>
      <c r="ED247" s="577"/>
      <c r="EE247" s="577"/>
      <c r="EF247" s="577"/>
      <c r="EG247" s="577"/>
      <c r="EH247" s="577"/>
      <c r="EI247" s="577"/>
      <c r="EJ247" s="577"/>
      <c r="EK247" s="577"/>
      <c r="EL247" s="577"/>
      <c r="EM247" s="169">
        <v>1204.6199999999999</v>
      </c>
      <c r="EO247" s="656">
        <v>7306</v>
      </c>
      <c r="EP247" s="657">
        <v>13110</v>
      </c>
      <c r="EQ247" s="658">
        <v>3261</v>
      </c>
      <c r="ER247" s="657">
        <v>2745</v>
      </c>
      <c r="ES247" s="657">
        <v>4095</v>
      </c>
      <c r="EU247" s="635">
        <v>6.9062181447502549E-2</v>
      </c>
      <c r="EV247" s="635">
        <v>5.9270952927669346E-2</v>
      </c>
      <c r="EW247" s="635">
        <v>1.1218920557913887E-2</v>
      </c>
      <c r="EX247" s="635">
        <v>6.25E-2</v>
      </c>
      <c r="EY247" s="635">
        <v>0</v>
      </c>
      <c r="EZ247" s="129"/>
    </row>
    <row r="248" spans="8:156" x14ac:dyDescent="0.2">
      <c r="H248" s="14"/>
      <c r="I248" s="248"/>
      <c r="J248" s="4"/>
      <c r="K248" s="249"/>
      <c r="L248" s="249"/>
      <c r="M248" s="486">
        <v>45115</v>
      </c>
      <c r="N248" s="193">
        <v>7848</v>
      </c>
      <c r="O248" s="191">
        <v>14110</v>
      </c>
      <c r="P248" s="192">
        <v>3116</v>
      </c>
      <c r="Q248" s="191">
        <v>3004</v>
      </c>
      <c r="R248" s="578">
        <v>4066</v>
      </c>
      <c r="S248" s="487"/>
      <c r="T248" s="488"/>
      <c r="U248" s="21"/>
      <c r="V248" s="21"/>
      <c r="W248" s="489"/>
      <c r="X248" s="490">
        <v>1549</v>
      </c>
      <c r="Y248" s="194">
        <v>80</v>
      </c>
      <c r="Z248" s="192">
        <v>2478</v>
      </c>
      <c r="AA248" s="192">
        <v>24880.799999999999</v>
      </c>
      <c r="AB248" s="192">
        <v>25634</v>
      </c>
      <c r="AC248" s="194">
        <v>-753.20000000000073</v>
      </c>
      <c r="AD248" s="491">
        <v>23156</v>
      </c>
      <c r="AE248" s="492">
        <v>66.900000000000006</v>
      </c>
      <c r="AF248" s="192">
        <v>14110</v>
      </c>
      <c r="AG248" s="192">
        <v>14110</v>
      </c>
      <c r="AH248" s="192">
        <v>66.900000000000006</v>
      </c>
      <c r="AI248" s="193">
        <v>7848</v>
      </c>
      <c r="AJ248" s="194">
        <v>0</v>
      </c>
      <c r="AK248" s="192">
        <v>1509.87</v>
      </c>
      <c r="AL248" s="192">
        <v>1631.2</v>
      </c>
      <c r="AM248" s="207">
        <v>1202.73</v>
      </c>
      <c r="AN248" s="207">
        <v>25.330952380952382</v>
      </c>
      <c r="AO248" s="197">
        <v>-8.035791160828426E-2</v>
      </c>
      <c r="AP248" s="493">
        <v>518.83000000000004</v>
      </c>
      <c r="AQ248" s="494">
        <v>1582.67</v>
      </c>
      <c r="AR248" s="495">
        <v>1124.9100000000001</v>
      </c>
      <c r="AS248" s="495">
        <v>1125.3399999999999</v>
      </c>
      <c r="AT248" s="495">
        <v>1231.9100000000001</v>
      </c>
      <c r="AU248" s="496">
        <v>1199.5999999999999</v>
      </c>
      <c r="AV248" s="496">
        <v>1162.24</v>
      </c>
      <c r="AW248" s="21"/>
      <c r="AX248" s="497">
        <v>1.0639000000000001</v>
      </c>
      <c r="AY248" s="498">
        <v>1.3673</v>
      </c>
      <c r="AZ248" s="499">
        <v>2.4923999999999999</v>
      </c>
      <c r="BA248" s="499">
        <v>2.2088999999999999</v>
      </c>
      <c r="BB248" s="579">
        <v>1.7493000000000001</v>
      </c>
      <c r="BC248" s="307"/>
      <c r="BD248" s="500"/>
      <c r="BE248" s="501"/>
      <c r="BF248" s="580">
        <v>1054.29</v>
      </c>
      <c r="BG248" s="502">
        <v>1054.29</v>
      </c>
      <c r="BH248" s="503">
        <v>0</v>
      </c>
      <c r="BI248" s="503">
        <v>0</v>
      </c>
      <c r="BJ248" s="503">
        <v>0</v>
      </c>
      <c r="BK248" s="503">
        <v>1054.29</v>
      </c>
      <c r="BL248" s="503">
        <v>1054.29</v>
      </c>
      <c r="BM248" s="503">
        <v>1054.29</v>
      </c>
      <c r="BN248" s="503">
        <v>1054.3</v>
      </c>
      <c r="BO248" s="503">
        <v>1054.3</v>
      </c>
      <c r="BP248" s="503">
        <v>32.784034345445498</v>
      </c>
      <c r="BQ248" s="503">
        <v>51.436369999999897</v>
      </c>
      <c r="BR248" s="503">
        <v>0</v>
      </c>
      <c r="BS248" s="503">
        <v>1054.25</v>
      </c>
      <c r="BT248" s="503">
        <v>0</v>
      </c>
      <c r="BU248" s="504">
        <v>0</v>
      </c>
      <c r="BV248" s="307"/>
      <c r="BW248" s="458"/>
      <c r="BX248" s="505"/>
      <c r="BY248" s="505"/>
      <c r="BZ248" s="505"/>
      <c r="CA248" s="505"/>
      <c r="CB248" s="505"/>
      <c r="CC248" s="505"/>
      <c r="CD248" s="505"/>
      <c r="CE248" s="505"/>
      <c r="CF248" s="505"/>
      <c r="CG248" s="505"/>
      <c r="CH248" s="505"/>
      <c r="CI248" s="505"/>
      <c r="CJ248" s="505"/>
      <c r="CK248" s="505"/>
      <c r="CL248" s="505"/>
      <c r="CM248" s="505"/>
      <c r="CN248" s="505"/>
      <c r="CO248" s="500"/>
      <c r="CP248" s="505"/>
      <c r="CQ248" s="505"/>
      <c r="CR248" s="506"/>
      <c r="CS248" s="500"/>
      <c r="CT248" s="505"/>
      <c r="CU248" s="500"/>
      <c r="CV248" s="500"/>
      <c r="CW248" s="500"/>
      <c r="CX248" s="506"/>
      <c r="CY248" s="505"/>
      <c r="CZ248" s="475"/>
      <c r="DA248" s="307"/>
      <c r="DB248" s="507">
        <v>0</v>
      </c>
      <c r="DC248" s="508"/>
      <c r="DD248" s="508"/>
      <c r="DE248" s="508"/>
      <c r="DF248" s="573">
        <v>805.11</v>
      </c>
      <c r="DG248" s="396">
        <v>248.7</v>
      </c>
      <c r="DH248" s="397"/>
      <c r="DI248" s="512"/>
      <c r="DJ248" s="171">
        <v>1053.81</v>
      </c>
      <c r="DK248" s="172">
        <v>805.11</v>
      </c>
      <c r="DL248" s="172">
        <v>248.7</v>
      </c>
      <c r="DM248" s="172">
        <v>1541.48</v>
      </c>
      <c r="DN248" s="172">
        <v>211.38</v>
      </c>
      <c r="DO248" s="172">
        <v>4510.59</v>
      </c>
      <c r="DP248" s="172">
        <v>259.88</v>
      </c>
      <c r="DQ248" s="513">
        <v>0</v>
      </c>
      <c r="DS248" s="2"/>
      <c r="DT248" s="2"/>
      <c r="DU248" s="2"/>
      <c r="DV248" s="2"/>
      <c r="DW248" s="60"/>
      <c r="DX248" s="512">
        <v>64742</v>
      </c>
      <c r="DY248" s="514">
        <v>1</v>
      </c>
      <c r="DZ248" s="169">
        <v>0</v>
      </c>
      <c r="EA248" s="169">
        <v>0</v>
      </c>
      <c r="EB248" s="577"/>
      <c r="EC248" s="577"/>
      <c r="ED248" s="577"/>
      <c r="EE248" s="577"/>
      <c r="EF248" s="577"/>
      <c r="EG248" s="577"/>
      <c r="EH248" s="577"/>
      <c r="EI248" s="577"/>
      <c r="EJ248" s="577"/>
      <c r="EK248" s="577"/>
      <c r="EL248" s="577"/>
      <c r="EM248" s="169">
        <v>1202.73</v>
      </c>
      <c r="EO248" s="656">
        <v>7290</v>
      </c>
      <c r="EP248" s="657">
        <v>13416.2</v>
      </c>
      <c r="EQ248" s="658">
        <v>3080</v>
      </c>
      <c r="ER248" s="657">
        <v>2793</v>
      </c>
      <c r="ES248" s="657">
        <v>4066</v>
      </c>
      <c r="EU248" s="635">
        <v>7.1100917431192664E-2</v>
      </c>
      <c r="EV248" s="635">
        <v>4.9170800850460612E-2</v>
      </c>
      <c r="EW248" s="635">
        <v>1.1553273427471117E-2</v>
      </c>
      <c r="EX248" s="635">
        <v>7.023968042609853E-2</v>
      </c>
      <c r="EY248" s="635">
        <v>0</v>
      </c>
      <c r="EZ248" s="129"/>
    </row>
    <row r="249" spans="8:156" x14ac:dyDescent="0.2">
      <c r="H249" s="14"/>
      <c r="I249" s="248"/>
      <c r="J249" s="4"/>
      <c r="K249" s="249"/>
      <c r="L249" s="249"/>
      <c r="M249" s="486">
        <v>45116</v>
      </c>
      <c r="N249" s="193">
        <v>7848</v>
      </c>
      <c r="O249" s="191">
        <v>14148</v>
      </c>
      <c r="P249" s="192">
        <v>3093</v>
      </c>
      <c r="Q249" s="191">
        <v>2962</v>
      </c>
      <c r="R249" s="578">
        <v>4066</v>
      </c>
      <c r="S249" s="487"/>
      <c r="T249" s="488"/>
      <c r="U249" s="21"/>
      <c r="V249" s="21"/>
      <c r="W249" s="489"/>
      <c r="X249" s="490">
        <v>1569</v>
      </c>
      <c r="Y249" s="194">
        <v>80</v>
      </c>
      <c r="Z249" s="192">
        <v>2422</v>
      </c>
      <c r="AA249" s="192">
        <v>24567.73</v>
      </c>
      <c r="AB249" s="192">
        <v>25589</v>
      </c>
      <c r="AC249" s="194">
        <v>-1021.2700000000004</v>
      </c>
      <c r="AD249" s="491">
        <v>23167</v>
      </c>
      <c r="AE249" s="492">
        <v>-28.88</v>
      </c>
      <c r="AF249" s="192">
        <v>14148</v>
      </c>
      <c r="AG249" s="192">
        <v>14148</v>
      </c>
      <c r="AH249" s="192">
        <v>-27.88</v>
      </c>
      <c r="AI249" s="193">
        <v>7848</v>
      </c>
      <c r="AJ249" s="194">
        <v>0</v>
      </c>
      <c r="AK249" s="192">
        <v>1495.644</v>
      </c>
      <c r="AL249" s="192">
        <v>1489.83</v>
      </c>
      <c r="AM249" s="207">
        <v>1196.43</v>
      </c>
      <c r="AN249" s="207">
        <v>27.05714285714286</v>
      </c>
      <c r="AO249" s="197">
        <v>3.8872886863451986E-3</v>
      </c>
      <c r="AP249" s="493">
        <v>666.52</v>
      </c>
      <c r="AQ249" s="494">
        <v>1549.29</v>
      </c>
      <c r="AR249" s="495">
        <v>1130.42</v>
      </c>
      <c r="AS249" s="495">
        <v>1132.5999999999999</v>
      </c>
      <c r="AT249" s="495">
        <v>1236.92</v>
      </c>
      <c r="AU249" s="496">
        <v>1199.5999999999999</v>
      </c>
      <c r="AV249" s="496">
        <v>1162.8699999999999</v>
      </c>
      <c r="AW249" s="21"/>
      <c r="AX249" s="497">
        <v>1.1364000000000001</v>
      </c>
      <c r="AY249" s="498">
        <v>1.4564999999999999</v>
      </c>
      <c r="AZ249" s="499">
        <v>2.5472000000000001</v>
      </c>
      <c r="BA249" s="499">
        <v>2.2088999999999999</v>
      </c>
      <c r="BB249" s="579">
        <v>1.7588999999999999</v>
      </c>
      <c r="BC249" s="307"/>
      <c r="BD249" s="500"/>
      <c r="BE249" s="501"/>
      <c r="BF249" s="580">
        <v>1056.21</v>
      </c>
      <c r="BG249" s="502">
        <v>1056.21</v>
      </c>
      <c r="BH249" s="503">
        <v>0</v>
      </c>
      <c r="BI249" s="503">
        <v>0</v>
      </c>
      <c r="BJ249" s="503">
        <v>0</v>
      </c>
      <c r="BK249" s="503">
        <v>1056.21</v>
      </c>
      <c r="BL249" s="503">
        <v>1056.21</v>
      </c>
      <c r="BM249" s="503">
        <v>1056.21</v>
      </c>
      <c r="BN249" s="503">
        <v>1056.25</v>
      </c>
      <c r="BO249" s="503">
        <v>1056.24</v>
      </c>
      <c r="BP249" s="503">
        <v>33.235358221502636</v>
      </c>
      <c r="BQ249" s="503">
        <v>106.98577999999952</v>
      </c>
      <c r="BR249" s="503">
        <v>0</v>
      </c>
      <c r="BS249" s="503">
        <v>1056.23</v>
      </c>
      <c r="BT249" s="503">
        <v>0</v>
      </c>
      <c r="BU249" s="504">
        <v>0</v>
      </c>
      <c r="BV249" s="307"/>
      <c r="BW249" s="458"/>
      <c r="BX249" s="505"/>
      <c r="BY249" s="505"/>
      <c r="BZ249" s="505"/>
      <c r="CA249" s="505"/>
      <c r="CB249" s="505"/>
      <c r="CC249" s="505"/>
      <c r="CD249" s="505"/>
      <c r="CE249" s="505"/>
      <c r="CF249" s="505"/>
      <c r="CG249" s="505"/>
      <c r="CH249" s="505"/>
      <c r="CI249" s="505"/>
      <c r="CJ249" s="505"/>
      <c r="CK249" s="505"/>
      <c r="CL249" s="505"/>
      <c r="CM249" s="505"/>
      <c r="CN249" s="505"/>
      <c r="CO249" s="500"/>
      <c r="CP249" s="505"/>
      <c r="CQ249" s="505"/>
      <c r="CR249" s="506"/>
      <c r="CS249" s="500"/>
      <c r="CT249" s="505"/>
      <c r="CU249" s="500"/>
      <c r="CV249" s="500"/>
      <c r="CW249" s="500"/>
      <c r="CX249" s="506"/>
      <c r="CY249" s="505"/>
      <c r="CZ249" s="475"/>
      <c r="DA249" s="307"/>
      <c r="DB249" s="507">
        <v>0</v>
      </c>
      <c r="DC249" s="508"/>
      <c r="DD249" s="508"/>
      <c r="DE249" s="508"/>
      <c r="DF249" s="573">
        <v>805.66</v>
      </c>
      <c r="DG249" s="396">
        <v>261.76</v>
      </c>
      <c r="DH249" s="397"/>
      <c r="DI249" s="512"/>
      <c r="DJ249" s="171">
        <v>1067.42</v>
      </c>
      <c r="DK249" s="172">
        <v>805.66</v>
      </c>
      <c r="DL249" s="172">
        <v>261.76</v>
      </c>
      <c r="DM249" s="172">
        <v>0</v>
      </c>
      <c r="DN249" s="172">
        <v>0</v>
      </c>
      <c r="DO249" s="172">
        <v>5316.25</v>
      </c>
      <c r="DP249" s="172">
        <v>521.64</v>
      </c>
      <c r="DQ249" s="513">
        <v>0</v>
      </c>
      <c r="DS249" s="2"/>
      <c r="DT249" s="2"/>
      <c r="DU249" s="2"/>
      <c r="DV249" s="2"/>
      <c r="DW249" s="60"/>
      <c r="DX249" s="512">
        <v>0</v>
      </c>
      <c r="DY249" s="514">
        <v>0</v>
      </c>
      <c r="DZ249" s="169">
        <v>0</v>
      </c>
      <c r="EA249" s="169">
        <v>0</v>
      </c>
      <c r="EB249" s="577"/>
      <c r="EC249" s="577"/>
      <c r="ED249" s="577"/>
      <c r="EE249" s="577"/>
      <c r="EF249" s="577"/>
      <c r="EG249" s="577"/>
      <c r="EH249" s="577"/>
      <c r="EI249" s="577"/>
      <c r="EJ249" s="577"/>
      <c r="EK249" s="577"/>
      <c r="EL249" s="577"/>
      <c r="EM249" s="169">
        <v>1196.43</v>
      </c>
      <c r="EO249" s="656">
        <v>7318</v>
      </c>
      <c r="EP249" s="657">
        <v>13423</v>
      </c>
      <c r="EQ249" s="658">
        <v>2985</v>
      </c>
      <c r="ER249" s="657">
        <v>2758</v>
      </c>
      <c r="ES249" s="657">
        <v>3959</v>
      </c>
      <c r="EU249" s="635">
        <v>6.753312945973497E-2</v>
      </c>
      <c r="EV249" s="635">
        <v>5.124399208368674E-2</v>
      </c>
      <c r="EW249" s="635">
        <v>3.4917555771096023E-2</v>
      </c>
      <c r="EX249" s="635">
        <v>6.8872383524645503E-2</v>
      </c>
      <c r="EY249" s="635">
        <v>2.6315789473684209E-2</v>
      </c>
      <c r="EZ249" s="129"/>
    </row>
    <row r="250" spans="8:156" x14ac:dyDescent="0.2">
      <c r="H250" s="14"/>
      <c r="I250" s="248"/>
      <c r="J250" s="4"/>
      <c r="K250" s="249"/>
      <c r="L250" s="249"/>
      <c r="M250" s="486">
        <v>45117</v>
      </c>
      <c r="N250" s="193">
        <v>7848</v>
      </c>
      <c r="O250" s="191">
        <v>14174</v>
      </c>
      <c r="P250" s="192">
        <v>3164</v>
      </c>
      <c r="Q250" s="191">
        <v>2970</v>
      </c>
      <c r="R250" s="578">
        <v>3997</v>
      </c>
      <c r="S250" s="487"/>
      <c r="T250" s="488"/>
      <c r="U250" s="21"/>
      <c r="V250" s="21"/>
      <c r="W250" s="489"/>
      <c r="X250" s="490">
        <v>1573</v>
      </c>
      <c r="Y250" s="194">
        <v>80</v>
      </c>
      <c r="Z250" s="192">
        <v>2363</v>
      </c>
      <c r="AA250" s="192">
        <v>24731.88</v>
      </c>
      <c r="AB250" s="192">
        <v>25673</v>
      </c>
      <c r="AC250" s="194">
        <v>-941.11999999999898</v>
      </c>
      <c r="AD250" s="491">
        <v>23310</v>
      </c>
      <c r="AE250" s="492">
        <v>-28.48</v>
      </c>
      <c r="AF250" s="192">
        <v>14174</v>
      </c>
      <c r="AG250" s="192">
        <v>14174</v>
      </c>
      <c r="AH250" s="192">
        <v>-27.48</v>
      </c>
      <c r="AI250" s="193">
        <v>7848</v>
      </c>
      <c r="AJ250" s="194">
        <v>0</v>
      </c>
      <c r="AK250" s="192">
        <v>1565.87</v>
      </c>
      <c r="AL250" s="192">
        <v>1541.55</v>
      </c>
      <c r="AM250" s="207">
        <v>1205.76</v>
      </c>
      <c r="AN250" s="207">
        <v>27.302380952380954</v>
      </c>
      <c r="AO250" s="197">
        <v>1.5531302087657302E-2</v>
      </c>
      <c r="AP250" s="493">
        <v>0</v>
      </c>
      <c r="AQ250" s="494">
        <v>2083.85</v>
      </c>
      <c r="AR250" s="495">
        <v>1131.21</v>
      </c>
      <c r="AS250" s="495">
        <v>1131.03</v>
      </c>
      <c r="AT250" s="495">
        <v>1236.45</v>
      </c>
      <c r="AU250" s="496">
        <v>1199.5999999999999</v>
      </c>
      <c r="AV250" s="496">
        <v>1162.0999999999999</v>
      </c>
      <c r="AW250" s="21"/>
      <c r="AX250" s="497">
        <v>1.1467000000000001</v>
      </c>
      <c r="AY250" s="498">
        <v>1.4415</v>
      </c>
      <c r="AZ250" s="499">
        <v>2.5386000000000002</v>
      </c>
      <c r="BA250" s="499">
        <v>2.2088999999999999</v>
      </c>
      <c r="BB250" s="579">
        <v>1.7415</v>
      </c>
      <c r="BC250" s="307"/>
      <c r="BD250" s="500"/>
      <c r="BE250" s="501"/>
      <c r="BF250" s="580">
        <v>1057.94</v>
      </c>
      <c r="BG250" s="502">
        <v>1057.94</v>
      </c>
      <c r="BH250" s="503">
        <v>0</v>
      </c>
      <c r="BI250" s="503">
        <v>0</v>
      </c>
      <c r="BJ250" s="503">
        <v>0</v>
      </c>
      <c r="BK250" s="503">
        <v>1057.94</v>
      </c>
      <c r="BL250" s="503">
        <v>1057.94</v>
      </c>
      <c r="BM250" s="503">
        <v>1057.94</v>
      </c>
      <c r="BN250" s="503">
        <v>1057.0899999999999</v>
      </c>
      <c r="BO250" s="503">
        <v>1057.9000000000001</v>
      </c>
      <c r="BP250" s="503">
        <v>33.279320747675179</v>
      </c>
      <c r="BQ250" s="503">
        <v>42.794660000001841</v>
      </c>
      <c r="BR250" s="503">
        <v>0</v>
      </c>
      <c r="BS250" s="503">
        <v>1057.81</v>
      </c>
      <c r="BT250" s="503">
        <v>0</v>
      </c>
      <c r="BU250" s="504">
        <v>0</v>
      </c>
      <c r="BV250" s="307"/>
      <c r="BW250" s="458"/>
      <c r="BX250" s="505"/>
      <c r="BY250" s="505"/>
      <c r="BZ250" s="505"/>
      <c r="CA250" s="505"/>
      <c r="CB250" s="505"/>
      <c r="CC250" s="505"/>
      <c r="CD250" s="505"/>
      <c r="CE250" s="505"/>
      <c r="CF250" s="505"/>
      <c r="CG250" s="505"/>
      <c r="CH250" s="505"/>
      <c r="CI250" s="505"/>
      <c r="CJ250" s="505"/>
      <c r="CK250" s="505"/>
      <c r="CL250" s="505"/>
      <c r="CM250" s="505"/>
      <c r="CN250" s="505"/>
      <c r="CO250" s="500"/>
      <c r="CP250" s="505"/>
      <c r="CQ250" s="505"/>
      <c r="CR250" s="506"/>
      <c r="CS250" s="500"/>
      <c r="CT250" s="505"/>
      <c r="CU250" s="500"/>
      <c r="CV250" s="500"/>
      <c r="CW250" s="500"/>
      <c r="CX250" s="506"/>
      <c r="CY250" s="505"/>
      <c r="CZ250" s="475"/>
      <c r="DA250" s="307"/>
      <c r="DB250" s="507">
        <v>0</v>
      </c>
      <c r="DC250" s="508"/>
      <c r="DD250" s="508"/>
      <c r="DE250" s="508"/>
      <c r="DF250" s="573">
        <v>800.21</v>
      </c>
      <c r="DG250" s="396">
        <v>269.82</v>
      </c>
      <c r="DH250" s="397"/>
      <c r="DI250" s="512"/>
      <c r="DJ250" s="171">
        <v>1070.03</v>
      </c>
      <c r="DK250" s="172">
        <v>800.21</v>
      </c>
      <c r="DL250" s="172">
        <v>269.82</v>
      </c>
      <c r="DM250" s="172">
        <v>1551.71</v>
      </c>
      <c r="DN250" s="172">
        <v>281.5</v>
      </c>
      <c r="DO250" s="172">
        <v>4564.75</v>
      </c>
      <c r="DP250" s="172">
        <v>509.96</v>
      </c>
      <c r="DQ250" s="513">
        <v>0</v>
      </c>
      <c r="DS250" s="2"/>
      <c r="DT250" s="2"/>
      <c r="DU250" s="2"/>
      <c r="DV250" s="2"/>
      <c r="DW250" s="60"/>
      <c r="DX250" s="512">
        <v>65172</v>
      </c>
      <c r="DY250" s="514">
        <v>1</v>
      </c>
      <c r="DZ250" s="169">
        <v>0</v>
      </c>
      <c r="EA250" s="169">
        <v>0</v>
      </c>
      <c r="EB250" s="577"/>
      <c r="EC250" s="577"/>
      <c r="ED250" s="577"/>
      <c r="EE250" s="577"/>
      <c r="EF250" s="577"/>
      <c r="EG250" s="577"/>
      <c r="EH250" s="577"/>
      <c r="EI250" s="577"/>
      <c r="EJ250" s="577"/>
      <c r="EK250" s="577"/>
      <c r="EL250" s="577"/>
      <c r="EM250" s="169">
        <v>1205.76</v>
      </c>
      <c r="EO250" s="656">
        <v>7328</v>
      </c>
      <c r="EP250" s="657">
        <v>13391</v>
      </c>
      <c r="EQ250" s="658">
        <v>3045</v>
      </c>
      <c r="ER250" s="657">
        <v>2716</v>
      </c>
      <c r="ES250" s="657">
        <v>3914</v>
      </c>
      <c r="EU250" s="635">
        <v>6.6258919469928651E-2</v>
      </c>
      <c r="EV250" s="635">
        <v>5.5241992380414842E-2</v>
      </c>
      <c r="EW250" s="635">
        <v>3.7610619469026552E-2</v>
      </c>
      <c r="EX250" s="635">
        <v>8.5521885521885527E-2</v>
      </c>
      <c r="EY250" s="635">
        <v>2.0765574180635477E-2</v>
      </c>
      <c r="EZ250" s="129"/>
    </row>
    <row r="251" spans="8:156" x14ac:dyDescent="0.2">
      <c r="H251" s="14"/>
      <c r="I251" s="248"/>
      <c r="J251" s="4"/>
      <c r="K251" s="249"/>
      <c r="L251" s="249"/>
      <c r="M251" s="486">
        <v>45118</v>
      </c>
      <c r="N251" s="193">
        <v>7848</v>
      </c>
      <c r="O251" s="191">
        <v>14061</v>
      </c>
      <c r="P251" s="192">
        <v>3095</v>
      </c>
      <c r="Q251" s="191">
        <v>3016</v>
      </c>
      <c r="R251" s="578">
        <v>4492</v>
      </c>
      <c r="S251" s="487"/>
      <c r="T251" s="488"/>
      <c r="U251" s="21"/>
      <c r="V251" s="21"/>
      <c r="W251" s="489"/>
      <c r="X251" s="490">
        <v>1533</v>
      </c>
      <c r="Y251" s="194">
        <v>81</v>
      </c>
      <c r="Z251" s="192">
        <v>2217</v>
      </c>
      <c r="AA251" s="192">
        <v>24138.3</v>
      </c>
      <c r="AB251" s="192">
        <v>25588</v>
      </c>
      <c r="AC251" s="194">
        <v>-1449.7000000000007</v>
      </c>
      <c r="AD251" s="491">
        <v>23371</v>
      </c>
      <c r="AE251" s="492">
        <v>-32.4</v>
      </c>
      <c r="AF251" s="192">
        <v>14061</v>
      </c>
      <c r="AG251" s="192">
        <v>14061</v>
      </c>
      <c r="AH251" s="192">
        <v>-32.4</v>
      </c>
      <c r="AI251" s="193">
        <v>7848</v>
      </c>
      <c r="AJ251" s="194">
        <v>0</v>
      </c>
      <c r="AK251" s="192">
        <v>1650.86</v>
      </c>
      <c r="AL251" s="192">
        <v>1650.74</v>
      </c>
      <c r="AM251" s="207">
        <v>1218.71</v>
      </c>
      <c r="AN251" s="207">
        <v>27.514285714285712</v>
      </c>
      <c r="AO251" s="197">
        <v>7.2689386138067953E-5</v>
      </c>
      <c r="AP251" s="493">
        <v>69.92</v>
      </c>
      <c r="AQ251" s="494">
        <v>2402.91</v>
      </c>
      <c r="AR251" s="495">
        <v>1131.6600000000001</v>
      </c>
      <c r="AS251" s="495">
        <v>1128.92</v>
      </c>
      <c r="AT251" s="495">
        <v>1234.83</v>
      </c>
      <c r="AU251" s="496">
        <v>1199.5999999999999</v>
      </c>
      <c r="AV251" s="496">
        <v>1153.19</v>
      </c>
      <c r="AW251" s="21"/>
      <c r="AX251" s="497">
        <v>1.1556</v>
      </c>
      <c r="AY251" s="498">
        <v>1.4158999999999999</v>
      </c>
      <c r="AZ251" s="499">
        <v>2.5225</v>
      </c>
      <c r="BA251" s="499">
        <v>2.2088999999999999</v>
      </c>
      <c r="BB251" s="579">
        <v>1.6315999999999999</v>
      </c>
      <c r="BC251" s="307"/>
      <c r="BD251" s="500"/>
      <c r="BE251" s="501"/>
      <c r="BF251" s="580">
        <v>1059.82</v>
      </c>
      <c r="BG251" s="502">
        <v>1059.82</v>
      </c>
      <c r="BH251" s="503">
        <v>0</v>
      </c>
      <c r="BI251" s="503">
        <v>0</v>
      </c>
      <c r="BJ251" s="503">
        <v>0</v>
      </c>
      <c r="BK251" s="503">
        <v>1059.82</v>
      </c>
      <c r="BL251" s="503">
        <v>1059.82</v>
      </c>
      <c r="BM251" s="503">
        <v>1059.82</v>
      </c>
      <c r="BN251" s="503">
        <v>1058.0899999999999</v>
      </c>
      <c r="BO251" s="503">
        <v>1059.8499999999999</v>
      </c>
      <c r="BP251" s="503">
        <v>32.081385334645667</v>
      </c>
      <c r="BQ251" s="503">
        <v>35.275609999999233</v>
      </c>
      <c r="BR251" s="503">
        <v>0</v>
      </c>
      <c r="BS251" s="503">
        <v>1059.82</v>
      </c>
      <c r="BT251" s="503">
        <v>0</v>
      </c>
      <c r="BU251" s="504">
        <v>0</v>
      </c>
      <c r="BV251" s="307"/>
      <c r="BW251" s="458"/>
      <c r="BX251" s="505"/>
      <c r="BY251" s="505"/>
      <c r="BZ251" s="505"/>
      <c r="CA251" s="505"/>
      <c r="CB251" s="505"/>
      <c r="CC251" s="505"/>
      <c r="CD251" s="505"/>
      <c r="CE251" s="505"/>
      <c r="CF251" s="505"/>
      <c r="CG251" s="505"/>
      <c r="CH251" s="505"/>
      <c r="CI251" s="505"/>
      <c r="CJ251" s="505"/>
      <c r="CK251" s="505"/>
      <c r="CL251" s="505"/>
      <c r="CM251" s="505"/>
      <c r="CN251" s="505"/>
      <c r="CO251" s="500"/>
      <c r="CP251" s="505"/>
      <c r="CQ251" s="505"/>
      <c r="CR251" s="506"/>
      <c r="CS251" s="500"/>
      <c r="CT251" s="505"/>
      <c r="CU251" s="500"/>
      <c r="CV251" s="500"/>
      <c r="CW251" s="500"/>
      <c r="CX251" s="506"/>
      <c r="CY251" s="505"/>
      <c r="CZ251" s="475"/>
      <c r="DA251" s="307"/>
      <c r="DB251" s="507">
        <v>0</v>
      </c>
      <c r="DC251" s="508"/>
      <c r="DD251" s="508"/>
      <c r="DE251" s="508"/>
      <c r="DF251" s="573">
        <v>803.78</v>
      </c>
      <c r="DG251" s="396">
        <v>239.25</v>
      </c>
      <c r="DH251" s="397"/>
      <c r="DI251" s="512"/>
      <c r="DJ251" s="171">
        <v>1043.03</v>
      </c>
      <c r="DK251" s="172">
        <v>803.78</v>
      </c>
      <c r="DL251" s="172">
        <v>239.25</v>
      </c>
      <c r="DM251" s="172">
        <v>807.95</v>
      </c>
      <c r="DN251" s="172">
        <v>327.86</v>
      </c>
      <c r="DO251" s="172">
        <v>4560.58</v>
      </c>
      <c r="DP251" s="172">
        <v>421.34999999999997</v>
      </c>
      <c r="DQ251" s="513">
        <v>0</v>
      </c>
      <c r="DS251" s="2"/>
      <c r="DT251" s="2"/>
      <c r="DU251" s="2"/>
      <c r="DV251" s="2"/>
      <c r="DW251" s="60"/>
      <c r="DX251" s="512">
        <v>33934</v>
      </c>
      <c r="DY251" s="514">
        <v>1</v>
      </c>
      <c r="DZ251" s="169">
        <v>0</v>
      </c>
      <c r="EA251" s="169">
        <v>0</v>
      </c>
      <c r="EB251" s="577"/>
      <c r="EC251" s="577"/>
      <c r="ED251" s="577"/>
      <c r="EE251" s="577"/>
      <c r="EF251" s="577"/>
      <c r="EG251" s="577"/>
      <c r="EH251" s="577"/>
      <c r="EI251" s="577"/>
      <c r="EJ251" s="577"/>
      <c r="EK251" s="577"/>
      <c r="EL251" s="577"/>
      <c r="EM251" s="169">
        <v>1218.71</v>
      </c>
      <c r="EO251" s="656">
        <v>7336</v>
      </c>
      <c r="EP251" s="657">
        <v>13358</v>
      </c>
      <c r="EQ251" s="658">
        <v>2999</v>
      </c>
      <c r="ER251" s="657">
        <v>2744</v>
      </c>
      <c r="ES251" s="657">
        <v>4208</v>
      </c>
      <c r="EU251" s="635">
        <v>6.5239551478083593E-2</v>
      </c>
      <c r="EV251" s="635">
        <v>4.9996444065144724E-2</v>
      </c>
      <c r="EW251" s="635">
        <v>3.1017770597738286E-2</v>
      </c>
      <c r="EX251" s="635">
        <v>9.0185676392572939E-2</v>
      </c>
      <c r="EY251" s="635">
        <v>6.3223508459483532E-2</v>
      </c>
      <c r="EZ251" s="129"/>
    </row>
    <row r="252" spans="8:156" x14ac:dyDescent="0.2">
      <c r="H252" s="14"/>
      <c r="I252" s="248"/>
      <c r="J252" s="4"/>
      <c r="K252" s="249"/>
      <c r="L252" s="249"/>
      <c r="M252" s="486">
        <v>45119</v>
      </c>
      <c r="N252" s="193">
        <v>7848</v>
      </c>
      <c r="O252" s="191">
        <v>14126</v>
      </c>
      <c r="P252" s="192">
        <v>3116</v>
      </c>
      <c r="Q252" s="191">
        <v>2908</v>
      </c>
      <c r="R252" s="578">
        <v>4737</v>
      </c>
      <c r="S252" s="487"/>
      <c r="T252" s="488"/>
      <c r="U252" s="21"/>
      <c r="V252" s="21"/>
      <c r="W252" s="489"/>
      <c r="X252" s="490">
        <v>1511</v>
      </c>
      <c r="Y252" s="194">
        <v>82</v>
      </c>
      <c r="Z252" s="192">
        <v>2310</v>
      </c>
      <c r="AA252" s="192">
        <v>24675.03</v>
      </c>
      <c r="AB252" s="192">
        <v>25573</v>
      </c>
      <c r="AC252" s="194">
        <v>-897.97000000000116</v>
      </c>
      <c r="AD252" s="491">
        <v>23263</v>
      </c>
      <c r="AE252" s="492">
        <v>-34.89</v>
      </c>
      <c r="AF252" s="192">
        <v>14126</v>
      </c>
      <c r="AG252" s="192">
        <v>14126</v>
      </c>
      <c r="AH252" s="192">
        <v>-33.89</v>
      </c>
      <c r="AI252" s="193">
        <v>7848</v>
      </c>
      <c r="AJ252" s="194">
        <v>0</v>
      </c>
      <c r="AK252" s="192">
        <v>1603.06</v>
      </c>
      <c r="AL252" s="192">
        <v>1628.99</v>
      </c>
      <c r="AM252" s="207">
        <v>1247.94</v>
      </c>
      <c r="AN252" s="207">
        <v>26.38095238095238</v>
      </c>
      <c r="AO252" s="197">
        <v>-1.6175314710615986E-2</v>
      </c>
      <c r="AP252" s="493">
        <v>188.53</v>
      </c>
      <c r="AQ252" s="494">
        <v>2564.36</v>
      </c>
      <c r="AR252" s="495">
        <v>1128.24</v>
      </c>
      <c r="AS252" s="495">
        <v>1129.72</v>
      </c>
      <c r="AT252" s="495">
        <v>1235.98</v>
      </c>
      <c r="AU252" s="496">
        <v>1199.5999999999999</v>
      </c>
      <c r="AV252" s="496">
        <v>1148.57</v>
      </c>
      <c r="AW252" s="21"/>
      <c r="AX252" s="497">
        <v>1.1080000000000001</v>
      </c>
      <c r="AY252" s="498">
        <v>1.4218999999999999</v>
      </c>
      <c r="AZ252" s="499">
        <v>2.5329999999999999</v>
      </c>
      <c r="BA252" s="499">
        <v>2.2088999999999999</v>
      </c>
      <c r="BB252" s="579">
        <v>1.5733999999999999</v>
      </c>
      <c r="BC252" s="307"/>
      <c r="BD252" s="500"/>
      <c r="BE252" s="501"/>
      <c r="BF252" s="580">
        <v>1060.6099999999999</v>
      </c>
      <c r="BG252" s="502">
        <v>1060.6099999999999</v>
      </c>
      <c r="BH252" s="503">
        <v>0</v>
      </c>
      <c r="BI252" s="503">
        <v>0</v>
      </c>
      <c r="BJ252" s="503">
        <v>0</v>
      </c>
      <c r="BK252" s="503">
        <v>1060.6099999999999</v>
      </c>
      <c r="BL252" s="503">
        <v>1060.6099999999999</v>
      </c>
      <c r="BM252" s="503">
        <v>1060.6099999999999</v>
      </c>
      <c r="BN252" s="503">
        <v>1061.3</v>
      </c>
      <c r="BO252" s="503">
        <v>1060.55</v>
      </c>
      <c r="BP252" s="503">
        <v>31.402168932335425</v>
      </c>
      <c r="BQ252" s="503">
        <v>40.525819999998021</v>
      </c>
      <c r="BR252" s="503">
        <v>0</v>
      </c>
      <c r="BS252" s="503">
        <v>1060.55</v>
      </c>
      <c r="BT252" s="503">
        <v>0</v>
      </c>
      <c r="BU252" s="504">
        <v>0</v>
      </c>
      <c r="BV252" s="307"/>
      <c r="BW252" s="458"/>
      <c r="BX252" s="505"/>
      <c r="BY252" s="505"/>
      <c r="BZ252" s="505"/>
      <c r="CA252" s="505"/>
      <c r="CB252" s="505"/>
      <c r="CC252" s="505"/>
      <c r="CD252" s="505"/>
      <c r="CE252" s="505"/>
      <c r="CF252" s="505"/>
      <c r="CG252" s="505"/>
      <c r="CH252" s="505"/>
      <c r="CI252" s="505"/>
      <c r="CJ252" s="505"/>
      <c r="CK252" s="505"/>
      <c r="CL252" s="505"/>
      <c r="CM252" s="505"/>
      <c r="CN252" s="505"/>
      <c r="CO252" s="500"/>
      <c r="CP252" s="505"/>
      <c r="CQ252" s="505"/>
      <c r="CR252" s="506"/>
      <c r="CS252" s="500"/>
      <c r="CT252" s="505"/>
      <c r="CU252" s="500"/>
      <c r="CV252" s="500"/>
      <c r="CW252" s="500"/>
      <c r="CX252" s="506"/>
      <c r="CY252" s="505"/>
      <c r="CZ252" s="475"/>
      <c r="DA252" s="307"/>
      <c r="DB252" s="507">
        <v>0</v>
      </c>
      <c r="DC252" s="508"/>
      <c r="DD252" s="508"/>
      <c r="DE252" s="508"/>
      <c r="DF252" s="573">
        <v>789.14</v>
      </c>
      <c r="DG252" s="396">
        <v>238.81</v>
      </c>
      <c r="DH252" s="397"/>
      <c r="DI252" s="512"/>
      <c r="DJ252" s="171">
        <v>1027.95</v>
      </c>
      <c r="DK252" s="172">
        <v>789.14</v>
      </c>
      <c r="DL252" s="172">
        <v>238.81</v>
      </c>
      <c r="DM252" s="172">
        <v>1031.17</v>
      </c>
      <c r="DN252" s="172">
        <v>210.74</v>
      </c>
      <c r="DO252" s="172">
        <v>4318.55</v>
      </c>
      <c r="DP252" s="172">
        <v>449.42</v>
      </c>
      <c r="DQ252" s="513">
        <v>0</v>
      </c>
      <c r="DS252" s="2"/>
      <c r="DT252" s="2"/>
      <c r="DU252" s="2"/>
      <c r="DV252" s="2"/>
      <c r="DW252" s="60"/>
      <c r="DX252" s="512">
        <v>43309</v>
      </c>
      <c r="DY252" s="514">
        <v>1</v>
      </c>
      <c r="DZ252" s="169">
        <v>0</v>
      </c>
      <c r="EA252" s="169">
        <v>0</v>
      </c>
      <c r="EB252" s="577"/>
      <c r="EC252" s="577"/>
      <c r="ED252" s="577"/>
      <c r="EE252" s="577"/>
      <c r="EF252" s="577"/>
      <c r="EG252" s="577"/>
      <c r="EH252" s="577"/>
      <c r="EI252" s="577"/>
      <c r="EJ252" s="577"/>
      <c r="EK252" s="577"/>
      <c r="EL252" s="577"/>
      <c r="EM252" s="169">
        <v>1247.94</v>
      </c>
      <c r="EO252" s="656">
        <v>7224</v>
      </c>
      <c r="EP252" s="657">
        <v>13328</v>
      </c>
      <c r="EQ252" s="658">
        <v>3010</v>
      </c>
      <c r="ER252" s="657">
        <v>2795</v>
      </c>
      <c r="ES252" s="657">
        <v>4552</v>
      </c>
      <c r="EU252" s="635">
        <v>7.9510703363914373E-2</v>
      </c>
      <c r="EV252" s="635">
        <v>5.6491575817641228E-2</v>
      </c>
      <c r="EW252" s="635">
        <v>3.4017971758664958E-2</v>
      </c>
      <c r="EX252" s="635">
        <v>3.8858321870701512E-2</v>
      </c>
      <c r="EY252" s="635">
        <v>3.9054253747097319E-2</v>
      </c>
      <c r="EZ252" s="129"/>
    </row>
    <row r="253" spans="8:156" x14ac:dyDescent="0.2">
      <c r="H253" s="14"/>
      <c r="I253" s="248"/>
      <c r="J253" s="4"/>
      <c r="K253" s="249"/>
      <c r="L253" s="249"/>
      <c r="M253" s="486">
        <v>45120</v>
      </c>
      <c r="N253" s="193">
        <v>7848</v>
      </c>
      <c r="O253" s="191">
        <v>14270</v>
      </c>
      <c r="P253" s="192">
        <v>3092</v>
      </c>
      <c r="Q253" s="191">
        <v>2790</v>
      </c>
      <c r="R253" s="578">
        <v>4790</v>
      </c>
      <c r="S253" s="487"/>
      <c r="T253" s="488"/>
      <c r="U253" s="21"/>
      <c r="V253" s="21"/>
      <c r="W253" s="489"/>
      <c r="X253" s="490">
        <v>1555</v>
      </c>
      <c r="Y253" s="194">
        <v>82</v>
      </c>
      <c r="Z253" s="192">
        <v>2269</v>
      </c>
      <c r="AA253" s="192">
        <v>24527.39</v>
      </c>
      <c r="AB253" s="192">
        <v>25545</v>
      </c>
      <c r="AC253" s="194">
        <v>-1017.6100000000006</v>
      </c>
      <c r="AD253" s="491">
        <v>23276</v>
      </c>
      <c r="AE253" s="492">
        <v>-34.549999999999997</v>
      </c>
      <c r="AF253" s="192">
        <v>14270</v>
      </c>
      <c r="AG253" s="192">
        <v>14270</v>
      </c>
      <c r="AH253" s="192">
        <v>-34.549999999999997</v>
      </c>
      <c r="AI253" s="193">
        <v>7848</v>
      </c>
      <c r="AJ253" s="194">
        <v>0</v>
      </c>
      <c r="AK253" s="192">
        <v>1544.95</v>
      </c>
      <c r="AL253" s="192">
        <v>1549.5</v>
      </c>
      <c r="AM253" s="207">
        <v>1236.74</v>
      </c>
      <c r="AN253" s="207">
        <v>27.830952380952382</v>
      </c>
      <c r="AO253" s="197">
        <v>-2.9450791287743646E-3</v>
      </c>
      <c r="AP253" s="493">
        <v>218.57</v>
      </c>
      <c r="AQ253" s="494">
        <v>2642.29</v>
      </c>
      <c r="AR253" s="495">
        <v>1132.4000000000001</v>
      </c>
      <c r="AS253" s="495">
        <v>1132.17</v>
      </c>
      <c r="AT253" s="495">
        <v>1241.6600000000001</v>
      </c>
      <c r="AU253" s="496">
        <v>1199.5999999999999</v>
      </c>
      <c r="AV253" s="496">
        <v>1148.69</v>
      </c>
      <c r="AW253" s="21"/>
      <c r="AX253" s="497">
        <v>1.1689000000000001</v>
      </c>
      <c r="AY253" s="498">
        <v>1.4519</v>
      </c>
      <c r="AZ253" s="499">
        <v>2.6008</v>
      </c>
      <c r="BA253" s="499">
        <v>2.2088999999999999</v>
      </c>
      <c r="BB253" s="579">
        <v>1.5736000000000001</v>
      </c>
      <c r="BC253" s="307"/>
      <c r="BD253" s="500"/>
      <c r="BE253" s="501"/>
      <c r="BF253" s="580">
        <v>1060.92</v>
      </c>
      <c r="BG253" s="502">
        <v>1060.92</v>
      </c>
      <c r="BH253" s="503">
        <v>0</v>
      </c>
      <c r="BI253" s="503">
        <v>0</v>
      </c>
      <c r="BJ253" s="503">
        <v>0</v>
      </c>
      <c r="BK253" s="503">
        <v>1060.92</v>
      </c>
      <c r="BL253" s="503">
        <v>1060.92</v>
      </c>
      <c r="BM253" s="503">
        <v>1060.92</v>
      </c>
      <c r="BN253" s="503">
        <v>1060.57</v>
      </c>
      <c r="BO253" s="503">
        <v>1060.8800000000001</v>
      </c>
      <c r="BP253" s="503">
        <v>32.268679475449829</v>
      </c>
      <c r="BQ253" s="503">
        <v>29.734180000002198</v>
      </c>
      <c r="BR253" s="503">
        <v>0</v>
      </c>
      <c r="BS253" s="503">
        <v>1060.8599999999999</v>
      </c>
      <c r="BT253" s="503">
        <v>0</v>
      </c>
      <c r="BU253" s="504">
        <v>0</v>
      </c>
      <c r="BV253" s="307"/>
      <c r="BW253" s="458"/>
      <c r="BX253" s="505"/>
      <c r="BY253" s="505"/>
      <c r="BZ253" s="505"/>
      <c r="CA253" s="505"/>
      <c r="CB253" s="505"/>
      <c r="CC253" s="505"/>
      <c r="CD253" s="505"/>
      <c r="CE253" s="505"/>
      <c r="CF253" s="505"/>
      <c r="CG253" s="505"/>
      <c r="CH253" s="505"/>
      <c r="CI253" s="505"/>
      <c r="CJ253" s="505"/>
      <c r="CK253" s="505"/>
      <c r="CL253" s="505"/>
      <c r="CM253" s="505"/>
      <c r="CN253" s="505"/>
      <c r="CO253" s="500"/>
      <c r="CP253" s="505"/>
      <c r="CQ253" s="505"/>
      <c r="CR253" s="506"/>
      <c r="CS253" s="500"/>
      <c r="CT253" s="505"/>
      <c r="CU253" s="500"/>
      <c r="CV253" s="500"/>
      <c r="CW253" s="500"/>
      <c r="CX253" s="506"/>
      <c r="CY253" s="505"/>
      <c r="CZ253" s="475"/>
      <c r="DA253" s="307"/>
      <c r="DB253" s="507">
        <v>0</v>
      </c>
      <c r="DC253" s="508"/>
      <c r="DD253" s="508"/>
      <c r="DE253" s="508"/>
      <c r="DF253" s="573">
        <v>801.05</v>
      </c>
      <c r="DG253" s="396">
        <v>257.04000000000002</v>
      </c>
      <c r="DH253" s="397"/>
      <c r="DI253" s="512"/>
      <c r="DJ253" s="171">
        <v>1058.0899999999999</v>
      </c>
      <c r="DK253" s="172">
        <v>801.05</v>
      </c>
      <c r="DL253" s="172">
        <v>257.04000000000002</v>
      </c>
      <c r="DM253" s="172">
        <v>1043.45</v>
      </c>
      <c r="DN253" s="172">
        <v>276.48</v>
      </c>
      <c r="DO253" s="172">
        <v>4076.1499999999996</v>
      </c>
      <c r="DP253" s="172">
        <v>429.98</v>
      </c>
      <c r="DQ253" s="513">
        <v>0</v>
      </c>
      <c r="DS253" s="2"/>
      <c r="DT253" s="2"/>
      <c r="DU253" s="2"/>
      <c r="DV253" s="2"/>
      <c r="DW253" s="60"/>
      <c r="DX253" s="512">
        <v>43825</v>
      </c>
      <c r="DY253" s="514">
        <v>1</v>
      </c>
      <c r="DZ253" s="169">
        <v>0</v>
      </c>
      <c r="EA253" s="169">
        <v>0</v>
      </c>
      <c r="EB253" s="577"/>
      <c r="EC253" s="577"/>
      <c r="ED253" s="577"/>
      <c r="EE253" s="577"/>
      <c r="EF253" s="577"/>
      <c r="EG253" s="577"/>
      <c r="EH253" s="577"/>
      <c r="EI253" s="577"/>
      <c r="EJ253" s="577"/>
      <c r="EK253" s="577"/>
      <c r="EL253" s="577"/>
      <c r="EM253" s="169">
        <v>1236.74</v>
      </c>
      <c r="EO253" s="656">
        <v>7332</v>
      </c>
      <c r="EP253" s="657">
        <v>13524.5</v>
      </c>
      <c r="EQ253" s="658">
        <v>2981.1</v>
      </c>
      <c r="ER253" s="657">
        <v>2663</v>
      </c>
      <c r="ES253" s="657">
        <v>4618.8999999999996</v>
      </c>
      <c r="EU253" s="635">
        <v>6.5749235474006115E-2</v>
      </c>
      <c r="EV253" s="635">
        <v>5.2242466713384721E-2</v>
      </c>
      <c r="EW253" s="635">
        <v>3.5866752910737418E-2</v>
      </c>
      <c r="EX253" s="635">
        <v>4.5519713261648748E-2</v>
      </c>
      <c r="EY253" s="635">
        <v>3.5720250521920745E-2</v>
      </c>
      <c r="EZ253" s="129"/>
    </row>
    <row r="254" spans="8:156" x14ac:dyDescent="0.2">
      <c r="H254" s="14"/>
      <c r="I254" s="248"/>
      <c r="J254" s="4"/>
      <c r="K254" s="249"/>
      <c r="L254" s="249"/>
      <c r="M254" s="486">
        <v>45121</v>
      </c>
      <c r="N254" s="193">
        <v>7848</v>
      </c>
      <c r="O254" s="191">
        <v>14014</v>
      </c>
      <c r="P254" s="192">
        <v>3083</v>
      </c>
      <c r="Q254" s="191">
        <v>2846</v>
      </c>
      <c r="R254" s="578">
        <v>4891</v>
      </c>
      <c r="S254" s="487"/>
      <c r="T254" s="488"/>
      <c r="U254" s="21"/>
      <c r="V254" s="21"/>
      <c r="W254" s="489"/>
      <c r="X254" s="490">
        <v>1560</v>
      </c>
      <c r="Y254" s="194">
        <v>82</v>
      </c>
      <c r="Z254" s="192">
        <v>2220</v>
      </c>
      <c r="AA254" s="192">
        <v>23915.68</v>
      </c>
      <c r="AB254" s="192">
        <v>25346</v>
      </c>
      <c r="AC254" s="194">
        <v>-1430.3199999999997</v>
      </c>
      <c r="AD254" s="491">
        <v>23126</v>
      </c>
      <c r="AE254" s="492">
        <v>-35.700000000000003</v>
      </c>
      <c r="AF254" s="192">
        <v>14014</v>
      </c>
      <c r="AG254" s="192">
        <v>14014</v>
      </c>
      <c r="AH254" s="192">
        <v>-34.700000000000003</v>
      </c>
      <c r="AI254" s="193">
        <v>7848</v>
      </c>
      <c r="AJ254" s="194">
        <v>0</v>
      </c>
      <c r="AK254" s="192">
        <v>1408</v>
      </c>
      <c r="AL254" s="192">
        <v>1600.39</v>
      </c>
      <c r="AM254" s="207">
        <v>1234.76</v>
      </c>
      <c r="AN254" s="207">
        <v>26.742857142857144</v>
      </c>
      <c r="AO254" s="197">
        <v>-0.13664062500000007</v>
      </c>
      <c r="AP254" s="493">
        <v>686.65</v>
      </c>
      <c r="AQ254" s="494">
        <v>2400.29</v>
      </c>
      <c r="AR254" s="495">
        <v>1129.1400000000001</v>
      </c>
      <c r="AS254" s="495">
        <v>1133.26</v>
      </c>
      <c r="AT254" s="495">
        <v>1240.81</v>
      </c>
      <c r="AU254" s="496">
        <v>1199.5999999999999</v>
      </c>
      <c r="AV254" s="496">
        <v>1148.97</v>
      </c>
      <c r="AW254" s="21"/>
      <c r="AX254" s="497">
        <v>1.1232</v>
      </c>
      <c r="AY254" s="498">
        <v>1.4664999999999999</v>
      </c>
      <c r="AZ254" s="499">
        <v>2.5849000000000002</v>
      </c>
      <c r="BA254" s="499">
        <v>2.2088999999999999</v>
      </c>
      <c r="BB254" s="579">
        <v>1.5806</v>
      </c>
      <c r="BC254" s="307"/>
      <c r="BD254" s="500"/>
      <c r="BE254" s="501"/>
      <c r="BF254" s="580">
        <v>1060.6300000000001</v>
      </c>
      <c r="BG254" s="502">
        <v>1060.6300000000001</v>
      </c>
      <c r="BH254" s="503">
        <v>0</v>
      </c>
      <c r="BI254" s="503">
        <v>0</v>
      </c>
      <c r="BJ254" s="503">
        <v>0</v>
      </c>
      <c r="BK254" s="503">
        <v>1060.6300000000001</v>
      </c>
      <c r="BL254" s="503">
        <v>1060.6300000000001</v>
      </c>
      <c r="BM254" s="503">
        <v>1060.6300000000001</v>
      </c>
      <c r="BN254" s="503">
        <v>1060.93</v>
      </c>
      <c r="BO254" s="503">
        <v>1060.5899999999999</v>
      </c>
      <c r="BP254" s="503">
        <v>32.471085000917938</v>
      </c>
      <c r="BQ254" s="503">
        <v>18.242829999999685</v>
      </c>
      <c r="BR254" s="503">
        <v>0</v>
      </c>
      <c r="BS254" s="503">
        <v>1060.57</v>
      </c>
      <c r="BT254" s="503">
        <v>0</v>
      </c>
      <c r="BU254" s="504">
        <v>0</v>
      </c>
      <c r="BV254" s="307"/>
      <c r="BW254" s="458"/>
      <c r="BX254" s="505"/>
      <c r="BY254" s="505"/>
      <c r="BZ254" s="505"/>
      <c r="CA254" s="505"/>
      <c r="CB254" s="505"/>
      <c r="CC254" s="505"/>
      <c r="CD254" s="505"/>
      <c r="CE254" s="505"/>
      <c r="CF254" s="505"/>
      <c r="CG254" s="505"/>
      <c r="CH254" s="505"/>
      <c r="CI254" s="505"/>
      <c r="CJ254" s="505"/>
      <c r="CK254" s="505"/>
      <c r="CL254" s="505"/>
      <c r="CM254" s="505"/>
      <c r="CN254" s="505"/>
      <c r="CO254" s="500"/>
      <c r="CP254" s="505"/>
      <c r="CQ254" s="505"/>
      <c r="CR254" s="506"/>
      <c r="CS254" s="500"/>
      <c r="CT254" s="505"/>
      <c r="CU254" s="500"/>
      <c r="CV254" s="500"/>
      <c r="CW254" s="500"/>
      <c r="CX254" s="506"/>
      <c r="CY254" s="505"/>
      <c r="CZ254" s="475"/>
      <c r="DA254" s="307"/>
      <c r="DB254" s="507">
        <v>0</v>
      </c>
      <c r="DC254" s="508"/>
      <c r="DD254" s="508"/>
      <c r="DE254" s="508"/>
      <c r="DF254" s="573">
        <v>815.02</v>
      </c>
      <c r="DG254" s="396">
        <v>246.2</v>
      </c>
      <c r="DH254" s="397"/>
      <c r="DI254" s="512"/>
      <c r="DJ254" s="171">
        <v>1061.22</v>
      </c>
      <c r="DK254" s="172">
        <v>815.02</v>
      </c>
      <c r="DL254" s="172">
        <v>246.2</v>
      </c>
      <c r="DM254" s="172">
        <v>1017</v>
      </c>
      <c r="DN254" s="172">
        <v>0</v>
      </c>
      <c r="DO254" s="172">
        <v>3874.17</v>
      </c>
      <c r="DP254" s="172">
        <v>676.18000000000006</v>
      </c>
      <c r="DQ254" s="513">
        <v>0</v>
      </c>
      <c r="DS254" s="2"/>
      <c r="DT254" s="2"/>
      <c r="DU254" s="2"/>
      <c r="DV254" s="2"/>
      <c r="DW254" s="60"/>
      <c r="DX254" s="512">
        <v>42714</v>
      </c>
      <c r="DY254" s="514">
        <v>0</v>
      </c>
      <c r="DZ254" s="169">
        <v>0</v>
      </c>
      <c r="EA254" s="169">
        <v>0</v>
      </c>
      <c r="EB254" s="577"/>
      <c r="EC254" s="577"/>
      <c r="ED254" s="577"/>
      <c r="EE254" s="577"/>
      <c r="EF254" s="577"/>
      <c r="EG254" s="577"/>
      <c r="EH254" s="577"/>
      <c r="EI254" s="577"/>
      <c r="EJ254" s="577"/>
      <c r="EK254" s="577"/>
      <c r="EL254" s="577"/>
      <c r="EM254" s="169">
        <v>1234.76</v>
      </c>
      <c r="EO254" s="656">
        <v>7338.8</v>
      </c>
      <c r="EP254" s="657">
        <v>13204.7</v>
      </c>
      <c r="EQ254" s="658">
        <v>2999.9</v>
      </c>
      <c r="ER254" s="657">
        <v>2696.5</v>
      </c>
      <c r="ES254" s="657">
        <v>4696.5</v>
      </c>
      <c r="EU254" s="635">
        <v>6.4882772680937797E-2</v>
      </c>
      <c r="EV254" s="635">
        <v>5.7749393463679126E-2</v>
      </c>
      <c r="EW254" s="635">
        <v>2.6954265325981157E-2</v>
      </c>
      <c r="EX254" s="635">
        <v>5.2529866479269147E-2</v>
      </c>
      <c r="EY254" s="635">
        <v>3.976691883050501E-2</v>
      </c>
      <c r="EZ254" s="129"/>
    </row>
    <row r="255" spans="8:156" x14ac:dyDescent="0.2">
      <c r="H255" s="14"/>
      <c r="I255" s="248"/>
      <c r="J255" s="4"/>
      <c r="K255" s="249"/>
      <c r="L255" s="249"/>
      <c r="M255" s="486">
        <v>45122</v>
      </c>
      <c r="N255" s="193">
        <v>7848</v>
      </c>
      <c r="O255" s="191">
        <v>14073</v>
      </c>
      <c r="P255" s="192">
        <v>3098</v>
      </c>
      <c r="Q255" s="191">
        <v>2722</v>
      </c>
      <c r="R255" s="578">
        <v>4861</v>
      </c>
      <c r="S255" s="487"/>
      <c r="T255" s="488"/>
      <c r="U255" s="21"/>
      <c r="V255" s="21"/>
      <c r="W255" s="489"/>
      <c r="X255" s="490">
        <v>1561</v>
      </c>
      <c r="Y255" s="194">
        <v>82</v>
      </c>
      <c r="Z255" s="192">
        <v>2299</v>
      </c>
      <c r="AA255" s="192">
        <v>24167.16</v>
      </c>
      <c r="AB255" s="192">
        <v>25298</v>
      </c>
      <c r="AC255" s="194">
        <v>-1130.8400000000001</v>
      </c>
      <c r="AD255" s="491">
        <v>22999</v>
      </c>
      <c r="AE255" s="492">
        <v>-34.81</v>
      </c>
      <c r="AF255" s="192">
        <v>14073</v>
      </c>
      <c r="AG255" s="192">
        <v>14073</v>
      </c>
      <c r="AH255" s="192">
        <v>-34.81</v>
      </c>
      <c r="AI255" s="193">
        <v>7848</v>
      </c>
      <c r="AJ255" s="194">
        <v>0</v>
      </c>
      <c r="AK255" s="192">
        <v>1608.44</v>
      </c>
      <c r="AL255" s="192">
        <v>1628.95</v>
      </c>
      <c r="AM255" s="207">
        <v>1227.6600000000001</v>
      </c>
      <c r="AN255" s="207">
        <v>27.092857142857138</v>
      </c>
      <c r="AO255" s="197">
        <v>-1.2751485911815168E-2</v>
      </c>
      <c r="AP255" s="493">
        <v>329.87</v>
      </c>
      <c r="AQ255" s="494">
        <v>2529.84</v>
      </c>
      <c r="AR255" s="495">
        <v>1130.22</v>
      </c>
      <c r="AS255" s="495">
        <v>1130.82</v>
      </c>
      <c r="AT255" s="495">
        <v>1238.6400000000001</v>
      </c>
      <c r="AU255" s="496">
        <v>1214.78</v>
      </c>
      <c r="AV255" s="496">
        <v>1148.6300000000001</v>
      </c>
      <c r="AW255" s="21"/>
      <c r="AX255" s="497">
        <v>1.1378999999999999</v>
      </c>
      <c r="AY255" s="498">
        <v>1.4339999999999999</v>
      </c>
      <c r="AZ255" s="499">
        <v>2.5678999999999998</v>
      </c>
      <c r="BA255" s="499">
        <v>2.411</v>
      </c>
      <c r="BB255" s="579">
        <v>1.577</v>
      </c>
      <c r="BC255" s="307"/>
      <c r="BD255" s="500"/>
      <c r="BE255" s="501"/>
      <c r="BF255" s="580">
        <v>1060.74</v>
      </c>
      <c r="BG255" s="502">
        <v>1060.74</v>
      </c>
      <c r="BH255" s="503">
        <v>0</v>
      </c>
      <c r="BI255" s="503">
        <v>0</v>
      </c>
      <c r="BJ255" s="503">
        <v>0</v>
      </c>
      <c r="BK255" s="503">
        <v>1060.74</v>
      </c>
      <c r="BL255" s="503">
        <v>1060.74</v>
      </c>
      <c r="BM255" s="503">
        <v>1060.74</v>
      </c>
      <c r="BN255" s="503">
        <v>1060.33</v>
      </c>
      <c r="BO255" s="503">
        <v>1060.73</v>
      </c>
      <c r="BP255" s="503">
        <v>32.570087724679468</v>
      </c>
      <c r="BQ255" s="503">
        <v>10.374129999999241</v>
      </c>
      <c r="BR255" s="503">
        <v>0</v>
      </c>
      <c r="BS255" s="503">
        <v>1060.6500000000001</v>
      </c>
      <c r="BT255" s="503">
        <v>0</v>
      </c>
      <c r="BU255" s="504">
        <v>0</v>
      </c>
      <c r="BV255" s="307"/>
      <c r="BW255" s="458"/>
      <c r="BX255" s="505"/>
      <c r="BY255" s="505"/>
      <c r="BZ255" s="505"/>
      <c r="CA255" s="505"/>
      <c r="CB255" s="505"/>
      <c r="CC255" s="505"/>
      <c r="CD255" s="505"/>
      <c r="CE255" s="505"/>
      <c r="CF255" s="505"/>
      <c r="CG255" s="505"/>
      <c r="CH255" s="505"/>
      <c r="CI255" s="505"/>
      <c r="CJ255" s="505"/>
      <c r="CK255" s="505"/>
      <c r="CL255" s="505"/>
      <c r="CM255" s="505"/>
      <c r="CN255" s="505"/>
      <c r="CO255" s="500"/>
      <c r="CP255" s="505"/>
      <c r="CQ255" s="505"/>
      <c r="CR255" s="506"/>
      <c r="CS255" s="500"/>
      <c r="CT255" s="505"/>
      <c r="CU255" s="500"/>
      <c r="CV255" s="500"/>
      <c r="CW255" s="500"/>
      <c r="CX255" s="506"/>
      <c r="CY255" s="505"/>
      <c r="CZ255" s="475"/>
      <c r="DA255" s="307"/>
      <c r="DB255" s="507">
        <v>0</v>
      </c>
      <c r="DC255" s="508"/>
      <c r="DD255" s="508"/>
      <c r="DE255" s="508"/>
      <c r="DF255" s="573">
        <v>791.36</v>
      </c>
      <c r="DG255" s="396">
        <v>270.49</v>
      </c>
      <c r="DH255" s="397"/>
      <c r="DI255" s="512"/>
      <c r="DJ255" s="171">
        <v>1061.8499999999999</v>
      </c>
      <c r="DK255" s="172">
        <v>791.36</v>
      </c>
      <c r="DL255" s="172">
        <v>270.49</v>
      </c>
      <c r="DM255" s="172">
        <v>1054.07</v>
      </c>
      <c r="DN255" s="172">
        <v>538.88</v>
      </c>
      <c r="DO255" s="172">
        <v>3611.46</v>
      </c>
      <c r="DP255" s="172">
        <v>407.78999999999996</v>
      </c>
      <c r="DQ255" s="513">
        <v>0</v>
      </c>
      <c r="DS255" s="2"/>
      <c r="DT255" s="2"/>
      <c r="DU255" s="2"/>
      <c r="DV255" s="2"/>
      <c r="DW255" s="60"/>
      <c r="DX255" s="512">
        <v>44271</v>
      </c>
      <c r="DY255" s="514">
        <v>2</v>
      </c>
      <c r="DZ255" s="169">
        <v>0</v>
      </c>
      <c r="EA255" s="169">
        <v>0</v>
      </c>
      <c r="EB255" s="577"/>
      <c r="EC255" s="577"/>
      <c r="ED255" s="577"/>
      <c r="EE255" s="577"/>
      <c r="EF255" s="577"/>
      <c r="EG255" s="577"/>
      <c r="EH255" s="577"/>
      <c r="EI255" s="577"/>
      <c r="EJ255" s="577"/>
      <c r="EK255" s="577"/>
      <c r="EL255" s="577"/>
      <c r="EM255" s="169">
        <v>1227.6600000000001</v>
      </c>
      <c r="EO255" s="656">
        <v>7336.3</v>
      </c>
      <c r="EP255" s="657">
        <v>13409.6</v>
      </c>
      <c r="EQ255" s="658">
        <v>2975.2</v>
      </c>
      <c r="ER255" s="657">
        <v>2617.3000000000002</v>
      </c>
      <c r="ES255" s="657">
        <v>4703.3</v>
      </c>
      <c r="EU255" s="635">
        <v>6.5201325178389377E-2</v>
      </c>
      <c r="EV255" s="635">
        <v>4.7139913309173567E-2</v>
      </c>
      <c r="EW255" s="635">
        <v>3.963847643641065E-2</v>
      </c>
      <c r="EX255" s="635">
        <v>3.8464364437913234E-2</v>
      </c>
      <c r="EY255" s="635">
        <v>3.2441884385928786E-2</v>
      </c>
      <c r="EZ255" s="129"/>
    </row>
    <row r="256" spans="8:156" x14ac:dyDescent="0.2">
      <c r="H256" s="14"/>
      <c r="I256" s="248"/>
      <c r="J256" s="4"/>
      <c r="K256" s="249"/>
      <c r="L256" s="249"/>
      <c r="M256" s="486">
        <v>45123</v>
      </c>
      <c r="N256" s="193">
        <v>7848</v>
      </c>
      <c r="O256" s="191">
        <v>14018</v>
      </c>
      <c r="P256" s="192">
        <v>3196</v>
      </c>
      <c r="Q256" s="191">
        <v>2834</v>
      </c>
      <c r="R256" s="578">
        <v>4572</v>
      </c>
      <c r="S256" s="487"/>
      <c r="T256" s="488"/>
      <c r="U256" s="21"/>
      <c r="V256" s="21"/>
      <c r="W256" s="489"/>
      <c r="X256" s="490">
        <v>1530</v>
      </c>
      <c r="Y256" s="194">
        <v>81</v>
      </c>
      <c r="Z256" s="192">
        <v>2464</v>
      </c>
      <c r="AA256" s="192">
        <v>24507.7</v>
      </c>
      <c r="AB256" s="192">
        <v>25456</v>
      </c>
      <c r="AC256" s="194">
        <v>-948.29999999999927</v>
      </c>
      <c r="AD256" s="491">
        <v>22992</v>
      </c>
      <c r="AE256" s="492">
        <v>-31.3</v>
      </c>
      <c r="AF256" s="192">
        <v>14018</v>
      </c>
      <c r="AG256" s="192">
        <v>14018</v>
      </c>
      <c r="AH256" s="192">
        <v>-31.3</v>
      </c>
      <c r="AI256" s="193">
        <v>7848</v>
      </c>
      <c r="AJ256" s="194">
        <v>0</v>
      </c>
      <c r="AK256" s="192">
        <v>1471.78</v>
      </c>
      <c r="AL256" s="192">
        <v>1481.01</v>
      </c>
      <c r="AM256" s="207">
        <v>1227.43</v>
      </c>
      <c r="AN256" s="207">
        <v>27.138095238095236</v>
      </c>
      <c r="AO256" s="197">
        <v>-6.2713177241163886E-3</v>
      </c>
      <c r="AP256" s="493">
        <v>408.64</v>
      </c>
      <c r="AQ256" s="494">
        <v>2324.4499999999998</v>
      </c>
      <c r="AR256" s="495">
        <v>1130.48</v>
      </c>
      <c r="AS256" s="495">
        <v>1131.0999999999999</v>
      </c>
      <c r="AT256" s="495">
        <v>1236.18</v>
      </c>
      <c r="AU256" s="496">
        <v>1214.78</v>
      </c>
      <c r="AV256" s="496">
        <v>1148.32</v>
      </c>
      <c r="AW256" s="21"/>
      <c r="AX256" s="497">
        <v>1.1397999999999999</v>
      </c>
      <c r="AY256" s="498">
        <v>1.4368000000000001</v>
      </c>
      <c r="AZ256" s="499">
        <v>2.5346000000000002</v>
      </c>
      <c r="BA256" s="499">
        <v>2.411</v>
      </c>
      <c r="BB256" s="579">
        <v>1.5740000000000001</v>
      </c>
      <c r="BC256" s="307"/>
      <c r="BD256" s="500"/>
      <c r="BE256" s="501"/>
      <c r="BF256" s="580">
        <v>1060.9100000000001</v>
      </c>
      <c r="BG256" s="502">
        <v>1060.9100000000001</v>
      </c>
      <c r="BH256" s="503">
        <v>0</v>
      </c>
      <c r="BI256" s="503">
        <v>0</v>
      </c>
      <c r="BJ256" s="503">
        <v>0</v>
      </c>
      <c r="BK256" s="503">
        <v>1060.9100000000001</v>
      </c>
      <c r="BL256" s="503">
        <v>1060.9100000000001</v>
      </c>
      <c r="BM256" s="503">
        <v>1060.9100000000001</v>
      </c>
      <c r="BN256" s="503">
        <v>1060.99</v>
      </c>
      <c r="BO256" s="503">
        <v>1060.92</v>
      </c>
      <c r="BP256" s="503">
        <v>32.065418257977079</v>
      </c>
      <c r="BQ256" s="503">
        <v>57.764090000001033</v>
      </c>
      <c r="BR256" s="503">
        <v>0</v>
      </c>
      <c r="BS256" s="503">
        <v>1060.8599999999999</v>
      </c>
      <c r="BT256" s="503">
        <v>0</v>
      </c>
      <c r="BU256" s="504">
        <v>0</v>
      </c>
      <c r="BV256" s="307"/>
      <c r="BW256" s="458"/>
      <c r="BX256" s="505"/>
      <c r="BY256" s="505"/>
      <c r="BZ256" s="505"/>
      <c r="CA256" s="505"/>
      <c r="CB256" s="505"/>
      <c r="CC256" s="505"/>
      <c r="CD256" s="505"/>
      <c r="CE256" s="505"/>
      <c r="CF256" s="505"/>
      <c r="CG256" s="505"/>
      <c r="CH256" s="505"/>
      <c r="CI256" s="505"/>
      <c r="CJ256" s="505"/>
      <c r="CK256" s="505"/>
      <c r="CL256" s="505"/>
      <c r="CM256" s="505"/>
      <c r="CN256" s="505"/>
      <c r="CO256" s="500"/>
      <c r="CP256" s="505"/>
      <c r="CQ256" s="505"/>
      <c r="CR256" s="506"/>
      <c r="CS256" s="500"/>
      <c r="CT256" s="505"/>
      <c r="CU256" s="500"/>
      <c r="CV256" s="500"/>
      <c r="CW256" s="500"/>
      <c r="CX256" s="506"/>
      <c r="CY256" s="505"/>
      <c r="CZ256" s="475"/>
      <c r="DA256" s="307"/>
      <c r="DB256" s="507">
        <v>0</v>
      </c>
      <c r="DC256" s="508"/>
      <c r="DD256" s="508"/>
      <c r="DE256" s="508"/>
      <c r="DF256" s="573">
        <v>807.65</v>
      </c>
      <c r="DG256" s="396">
        <v>233.45</v>
      </c>
      <c r="DH256" s="397"/>
      <c r="DI256" s="512"/>
      <c r="DJ256" s="171">
        <v>1041.0999999999999</v>
      </c>
      <c r="DK256" s="172">
        <v>807.65</v>
      </c>
      <c r="DL256" s="172">
        <v>233.45</v>
      </c>
      <c r="DM256" s="172">
        <v>0</v>
      </c>
      <c r="DN256" s="172">
        <v>0</v>
      </c>
      <c r="DO256" s="172">
        <v>4419.1099999999997</v>
      </c>
      <c r="DP256" s="172">
        <v>641.24</v>
      </c>
      <c r="DQ256" s="513">
        <v>0</v>
      </c>
      <c r="DS256" s="2"/>
      <c r="DT256" s="2"/>
      <c r="DU256" s="2"/>
      <c r="DV256" s="2"/>
      <c r="DW256" s="60"/>
      <c r="DX256" s="512">
        <v>0</v>
      </c>
      <c r="DY256" s="514">
        <v>0</v>
      </c>
      <c r="DZ256" s="169">
        <v>0</v>
      </c>
      <c r="EA256" s="169">
        <v>0</v>
      </c>
      <c r="EB256" s="577"/>
      <c r="EC256" s="577"/>
      <c r="ED256" s="577"/>
      <c r="EE256" s="577"/>
      <c r="EF256" s="577"/>
      <c r="EG256" s="577"/>
      <c r="EH256" s="577"/>
      <c r="EI256" s="577"/>
      <c r="EJ256" s="577"/>
      <c r="EK256" s="577"/>
      <c r="EL256" s="577"/>
      <c r="EM256" s="169">
        <v>1227.43</v>
      </c>
      <c r="EO256" s="656">
        <v>7334.8</v>
      </c>
      <c r="EP256" s="657">
        <v>13286.4</v>
      </c>
      <c r="EQ256" s="658">
        <v>3060.4</v>
      </c>
      <c r="ER256" s="657">
        <v>2724.3</v>
      </c>
      <c r="ES256" s="657">
        <v>4478.8999999999996</v>
      </c>
      <c r="EU256" s="635">
        <v>6.5392456676860319E-2</v>
      </c>
      <c r="EV256" s="635">
        <v>5.2190041375374543E-2</v>
      </c>
      <c r="EW256" s="635">
        <v>4.2428035043804727E-2</v>
      </c>
      <c r="EX256" s="635">
        <v>3.8708539167254696E-2</v>
      </c>
      <c r="EY256" s="635">
        <v>2.0363079615048199E-2</v>
      </c>
      <c r="EZ256" s="129"/>
    </row>
    <row r="257" spans="8:156" x14ac:dyDescent="0.2">
      <c r="H257" s="14"/>
      <c r="I257" s="248"/>
      <c r="J257" s="4"/>
      <c r="K257" s="249"/>
      <c r="L257" s="249"/>
      <c r="M257" s="486">
        <v>45124</v>
      </c>
      <c r="N257" s="193">
        <v>7848</v>
      </c>
      <c r="O257" s="191">
        <v>13277</v>
      </c>
      <c r="P257" s="192">
        <v>3147</v>
      </c>
      <c r="Q257" s="191">
        <v>2378</v>
      </c>
      <c r="R257" s="578">
        <v>4538</v>
      </c>
      <c r="S257" s="487"/>
      <c r="T257" s="488"/>
      <c r="U257" s="21"/>
      <c r="V257" s="21"/>
      <c r="W257" s="489"/>
      <c r="X257" s="490">
        <v>1447</v>
      </c>
      <c r="Y257" s="194">
        <v>78</v>
      </c>
      <c r="Z257" s="192">
        <v>2250</v>
      </c>
      <c r="AA257" s="192">
        <v>23725.11</v>
      </c>
      <c r="AB257" s="192">
        <v>24283</v>
      </c>
      <c r="AC257" s="194">
        <v>-557.88999999999942</v>
      </c>
      <c r="AD257" s="491">
        <v>22033</v>
      </c>
      <c r="AE257" s="492">
        <v>-32.020000000000003</v>
      </c>
      <c r="AF257" s="192">
        <v>13277</v>
      </c>
      <c r="AG257" s="192">
        <v>13277</v>
      </c>
      <c r="AH257" s="192">
        <v>-31.020000000000003</v>
      </c>
      <c r="AI257" s="193">
        <v>7848</v>
      </c>
      <c r="AJ257" s="194">
        <v>0</v>
      </c>
      <c r="AK257" s="192">
        <v>1391.95</v>
      </c>
      <c r="AL257" s="192">
        <v>1406.68</v>
      </c>
      <c r="AM257" s="207">
        <v>1241.23</v>
      </c>
      <c r="AN257" s="207">
        <v>26.86904761904762</v>
      </c>
      <c r="AO257" s="197">
        <v>-1.0582276662236444E-2</v>
      </c>
      <c r="AP257" s="493">
        <v>535</v>
      </c>
      <c r="AQ257" s="494">
        <v>2243.84</v>
      </c>
      <c r="AR257" s="495">
        <v>1129.72</v>
      </c>
      <c r="AS257" s="495">
        <v>1135.96</v>
      </c>
      <c r="AT257" s="495">
        <v>1236.4000000000001</v>
      </c>
      <c r="AU257" s="496">
        <v>1214.78</v>
      </c>
      <c r="AV257" s="496">
        <v>1147.72</v>
      </c>
      <c r="AW257" s="21"/>
      <c r="AX257" s="497">
        <v>1.1285000000000001</v>
      </c>
      <c r="AY257" s="498">
        <v>1.4906999999999999</v>
      </c>
      <c r="AZ257" s="499">
        <v>2.5405000000000002</v>
      </c>
      <c r="BA257" s="499">
        <v>2.411</v>
      </c>
      <c r="BB257" s="579">
        <v>1.5674999999999999</v>
      </c>
      <c r="BC257" s="307"/>
      <c r="BD257" s="500"/>
      <c r="BE257" s="501"/>
      <c r="BF257" s="580">
        <v>1060.56</v>
      </c>
      <c r="BG257" s="502">
        <v>1060.56</v>
      </c>
      <c r="BH257" s="503">
        <v>0</v>
      </c>
      <c r="BI257" s="503">
        <v>0</v>
      </c>
      <c r="BJ257" s="503">
        <v>0</v>
      </c>
      <c r="BK257" s="503">
        <v>1060.56</v>
      </c>
      <c r="BL257" s="503">
        <v>1060.56</v>
      </c>
      <c r="BM257" s="503">
        <v>1060.56</v>
      </c>
      <c r="BN257" s="503">
        <v>1060.3499999999999</v>
      </c>
      <c r="BO257" s="503">
        <v>1060.51</v>
      </c>
      <c r="BP257" s="503">
        <v>31.5547646530717</v>
      </c>
      <c r="BQ257" s="503">
        <v>140.08652000000075</v>
      </c>
      <c r="BR257" s="503">
        <v>0</v>
      </c>
      <c r="BS257" s="503">
        <v>1060.48</v>
      </c>
      <c r="BT257" s="503">
        <v>0</v>
      </c>
      <c r="BU257" s="504">
        <v>0</v>
      </c>
      <c r="BV257" s="307"/>
      <c r="BW257" s="458"/>
      <c r="BX257" s="505"/>
      <c r="BY257" s="505"/>
      <c r="BZ257" s="505"/>
      <c r="CA257" s="505"/>
      <c r="CB257" s="505"/>
      <c r="CC257" s="505"/>
      <c r="CD257" s="505"/>
      <c r="CE257" s="505"/>
      <c r="CF257" s="505"/>
      <c r="CG257" s="505"/>
      <c r="CH257" s="505"/>
      <c r="CI257" s="505"/>
      <c r="CJ257" s="505"/>
      <c r="CK257" s="505"/>
      <c r="CL257" s="505"/>
      <c r="CM257" s="505"/>
      <c r="CN257" s="505"/>
      <c r="CO257" s="500"/>
      <c r="CP257" s="505"/>
      <c r="CQ257" s="505"/>
      <c r="CR257" s="506"/>
      <c r="CS257" s="500"/>
      <c r="CT257" s="505"/>
      <c r="CU257" s="500"/>
      <c r="CV257" s="500"/>
      <c r="CW257" s="500"/>
      <c r="CX257" s="506"/>
      <c r="CY257" s="505"/>
      <c r="CZ257" s="475"/>
      <c r="DA257" s="307"/>
      <c r="DB257" s="507">
        <v>0</v>
      </c>
      <c r="DC257" s="508"/>
      <c r="DD257" s="508"/>
      <c r="DE257" s="508"/>
      <c r="DF257" s="573">
        <v>748.44</v>
      </c>
      <c r="DG257" s="396">
        <v>235.69</v>
      </c>
      <c r="DH257" s="397"/>
      <c r="DI257" s="512"/>
      <c r="DJ257" s="171">
        <v>984.13000000000011</v>
      </c>
      <c r="DK257" s="172">
        <v>748.44</v>
      </c>
      <c r="DL257" s="172">
        <v>235.69</v>
      </c>
      <c r="DM257" s="172">
        <v>1019.19</v>
      </c>
      <c r="DN257" s="172">
        <v>281.55</v>
      </c>
      <c r="DO257" s="172">
        <v>4148.3599999999997</v>
      </c>
      <c r="DP257" s="172">
        <v>595.38</v>
      </c>
      <c r="DQ257" s="513">
        <v>0</v>
      </c>
      <c r="DS257" s="2"/>
      <c r="DT257" s="2"/>
      <c r="DU257" s="2"/>
      <c r="DV257" s="2"/>
      <c r="DW257" s="60"/>
      <c r="DX257" s="512">
        <v>42806</v>
      </c>
      <c r="DY257" s="514">
        <v>1</v>
      </c>
      <c r="DZ257" s="169">
        <v>0</v>
      </c>
      <c r="EA257" s="169">
        <v>0</v>
      </c>
      <c r="EB257" s="577"/>
      <c r="EC257" s="577"/>
      <c r="ED257" s="577"/>
      <c r="EE257" s="577"/>
      <c r="EF257" s="577"/>
      <c r="EG257" s="577"/>
      <c r="EH257" s="577"/>
      <c r="EI257" s="577"/>
      <c r="EJ257" s="577"/>
      <c r="EK257" s="577"/>
      <c r="EL257" s="577"/>
      <c r="EM257" s="169">
        <v>1241.23</v>
      </c>
      <c r="EO257" s="656">
        <v>7325.7</v>
      </c>
      <c r="EP257" s="657">
        <v>12893</v>
      </c>
      <c r="EQ257" s="658">
        <v>3042.1</v>
      </c>
      <c r="ER257" s="657">
        <v>2287</v>
      </c>
      <c r="ES257" s="657">
        <v>4537.8</v>
      </c>
      <c r="EU257" s="635">
        <v>6.6551987767584114E-2</v>
      </c>
      <c r="EV257" s="635">
        <v>2.8922196279279958E-2</v>
      </c>
      <c r="EW257" s="635">
        <v>3.3333333333333361E-2</v>
      </c>
      <c r="EX257" s="635">
        <v>3.8267451640033645E-2</v>
      </c>
      <c r="EY257" s="635">
        <v>4.4072278536760267E-5</v>
      </c>
      <c r="EZ257" s="129"/>
    </row>
    <row r="258" spans="8:156" x14ac:dyDescent="0.2">
      <c r="H258" s="14"/>
      <c r="I258" s="248"/>
      <c r="J258" s="4"/>
      <c r="K258" s="249"/>
      <c r="L258" s="249"/>
      <c r="M258" s="486">
        <v>45125</v>
      </c>
      <c r="N258" s="193">
        <v>7848</v>
      </c>
      <c r="O258" s="191">
        <v>13433</v>
      </c>
      <c r="P258" s="192">
        <v>3142</v>
      </c>
      <c r="Q258" s="191">
        <v>2800</v>
      </c>
      <c r="R258" s="578">
        <v>4638</v>
      </c>
      <c r="S258" s="487"/>
      <c r="T258" s="488"/>
      <c r="U258" s="21"/>
      <c r="V258" s="21"/>
      <c r="W258" s="489"/>
      <c r="X258" s="490">
        <v>1543</v>
      </c>
      <c r="Y258" s="194">
        <v>80</v>
      </c>
      <c r="Z258" s="192">
        <v>2200</v>
      </c>
      <c r="AA258" s="192">
        <v>24122.799999999999</v>
      </c>
      <c r="AB258" s="192">
        <v>24805</v>
      </c>
      <c r="AC258" s="194">
        <v>-682.20000000000073</v>
      </c>
      <c r="AD258" s="491">
        <v>22605</v>
      </c>
      <c r="AE258" s="492">
        <v>-33.82</v>
      </c>
      <c r="AF258" s="192">
        <v>13433</v>
      </c>
      <c r="AG258" s="192">
        <v>13433</v>
      </c>
      <c r="AH258" s="192">
        <v>-32.82</v>
      </c>
      <c r="AI258" s="193">
        <v>7848</v>
      </c>
      <c r="AJ258" s="194">
        <v>0</v>
      </c>
      <c r="AK258" s="192">
        <v>1523.3</v>
      </c>
      <c r="AL258" s="192">
        <v>1533.04</v>
      </c>
      <c r="AM258" s="207">
        <v>1201.6199999999999</v>
      </c>
      <c r="AN258" s="207">
        <v>26.68809523809524</v>
      </c>
      <c r="AO258" s="197">
        <v>-6.3940129980962447E-3</v>
      </c>
      <c r="AP258" s="493">
        <v>533.30999999999995</v>
      </c>
      <c r="AQ258" s="494">
        <v>2208.59</v>
      </c>
      <c r="AR258" s="495">
        <v>1129.54</v>
      </c>
      <c r="AS258" s="495">
        <v>1136.23</v>
      </c>
      <c r="AT258" s="495">
        <v>1238.18</v>
      </c>
      <c r="AU258" s="496">
        <v>1214.78</v>
      </c>
      <c r="AV258" s="496">
        <v>1148.02</v>
      </c>
      <c r="AW258" s="21"/>
      <c r="AX258" s="497">
        <v>1.1209</v>
      </c>
      <c r="AY258" s="498">
        <v>1.4970000000000001</v>
      </c>
      <c r="AZ258" s="499">
        <v>2.5583</v>
      </c>
      <c r="BA258" s="499">
        <v>2.411</v>
      </c>
      <c r="BB258" s="579">
        <v>1.5730999999999999</v>
      </c>
      <c r="BC258" s="307"/>
      <c r="BD258" s="500"/>
      <c r="BE258" s="501"/>
      <c r="BF258" s="580">
        <v>1061.3</v>
      </c>
      <c r="BG258" s="502">
        <v>1061.3</v>
      </c>
      <c r="BH258" s="503">
        <v>0</v>
      </c>
      <c r="BI258" s="503">
        <v>0</v>
      </c>
      <c r="BJ258" s="503">
        <v>0</v>
      </c>
      <c r="BK258" s="503">
        <v>1061.3</v>
      </c>
      <c r="BL258" s="503">
        <v>1061.3</v>
      </c>
      <c r="BM258" s="503">
        <v>1061.3</v>
      </c>
      <c r="BN258" s="503">
        <v>1061.3499999999999</v>
      </c>
      <c r="BO258" s="503">
        <v>1061.29</v>
      </c>
      <c r="BP258" s="503">
        <v>32.935249992153416</v>
      </c>
      <c r="BQ258" s="503">
        <v>47.855689999998958</v>
      </c>
      <c r="BR258" s="503">
        <v>0</v>
      </c>
      <c r="BS258" s="503">
        <v>1061.26</v>
      </c>
      <c r="BT258" s="503">
        <v>0</v>
      </c>
      <c r="BU258" s="504">
        <v>0</v>
      </c>
      <c r="BV258" s="307"/>
      <c r="BW258" s="458"/>
      <c r="BX258" s="505"/>
      <c r="BY258" s="505"/>
      <c r="BZ258" s="505"/>
      <c r="CA258" s="505"/>
      <c r="CB258" s="505"/>
      <c r="CC258" s="505"/>
      <c r="CD258" s="505"/>
      <c r="CE258" s="505"/>
      <c r="CF258" s="505"/>
      <c r="CG258" s="505"/>
      <c r="CH258" s="505"/>
      <c r="CI258" s="505"/>
      <c r="CJ258" s="505"/>
      <c r="CK258" s="505"/>
      <c r="CL258" s="505"/>
      <c r="CM258" s="505"/>
      <c r="CN258" s="505"/>
      <c r="CO258" s="500"/>
      <c r="CP258" s="505"/>
      <c r="CQ258" s="505"/>
      <c r="CR258" s="506"/>
      <c r="CS258" s="500"/>
      <c r="CT258" s="505"/>
      <c r="CU258" s="500"/>
      <c r="CV258" s="500"/>
      <c r="CW258" s="500"/>
      <c r="CX258" s="506"/>
      <c r="CY258" s="505"/>
      <c r="CZ258" s="475"/>
      <c r="DA258" s="307"/>
      <c r="DB258" s="507">
        <v>0</v>
      </c>
      <c r="DC258" s="508"/>
      <c r="DD258" s="508"/>
      <c r="DE258" s="508"/>
      <c r="DF258" s="573">
        <v>781.93</v>
      </c>
      <c r="DG258" s="396">
        <v>267.42</v>
      </c>
      <c r="DH258" s="397"/>
      <c r="DI258" s="512"/>
      <c r="DJ258" s="171">
        <v>1049.3499999999999</v>
      </c>
      <c r="DK258" s="172">
        <v>781.93</v>
      </c>
      <c r="DL258" s="172">
        <v>267.42</v>
      </c>
      <c r="DM258" s="172">
        <v>1337.9</v>
      </c>
      <c r="DN258" s="172">
        <v>328.14</v>
      </c>
      <c r="DO258" s="172">
        <v>3592.39</v>
      </c>
      <c r="DP258" s="172">
        <v>534.66000000000008</v>
      </c>
      <c r="DQ258" s="513">
        <v>0</v>
      </c>
      <c r="DS258" s="2"/>
      <c r="DT258" s="2"/>
      <c r="DU258" s="2"/>
      <c r="DV258" s="2"/>
      <c r="DW258" s="60"/>
      <c r="DX258" s="512">
        <v>56192</v>
      </c>
      <c r="DY258" s="514">
        <v>1</v>
      </c>
      <c r="DZ258" s="169">
        <v>0</v>
      </c>
      <c r="EA258" s="169">
        <v>0</v>
      </c>
      <c r="EB258" s="577"/>
      <c r="EC258" s="577"/>
      <c r="ED258" s="577"/>
      <c r="EE258" s="577"/>
      <c r="EF258" s="577"/>
      <c r="EG258" s="577"/>
      <c r="EH258" s="577"/>
      <c r="EI258" s="577"/>
      <c r="EJ258" s="577"/>
      <c r="EK258" s="577"/>
      <c r="EL258" s="577"/>
      <c r="EM258" s="169">
        <v>1201.6199999999999</v>
      </c>
      <c r="EO258" s="656">
        <v>7331</v>
      </c>
      <c r="EP258" s="657">
        <v>12572</v>
      </c>
      <c r="EQ258" s="658">
        <v>3023</v>
      </c>
      <c r="ER258" s="657">
        <v>2686</v>
      </c>
      <c r="ES258" s="657">
        <v>4490</v>
      </c>
      <c r="EU258" s="635">
        <v>6.5876656472986753E-2</v>
      </c>
      <c r="EV258" s="635">
        <v>6.4095883272537776E-2</v>
      </c>
      <c r="EW258" s="635">
        <v>3.7873965626989178E-2</v>
      </c>
      <c r="EX258" s="635">
        <v>4.0714285714285717E-2</v>
      </c>
      <c r="EY258" s="635">
        <v>3.1910306166451054E-2</v>
      </c>
      <c r="EZ258" s="129"/>
    </row>
    <row r="259" spans="8:156" x14ac:dyDescent="0.2">
      <c r="H259" s="14"/>
      <c r="I259" s="248"/>
      <c r="J259" s="4"/>
      <c r="K259" s="249"/>
      <c r="L259" s="249"/>
      <c r="M259" s="486">
        <v>45126</v>
      </c>
      <c r="N259" s="193">
        <v>7847</v>
      </c>
      <c r="O259" s="191">
        <v>13459</v>
      </c>
      <c r="P259" s="192">
        <v>3086</v>
      </c>
      <c r="Q259" s="191">
        <v>2844</v>
      </c>
      <c r="R259" s="578">
        <v>4489</v>
      </c>
      <c r="S259" s="487"/>
      <c r="T259" s="488"/>
      <c r="U259" s="21"/>
      <c r="V259" s="21"/>
      <c r="W259" s="489"/>
      <c r="X259" s="490">
        <v>1513</v>
      </c>
      <c r="Y259" s="194">
        <v>79</v>
      </c>
      <c r="Z259" s="192">
        <v>2425</v>
      </c>
      <c r="AA259" s="192">
        <v>24716.02</v>
      </c>
      <c r="AB259" s="192">
        <v>24829</v>
      </c>
      <c r="AC259" s="194">
        <v>-112.97999999999956</v>
      </c>
      <c r="AD259" s="491">
        <v>22404</v>
      </c>
      <c r="AE259" s="492">
        <v>504.08</v>
      </c>
      <c r="AF259" s="192">
        <v>13459</v>
      </c>
      <c r="AG259" s="192">
        <v>13459</v>
      </c>
      <c r="AH259" s="192">
        <v>505.08</v>
      </c>
      <c r="AI259" s="193">
        <v>7847</v>
      </c>
      <c r="AJ259" s="194">
        <v>0</v>
      </c>
      <c r="AK259" s="192">
        <v>1450.78</v>
      </c>
      <c r="AL259" s="192">
        <v>1449.34</v>
      </c>
      <c r="AM259" s="207">
        <v>1222.52</v>
      </c>
      <c r="AN259" s="207">
        <v>25.002380952380957</v>
      </c>
      <c r="AO259" s="197">
        <v>9.9256951433026003E-4</v>
      </c>
      <c r="AP259" s="493">
        <v>442.08</v>
      </c>
      <c r="AQ259" s="494">
        <v>1684.54</v>
      </c>
      <c r="AR259" s="495">
        <v>1124.5899999999999</v>
      </c>
      <c r="AS259" s="495">
        <v>1134.3900000000001</v>
      </c>
      <c r="AT259" s="495">
        <v>1237.52</v>
      </c>
      <c r="AU259" s="496">
        <v>1214.78</v>
      </c>
      <c r="AV259" s="496">
        <v>1154.27</v>
      </c>
      <c r="AW259" s="21"/>
      <c r="AX259" s="497">
        <v>1.0501</v>
      </c>
      <c r="AY259" s="498">
        <v>1.4764999999999999</v>
      </c>
      <c r="AZ259" s="499">
        <v>2.5525000000000002</v>
      </c>
      <c r="BA259" s="499">
        <v>2.411</v>
      </c>
      <c r="BB259" s="579">
        <v>1.655</v>
      </c>
      <c r="BC259" s="307"/>
      <c r="BD259" s="500"/>
      <c r="BE259" s="501"/>
      <c r="BF259" s="580">
        <v>1060.9100000000001</v>
      </c>
      <c r="BG259" s="502">
        <v>1060.9100000000001</v>
      </c>
      <c r="BH259" s="503">
        <v>0</v>
      </c>
      <c r="BI259" s="503">
        <v>0</v>
      </c>
      <c r="BJ259" s="503">
        <v>0</v>
      </c>
      <c r="BK259" s="503">
        <v>1060.9100000000001</v>
      </c>
      <c r="BL259" s="503">
        <v>1060.9100000000001</v>
      </c>
      <c r="BM259" s="503">
        <v>1060.9100000000001</v>
      </c>
      <c r="BN259" s="503">
        <v>1061.1099999999999</v>
      </c>
      <c r="BO259" s="503">
        <v>1060.9000000000001</v>
      </c>
      <c r="BP259" s="503">
        <v>32.432781717888105</v>
      </c>
      <c r="BQ259" s="503">
        <v>52.010320000001229</v>
      </c>
      <c r="BR259" s="503">
        <v>0</v>
      </c>
      <c r="BS259" s="503">
        <v>1060.8399999999999</v>
      </c>
      <c r="BT259" s="503">
        <v>0</v>
      </c>
      <c r="BU259" s="504">
        <v>0</v>
      </c>
      <c r="BV259" s="307"/>
      <c r="BW259" s="458"/>
      <c r="BX259" s="505"/>
      <c r="BY259" s="505"/>
      <c r="BZ259" s="505"/>
      <c r="CA259" s="505"/>
      <c r="CB259" s="505"/>
      <c r="CC259" s="505"/>
      <c r="CD259" s="505"/>
      <c r="CE259" s="505"/>
      <c r="CF259" s="505"/>
      <c r="CG259" s="505"/>
      <c r="CH259" s="505"/>
      <c r="CI259" s="505"/>
      <c r="CJ259" s="505"/>
      <c r="CK259" s="505"/>
      <c r="CL259" s="505"/>
      <c r="CM259" s="505"/>
      <c r="CN259" s="505"/>
      <c r="CO259" s="500"/>
      <c r="CP259" s="505"/>
      <c r="CQ259" s="505"/>
      <c r="CR259" s="506"/>
      <c r="CS259" s="500"/>
      <c r="CT259" s="505"/>
      <c r="CU259" s="500"/>
      <c r="CV259" s="500"/>
      <c r="CW259" s="500"/>
      <c r="CX259" s="506"/>
      <c r="CY259" s="505"/>
      <c r="CZ259" s="475"/>
      <c r="DA259" s="307"/>
      <c r="DB259" s="507">
        <v>0</v>
      </c>
      <c r="DC259" s="508"/>
      <c r="DD259" s="508"/>
      <c r="DE259" s="508"/>
      <c r="DF259" s="573">
        <v>778.34</v>
      </c>
      <c r="DG259" s="396">
        <v>250.59</v>
      </c>
      <c r="DH259" s="397"/>
      <c r="DI259" s="512"/>
      <c r="DJ259" s="171">
        <v>1028.93</v>
      </c>
      <c r="DK259" s="172">
        <v>778.34</v>
      </c>
      <c r="DL259" s="172">
        <v>250.59</v>
      </c>
      <c r="DM259" s="172">
        <v>1088.21</v>
      </c>
      <c r="DN259" s="172">
        <v>210.93</v>
      </c>
      <c r="DO259" s="172">
        <v>3282.52</v>
      </c>
      <c r="DP259" s="172">
        <v>574.32000000000005</v>
      </c>
      <c r="DQ259" s="513">
        <v>0</v>
      </c>
      <c r="DS259" s="2"/>
      <c r="DT259" s="2"/>
      <c r="DU259" s="2"/>
      <c r="DV259" s="2"/>
      <c r="DW259" s="60"/>
      <c r="DX259" s="512">
        <v>45705</v>
      </c>
      <c r="DY259" s="514">
        <v>1</v>
      </c>
      <c r="DZ259" s="169">
        <v>0</v>
      </c>
      <c r="EA259" s="169">
        <v>0</v>
      </c>
      <c r="EB259" s="577"/>
      <c r="EC259" s="577"/>
      <c r="ED259" s="577"/>
      <c r="EE259" s="577"/>
      <c r="EF259" s="577"/>
      <c r="EG259" s="577"/>
      <c r="EH259" s="577"/>
      <c r="EI259" s="577"/>
      <c r="EJ259" s="577"/>
      <c r="EK259" s="577"/>
      <c r="EL259" s="577"/>
      <c r="EM259" s="169">
        <v>1222.52</v>
      </c>
      <c r="EO259" s="656">
        <v>7324</v>
      </c>
      <c r="EP259" s="657">
        <v>12852</v>
      </c>
      <c r="EQ259" s="658">
        <v>2993</v>
      </c>
      <c r="ER259" s="657">
        <v>2732</v>
      </c>
      <c r="ES259" s="657">
        <v>4489</v>
      </c>
      <c r="EU259" s="635">
        <v>6.6649675035045236E-2</v>
      </c>
      <c r="EV259" s="635">
        <v>4.5099933130247419E-2</v>
      </c>
      <c r="EW259" s="635">
        <v>3.0136098509397278E-2</v>
      </c>
      <c r="EX259" s="635">
        <v>3.9381153305203941E-2</v>
      </c>
      <c r="EY259" s="635">
        <v>0</v>
      </c>
      <c r="EZ259" s="129"/>
    </row>
    <row r="260" spans="8:156" x14ac:dyDescent="0.2">
      <c r="H260" s="14"/>
      <c r="I260" s="248"/>
      <c r="J260" s="4"/>
      <c r="K260" s="249"/>
      <c r="L260" s="249"/>
      <c r="M260" s="486">
        <v>45127</v>
      </c>
      <c r="N260" s="193">
        <v>7849</v>
      </c>
      <c r="O260" s="191">
        <v>13751</v>
      </c>
      <c r="P260" s="192">
        <v>3054</v>
      </c>
      <c r="Q260" s="191">
        <v>2756</v>
      </c>
      <c r="R260" s="578">
        <v>4609</v>
      </c>
      <c r="S260" s="487"/>
      <c r="T260" s="488"/>
      <c r="U260" s="21"/>
      <c r="V260" s="21"/>
      <c r="W260" s="489"/>
      <c r="X260" s="490">
        <v>1520</v>
      </c>
      <c r="Y260" s="194">
        <v>80</v>
      </c>
      <c r="Z260" s="192">
        <v>2427</v>
      </c>
      <c r="AA260" s="192">
        <v>24489.37</v>
      </c>
      <c r="AB260" s="192">
        <v>25005</v>
      </c>
      <c r="AC260" s="194">
        <v>-515.63000000000102</v>
      </c>
      <c r="AD260" s="491">
        <v>22578</v>
      </c>
      <c r="AE260" s="492">
        <v>41.23</v>
      </c>
      <c r="AF260" s="192">
        <v>13751</v>
      </c>
      <c r="AG260" s="192">
        <v>13751</v>
      </c>
      <c r="AH260" s="192">
        <v>41.23</v>
      </c>
      <c r="AI260" s="193">
        <v>7849</v>
      </c>
      <c r="AJ260" s="194">
        <v>0</v>
      </c>
      <c r="AK260" s="192">
        <v>1422.39</v>
      </c>
      <c r="AL260" s="192">
        <v>1387.83</v>
      </c>
      <c r="AM260" s="207">
        <v>1216.76</v>
      </c>
      <c r="AN260" s="207">
        <v>25.128571428571426</v>
      </c>
      <c r="AO260" s="197">
        <v>2.4297133697509243E-2</v>
      </c>
      <c r="AP260" s="493">
        <v>239.04</v>
      </c>
      <c r="AQ260" s="494">
        <v>2494.58</v>
      </c>
      <c r="AR260" s="495">
        <v>1124.94</v>
      </c>
      <c r="AS260" s="495">
        <v>1133.3499999999999</v>
      </c>
      <c r="AT260" s="495">
        <v>1237.6300000000001</v>
      </c>
      <c r="AU260" s="496">
        <v>1214.78</v>
      </c>
      <c r="AV260" s="496">
        <v>1151.08</v>
      </c>
      <c r="AW260" s="21"/>
      <c r="AX260" s="497">
        <v>1.0553999999999999</v>
      </c>
      <c r="AY260" s="498">
        <v>1.4560999999999999</v>
      </c>
      <c r="AZ260" s="499">
        <v>2.5533999999999999</v>
      </c>
      <c r="BA260" s="499">
        <v>2.411</v>
      </c>
      <c r="BB260" s="579">
        <v>1.6158999999999999</v>
      </c>
      <c r="BC260" s="307"/>
      <c r="BD260" s="500"/>
      <c r="BE260" s="501"/>
      <c r="BF260" s="580">
        <v>1060.9000000000001</v>
      </c>
      <c r="BG260" s="502">
        <v>1060.9000000000001</v>
      </c>
      <c r="BH260" s="503">
        <v>0</v>
      </c>
      <c r="BI260" s="503">
        <v>0</v>
      </c>
      <c r="BJ260" s="503">
        <v>0</v>
      </c>
      <c r="BK260" s="503">
        <v>1060.9000000000001</v>
      </c>
      <c r="BL260" s="503">
        <v>1060.9000000000001</v>
      </c>
      <c r="BM260" s="503">
        <v>1060.9000000000001</v>
      </c>
      <c r="BN260" s="503">
        <v>1060.8800000000001</v>
      </c>
      <c r="BO260" s="503">
        <v>1060.8800000000001</v>
      </c>
      <c r="BP260" s="503">
        <v>32.289890377588314</v>
      </c>
      <c r="BQ260" s="503">
        <v>35.207609999999477</v>
      </c>
      <c r="BR260" s="503">
        <v>0</v>
      </c>
      <c r="BS260" s="503">
        <v>1060.8399999999999</v>
      </c>
      <c r="BT260" s="503">
        <v>0</v>
      </c>
      <c r="BU260" s="504">
        <v>0</v>
      </c>
      <c r="BV260" s="307"/>
      <c r="BW260" s="458"/>
      <c r="BX260" s="505"/>
      <c r="BY260" s="505"/>
      <c r="BZ260" s="505"/>
      <c r="CA260" s="505"/>
      <c r="CB260" s="505"/>
      <c r="CC260" s="505"/>
      <c r="CD260" s="505"/>
      <c r="CE260" s="505"/>
      <c r="CF260" s="505"/>
      <c r="CG260" s="505"/>
      <c r="CH260" s="505"/>
      <c r="CI260" s="505"/>
      <c r="CJ260" s="505"/>
      <c r="CK260" s="505"/>
      <c r="CL260" s="505"/>
      <c r="CM260" s="505"/>
      <c r="CN260" s="505"/>
      <c r="CO260" s="500"/>
      <c r="CP260" s="505"/>
      <c r="CQ260" s="505"/>
      <c r="CR260" s="506"/>
      <c r="CS260" s="500"/>
      <c r="CT260" s="505"/>
      <c r="CU260" s="500"/>
      <c r="CV260" s="500"/>
      <c r="CW260" s="500"/>
      <c r="CX260" s="506"/>
      <c r="CY260" s="505"/>
      <c r="CZ260" s="475"/>
      <c r="DA260" s="307"/>
      <c r="DB260" s="507">
        <v>0</v>
      </c>
      <c r="DC260" s="508"/>
      <c r="DD260" s="508"/>
      <c r="DE260" s="508"/>
      <c r="DF260" s="573">
        <v>794.74</v>
      </c>
      <c r="DG260" s="396">
        <v>239.15</v>
      </c>
      <c r="DH260" s="397"/>
      <c r="DI260" s="512"/>
      <c r="DJ260" s="171">
        <v>1033.8900000000001</v>
      </c>
      <c r="DK260" s="172">
        <v>794.74</v>
      </c>
      <c r="DL260" s="172">
        <v>239.15</v>
      </c>
      <c r="DM260" s="172">
        <v>1181.24</v>
      </c>
      <c r="DN260" s="172">
        <v>281.76</v>
      </c>
      <c r="DO260" s="172">
        <v>2896.0200000000004</v>
      </c>
      <c r="DP260" s="172">
        <v>531.71</v>
      </c>
      <c r="DQ260" s="513">
        <v>0</v>
      </c>
      <c r="DS260" s="2"/>
      <c r="DT260" s="2"/>
      <c r="DU260" s="2"/>
      <c r="DV260" s="2"/>
      <c r="DW260" s="60"/>
      <c r="DX260" s="512">
        <v>49612</v>
      </c>
      <c r="DY260" s="514">
        <v>1</v>
      </c>
      <c r="DZ260" s="169">
        <v>0</v>
      </c>
      <c r="EA260" s="169">
        <v>0</v>
      </c>
      <c r="EB260" s="584"/>
      <c r="EC260" s="133"/>
      <c r="ED260" s="27"/>
      <c r="EG260" s="584"/>
      <c r="EH260" s="133"/>
      <c r="EI260" s="133"/>
      <c r="EJ260" s="23"/>
      <c r="EK260" s="133"/>
      <c r="EL260" s="133"/>
      <c r="EM260" s="169">
        <v>1216.76</v>
      </c>
      <c r="EO260" s="656">
        <v>7303</v>
      </c>
      <c r="EP260" s="657">
        <v>13000</v>
      </c>
      <c r="EQ260" s="658">
        <v>2951</v>
      </c>
      <c r="ER260" s="657">
        <v>2590</v>
      </c>
      <c r="ES260" s="657">
        <v>4608</v>
      </c>
      <c r="EU260" s="635">
        <v>6.9563001656261947E-2</v>
      </c>
      <c r="EV260" s="635">
        <v>5.4614209875645407E-2</v>
      </c>
      <c r="EW260" s="635">
        <v>3.3726260641781268E-2</v>
      </c>
      <c r="EX260" s="635">
        <v>6.0232220609579099E-2</v>
      </c>
      <c r="EY260" s="635">
        <v>2.1696680407897592E-4</v>
      </c>
      <c r="EZ260" s="129"/>
    </row>
    <row r="261" spans="8:156" x14ac:dyDescent="0.2">
      <c r="H261" s="14"/>
      <c r="I261" s="248"/>
      <c r="J261" s="4"/>
      <c r="K261" s="249"/>
      <c r="L261" s="249"/>
      <c r="M261" s="486">
        <v>45128</v>
      </c>
      <c r="N261" s="193">
        <v>7848</v>
      </c>
      <c r="O261" s="191">
        <v>13588</v>
      </c>
      <c r="P261" s="192">
        <v>2826</v>
      </c>
      <c r="Q261" s="191">
        <v>2902</v>
      </c>
      <c r="R261" s="578">
        <v>4605</v>
      </c>
      <c r="S261" s="487"/>
      <c r="T261" s="488"/>
      <c r="U261" s="21"/>
      <c r="V261" s="21"/>
      <c r="W261" s="489"/>
      <c r="X261" s="490">
        <v>1523</v>
      </c>
      <c r="Y261" s="194">
        <v>79</v>
      </c>
      <c r="Z261" s="192">
        <v>2230</v>
      </c>
      <c r="AA261" s="192">
        <v>23736.14</v>
      </c>
      <c r="AB261" s="192">
        <v>24773</v>
      </c>
      <c r="AC261" s="194">
        <v>-1036.8600000000006</v>
      </c>
      <c r="AD261" s="491">
        <v>22543</v>
      </c>
      <c r="AE261" s="492">
        <v>-35.5</v>
      </c>
      <c r="AF261" s="192">
        <v>13588</v>
      </c>
      <c r="AG261" s="192">
        <v>13588</v>
      </c>
      <c r="AH261" s="192">
        <v>-34.5</v>
      </c>
      <c r="AI261" s="193">
        <v>7848</v>
      </c>
      <c r="AJ261" s="194">
        <v>0</v>
      </c>
      <c r="AK261" s="192">
        <v>1416.09</v>
      </c>
      <c r="AL261" s="192">
        <v>1421.8</v>
      </c>
      <c r="AM261" s="207">
        <v>1204.8699999999999</v>
      </c>
      <c r="AN261" s="207">
        <v>26.607142857142858</v>
      </c>
      <c r="AO261" s="197">
        <v>-4.0322295899272199E-3</v>
      </c>
      <c r="AP261" s="493">
        <v>320.88</v>
      </c>
      <c r="AQ261" s="494">
        <v>2487.66</v>
      </c>
      <c r="AR261" s="495">
        <v>1129.24</v>
      </c>
      <c r="AS261" s="495">
        <v>1132.33</v>
      </c>
      <c r="AT261" s="495">
        <v>1233.51</v>
      </c>
      <c r="AU261" s="496">
        <v>1214.78</v>
      </c>
      <c r="AV261" s="496">
        <v>1152.5999999999999</v>
      </c>
      <c r="AW261" s="21"/>
      <c r="AX261" s="497">
        <v>1.1174999999999999</v>
      </c>
      <c r="AY261" s="498">
        <v>1.446</v>
      </c>
      <c r="AZ261" s="499">
        <v>2.5116000000000001</v>
      </c>
      <c r="BA261" s="499">
        <v>2.411</v>
      </c>
      <c r="BB261" s="579">
        <v>1.6312</v>
      </c>
      <c r="BC261" s="307"/>
      <c r="BD261" s="500"/>
      <c r="BE261" s="501"/>
      <c r="BF261" s="580">
        <v>1060.4000000000001</v>
      </c>
      <c r="BG261" s="502">
        <v>1060.4000000000001</v>
      </c>
      <c r="BH261" s="503">
        <v>0</v>
      </c>
      <c r="BI261" s="503">
        <v>0</v>
      </c>
      <c r="BJ261" s="503">
        <v>0</v>
      </c>
      <c r="BK261" s="503">
        <v>1060.4000000000001</v>
      </c>
      <c r="BL261" s="503">
        <v>1060.4000000000001</v>
      </c>
      <c r="BM261" s="503">
        <v>1060.4000000000001</v>
      </c>
      <c r="BN261" s="503">
        <v>1060.3599999999999</v>
      </c>
      <c r="BO261" s="503">
        <v>1060.3900000000001</v>
      </c>
      <c r="BP261" s="503">
        <v>32.604425698007489</v>
      </c>
      <c r="BQ261" s="503">
        <v>25.769139999999879</v>
      </c>
      <c r="BR261" s="503">
        <v>0</v>
      </c>
      <c r="BS261" s="503">
        <v>1060.32</v>
      </c>
      <c r="BT261" s="503">
        <v>0</v>
      </c>
      <c r="BU261" s="504">
        <v>0</v>
      </c>
      <c r="BV261" s="307"/>
      <c r="BW261" s="458"/>
      <c r="BX261" s="505"/>
      <c r="BY261" s="505"/>
      <c r="BZ261" s="505"/>
      <c r="CA261" s="505"/>
      <c r="CB261" s="505"/>
      <c r="CC261" s="505"/>
      <c r="CD261" s="505"/>
      <c r="CE261" s="505"/>
      <c r="CF261" s="505"/>
      <c r="CG261" s="505"/>
      <c r="CH261" s="505"/>
      <c r="CI261" s="505"/>
      <c r="CJ261" s="505"/>
      <c r="CK261" s="505"/>
      <c r="CL261" s="505"/>
      <c r="CM261" s="505"/>
      <c r="CN261" s="505"/>
      <c r="CO261" s="500"/>
      <c r="CP261" s="505"/>
      <c r="CQ261" s="505"/>
      <c r="CR261" s="506"/>
      <c r="CS261" s="500"/>
      <c r="CT261" s="505"/>
      <c r="CU261" s="500"/>
      <c r="CV261" s="500"/>
      <c r="CW261" s="500"/>
      <c r="CX261" s="506"/>
      <c r="CY261" s="505"/>
      <c r="CZ261" s="475"/>
      <c r="DA261" s="307"/>
      <c r="DB261" s="507">
        <v>0</v>
      </c>
      <c r="DC261" s="508"/>
      <c r="DD261" s="508"/>
      <c r="DE261" s="508"/>
      <c r="DF261" s="573">
        <v>778.15</v>
      </c>
      <c r="DG261" s="396">
        <v>257.66000000000003</v>
      </c>
      <c r="DH261" s="397"/>
      <c r="DI261" s="512"/>
      <c r="DJ261" s="171">
        <v>1035.81</v>
      </c>
      <c r="DK261" s="172">
        <v>778.15</v>
      </c>
      <c r="DL261" s="172">
        <v>257.66000000000003</v>
      </c>
      <c r="DM261" s="172">
        <v>470.6</v>
      </c>
      <c r="DN261" s="172">
        <v>328.45</v>
      </c>
      <c r="DO261" s="172">
        <v>3203.5699999999997</v>
      </c>
      <c r="DP261" s="172">
        <v>460.92</v>
      </c>
      <c r="DQ261" s="513">
        <v>0</v>
      </c>
      <c r="DS261" s="2"/>
      <c r="DT261" s="2"/>
      <c r="DU261" s="2"/>
      <c r="DV261" s="2"/>
      <c r="DW261" s="60"/>
      <c r="DX261" s="512">
        <v>19765</v>
      </c>
      <c r="DY261" s="514">
        <v>1</v>
      </c>
      <c r="DZ261" s="169">
        <v>0</v>
      </c>
      <c r="EA261" s="169">
        <v>0</v>
      </c>
      <c r="EB261" s="577"/>
      <c r="EC261" s="577"/>
      <c r="ED261" s="577"/>
      <c r="EE261" s="577"/>
      <c r="EF261" s="577"/>
      <c r="EG261" s="577"/>
      <c r="EH261" s="577"/>
      <c r="EI261" s="577"/>
      <c r="EJ261" s="577"/>
      <c r="EK261" s="577"/>
      <c r="EL261" s="577"/>
      <c r="EM261" s="169">
        <v>1204.8699999999999</v>
      </c>
      <c r="EO261" s="656">
        <v>7331</v>
      </c>
      <c r="EP261" s="657">
        <v>12992</v>
      </c>
      <c r="EQ261" s="658">
        <v>2763</v>
      </c>
      <c r="ER261" s="657">
        <v>2588</v>
      </c>
      <c r="ES261" s="657">
        <v>4605</v>
      </c>
      <c r="EU261" s="635">
        <v>6.5876656472986753E-2</v>
      </c>
      <c r="EV261" s="635">
        <v>4.3862231380629967E-2</v>
      </c>
      <c r="EW261" s="635">
        <v>2.2292993630573247E-2</v>
      </c>
      <c r="EX261" s="635">
        <v>0.10820124052377671</v>
      </c>
      <c r="EY261" s="635">
        <v>0</v>
      </c>
      <c r="EZ261" s="129"/>
    </row>
    <row r="262" spans="8:156" ht="15.75" x14ac:dyDescent="0.25">
      <c r="H262" s="14"/>
      <c r="I262" s="248"/>
      <c r="J262" s="4"/>
      <c r="K262" s="249"/>
      <c r="L262" s="249"/>
      <c r="M262" s="486">
        <v>45129</v>
      </c>
      <c r="N262" s="193">
        <v>7848</v>
      </c>
      <c r="O262" s="191">
        <v>13571</v>
      </c>
      <c r="P262" s="192">
        <v>2978</v>
      </c>
      <c r="Q262" s="191">
        <v>3008</v>
      </c>
      <c r="R262" s="578">
        <v>4510</v>
      </c>
      <c r="S262" s="487"/>
      <c r="T262" s="488"/>
      <c r="U262" s="21"/>
      <c r="V262" s="21"/>
      <c r="W262" s="489"/>
      <c r="X262" s="490">
        <v>1528</v>
      </c>
      <c r="Y262" s="194">
        <v>80</v>
      </c>
      <c r="Z262" s="192">
        <v>2300</v>
      </c>
      <c r="AA262" s="192">
        <v>24192.62</v>
      </c>
      <c r="AB262" s="192">
        <v>25004</v>
      </c>
      <c r="AC262" s="194">
        <v>-811.38000000000102</v>
      </c>
      <c r="AD262" s="491">
        <v>22704</v>
      </c>
      <c r="AE262" s="492">
        <v>-34.229999999999997</v>
      </c>
      <c r="AF262" s="192">
        <v>13571</v>
      </c>
      <c r="AG262" s="192">
        <v>13571</v>
      </c>
      <c r="AH262" s="192">
        <v>-34.229999999999997</v>
      </c>
      <c r="AI262" s="193">
        <v>7848</v>
      </c>
      <c r="AJ262" s="194">
        <v>0</v>
      </c>
      <c r="AK262" s="192">
        <v>1466.48</v>
      </c>
      <c r="AL262" s="192">
        <v>1476.63</v>
      </c>
      <c r="AM262" s="207">
        <v>1202.6300000000001</v>
      </c>
      <c r="AN262" s="207">
        <v>27.066666666666666</v>
      </c>
      <c r="AO262" s="197">
        <v>-6.9213354426927685E-3</v>
      </c>
      <c r="AP262" s="493">
        <v>535.65</v>
      </c>
      <c r="AQ262" s="494">
        <v>2132.4699999999998</v>
      </c>
      <c r="AR262" s="495">
        <v>1130.47</v>
      </c>
      <c r="AS262" s="495">
        <v>1132.6199999999999</v>
      </c>
      <c r="AT262" s="495">
        <v>1233.93</v>
      </c>
      <c r="AU262" s="496">
        <v>1191.4100000000001</v>
      </c>
      <c r="AV262" s="496">
        <v>1154.25</v>
      </c>
      <c r="AW262" s="21"/>
      <c r="AX262" s="497">
        <v>1.1368</v>
      </c>
      <c r="AY262" s="498">
        <v>1.4472</v>
      </c>
      <c r="AZ262" s="499">
        <v>2.5072000000000001</v>
      </c>
      <c r="BA262" s="499">
        <v>2.1421999999999999</v>
      </c>
      <c r="BB262" s="579">
        <v>1.6517999999999999</v>
      </c>
      <c r="BC262" s="307"/>
      <c r="BD262" s="500"/>
      <c r="BE262" s="501"/>
      <c r="BF262" s="580">
        <v>1061.06</v>
      </c>
      <c r="BG262" s="502">
        <v>1061.06</v>
      </c>
      <c r="BH262" s="503">
        <v>0</v>
      </c>
      <c r="BI262" s="503">
        <v>0</v>
      </c>
      <c r="BJ262" s="503">
        <v>0</v>
      </c>
      <c r="BK262" s="503">
        <v>1061.06</v>
      </c>
      <c r="BL262" s="503">
        <v>1061.06</v>
      </c>
      <c r="BM262" s="503">
        <v>1061.06</v>
      </c>
      <c r="BN262" s="503">
        <v>1061</v>
      </c>
      <c r="BO262" s="503">
        <v>1061.03</v>
      </c>
      <c r="BP262" s="503">
        <v>32.567444775184079</v>
      </c>
      <c r="BQ262" s="503">
        <v>0</v>
      </c>
      <c r="BR262" s="503">
        <v>0</v>
      </c>
      <c r="BS262" s="503">
        <v>1060.98</v>
      </c>
      <c r="BT262" s="503">
        <v>0</v>
      </c>
      <c r="BU262" s="504">
        <v>0</v>
      </c>
      <c r="BV262" s="307"/>
      <c r="BW262" s="458"/>
      <c r="BX262" s="505"/>
      <c r="BY262" s="505"/>
      <c r="BZ262" s="505"/>
      <c r="CA262" s="505"/>
      <c r="CB262" s="505"/>
      <c r="CC262" s="505"/>
      <c r="CD262" s="505"/>
      <c r="CE262" s="505"/>
      <c r="CF262" s="505"/>
      <c r="CG262" s="505"/>
      <c r="CH262" s="505"/>
      <c r="CI262" s="505"/>
      <c r="CJ262" s="505"/>
      <c r="CK262" s="505"/>
      <c r="CL262" s="505"/>
      <c r="CM262" s="505"/>
      <c r="CN262" s="505"/>
      <c r="CO262" s="500"/>
      <c r="CP262" s="505"/>
      <c r="CQ262" s="505"/>
      <c r="CR262" s="506"/>
      <c r="CS262" s="500"/>
      <c r="CT262" s="505"/>
      <c r="CU262" s="500"/>
      <c r="CV262" s="500"/>
      <c r="CW262" s="500"/>
      <c r="CX262" s="506"/>
      <c r="CY262" s="505"/>
      <c r="CZ262" s="475"/>
      <c r="DA262" s="307"/>
      <c r="DB262" s="507">
        <v>0</v>
      </c>
      <c r="DC262" s="508"/>
      <c r="DD262" s="508"/>
      <c r="DE262" s="508"/>
      <c r="DF262" s="573">
        <v>774.53</v>
      </c>
      <c r="DG262" s="396">
        <v>264.86</v>
      </c>
      <c r="DH262" s="397"/>
      <c r="DI262" s="512"/>
      <c r="DJ262" s="171">
        <v>1039.3899999999999</v>
      </c>
      <c r="DK262" s="172">
        <v>774.53</v>
      </c>
      <c r="DL262" s="172">
        <v>264.86</v>
      </c>
      <c r="DM262" s="172">
        <v>971.9</v>
      </c>
      <c r="DN262" s="172">
        <v>493.48</v>
      </c>
      <c r="DO262" s="172">
        <v>3006.2</v>
      </c>
      <c r="DP262" s="172">
        <v>232.3</v>
      </c>
      <c r="DQ262" s="513">
        <v>0</v>
      </c>
      <c r="DS262" s="2"/>
      <c r="DT262" s="2"/>
      <c r="DU262" s="2"/>
      <c r="DV262" s="2"/>
      <c r="DW262" s="60"/>
      <c r="DX262" s="512">
        <v>40820</v>
      </c>
      <c r="DY262" s="514">
        <v>2</v>
      </c>
      <c r="DZ262" s="169">
        <v>0</v>
      </c>
      <c r="EA262" s="169">
        <v>0</v>
      </c>
      <c r="EE262" s="3"/>
      <c r="EF262" s="27"/>
      <c r="EH262" s="84"/>
      <c r="EI262" s="84"/>
      <c r="EJ262" s="75"/>
      <c r="EK262" s="84"/>
      <c r="EL262" s="585"/>
      <c r="EM262" s="169">
        <v>1202.6300000000001</v>
      </c>
      <c r="EO262" s="656">
        <v>7353</v>
      </c>
      <c r="EP262" s="657">
        <v>12907</v>
      </c>
      <c r="EQ262" s="658">
        <v>2923</v>
      </c>
      <c r="ER262" s="657">
        <v>2755</v>
      </c>
      <c r="ES262" s="657">
        <v>4510</v>
      </c>
      <c r="EU262" s="635">
        <v>6.3073394495412841E-2</v>
      </c>
      <c r="EV262" s="635">
        <v>4.8927860879817257E-2</v>
      </c>
      <c r="EW262" s="635">
        <v>1.8468770987239758E-2</v>
      </c>
      <c r="EX262" s="635">
        <v>8.4109042553191488E-2</v>
      </c>
      <c r="EY262" s="635">
        <v>0</v>
      </c>
      <c r="EZ262" s="129"/>
    </row>
    <row r="263" spans="8:156" x14ac:dyDescent="0.2">
      <c r="H263" s="14"/>
      <c r="I263" s="248"/>
      <c r="J263" s="4"/>
      <c r="K263" s="249"/>
      <c r="L263" s="249"/>
      <c r="M263" s="486">
        <v>45130</v>
      </c>
      <c r="N263" s="193">
        <v>7848</v>
      </c>
      <c r="O263" s="191">
        <v>13356</v>
      </c>
      <c r="P263" s="192">
        <v>2216</v>
      </c>
      <c r="Q263" s="191">
        <v>2862</v>
      </c>
      <c r="R263" s="578">
        <v>4434</v>
      </c>
      <c r="S263" s="487"/>
      <c r="T263" s="488"/>
      <c r="U263" s="21"/>
      <c r="V263" s="21"/>
      <c r="W263" s="489"/>
      <c r="X263" s="490">
        <v>1391</v>
      </c>
      <c r="Y263" s="194">
        <v>77</v>
      </c>
      <c r="Z263" s="192">
        <v>2037</v>
      </c>
      <c r="AA263" s="192">
        <v>23190.07</v>
      </c>
      <c r="AB263" s="192">
        <v>24018</v>
      </c>
      <c r="AC263" s="194">
        <v>-827.93000000000029</v>
      </c>
      <c r="AD263" s="491">
        <v>21981</v>
      </c>
      <c r="AE263" s="492">
        <v>-32.9</v>
      </c>
      <c r="AF263" s="192">
        <v>13356</v>
      </c>
      <c r="AG263" s="192">
        <v>13356</v>
      </c>
      <c r="AH263" s="192">
        <v>-31.9</v>
      </c>
      <c r="AI263" s="193">
        <v>7848</v>
      </c>
      <c r="AJ263" s="194">
        <v>0</v>
      </c>
      <c r="AK263" s="192">
        <v>1409.83</v>
      </c>
      <c r="AL263" s="192">
        <v>1441.31</v>
      </c>
      <c r="AM263" s="207">
        <v>1197.1199999999999</v>
      </c>
      <c r="AN263" s="207">
        <v>27.026190476190475</v>
      </c>
      <c r="AO263" s="197">
        <v>-2.2328933275643177E-2</v>
      </c>
      <c r="AP263" s="493">
        <v>607.02</v>
      </c>
      <c r="AQ263" s="494">
        <v>2048.9299999999998</v>
      </c>
      <c r="AR263" s="495">
        <v>1130.28</v>
      </c>
      <c r="AS263" s="495">
        <v>1132.73</v>
      </c>
      <c r="AT263" s="495">
        <v>1230.3</v>
      </c>
      <c r="AU263" s="496">
        <v>1191.4100000000001</v>
      </c>
      <c r="AV263" s="496">
        <v>1153.8499999999999</v>
      </c>
      <c r="AW263" s="21"/>
      <c r="AX263" s="497">
        <v>1.1351</v>
      </c>
      <c r="AY263" s="498">
        <v>1.4491000000000001</v>
      </c>
      <c r="AZ263" s="499">
        <v>2.4497</v>
      </c>
      <c r="BA263" s="499">
        <v>2.1421999999999999</v>
      </c>
      <c r="BB263" s="579">
        <v>1.6506000000000001</v>
      </c>
      <c r="BC263" s="307"/>
      <c r="BD263" s="500"/>
      <c r="BE263" s="501"/>
      <c r="BF263" s="580">
        <v>1059.79</v>
      </c>
      <c r="BG263" s="502">
        <v>1059.79</v>
      </c>
      <c r="BH263" s="503">
        <v>0</v>
      </c>
      <c r="BI263" s="503">
        <v>0</v>
      </c>
      <c r="BJ263" s="503">
        <v>0</v>
      </c>
      <c r="BK263" s="503">
        <v>1059.79</v>
      </c>
      <c r="BL263" s="503">
        <v>1059.79</v>
      </c>
      <c r="BM263" s="503">
        <v>1059.79</v>
      </c>
      <c r="BN263" s="503">
        <v>1060.6300000000001</v>
      </c>
      <c r="BO263" s="503">
        <v>1059.77</v>
      </c>
      <c r="BP263" s="503">
        <v>30.809024612579758</v>
      </c>
      <c r="BQ263" s="503">
        <v>75.083490000000438</v>
      </c>
      <c r="BR263" s="503">
        <v>0</v>
      </c>
      <c r="BS263" s="503">
        <v>1059.77</v>
      </c>
      <c r="BT263" s="503">
        <v>0</v>
      </c>
      <c r="BU263" s="504">
        <v>0</v>
      </c>
      <c r="BV263" s="307"/>
      <c r="BW263" s="458"/>
      <c r="BX263" s="505"/>
      <c r="BY263" s="505"/>
      <c r="BZ263" s="505"/>
      <c r="CA263" s="505"/>
      <c r="CB263" s="505"/>
      <c r="CC263" s="505"/>
      <c r="CD263" s="505"/>
      <c r="CE263" s="505"/>
      <c r="CF263" s="505"/>
      <c r="CG263" s="505"/>
      <c r="CH263" s="505"/>
      <c r="CI263" s="505"/>
      <c r="CJ263" s="505"/>
      <c r="CK263" s="505"/>
      <c r="CL263" s="505"/>
      <c r="CM263" s="505"/>
      <c r="CN263" s="505"/>
      <c r="CO263" s="500"/>
      <c r="CP263" s="505"/>
      <c r="CQ263" s="505"/>
      <c r="CR263" s="506"/>
      <c r="CS263" s="500"/>
      <c r="CT263" s="505"/>
      <c r="CU263" s="500"/>
      <c r="CV263" s="500"/>
      <c r="CW263" s="500"/>
      <c r="CX263" s="506"/>
      <c r="CY263" s="505"/>
      <c r="CZ263" s="475"/>
      <c r="DA263" s="307"/>
      <c r="DB263" s="507">
        <v>0</v>
      </c>
      <c r="DC263" s="508"/>
      <c r="DD263" s="508"/>
      <c r="DE263" s="508"/>
      <c r="DF263" s="573">
        <v>725.54</v>
      </c>
      <c r="DG263" s="396">
        <v>220.79</v>
      </c>
      <c r="DH263" s="397"/>
      <c r="DI263" s="512"/>
      <c r="DJ263" s="171">
        <v>946.32999999999993</v>
      </c>
      <c r="DK263" s="172">
        <v>725.54</v>
      </c>
      <c r="DL263" s="172">
        <v>220.79</v>
      </c>
      <c r="DM263" s="172">
        <v>0</v>
      </c>
      <c r="DN263" s="172">
        <v>0</v>
      </c>
      <c r="DO263" s="172">
        <v>3731.74</v>
      </c>
      <c r="DP263" s="172">
        <v>453.09</v>
      </c>
      <c r="DQ263" s="513">
        <v>0</v>
      </c>
      <c r="DS263" s="2"/>
      <c r="DT263" s="2"/>
      <c r="DU263" s="2"/>
      <c r="DV263" s="2"/>
      <c r="DW263" s="60"/>
      <c r="DX263" s="512">
        <v>0</v>
      </c>
      <c r="DY263" s="514">
        <v>0</v>
      </c>
      <c r="DZ263" s="169">
        <v>0</v>
      </c>
      <c r="EA263" s="169">
        <v>0</v>
      </c>
      <c r="EC263" s="581"/>
      <c r="EG263" s="577"/>
      <c r="EH263" s="577"/>
      <c r="EI263" s="577"/>
      <c r="EJ263" s="577"/>
      <c r="EK263" s="577"/>
      <c r="EL263" s="577"/>
      <c r="EM263" s="169">
        <v>1197.1199999999999</v>
      </c>
      <c r="EO263" s="656">
        <v>7346</v>
      </c>
      <c r="EP263" s="657">
        <v>12701</v>
      </c>
      <c r="EQ263" s="658">
        <v>2513</v>
      </c>
      <c r="ER263" s="657">
        <v>2699</v>
      </c>
      <c r="ES263" s="657">
        <v>4433</v>
      </c>
      <c r="EU263" s="635">
        <v>6.3965341488277275E-2</v>
      </c>
      <c r="EV263" s="635">
        <v>4.9041629230308477E-2</v>
      </c>
      <c r="EW263" s="635">
        <v>-0.13402527075812273</v>
      </c>
      <c r="EX263" s="635">
        <v>5.6953179594689027E-2</v>
      </c>
      <c r="EY263" s="635">
        <v>2.2552999548940009E-4</v>
      </c>
      <c r="EZ263" s="129"/>
    </row>
    <row r="264" spans="8:156" x14ac:dyDescent="0.2">
      <c r="H264" s="14"/>
      <c r="I264" s="248"/>
      <c r="J264" s="4"/>
      <c r="K264" s="249"/>
      <c r="L264" s="249"/>
      <c r="M264" s="486">
        <v>45131</v>
      </c>
      <c r="N264" s="193">
        <v>7848</v>
      </c>
      <c r="O264" s="191">
        <v>13184</v>
      </c>
      <c r="P264" s="192">
        <v>1124</v>
      </c>
      <c r="Q264" s="191">
        <v>2580</v>
      </c>
      <c r="R264" s="578">
        <v>4761</v>
      </c>
      <c r="S264" s="487"/>
      <c r="T264" s="488"/>
      <c r="U264" s="21"/>
      <c r="V264" s="21"/>
      <c r="W264" s="489"/>
      <c r="X264" s="490">
        <v>1335</v>
      </c>
      <c r="Y264" s="194">
        <v>74</v>
      </c>
      <c r="Z264" s="192">
        <v>1619</v>
      </c>
      <c r="AA264" s="192">
        <v>22885.09</v>
      </c>
      <c r="AB264" s="192">
        <v>23490</v>
      </c>
      <c r="AC264" s="194">
        <v>-604.90999999999985</v>
      </c>
      <c r="AD264" s="491">
        <v>21871</v>
      </c>
      <c r="AE264" s="492">
        <v>52.72</v>
      </c>
      <c r="AF264" s="192">
        <v>13184</v>
      </c>
      <c r="AG264" s="192">
        <v>13184</v>
      </c>
      <c r="AH264" s="192">
        <v>53.72</v>
      </c>
      <c r="AI264" s="193">
        <v>7848</v>
      </c>
      <c r="AJ264" s="194">
        <v>0</v>
      </c>
      <c r="AK264" s="192">
        <v>839.68</v>
      </c>
      <c r="AL264" s="192">
        <v>1014.93</v>
      </c>
      <c r="AM264" s="207">
        <v>1185.55</v>
      </c>
      <c r="AN264" s="207">
        <v>27.185714285714283</v>
      </c>
      <c r="AO264" s="197">
        <v>-0.20871046112804878</v>
      </c>
      <c r="AP264" s="493">
        <v>0</v>
      </c>
      <c r="AQ264" s="494">
        <v>2520.0500000000002</v>
      </c>
      <c r="AR264" s="495">
        <v>1130.3499999999999</v>
      </c>
      <c r="AS264" s="495">
        <v>1132.48</v>
      </c>
      <c r="AT264" s="495">
        <v>1245.6600000000001</v>
      </c>
      <c r="AU264" s="496">
        <v>1191.4100000000001</v>
      </c>
      <c r="AV264" s="496">
        <v>1147.23</v>
      </c>
      <c r="AW264" s="21"/>
      <c r="AX264" s="497">
        <v>1.1417999999999999</v>
      </c>
      <c r="AY264" s="498">
        <v>1.4496</v>
      </c>
      <c r="AZ264" s="499">
        <v>2.6745999999999999</v>
      </c>
      <c r="BA264" s="499">
        <v>2.1421999999999999</v>
      </c>
      <c r="BB264" s="579">
        <v>1.5652999999999999</v>
      </c>
      <c r="BC264" s="307"/>
      <c r="BD264" s="500"/>
      <c r="BE264" s="501"/>
      <c r="BF264" s="580">
        <v>1057.42</v>
      </c>
      <c r="BG264" s="502">
        <v>1057.42</v>
      </c>
      <c r="BH264" s="503">
        <v>0</v>
      </c>
      <c r="BI264" s="503">
        <v>0</v>
      </c>
      <c r="BJ264" s="503">
        <v>0</v>
      </c>
      <c r="BK264" s="503">
        <v>1057.42</v>
      </c>
      <c r="BL264" s="503">
        <v>1057.42</v>
      </c>
      <c r="BM264" s="503">
        <v>1057.42</v>
      </c>
      <c r="BN264" s="503">
        <v>1057.08</v>
      </c>
      <c r="BO264" s="503">
        <v>1057.42</v>
      </c>
      <c r="BP264" s="503">
        <v>30.783469505373429</v>
      </c>
      <c r="BQ264" s="503">
        <v>0</v>
      </c>
      <c r="BR264" s="503">
        <v>0</v>
      </c>
      <c r="BS264" s="503">
        <v>1057.3499999999999</v>
      </c>
      <c r="BT264" s="503">
        <v>0</v>
      </c>
      <c r="BU264" s="504">
        <v>0</v>
      </c>
      <c r="BV264" s="307"/>
      <c r="BW264" s="458"/>
      <c r="BX264" s="505"/>
      <c r="BY264" s="505"/>
      <c r="BZ264" s="505"/>
      <c r="CA264" s="505"/>
      <c r="CB264" s="505"/>
      <c r="CC264" s="505"/>
      <c r="CD264" s="505"/>
      <c r="CE264" s="505"/>
      <c r="CF264" s="505"/>
      <c r="CG264" s="505"/>
      <c r="CH264" s="505"/>
      <c r="CI264" s="505"/>
      <c r="CJ264" s="505"/>
      <c r="CK264" s="505"/>
      <c r="CL264" s="505"/>
      <c r="CM264" s="505"/>
      <c r="CN264" s="505"/>
      <c r="CO264" s="500"/>
      <c r="CP264" s="505"/>
      <c r="CQ264" s="505"/>
      <c r="CR264" s="506"/>
      <c r="CS264" s="500"/>
      <c r="CT264" s="505"/>
      <c r="CU264" s="500"/>
      <c r="CV264" s="500"/>
      <c r="CW264" s="500"/>
      <c r="CX264" s="506"/>
      <c r="CY264" s="505"/>
      <c r="CZ264" s="475"/>
      <c r="DA264" s="307"/>
      <c r="DB264" s="507">
        <v>0</v>
      </c>
      <c r="DC264" s="508"/>
      <c r="DD264" s="508"/>
      <c r="DE264" s="508"/>
      <c r="DF264" s="573">
        <v>689.46</v>
      </c>
      <c r="DG264" s="396">
        <v>218.56</v>
      </c>
      <c r="DH264" s="397"/>
      <c r="DI264" s="512"/>
      <c r="DJ264" s="171">
        <v>908.02</v>
      </c>
      <c r="DK264" s="172">
        <v>689.46</v>
      </c>
      <c r="DL264" s="172">
        <v>218.56</v>
      </c>
      <c r="DM264" s="172">
        <v>1556.31</v>
      </c>
      <c r="DN264" s="172">
        <v>281.45</v>
      </c>
      <c r="DO264" s="172">
        <v>2864.8900000000003</v>
      </c>
      <c r="DP264" s="172">
        <v>390.2</v>
      </c>
      <c r="DQ264" s="513">
        <v>0</v>
      </c>
      <c r="DS264" s="2"/>
      <c r="DT264" s="2"/>
      <c r="DU264" s="2"/>
      <c r="DV264" s="2"/>
      <c r="DW264" s="60"/>
      <c r="DX264" s="512">
        <v>65365</v>
      </c>
      <c r="DY264" s="514">
        <v>1</v>
      </c>
      <c r="DZ264" s="169">
        <v>0</v>
      </c>
      <c r="EA264" s="169">
        <v>0</v>
      </c>
      <c r="EB264" s="577"/>
      <c r="EC264" s="577"/>
      <c r="ED264" s="577"/>
      <c r="EE264" s="577"/>
      <c r="EF264" s="577"/>
      <c r="EG264" s="577"/>
      <c r="EH264" s="577"/>
      <c r="EI264" s="577"/>
      <c r="EJ264" s="577"/>
      <c r="EK264" s="577"/>
      <c r="EL264" s="577"/>
      <c r="EM264" s="169">
        <v>1185.55</v>
      </c>
      <c r="EO264" s="656">
        <v>7349</v>
      </c>
      <c r="EP264" s="657">
        <v>12570</v>
      </c>
      <c r="EQ264" s="658">
        <v>1184</v>
      </c>
      <c r="ER264" s="657">
        <v>2039</v>
      </c>
      <c r="ES264" s="657">
        <v>4760</v>
      </c>
      <c r="EU264" s="635">
        <v>6.3583078491335376E-2</v>
      </c>
      <c r="EV264" s="635">
        <v>4.6571601941747573E-2</v>
      </c>
      <c r="EW264" s="635">
        <v>-5.3380782918149468E-2</v>
      </c>
      <c r="EX264" s="635">
        <v>0.20968992248062016</v>
      </c>
      <c r="EY264" s="635">
        <v>2.1003990758244065E-4</v>
      </c>
      <c r="EZ264" s="129"/>
    </row>
    <row r="265" spans="8:156" x14ac:dyDescent="0.2">
      <c r="H265" s="14"/>
      <c r="I265" s="248"/>
      <c r="J265" s="4"/>
      <c r="K265" s="249"/>
      <c r="L265" s="249"/>
      <c r="M265" s="486">
        <v>45132</v>
      </c>
      <c r="N265" s="193">
        <v>10447</v>
      </c>
      <c r="O265" s="191">
        <v>13144</v>
      </c>
      <c r="P265" s="192">
        <v>1101</v>
      </c>
      <c r="Q265" s="191">
        <v>3012</v>
      </c>
      <c r="R265" s="578">
        <v>4612</v>
      </c>
      <c r="S265" s="487"/>
      <c r="T265" s="488"/>
      <c r="U265" s="21"/>
      <c r="V265" s="21"/>
      <c r="W265" s="489"/>
      <c r="X265" s="490">
        <v>1474</v>
      </c>
      <c r="Y265" s="194">
        <v>81</v>
      </c>
      <c r="Z265" s="192">
        <v>1682</v>
      </c>
      <c r="AA265" s="192">
        <v>24680.87</v>
      </c>
      <c r="AB265" s="192">
        <v>25842</v>
      </c>
      <c r="AC265" s="194">
        <v>-1161.130000000001</v>
      </c>
      <c r="AD265" s="491">
        <v>24160</v>
      </c>
      <c r="AE265" s="492">
        <v>5.37</v>
      </c>
      <c r="AF265" s="192">
        <v>13144</v>
      </c>
      <c r="AG265" s="192">
        <v>13144</v>
      </c>
      <c r="AH265" s="192">
        <v>5.37</v>
      </c>
      <c r="AI265" s="193">
        <v>10447</v>
      </c>
      <c r="AJ265" s="194">
        <v>0</v>
      </c>
      <c r="AK265" s="192">
        <v>810.06</v>
      </c>
      <c r="AL265" s="192">
        <v>590.32000000000005</v>
      </c>
      <c r="AM265" s="207">
        <v>1232.48</v>
      </c>
      <c r="AN265" s="207">
        <v>27.023809523809526</v>
      </c>
      <c r="AO265" s="197">
        <v>0.27126385699824695</v>
      </c>
      <c r="AP265" s="493">
        <v>75.010000000000005</v>
      </c>
      <c r="AQ265" s="494">
        <v>2796.08</v>
      </c>
      <c r="AR265" s="495">
        <v>1129.71</v>
      </c>
      <c r="AS265" s="495">
        <v>1133.43</v>
      </c>
      <c r="AT265" s="495">
        <v>1246.95</v>
      </c>
      <c r="AU265" s="496">
        <v>1191.4100000000001</v>
      </c>
      <c r="AV265" s="496">
        <v>1149</v>
      </c>
      <c r="AW265" s="21"/>
      <c r="AX265" s="497">
        <v>1.135</v>
      </c>
      <c r="AY265" s="498">
        <v>1.4652000000000001</v>
      </c>
      <c r="AZ265" s="499">
        <v>2.6913</v>
      </c>
      <c r="BA265" s="499">
        <v>2.1421999999999999</v>
      </c>
      <c r="BB265" s="579">
        <v>1.5860000000000001</v>
      </c>
      <c r="BC265" s="307"/>
      <c r="BD265" s="500"/>
      <c r="BE265" s="501"/>
      <c r="BF265" s="580">
        <v>1060.18</v>
      </c>
      <c r="BG265" s="502">
        <v>1060.18</v>
      </c>
      <c r="BH265" s="503">
        <v>0</v>
      </c>
      <c r="BI265" s="503">
        <v>0</v>
      </c>
      <c r="BJ265" s="503">
        <v>0</v>
      </c>
      <c r="BK265" s="503">
        <v>1060.18</v>
      </c>
      <c r="BL265" s="503">
        <v>1060.18</v>
      </c>
      <c r="BM265" s="503">
        <v>1060.18</v>
      </c>
      <c r="BN265" s="503">
        <v>1058.3900000000001</v>
      </c>
      <c r="BO265" s="503">
        <v>1060.18</v>
      </c>
      <c r="BP265" s="503">
        <v>31.037566530511199</v>
      </c>
      <c r="BQ265" s="503">
        <v>0</v>
      </c>
      <c r="BR265" s="503">
        <v>0</v>
      </c>
      <c r="BS265" s="503">
        <v>1060.19</v>
      </c>
      <c r="BT265" s="503">
        <v>0</v>
      </c>
      <c r="BU265" s="504">
        <v>0</v>
      </c>
      <c r="BV265" s="307"/>
      <c r="BW265" s="458"/>
      <c r="BX265" s="505"/>
      <c r="BY265" s="505"/>
      <c r="BZ265" s="505"/>
      <c r="CA265" s="505"/>
      <c r="CB265" s="505"/>
      <c r="CC265" s="505"/>
      <c r="CD265" s="505"/>
      <c r="CE265" s="505"/>
      <c r="CF265" s="505"/>
      <c r="CG265" s="505"/>
      <c r="CH265" s="505"/>
      <c r="CI265" s="505"/>
      <c r="CJ265" s="505"/>
      <c r="CK265" s="505"/>
      <c r="CL265" s="505"/>
      <c r="CM265" s="505"/>
      <c r="CN265" s="505"/>
      <c r="CO265" s="500"/>
      <c r="CP265" s="505"/>
      <c r="CQ265" s="505"/>
      <c r="CR265" s="506"/>
      <c r="CS265" s="500"/>
      <c r="CT265" s="505"/>
      <c r="CU265" s="500"/>
      <c r="CV265" s="500"/>
      <c r="CW265" s="500"/>
      <c r="CX265" s="506"/>
      <c r="CY265" s="505"/>
      <c r="CZ265" s="475"/>
      <c r="DA265" s="307"/>
      <c r="DB265" s="507">
        <v>0</v>
      </c>
      <c r="DC265" s="508"/>
      <c r="DD265" s="508"/>
      <c r="DE265" s="508"/>
      <c r="DF265" s="573">
        <v>731.72</v>
      </c>
      <c r="DG265" s="396">
        <v>271.29000000000002</v>
      </c>
      <c r="DH265" s="397"/>
      <c r="DI265" s="512"/>
      <c r="DJ265" s="171">
        <v>1003.01</v>
      </c>
      <c r="DK265" s="172">
        <v>731.72</v>
      </c>
      <c r="DL265" s="172">
        <v>271.29000000000002</v>
      </c>
      <c r="DM265" s="172">
        <v>1038.05</v>
      </c>
      <c r="DN265" s="172">
        <v>328.86</v>
      </c>
      <c r="DO265" s="172">
        <v>2558.56</v>
      </c>
      <c r="DP265" s="172">
        <v>332.63</v>
      </c>
      <c r="DQ265" s="513">
        <v>0</v>
      </c>
      <c r="DS265" s="2"/>
      <c r="DT265" s="2"/>
      <c r="DU265" s="2"/>
      <c r="DV265" s="2"/>
      <c r="DW265" s="60"/>
      <c r="DX265" s="512">
        <v>43598</v>
      </c>
      <c r="DY265" s="514">
        <v>1</v>
      </c>
      <c r="DZ265" s="169">
        <v>0</v>
      </c>
      <c r="EA265" s="169">
        <v>0</v>
      </c>
      <c r="EF265" s="577"/>
      <c r="EG265" s="577"/>
      <c r="EH265" s="577"/>
      <c r="EI265" s="577"/>
      <c r="EJ265" s="577"/>
      <c r="EK265" s="577"/>
      <c r="EL265" s="577"/>
      <c r="EM265" s="169">
        <v>1232.48</v>
      </c>
      <c r="EO265" s="656">
        <v>7860</v>
      </c>
      <c r="EP265" s="657">
        <v>12505</v>
      </c>
      <c r="EQ265" s="658">
        <v>1144</v>
      </c>
      <c r="ER265" s="657">
        <v>2710</v>
      </c>
      <c r="ES265" s="657">
        <v>4611</v>
      </c>
      <c r="EU265" s="635">
        <v>0.24763089882262851</v>
      </c>
      <c r="EV265" s="635">
        <v>4.8615337796713329E-2</v>
      </c>
      <c r="EW265" s="635">
        <v>-3.9055404178019983E-2</v>
      </c>
      <c r="EX265" s="635">
        <v>0.10026560424966799</v>
      </c>
      <c r="EY265" s="635">
        <v>2.1682567215958369E-4</v>
      </c>
      <c r="EZ265" s="129"/>
    </row>
    <row r="266" spans="8:156" x14ac:dyDescent="0.2">
      <c r="H266" s="14"/>
      <c r="I266" s="248"/>
      <c r="J266" s="4"/>
      <c r="K266" s="249"/>
      <c r="L266" s="249"/>
      <c r="M266" s="486">
        <v>45133</v>
      </c>
      <c r="N266" s="193">
        <v>16690</v>
      </c>
      <c r="O266" s="191">
        <v>13386</v>
      </c>
      <c r="P266" s="192">
        <v>1250</v>
      </c>
      <c r="Q266" s="191">
        <v>2750</v>
      </c>
      <c r="R266" s="578">
        <v>4318</v>
      </c>
      <c r="S266" s="487"/>
      <c r="T266" s="488"/>
      <c r="U266" s="21"/>
      <c r="V266" s="21"/>
      <c r="W266" s="489"/>
      <c r="X266" s="490">
        <v>1628</v>
      </c>
      <c r="Y266" s="194">
        <v>96</v>
      </c>
      <c r="Z266" s="192">
        <v>2013</v>
      </c>
      <c r="AA266" s="192">
        <v>29451.3</v>
      </c>
      <c r="AB266" s="192">
        <v>31386</v>
      </c>
      <c r="AC266" s="194">
        <v>-1934.7000000000007</v>
      </c>
      <c r="AD266" s="491">
        <v>29373</v>
      </c>
      <c r="AE266" s="492">
        <v>-28.43</v>
      </c>
      <c r="AF266" s="192">
        <v>13386</v>
      </c>
      <c r="AG266" s="192">
        <v>13386</v>
      </c>
      <c r="AH266" s="192">
        <v>-27.43</v>
      </c>
      <c r="AI266" s="193">
        <v>16690</v>
      </c>
      <c r="AJ266" s="194">
        <v>0</v>
      </c>
      <c r="AK266" s="192">
        <v>1236.43</v>
      </c>
      <c r="AL266" s="192">
        <v>1521.69897460937</v>
      </c>
      <c r="AM266" s="207">
        <v>1324.56</v>
      </c>
      <c r="AN266" s="207">
        <v>32.464285714285715</v>
      </c>
      <c r="AO266" s="197">
        <v>-0.23071987464666008</v>
      </c>
      <c r="AP266" s="493">
        <v>0</v>
      </c>
      <c r="AQ266" s="494">
        <v>2751.44</v>
      </c>
      <c r="AR266" s="495">
        <v>1145.5899999999999</v>
      </c>
      <c r="AS266" s="495">
        <v>1133.3800000000001</v>
      </c>
      <c r="AT266" s="495">
        <v>1244.95</v>
      </c>
      <c r="AU266" s="496">
        <v>1191.4100000000001</v>
      </c>
      <c r="AV266" s="496">
        <v>1153.72</v>
      </c>
      <c r="AW266" s="21"/>
      <c r="AX266" s="497">
        <v>1.3634999999999999</v>
      </c>
      <c r="AY266" s="498">
        <v>1.4603999999999999</v>
      </c>
      <c r="AZ266" s="499">
        <v>2.6619999999999999</v>
      </c>
      <c r="BA266" s="499">
        <v>2.1421999999999999</v>
      </c>
      <c r="BB266" s="579">
        <v>1.6483000000000001</v>
      </c>
      <c r="BC266" s="307"/>
      <c r="BD266" s="500"/>
      <c r="BE266" s="501"/>
      <c r="BF266" s="580">
        <v>1067.3</v>
      </c>
      <c r="BG266" s="502">
        <v>1067.3</v>
      </c>
      <c r="BH266" s="503">
        <v>0</v>
      </c>
      <c r="BI266" s="503">
        <v>0</v>
      </c>
      <c r="BJ266" s="503">
        <v>0</v>
      </c>
      <c r="BK266" s="503">
        <v>1067.3</v>
      </c>
      <c r="BL266" s="503">
        <v>1067.3</v>
      </c>
      <c r="BM266" s="503">
        <v>1067.3</v>
      </c>
      <c r="BN266" s="503">
        <v>1068.45</v>
      </c>
      <c r="BO266" s="503">
        <v>1067.4100000000001</v>
      </c>
      <c r="BP266" s="503">
        <v>28.850341199145696</v>
      </c>
      <c r="BQ266" s="503">
        <v>78.209250000000793</v>
      </c>
      <c r="BR266" s="503">
        <v>0</v>
      </c>
      <c r="BS266" s="503">
        <v>1067.32</v>
      </c>
      <c r="BT266" s="503">
        <v>0</v>
      </c>
      <c r="BU266" s="504">
        <v>0</v>
      </c>
      <c r="BV266" s="307"/>
      <c r="BW266" s="458"/>
      <c r="BX266" s="505"/>
      <c r="BY266" s="505"/>
      <c r="BZ266" s="505"/>
      <c r="CA266" s="505"/>
      <c r="CB266" s="505"/>
      <c r="CC266" s="505"/>
      <c r="CD266" s="505"/>
      <c r="CE266" s="505"/>
      <c r="CF266" s="505"/>
      <c r="CG266" s="505"/>
      <c r="CH266" s="505"/>
      <c r="CI266" s="505"/>
      <c r="CJ266" s="505"/>
      <c r="CK266" s="505"/>
      <c r="CL266" s="505"/>
      <c r="CM266" s="505"/>
      <c r="CN266" s="505"/>
      <c r="CO266" s="500"/>
      <c r="CP266" s="505"/>
      <c r="CQ266" s="505"/>
      <c r="CR266" s="506"/>
      <c r="CS266" s="500"/>
      <c r="CT266" s="505"/>
      <c r="CU266" s="500"/>
      <c r="CV266" s="500"/>
      <c r="CW266" s="500"/>
      <c r="CX266" s="506"/>
      <c r="CY266" s="505"/>
      <c r="CZ266" s="475"/>
      <c r="DA266" s="307"/>
      <c r="DB266" s="507">
        <v>0</v>
      </c>
      <c r="DC266" s="508"/>
      <c r="DD266" s="508"/>
      <c r="DE266" s="508"/>
      <c r="DF266" s="573">
        <v>885.18</v>
      </c>
      <c r="DG266" s="396">
        <v>222.5</v>
      </c>
      <c r="DH266" s="397"/>
      <c r="DI266" s="512"/>
      <c r="DJ266" s="171">
        <v>1107.6799999999998</v>
      </c>
      <c r="DK266" s="172">
        <v>885.18</v>
      </c>
      <c r="DL266" s="172">
        <v>222.5</v>
      </c>
      <c r="DM266" s="172">
        <v>737.45</v>
      </c>
      <c r="DN266" s="172">
        <v>275.81</v>
      </c>
      <c r="DO266" s="172">
        <v>2706.29</v>
      </c>
      <c r="DP266" s="172">
        <v>279.32</v>
      </c>
      <c r="DQ266" s="513">
        <v>0</v>
      </c>
      <c r="DS266" s="2"/>
      <c r="DT266" s="2"/>
      <c r="DU266" s="2"/>
      <c r="DV266" s="2"/>
      <c r="DW266" s="60"/>
      <c r="DX266" s="512">
        <v>30973</v>
      </c>
      <c r="DY266" s="514">
        <v>1</v>
      </c>
      <c r="DZ266" s="169">
        <v>0</v>
      </c>
      <c r="EA266" s="169">
        <v>0</v>
      </c>
      <c r="EH266" s="577"/>
      <c r="EI266" s="577"/>
      <c r="EJ266" s="577"/>
      <c r="EK266" s="577"/>
      <c r="EL266" s="577"/>
      <c r="EM266" s="169">
        <v>1324.56</v>
      </c>
      <c r="EO266" s="656">
        <v>17587.5</v>
      </c>
      <c r="EP266" s="657">
        <v>12584.9</v>
      </c>
      <c r="EQ266" s="658">
        <v>1221</v>
      </c>
      <c r="ER266" s="657">
        <v>2643.8</v>
      </c>
      <c r="ES266" s="657">
        <v>4317.78</v>
      </c>
      <c r="EU266" s="635">
        <v>-5.3774715398442183E-2</v>
      </c>
      <c r="EV266" s="635">
        <v>5.984610787389813E-2</v>
      </c>
      <c r="EW266" s="635">
        <v>2.3199999999999998E-2</v>
      </c>
      <c r="EX266" s="635">
        <v>3.8618181818181753E-2</v>
      </c>
      <c r="EY266" s="635">
        <v>5.0949513663792188E-5</v>
      </c>
      <c r="EZ266" s="129"/>
    </row>
    <row r="267" spans="8:156" x14ac:dyDescent="0.2">
      <c r="H267" s="14"/>
      <c r="I267" s="248"/>
      <c r="J267" s="4"/>
      <c r="K267" s="249"/>
      <c r="L267" s="249"/>
      <c r="M267" s="486">
        <v>45134</v>
      </c>
      <c r="N267" s="193">
        <v>9667</v>
      </c>
      <c r="O267" s="191">
        <v>13317</v>
      </c>
      <c r="P267" s="192">
        <v>1250</v>
      </c>
      <c r="Q267" s="191">
        <v>2758</v>
      </c>
      <c r="R267" s="578">
        <v>4581</v>
      </c>
      <c r="S267" s="487"/>
      <c r="T267" s="488"/>
      <c r="U267" s="21"/>
      <c r="V267" s="21"/>
      <c r="W267" s="489"/>
      <c r="X267" s="490">
        <v>1426</v>
      </c>
      <c r="Y267" s="194">
        <v>79</v>
      </c>
      <c r="Z267" s="192">
        <v>2055</v>
      </c>
      <c r="AA267" s="192">
        <v>25093.72</v>
      </c>
      <c r="AB267" s="192">
        <v>25716</v>
      </c>
      <c r="AC267" s="194">
        <v>-622.27999999999884</v>
      </c>
      <c r="AD267" s="491">
        <v>23661</v>
      </c>
      <c r="AE267" s="492">
        <v>6.88</v>
      </c>
      <c r="AF267" s="192">
        <v>13317</v>
      </c>
      <c r="AG267" s="192">
        <v>13317</v>
      </c>
      <c r="AH267" s="192">
        <v>6.88</v>
      </c>
      <c r="AI267" s="193">
        <v>9667</v>
      </c>
      <c r="AJ267" s="194">
        <v>0</v>
      </c>
      <c r="AK267" s="192">
        <v>530.53</v>
      </c>
      <c r="AL267" s="192">
        <v>768.62</v>
      </c>
      <c r="AM267" s="207">
        <v>1200.48</v>
      </c>
      <c r="AN267" s="207">
        <v>26.673809523809528</v>
      </c>
      <c r="AO267" s="197">
        <v>-0.44877763745688282</v>
      </c>
      <c r="AP267" s="493">
        <v>81.59</v>
      </c>
      <c r="AQ267" s="494">
        <v>2532.52</v>
      </c>
      <c r="AR267" s="495">
        <v>1128.0999999999999</v>
      </c>
      <c r="AS267" s="495">
        <v>1132.4000000000001</v>
      </c>
      <c r="AT267" s="495">
        <v>1245.3499999999999</v>
      </c>
      <c r="AU267" s="496">
        <v>1191.4100000000001</v>
      </c>
      <c r="AV267" s="496">
        <v>1149.95</v>
      </c>
      <c r="AW267" s="21"/>
      <c r="AX267" s="497">
        <v>1.1203000000000001</v>
      </c>
      <c r="AY267" s="498">
        <v>1.4534</v>
      </c>
      <c r="AZ267" s="499">
        <v>2.6589999999999998</v>
      </c>
      <c r="BA267" s="499">
        <v>2.1421999999999999</v>
      </c>
      <c r="BB267" s="579">
        <v>1.5971</v>
      </c>
      <c r="BC267" s="307"/>
      <c r="BD267" s="500"/>
      <c r="BE267" s="501"/>
      <c r="BF267" s="580">
        <v>1059.51</v>
      </c>
      <c r="BG267" s="502">
        <v>1059.51</v>
      </c>
      <c r="BH267" s="503">
        <v>0</v>
      </c>
      <c r="BI267" s="503">
        <v>0</v>
      </c>
      <c r="BJ267" s="503">
        <v>0</v>
      </c>
      <c r="BK267" s="503">
        <v>1059.51</v>
      </c>
      <c r="BL267" s="503">
        <v>1059.51</v>
      </c>
      <c r="BM267" s="503">
        <v>1059.51</v>
      </c>
      <c r="BN267" s="503">
        <v>1059.76</v>
      </c>
      <c r="BO267" s="503">
        <v>1059.51</v>
      </c>
      <c r="BP267" s="503">
        <v>30.733854876001647</v>
      </c>
      <c r="BQ267" s="503">
        <v>0</v>
      </c>
      <c r="BR267" s="503">
        <v>0</v>
      </c>
      <c r="BS267" s="503">
        <v>1059.51</v>
      </c>
      <c r="BT267" s="503">
        <v>0</v>
      </c>
      <c r="BU267" s="504">
        <v>0</v>
      </c>
      <c r="BV267" s="307"/>
      <c r="BW267" s="458"/>
      <c r="BX267" s="505"/>
      <c r="BY267" s="505"/>
      <c r="BZ267" s="505"/>
      <c r="CA267" s="505"/>
      <c r="CB267" s="505"/>
      <c r="CC267" s="505"/>
      <c r="CD267" s="505"/>
      <c r="CE267" s="505"/>
      <c r="CF267" s="505"/>
      <c r="CG267" s="505"/>
      <c r="CH267" s="505"/>
      <c r="CI267" s="505"/>
      <c r="CJ267" s="505"/>
      <c r="CK267" s="505"/>
      <c r="CL267" s="505"/>
      <c r="CM267" s="505"/>
      <c r="CN267" s="505"/>
      <c r="CO267" s="500"/>
      <c r="CP267" s="505"/>
      <c r="CQ267" s="505"/>
      <c r="CR267" s="506"/>
      <c r="CS267" s="500"/>
      <c r="CT267" s="505"/>
      <c r="CU267" s="500"/>
      <c r="CV267" s="500"/>
      <c r="CW267" s="500"/>
      <c r="CX267" s="506"/>
      <c r="CY267" s="505"/>
      <c r="CZ267" s="475"/>
      <c r="DA267" s="307"/>
      <c r="DB267" s="507">
        <v>0</v>
      </c>
      <c r="DC267" s="508"/>
      <c r="DD267" s="508"/>
      <c r="DE267" s="508"/>
      <c r="DF267" s="573">
        <v>733.46</v>
      </c>
      <c r="DG267" s="396">
        <v>236.9</v>
      </c>
      <c r="DH267" s="397"/>
      <c r="DI267" s="512"/>
      <c r="DJ267" s="171">
        <v>970.36</v>
      </c>
      <c r="DK267" s="172">
        <v>733.46</v>
      </c>
      <c r="DL267" s="172">
        <v>236.9</v>
      </c>
      <c r="DM267" s="172">
        <v>989.4</v>
      </c>
      <c r="DN267" s="172">
        <v>280.93</v>
      </c>
      <c r="DO267" s="172">
        <v>2450.35</v>
      </c>
      <c r="DP267" s="172">
        <v>235.29000000000002</v>
      </c>
      <c r="DQ267" s="513">
        <v>0</v>
      </c>
      <c r="DS267" s="2"/>
      <c r="DT267" s="2"/>
      <c r="DU267" s="2"/>
      <c r="DV267" s="2"/>
      <c r="DW267" s="60"/>
      <c r="DX267" s="512">
        <v>41555</v>
      </c>
      <c r="DY267" s="514">
        <v>1</v>
      </c>
      <c r="DZ267" s="169">
        <v>0</v>
      </c>
      <c r="EA267" s="169">
        <v>0</v>
      </c>
      <c r="EG267" s="577"/>
      <c r="EH267" s="577"/>
      <c r="EI267" s="577"/>
      <c r="EJ267" s="577"/>
      <c r="EK267" s="577"/>
      <c r="EL267" s="577"/>
      <c r="EM267" s="169">
        <v>1200.48</v>
      </c>
      <c r="EO267" s="656">
        <v>8821.2999999999993</v>
      </c>
      <c r="EP267" s="657">
        <v>12764.7</v>
      </c>
      <c r="EQ267" s="658">
        <v>1266.3</v>
      </c>
      <c r="ER267" s="657">
        <v>2652</v>
      </c>
      <c r="ES267" s="657">
        <v>4442.2</v>
      </c>
      <c r="EU267" s="635">
        <v>8.7483190234819569E-2</v>
      </c>
      <c r="EV267" s="635">
        <v>4.1473304798377957E-2</v>
      </c>
      <c r="EW267" s="635">
        <v>-1.3039999999999963E-2</v>
      </c>
      <c r="EX267" s="635">
        <v>3.8433647570703409E-2</v>
      </c>
      <c r="EY267" s="635">
        <v>3.0299061340318748E-2</v>
      </c>
      <c r="EZ267" s="129"/>
    </row>
    <row r="268" spans="8:156" x14ac:dyDescent="0.2">
      <c r="H268" s="14"/>
      <c r="I268" s="248"/>
      <c r="J268" s="4"/>
      <c r="K268" s="249"/>
      <c r="L268" s="249"/>
      <c r="M268" s="486">
        <v>45135</v>
      </c>
      <c r="N268" s="193">
        <v>9800</v>
      </c>
      <c r="O268" s="191">
        <v>13536</v>
      </c>
      <c r="P268" s="192">
        <v>1290</v>
      </c>
      <c r="Q268" s="191">
        <v>2816</v>
      </c>
      <c r="R268" s="578">
        <v>4569</v>
      </c>
      <c r="S268" s="487"/>
      <c r="T268" s="488"/>
      <c r="U268" s="21"/>
      <c r="V268" s="21"/>
      <c r="W268" s="489"/>
      <c r="X268" s="490">
        <v>1421</v>
      </c>
      <c r="Y268" s="194">
        <v>80</v>
      </c>
      <c r="Z268" s="192">
        <v>2094</v>
      </c>
      <c r="AA268" s="192">
        <v>24254.75</v>
      </c>
      <c r="AB268" s="192">
        <v>25238</v>
      </c>
      <c r="AC268" s="194">
        <v>-983.25</v>
      </c>
      <c r="AD268" s="491">
        <v>23144</v>
      </c>
      <c r="AE268" s="492">
        <v>0.28999999999999998</v>
      </c>
      <c r="AF268" s="192">
        <v>13536</v>
      </c>
      <c r="AG268" s="192">
        <v>13536</v>
      </c>
      <c r="AH268" s="192">
        <v>1.29</v>
      </c>
      <c r="AI268" s="193">
        <v>9800</v>
      </c>
      <c r="AJ268" s="194">
        <v>0</v>
      </c>
      <c r="AK268" s="192">
        <v>527.54</v>
      </c>
      <c r="AL268" s="192">
        <v>529</v>
      </c>
      <c r="AM268" s="207">
        <v>1199.31</v>
      </c>
      <c r="AN268" s="207">
        <v>26.107142857142858</v>
      </c>
      <c r="AO268" s="197">
        <v>-2.7675626492778488E-3</v>
      </c>
      <c r="AP268" s="493">
        <v>501.27</v>
      </c>
      <c r="AQ268" s="494">
        <v>3043.59</v>
      </c>
      <c r="AR268" s="495">
        <v>1126.82</v>
      </c>
      <c r="AS268" s="495">
        <v>1132.3599999999999</v>
      </c>
      <c r="AT268" s="495">
        <v>1242.25</v>
      </c>
      <c r="AU268" s="496">
        <v>1191.4100000000001</v>
      </c>
      <c r="AV268" s="496">
        <v>1151.8699999999999</v>
      </c>
      <c r="AW268" s="21"/>
      <c r="AX268" s="497">
        <v>1.0965</v>
      </c>
      <c r="AY268" s="498">
        <v>1.4495</v>
      </c>
      <c r="AZ268" s="499">
        <v>2.6389</v>
      </c>
      <c r="BA268" s="499">
        <v>2.1421999999999999</v>
      </c>
      <c r="BB268" s="579">
        <v>1.6172</v>
      </c>
      <c r="BC268" s="307"/>
      <c r="BD268" s="500"/>
      <c r="BE268" s="501"/>
      <c r="BF268" s="580">
        <v>1059.95</v>
      </c>
      <c r="BG268" s="502">
        <v>1059.95</v>
      </c>
      <c r="BH268" s="503">
        <v>0</v>
      </c>
      <c r="BI268" s="503">
        <v>0</v>
      </c>
      <c r="BJ268" s="503">
        <v>0</v>
      </c>
      <c r="BK268" s="503">
        <v>1059.95</v>
      </c>
      <c r="BL268" s="503">
        <v>1059.95</v>
      </c>
      <c r="BM268" s="503">
        <v>1059.95</v>
      </c>
      <c r="BN268" s="503">
        <v>1060</v>
      </c>
      <c r="BO268" s="503">
        <v>1059.8900000000001</v>
      </c>
      <c r="BP268" s="503">
        <v>30.201180844084842</v>
      </c>
      <c r="BQ268" s="503">
        <v>0</v>
      </c>
      <c r="BR268" s="503">
        <v>0</v>
      </c>
      <c r="BS268" s="503">
        <v>1059.92</v>
      </c>
      <c r="BT268" s="503">
        <v>0</v>
      </c>
      <c r="BU268" s="504">
        <v>0</v>
      </c>
      <c r="BV268" s="307"/>
      <c r="BW268" s="458"/>
      <c r="BX268" s="505"/>
      <c r="BY268" s="505"/>
      <c r="BZ268" s="505"/>
      <c r="CA268" s="505"/>
      <c r="CB268" s="505"/>
      <c r="CC268" s="505"/>
      <c r="CD268" s="505"/>
      <c r="CE268" s="505"/>
      <c r="CF268" s="505"/>
      <c r="CG268" s="505"/>
      <c r="CH268" s="505"/>
      <c r="CI268" s="505"/>
      <c r="CJ268" s="505"/>
      <c r="CK268" s="505"/>
      <c r="CL268" s="505"/>
      <c r="CM268" s="505"/>
      <c r="CN268" s="505"/>
      <c r="CO268" s="500"/>
      <c r="CP268" s="505"/>
      <c r="CQ268" s="505"/>
      <c r="CR268" s="506"/>
      <c r="CS268" s="500"/>
      <c r="CT268" s="505"/>
      <c r="CU268" s="500"/>
      <c r="CV268" s="500"/>
      <c r="CW268" s="500"/>
      <c r="CX268" s="506"/>
      <c r="CY268" s="505"/>
      <c r="CZ268" s="475"/>
      <c r="DA268" s="307"/>
      <c r="DB268" s="507">
        <v>0</v>
      </c>
      <c r="DC268" s="508"/>
      <c r="DD268" s="508"/>
      <c r="DE268" s="508"/>
      <c r="DF268" s="573">
        <v>729.9</v>
      </c>
      <c r="DG268" s="396">
        <v>236.87</v>
      </c>
      <c r="DH268" s="397"/>
      <c r="DI268" s="512"/>
      <c r="DJ268" s="171">
        <v>966.77</v>
      </c>
      <c r="DK268" s="172">
        <v>729.9</v>
      </c>
      <c r="DL268" s="172">
        <v>236.87</v>
      </c>
      <c r="DM268" s="172">
        <v>551.5</v>
      </c>
      <c r="DN268" s="172">
        <v>215.9</v>
      </c>
      <c r="DO268" s="172">
        <v>2628.75</v>
      </c>
      <c r="DP268" s="172">
        <v>256.26</v>
      </c>
      <c r="DQ268" s="513">
        <v>0</v>
      </c>
      <c r="DS268" s="2"/>
      <c r="DT268" s="2"/>
      <c r="DU268" s="2"/>
      <c r="DV268" s="2"/>
      <c r="DW268" s="60"/>
      <c r="DX268" s="512">
        <v>23163</v>
      </c>
      <c r="DY268" s="514">
        <v>1</v>
      </c>
      <c r="DZ268" s="169">
        <v>0</v>
      </c>
      <c r="EA268" s="169">
        <v>0</v>
      </c>
      <c r="EC268" s="577"/>
      <c r="ED268" s="577"/>
      <c r="EE268" s="577"/>
      <c r="EF268" s="577"/>
      <c r="EG268" s="577"/>
      <c r="EH268" s="577"/>
      <c r="EI268" s="577"/>
      <c r="EJ268" s="577"/>
      <c r="EK268" s="577"/>
      <c r="EL268" s="577"/>
      <c r="EM268" s="169">
        <v>1199.31</v>
      </c>
      <c r="EO268" s="656">
        <v>9161.2000000000007</v>
      </c>
      <c r="EP268" s="657">
        <v>12807.9</v>
      </c>
      <c r="EQ268" s="658">
        <v>1308.3</v>
      </c>
      <c r="ER268" s="657">
        <v>2707.7</v>
      </c>
      <c r="ES268" s="657">
        <v>4410.8</v>
      </c>
      <c r="EU268" s="635">
        <v>6.5183673469387679E-2</v>
      </c>
      <c r="EV268" s="635">
        <v>5.37898936170213E-2</v>
      </c>
      <c r="EW268" s="635">
        <v>-1.4186046511627871E-2</v>
      </c>
      <c r="EX268" s="635">
        <v>3.8458806818181882E-2</v>
      </c>
      <c r="EY268" s="635">
        <v>3.4624644342306811E-2</v>
      </c>
    </row>
    <row r="269" spans="8:156" x14ac:dyDescent="0.2">
      <c r="H269" s="14"/>
      <c r="I269" s="248"/>
      <c r="J269" s="4"/>
      <c r="K269" s="249"/>
      <c r="L269" s="249"/>
      <c r="M269" s="486">
        <v>45136</v>
      </c>
      <c r="N269" s="193">
        <v>9800</v>
      </c>
      <c r="O269" s="191">
        <v>13691</v>
      </c>
      <c r="P269" s="192">
        <v>1216</v>
      </c>
      <c r="Q269" s="191">
        <v>2684</v>
      </c>
      <c r="R269" s="578">
        <v>4615</v>
      </c>
      <c r="S269" s="487"/>
      <c r="T269" s="488"/>
      <c r="U269" s="21"/>
      <c r="V269" s="21"/>
      <c r="W269" s="489"/>
      <c r="X269" s="490">
        <v>1456</v>
      </c>
      <c r="Y269" s="194">
        <v>80</v>
      </c>
      <c r="Z269" s="192">
        <v>2090</v>
      </c>
      <c r="AA269" s="192">
        <v>24410.47</v>
      </c>
      <c r="AB269" s="192">
        <v>25378</v>
      </c>
      <c r="AC269" s="194">
        <v>-967.52999999999884</v>
      </c>
      <c r="AD269" s="491">
        <v>23288</v>
      </c>
      <c r="AE269" s="492">
        <v>-25.13</v>
      </c>
      <c r="AF269" s="192">
        <v>13691</v>
      </c>
      <c r="AG269" s="192">
        <v>13691</v>
      </c>
      <c r="AH269" s="192">
        <v>-25.13</v>
      </c>
      <c r="AI269" s="193">
        <v>9800</v>
      </c>
      <c r="AJ269" s="194">
        <v>0</v>
      </c>
      <c r="AK269" s="192">
        <v>579.55999999999995</v>
      </c>
      <c r="AL269" s="192">
        <v>563.04999999999995</v>
      </c>
      <c r="AM269" s="207">
        <v>1201.03</v>
      </c>
      <c r="AN269" s="207">
        <v>26.695238095238096</v>
      </c>
      <c r="AO269" s="197">
        <v>2.848712816619503E-2</v>
      </c>
      <c r="AP269" s="493">
        <v>238.42</v>
      </c>
      <c r="AQ269" s="494">
        <v>3098.12</v>
      </c>
      <c r="AR269" s="495">
        <v>1128.73</v>
      </c>
      <c r="AS269" s="495">
        <v>1132.42</v>
      </c>
      <c r="AT269" s="495">
        <v>1245.02</v>
      </c>
      <c r="AU269" s="496">
        <v>1194.69</v>
      </c>
      <c r="AV269" s="496">
        <v>1153.1199999999999</v>
      </c>
      <c r="AW269" s="21"/>
      <c r="AX269" s="497">
        <v>1.1212</v>
      </c>
      <c r="AY269" s="498">
        <v>1.4525999999999999</v>
      </c>
      <c r="AZ269" s="499">
        <v>2.6680000000000001</v>
      </c>
      <c r="BA269" s="499">
        <v>2.1825000000000001</v>
      </c>
      <c r="BB269" s="579">
        <v>1.6355999999999999</v>
      </c>
      <c r="BC269" s="307"/>
      <c r="BD269" s="500"/>
      <c r="BE269" s="501"/>
      <c r="BF269" s="580">
        <v>1059.83</v>
      </c>
      <c r="BG269" s="502">
        <v>1059.83</v>
      </c>
      <c r="BH269" s="503">
        <v>0</v>
      </c>
      <c r="BI269" s="503">
        <v>0</v>
      </c>
      <c r="BJ269" s="503">
        <v>0</v>
      </c>
      <c r="BK269" s="503">
        <v>1059.83</v>
      </c>
      <c r="BL269" s="503">
        <v>1059.83</v>
      </c>
      <c r="BM269" s="503">
        <v>1059.83</v>
      </c>
      <c r="BN269" s="503">
        <v>1059.8499999999999</v>
      </c>
      <c r="BO269" s="503">
        <v>1059.82</v>
      </c>
      <c r="BP269" s="503">
        <v>30.951384115478348</v>
      </c>
      <c r="BQ269" s="503">
        <v>0</v>
      </c>
      <c r="BR269" s="503">
        <v>0</v>
      </c>
      <c r="BS269" s="503">
        <v>1059.73</v>
      </c>
      <c r="BT269" s="503">
        <v>0</v>
      </c>
      <c r="BU269" s="504">
        <v>0</v>
      </c>
      <c r="BV269" s="307"/>
      <c r="BW269" s="458"/>
      <c r="BX269" s="505"/>
      <c r="BY269" s="505"/>
      <c r="BZ269" s="505"/>
      <c r="CA269" s="505"/>
      <c r="CB269" s="505"/>
      <c r="CC269" s="505"/>
      <c r="CD269" s="505"/>
      <c r="CE269" s="505"/>
      <c r="CF269" s="505"/>
      <c r="CG269" s="505"/>
      <c r="CH269" s="505"/>
      <c r="CI269" s="505"/>
      <c r="CJ269" s="505"/>
      <c r="CK269" s="505"/>
      <c r="CL269" s="505"/>
      <c r="CM269" s="505"/>
      <c r="CN269" s="505"/>
      <c r="CO269" s="500"/>
      <c r="CP269" s="505"/>
      <c r="CQ269" s="505"/>
      <c r="CR269" s="506"/>
      <c r="CS269" s="500"/>
      <c r="CT269" s="505"/>
      <c r="CU269" s="500"/>
      <c r="CV269" s="500"/>
      <c r="CW269" s="500"/>
      <c r="CX269" s="506"/>
      <c r="CY269" s="505"/>
      <c r="CZ269" s="475"/>
      <c r="DA269" s="307"/>
      <c r="DB269" s="507">
        <v>0</v>
      </c>
      <c r="DC269" s="508"/>
      <c r="DD269" s="508"/>
      <c r="DE269" s="508"/>
      <c r="DF269" s="573">
        <v>750.97</v>
      </c>
      <c r="DG269" s="396">
        <v>239.66</v>
      </c>
      <c r="DH269" s="397"/>
      <c r="DI269" s="512"/>
      <c r="DJ269" s="171">
        <v>990.63</v>
      </c>
      <c r="DK269" s="172">
        <v>750.97</v>
      </c>
      <c r="DL269" s="172">
        <v>239.66</v>
      </c>
      <c r="DM269" s="172">
        <v>728.62</v>
      </c>
      <c r="DN269" s="172">
        <v>211.26</v>
      </c>
      <c r="DO269" s="172">
        <v>2651.1</v>
      </c>
      <c r="DP269" s="172">
        <v>284.65999999999997</v>
      </c>
      <c r="DQ269" s="513">
        <v>0</v>
      </c>
      <c r="DS269" s="2"/>
      <c r="DT269" s="2"/>
      <c r="DU269" s="2"/>
      <c r="DV269" s="2"/>
      <c r="DW269" s="60"/>
      <c r="DX269" s="512">
        <v>30602</v>
      </c>
      <c r="DY269" s="514">
        <v>1</v>
      </c>
      <c r="DZ269" s="169">
        <v>0</v>
      </c>
      <c r="EA269" s="169">
        <v>0</v>
      </c>
      <c r="EB269" s="577"/>
      <c r="EC269" s="577"/>
      <c r="ED269" s="577"/>
      <c r="EE269" s="577"/>
      <c r="EF269" s="577"/>
      <c r="EG269" s="577"/>
      <c r="EH269" s="577"/>
      <c r="EI269" s="577"/>
      <c r="EJ269" s="577"/>
      <c r="EK269" s="577"/>
      <c r="EL269" s="577"/>
      <c r="EM269" s="169">
        <v>1201.03</v>
      </c>
      <c r="EO269" s="656">
        <v>9162.4</v>
      </c>
      <c r="EP269" s="657">
        <v>13022.4</v>
      </c>
      <c r="EQ269" s="658">
        <v>1241.7</v>
      </c>
      <c r="ER269" s="657">
        <v>2581</v>
      </c>
      <c r="ES269" s="657">
        <v>4461.8999999999996</v>
      </c>
      <c r="EU269" s="635">
        <v>6.5061224489795955E-2</v>
      </c>
      <c r="EV269" s="635">
        <v>4.883500109561028E-2</v>
      </c>
      <c r="EW269" s="635">
        <v>-2.113486842105267E-2</v>
      </c>
      <c r="EX269" s="635">
        <v>3.8375558867362144E-2</v>
      </c>
      <c r="EY269" s="635">
        <v>3.3174431202600295E-2</v>
      </c>
      <c r="EZ269" s="577"/>
    </row>
    <row r="270" spans="8:156" x14ac:dyDescent="0.2">
      <c r="H270" s="14"/>
      <c r="I270" s="248"/>
      <c r="J270" s="4"/>
      <c r="K270" s="249"/>
      <c r="L270" s="249"/>
      <c r="M270" s="486">
        <v>45137</v>
      </c>
      <c r="N270" s="193">
        <v>9800</v>
      </c>
      <c r="O270" s="191">
        <v>13593</v>
      </c>
      <c r="P270" s="192">
        <v>1124</v>
      </c>
      <c r="Q270" s="191">
        <v>2776</v>
      </c>
      <c r="R270" s="578">
        <v>4532</v>
      </c>
      <c r="S270" s="487"/>
      <c r="T270" s="488"/>
      <c r="U270" s="21"/>
      <c r="V270" s="21"/>
      <c r="W270" s="489"/>
      <c r="X270" s="490">
        <v>1452</v>
      </c>
      <c r="Y270" s="194">
        <v>80</v>
      </c>
      <c r="Z270" s="192">
        <v>1988</v>
      </c>
      <c r="AA270" s="192">
        <v>24310.75</v>
      </c>
      <c r="AB270" s="192">
        <v>25102</v>
      </c>
      <c r="AC270" s="194">
        <v>-791.25</v>
      </c>
      <c r="AD270" s="491">
        <v>23114</v>
      </c>
      <c r="AE270" s="492">
        <v>-33.26</v>
      </c>
      <c r="AF270" s="192">
        <v>13593</v>
      </c>
      <c r="AG270" s="192">
        <v>13593</v>
      </c>
      <c r="AH270" s="192">
        <v>-33.26</v>
      </c>
      <c r="AI270" s="193">
        <v>9800</v>
      </c>
      <c r="AJ270" s="194">
        <v>0</v>
      </c>
      <c r="AK270" s="192">
        <v>560.5729</v>
      </c>
      <c r="AL270" s="192">
        <v>568.1961669921875</v>
      </c>
      <c r="AM270" s="207">
        <v>1220.99</v>
      </c>
      <c r="AN270" s="207">
        <v>27.252380952380957</v>
      </c>
      <c r="AO270" s="197">
        <v>-1.3599064443157163E-2</v>
      </c>
      <c r="AP270" s="493">
        <v>216.28</v>
      </c>
      <c r="AQ270" s="494">
        <v>3226.42</v>
      </c>
      <c r="AR270" s="495">
        <v>1130.1099999999999</v>
      </c>
      <c r="AS270" s="495">
        <v>1131.7</v>
      </c>
      <c r="AT270" s="495">
        <v>1250.04</v>
      </c>
      <c r="AU270" s="496">
        <v>1194.69</v>
      </c>
      <c r="AV270" s="496">
        <v>1152.52</v>
      </c>
      <c r="AW270" s="21"/>
      <c r="AX270" s="497">
        <v>1.1446000000000001</v>
      </c>
      <c r="AY270" s="498">
        <v>1.4437</v>
      </c>
      <c r="AZ270" s="499">
        <v>2.7345999999999999</v>
      </c>
      <c r="BA270" s="499">
        <v>2.1825000000000001</v>
      </c>
      <c r="BB270" s="579">
        <v>1.6292</v>
      </c>
      <c r="BC270" s="307"/>
      <c r="BD270" s="500"/>
      <c r="BE270" s="501"/>
      <c r="BF270" s="580">
        <v>1059.52</v>
      </c>
      <c r="BG270" s="502">
        <v>1059.52</v>
      </c>
      <c r="BH270" s="503">
        <v>0</v>
      </c>
      <c r="BI270" s="503">
        <v>0</v>
      </c>
      <c r="BJ270" s="503">
        <v>0</v>
      </c>
      <c r="BK270" s="503">
        <v>1059.52</v>
      </c>
      <c r="BL270" s="503">
        <v>1059.52</v>
      </c>
      <c r="BM270" s="503">
        <v>1059.52</v>
      </c>
      <c r="BN270" s="503">
        <v>1059.6500000000001</v>
      </c>
      <c r="BO270" s="503">
        <v>1059.51</v>
      </c>
      <c r="BP270" s="503">
        <v>31.047604084838966</v>
      </c>
      <c r="BQ270" s="503">
        <v>0</v>
      </c>
      <c r="BR270" s="503">
        <v>0</v>
      </c>
      <c r="BS270" s="503">
        <v>1059.46</v>
      </c>
      <c r="BT270" s="503">
        <v>0</v>
      </c>
      <c r="BU270" s="504">
        <v>0</v>
      </c>
      <c r="BV270" s="307"/>
      <c r="BW270" s="458"/>
      <c r="BX270" s="505"/>
      <c r="BY270" s="505"/>
      <c r="BZ270" s="505"/>
      <c r="CA270" s="505"/>
      <c r="CB270" s="505"/>
      <c r="CC270" s="505"/>
      <c r="CD270" s="505"/>
      <c r="CE270" s="505"/>
      <c r="CF270" s="505"/>
      <c r="CG270" s="505"/>
      <c r="CH270" s="505"/>
      <c r="CI270" s="505"/>
      <c r="CJ270" s="505"/>
      <c r="CK270" s="505"/>
      <c r="CL270" s="505"/>
      <c r="CM270" s="505"/>
      <c r="CN270" s="505"/>
      <c r="CO270" s="500"/>
      <c r="CP270" s="505"/>
      <c r="CQ270" s="505"/>
      <c r="CR270" s="506"/>
      <c r="CS270" s="500"/>
      <c r="CT270" s="505"/>
      <c r="CU270" s="500"/>
      <c r="CV270" s="500"/>
      <c r="CW270" s="500"/>
      <c r="CX270" s="506"/>
      <c r="CY270" s="505"/>
      <c r="CZ270" s="475"/>
      <c r="DA270" s="307"/>
      <c r="DB270" s="507">
        <v>0</v>
      </c>
      <c r="DC270" s="508"/>
      <c r="DD270" s="508"/>
      <c r="DE270" s="508"/>
      <c r="DF270" s="573">
        <v>768.1</v>
      </c>
      <c r="DG270" s="396">
        <v>219.99</v>
      </c>
      <c r="DH270" s="397"/>
      <c r="DI270" s="512"/>
      <c r="DJ270" s="171">
        <v>988.09</v>
      </c>
      <c r="DK270" s="172">
        <v>768.1</v>
      </c>
      <c r="DL270" s="172">
        <v>219.99</v>
      </c>
      <c r="DM270" s="172">
        <v>327.69</v>
      </c>
      <c r="DN270" s="172">
        <v>0</v>
      </c>
      <c r="DO270" s="172">
        <v>3091.5099999999998</v>
      </c>
      <c r="DP270" s="172">
        <v>504.65000000000003</v>
      </c>
      <c r="DQ270" s="513">
        <v>0</v>
      </c>
      <c r="DS270" s="2"/>
      <c r="DT270" s="2"/>
      <c r="DU270" s="2"/>
      <c r="DV270" s="2"/>
      <c r="DW270" s="60"/>
      <c r="DX270" s="512">
        <v>13763</v>
      </c>
      <c r="DY270" s="514">
        <v>0</v>
      </c>
      <c r="DZ270" s="169">
        <v>0</v>
      </c>
      <c r="EA270" s="169">
        <v>0</v>
      </c>
      <c r="EB270" s="584"/>
      <c r="EC270" s="132"/>
      <c r="ED270" s="27"/>
      <c r="EF270" s="577"/>
      <c r="EG270" s="577"/>
      <c r="EH270" s="577"/>
      <c r="EI270" s="577"/>
      <c r="EJ270" s="577"/>
      <c r="EK270" s="577"/>
      <c r="EL270" s="577"/>
      <c r="EM270" s="169">
        <v>1220.99</v>
      </c>
      <c r="EO270" s="656">
        <v>9171.2000000000007</v>
      </c>
      <c r="EP270" s="657">
        <v>12850.3</v>
      </c>
      <c r="EQ270" s="658">
        <v>1150</v>
      </c>
      <c r="ER270" s="657">
        <v>2568.8000000000002</v>
      </c>
      <c r="ES270" s="657">
        <v>4399.7</v>
      </c>
      <c r="EU270" s="635">
        <v>6.4163265306122375E-2</v>
      </c>
      <c r="EV270" s="635">
        <v>5.4638416832193094E-2</v>
      </c>
      <c r="EW270" s="635">
        <v>-2.3131672597864767E-2</v>
      </c>
      <c r="EX270" s="635">
        <v>7.4639769452449503E-2</v>
      </c>
      <c r="EY270" s="635">
        <v>2.9192409532215399E-2</v>
      </c>
      <c r="EZ270" s="577"/>
    </row>
    <row r="271" spans="8:156" x14ac:dyDescent="0.2">
      <c r="H271" s="14"/>
      <c r="I271" s="248"/>
      <c r="J271" s="4"/>
      <c r="K271" s="249"/>
      <c r="L271" s="249"/>
      <c r="M271" s="486">
        <v>45138</v>
      </c>
      <c r="N271" s="193">
        <v>9800</v>
      </c>
      <c r="O271" s="191">
        <v>13498</v>
      </c>
      <c r="P271" s="192">
        <v>1125</v>
      </c>
      <c r="Q271" s="191">
        <v>2834</v>
      </c>
      <c r="R271" s="578">
        <v>4541</v>
      </c>
      <c r="S271" s="487"/>
      <c r="T271" s="488"/>
      <c r="U271" s="21"/>
      <c r="V271" s="21"/>
      <c r="W271" s="489"/>
      <c r="X271" s="490">
        <v>1424</v>
      </c>
      <c r="Y271" s="194">
        <v>79</v>
      </c>
      <c r="Z271" s="192">
        <v>1976</v>
      </c>
      <c r="AA271" s="192">
        <v>24286.84</v>
      </c>
      <c r="AB271" s="192">
        <v>25013</v>
      </c>
      <c r="AC271" s="194">
        <v>-726.15999999999985</v>
      </c>
      <c r="AD271" s="491">
        <v>23037</v>
      </c>
      <c r="AE271" s="492">
        <v>-33.28</v>
      </c>
      <c r="AF271" s="192">
        <v>13498</v>
      </c>
      <c r="AG271" s="192">
        <v>13498</v>
      </c>
      <c r="AH271" s="192">
        <v>-33.28</v>
      </c>
      <c r="AI271" s="193">
        <v>9800</v>
      </c>
      <c r="AJ271" s="194">
        <v>0</v>
      </c>
      <c r="AK271" s="192">
        <v>706.88</v>
      </c>
      <c r="AL271" s="192">
        <v>670.01</v>
      </c>
      <c r="AM271" s="207">
        <v>1230.6199999999999</v>
      </c>
      <c r="AN271" s="207">
        <v>26.985714285714284</v>
      </c>
      <c r="AO271" s="197">
        <v>5.2158782254413769E-2</v>
      </c>
      <c r="AP271" s="493">
        <v>458.26</v>
      </c>
      <c r="AQ271" s="494">
        <v>2919.52</v>
      </c>
      <c r="AR271" s="495">
        <v>1129.24</v>
      </c>
      <c r="AS271" s="495">
        <v>1131.5999999999999</v>
      </c>
      <c r="AT271" s="495">
        <v>1248.42</v>
      </c>
      <c r="AU271" s="496">
        <v>1194.69</v>
      </c>
      <c r="AV271" s="496">
        <v>1152.9000000000001</v>
      </c>
      <c r="AW271" s="21"/>
      <c r="AX271" s="497">
        <v>1.1334</v>
      </c>
      <c r="AY271" s="498">
        <v>1.4406000000000001</v>
      </c>
      <c r="AZ271" s="499">
        <v>2.7122999999999999</v>
      </c>
      <c r="BA271" s="499">
        <v>2.1825000000000001</v>
      </c>
      <c r="BB271" s="579">
        <v>1.6369</v>
      </c>
      <c r="BC271" s="307"/>
      <c r="BD271" s="500"/>
      <c r="BE271" s="501"/>
      <c r="BF271" s="580">
        <v>1059.3800000000001</v>
      </c>
      <c r="BG271" s="502">
        <v>1059.3800000000001</v>
      </c>
      <c r="BH271" s="503">
        <v>0</v>
      </c>
      <c r="BI271" s="503">
        <v>0</v>
      </c>
      <c r="BJ271" s="503">
        <v>0</v>
      </c>
      <c r="BK271" s="503">
        <v>1059.3800000000001</v>
      </c>
      <c r="BL271" s="503">
        <v>1059.3800000000001</v>
      </c>
      <c r="BM271" s="503">
        <v>1059.3800000000001</v>
      </c>
      <c r="BN271" s="503">
        <v>1059.42</v>
      </c>
      <c r="BO271" s="503">
        <v>1059.3499999999999</v>
      </c>
      <c r="BP271" s="503">
        <v>30.460406314862574</v>
      </c>
      <c r="BQ271" s="503">
        <v>0</v>
      </c>
      <c r="BR271" s="503">
        <v>0</v>
      </c>
      <c r="BS271" s="503">
        <v>1059.3</v>
      </c>
      <c r="BT271" s="503">
        <v>0</v>
      </c>
      <c r="BU271" s="504">
        <v>0</v>
      </c>
      <c r="BV271" s="307"/>
      <c r="BW271" s="458"/>
      <c r="BX271" s="505"/>
      <c r="BY271" s="505"/>
      <c r="BZ271" s="505"/>
      <c r="CA271" s="505"/>
      <c r="CB271" s="505"/>
      <c r="CC271" s="505"/>
      <c r="CD271" s="505"/>
      <c r="CE271" s="505"/>
      <c r="CF271" s="505"/>
      <c r="CG271" s="505"/>
      <c r="CH271" s="505"/>
      <c r="CI271" s="505"/>
      <c r="CJ271" s="505"/>
      <c r="CK271" s="505"/>
      <c r="CL271" s="505"/>
      <c r="CM271" s="505"/>
      <c r="CN271" s="505"/>
      <c r="CO271" s="500"/>
      <c r="CP271" s="505"/>
      <c r="CQ271" s="505"/>
      <c r="CR271" s="506"/>
      <c r="CS271" s="500"/>
      <c r="CT271" s="505"/>
      <c r="CU271" s="500"/>
      <c r="CV271" s="500"/>
      <c r="CW271" s="500"/>
      <c r="CX271" s="506"/>
      <c r="CY271" s="505"/>
      <c r="CZ271" s="475"/>
      <c r="DA271" s="307"/>
      <c r="DB271" s="507">
        <v>0</v>
      </c>
      <c r="DC271" s="508"/>
      <c r="DD271" s="508"/>
      <c r="DE271" s="508"/>
      <c r="DF271" s="573">
        <v>727.95</v>
      </c>
      <c r="DG271" s="396">
        <v>240.63</v>
      </c>
      <c r="DH271" s="397"/>
      <c r="DI271" s="512"/>
      <c r="DJ271" s="171">
        <v>968.58</v>
      </c>
      <c r="DK271" s="172">
        <v>727.95</v>
      </c>
      <c r="DL271" s="172">
        <v>240.63</v>
      </c>
      <c r="DM271" s="172">
        <v>768.12</v>
      </c>
      <c r="DN271" s="172">
        <v>491.95</v>
      </c>
      <c r="DO271" s="172">
        <v>3051.34</v>
      </c>
      <c r="DP271" s="172">
        <v>253.32999999999998</v>
      </c>
      <c r="DQ271" s="513">
        <v>0</v>
      </c>
      <c r="DS271" s="2"/>
      <c r="DT271" s="2"/>
      <c r="DU271" s="2"/>
      <c r="DV271" s="2"/>
      <c r="DW271" s="60"/>
      <c r="DX271" s="512">
        <v>32261</v>
      </c>
      <c r="DY271" s="514">
        <v>2</v>
      </c>
      <c r="DZ271" s="169">
        <v>0</v>
      </c>
      <c r="EA271" s="169">
        <v>0</v>
      </c>
      <c r="EB271" s="584"/>
      <c r="EC271" s="132"/>
      <c r="ED271" s="27"/>
      <c r="EF271" s="577"/>
      <c r="EG271" s="577"/>
      <c r="EH271" s="577"/>
      <c r="EI271" s="577"/>
      <c r="EJ271" s="577"/>
      <c r="EK271" s="577"/>
      <c r="EL271" s="577"/>
      <c r="EM271" s="169">
        <v>1230.6199999999999</v>
      </c>
      <c r="EO271" s="659">
        <v>9171.2000000000007</v>
      </c>
      <c r="EP271" s="660">
        <v>12850.3</v>
      </c>
      <c r="EQ271" s="661">
        <v>1150</v>
      </c>
      <c r="ER271" s="660">
        <v>2568.8000000000002</v>
      </c>
      <c r="ES271" s="660">
        <v>4399.7</v>
      </c>
      <c r="EU271" s="635">
        <v>6.4163265306122375E-2</v>
      </c>
      <c r="EV271" s="635">
        <v>4.798488664987411E-2</v>
      </c>
      <c r="EW271" s="635">
        <v>-2.2222222222222223E-2</v>
      </c>
      <c r="EX271" s="635">
        <v>9.3577981651376083E-2</v>
      </c>
      <c r="EY271" s="635">
        <v>3.1116494164281035E-2</v>
      </c>
      <c r="EZ271" s="9"/>
    </row>
    <row r="272" spans="8:156" ht="18" x14ac:dyDescent="0.25">
      <c r="H272" s="14"/>
      <c r="I272" s="248"/>
      <c r="J272" s="574" t="s">
        <v>209</v>
      </c>
      <c r="K272" s="249"/>
      <c r="L272" s="249"/>
      <c r="M272" s="486">
        <v>45139</v>
      </c>
      <c r="N272" s="193">
        <v>9800</v>
      </c>
      <c r="O272" s="191">
        <v>13462</v>
      </c>
      <c r="P272" s="192">
        <v>1132</v>
      </c>
      <c r="Q272" s="191">
        <v>2848</v>
      </c>
      <c r="R272" s="578">
        <v>4464</v>
      </c>
      <c r="S272" s="487"/>
      <c r="T272" s="488"/>
      <c r="U272" s="21"/>
      <c r="V272" s="21"/>
      <c r="W272" s="489"/>
      <c r="X272" s="490">
        <v>1476</v>
      </c>
      <c r="Y272" s="194">
        <v>79</v>
      </c>
      <c r="Z272" s="192">
        <v>1896</v>
      </c>
      <c r="AA272" s="192">
        <v>24242</v>
      </c>
      <c r="AB272" s="192">
        <v>24877</v>
      </c>
      <c r="AC272" s="194">
        <v>-635</v>
      </c>
      <c r="AD272" s="491">
        <v>22981</v>
      </c>
      <c r="AE272" s="492">
        <v>-34.17</v>
      </c>
      <c r="AF272" s="192">
        <v>13462</v>
      </c>
      <c r="AG272" s="192">
        <v>13462</v>
      </c>
      <c r="AH272" s="192">
        <v>-33.17</v>
      </c>
      <c r="AI272" s="193">
        <v>9800</v>
      </c>
      <c r="AJ272" s="194">
        <v>0</v>
      </c>
      <c r="AK272" s="192">
        <v>801.97300000000007</v>
      </c>
      <c r="AL272" s="192">
        <v>771.73583984375</v>
      </c>
      <c r="AM272" s="207">
        <v>1224.1099999999999</v>
      </c>
      <c r="AN272" s="207">
        <v>26.885714285714286</v>
      </c>
      <c r="AO272" s="197">
        <v>3.770346402715561E-2</v>
      </c>
      <c r="AP272" s="493">
        <v>105.45</v>
      </c>
      <c r="AQ272" s="494">
        <v>3176.64</v>
      </c>
      <c r="AR272" s="495">
        <v>1129.53</v>
      </c>
      <c r="AS272" s="495">
        <v>1132.82</v>
      </c>
      <c r="AT272" s="495">
        <v>1250.25</v>
      </c>
      <c r="AU272" s="496">
        <v>1194.69</v>
      </c>
      <c r="AV272" s="496">
        <v>1153.3800000000001</v>
      </c>
      <c r="AW272" s="21"/>
      <c r="AX272" s="497">
        <v>1.1292</v>
      </c>
      <c r="AY272" s="498">
        <v>1.4551000000000001</v>
      </c>
      <c r="AZ272" s="499">
        <v>2.7269000000000001</v>
      </c>
      <c r="BA272" s="499">
        <v>2.1825000000000001</v>
      </c>
      <c r="BB272" s="579">
        <v>1.6422000000000001</v>
      </c>
      <c r="BC272" s="307"/>
      <c r="BD272" s="500"/>
      <c r="BE272" s="501"/>
      <c r="BF272" s="580">
        <v>1059.46</v>
      </c>
      <c r="BG272" s="502">
        <v>1059.46</v>
      </c>
      <c r="BH272" s="503">
        <v>0</v>
      </c>
      <c r="BI272" s="503">
        <v>0</v>
      </c>
      <c r="BJ272" s="503">
        <v>0</v>
      </c>
      <c r="BK272" s="503">
        <v>1059.46</v>
      </c>
      <c r="BL272" s="503">
        <v>1059.46</v>
      </c>
      <c r="BM272" s="503">
        <v>1059.46</v>
      </c>
      <c r="BN272" s="503">
        <v>1059.02</v>
      </c>
      <c r="BO272" s="503">
        <v>1059.4100000000001</v>
      </c>
      <c r="BP272" s="503">
        <v>31.670030908976219</v>
      </c>
      <c r="BQ272" s="503">
        <v>0</v>
      </c>
      <c r="BR272" s="503">
        <v>0</v>
      </c>
      <c r="BS272" s="503">
        <v>1059.3900000000001</v>
      </c>
      <c r="BT272" s="503">
        <v>0</v>
      </c>
      <c r="BU272" s="504">
        <v>0</v>
      </c>
      <c r="BV272" s="307"/>
      <c r="BW272" s="458"/>
      <c r="BX272" s="505"/>
      <c r="BY272" s="505"/>
      <c r="BZ272" s="505"/>
      <c r="CA272" s="505"/>
      <c r="CB272" s="505"/>
      <c r="CC272" s="505"/>
      <c r="CD272" s="505"/>
      <c r="CE272" s="505"/>
      <c r="CF272" s="505"/>
      <c r="CG272" s="505"/>
      <c r="CH272" s="505"/>
      <c r="CI272" s="505"/>
      <c r="CJ272" s="505"/>
      <c r="CK272" s="505"/>
      <c r="CL272" s="505"/>
      <c r="CM272" s="505"/>
      <c r="CN272" s="505"/>
      <c r="CO272" s="500"/>
      <c r="CP272" s="505"/>
      <c r="CQ272" s="505"/>
      <c r="CR272" s="506"/>
      <c r="CS272" s="500"/>
      <c r="CT272" s="505"/>
      <c r="CU272" s="500"/>
      <c r="CV272" s="500"/>
      <c r="CW272" s="500"/>
      <c r="CX272" s="506"/>
      <c r="CY272" s="505"/>
      <c r="CZ272" s="475"/>
      <c r="DA272" s="307"/>
      <c r="DB272" s="507">
        <v>0</v>
      </c>
      <c r="DC272" s="508"/>
      <c r="DD272" s="508"/>
      <c r="DE272" s="508"/>
      <c r="DF272" s="573">
        <v>747.16</v>
      </c>
      <c r="DG272" s="396">
        <v>256.97000000000003</v>
      </c>
      <c r="DH272" s="397"/>
      <c r="DI272" s="512"/>
      <c r="DJ272" s="171">
        <v>1004.13</v>
      </c>
      <c r="DK272" s="172">
        <v>747.16</v>
      </c>
      <c r="DL272" s="172">
        <v>256.97000000000003</v>
      </c>
      <c r="DM272" s="172">
        <v>1063.95</v>
      </c>
      <c r="DN272" s="172">
        <v>328.76</v>
      </c>
      <c r="DO272" s="172">
        <v>2734.55</v>
      </c>
      <c r="DP272" s="172">
        <v>181.54000000000002</v>
      </c>
      <c r="DQ272" s="513">
        <v>0</v>
      </c>
      <c r="DS272" s="2"/>
      <c r="DT272" s="2"/>
      <c r="DU272" s="2"/>
      <c r="DV272" s="2"/>
      <c r="DW272" s="60"/>
      <c r="DX272" s="512">
        <v>44686</v>
      </c>
      <c r="DY272" s="514">
        <v>1</v>
      </c>
      <c r="DZ272" s="169">
        <v>0</v>
      </c>
      <c r="EA272" s="169">
        <v>0</v>
      </c>
      <c r="EB272" s="131"/>
      <c r="EC272" s="133"/>
      <c r="ED272" s="27"/>
      <c r="EG272" s="131"/>
      <c r="EH272" s="133"/>
      <c r="EI272" s="133"/>
      <c r="EJ272" s="23"/>
      <c r="EK272" s="133"/>
      <c r="EL272" s="133"/>
      <c r="EM272" s="169">
        <v>1224.1099999999999</v>
      </c>
      <c r="EO272" s="656">
        <v>9180</v>
      </c>
      <c r="EP272" s="657">
        <v>12803</v>
      </c>
      <c r="EQ272" s="658">
        <v>1141</v>
      </c>
      <c r="ER272" s="657">
        <v>2668</v>
      </c>
      <c r="ES272" s="657">
        <v>4292</v>
      </c>
      <c r="EU272" s="635">
        <v>6.3265306122448975E-2</v>
      </c>
      <c r="EV272" s="635">
        <v>4.8952607339176946E-2</v>
      </c>
      <c r="EW272" s="635">
        <v>-7.9505300353356883E-3</v>
      </c>
      <c r="EX272" s="635">
        <v>6.3202247191011238E-2</v>
      </c>
      <c r="EY272" s="635">
        <v>3.8530465949820791E-2</v>
      </c>
      <c r="EZ272" s="9"/>
    </row>
    <row r="273" spans="8:156" ht="18" x14ac:dyDescent="0.25">
      <c r="H273" s="14"/>
      <c r="I273" s="248"/>
      <c r="J273" s="4"/>
      <c r="K273" s="249"/>
      <c r="L273" s="249"/>
      <c r="M273" s="486">
        <v>45140</v>
      </c>
      <c r="N273" s="193">
        <v>9799</v>
      </c>
      <c r="O273" s="191">
        <v>13419</v>
      </c>
      <c r="P273" s="192">
        <v>1185</v>
      </c>
      <c r="Q273" s="191">
        <v>2502</v>
      </c>
      <c r="R273" s="578">
        <v>4329</v>
      </c>
      <c r="S273" s="487"/>
      <c r="T273" s="488"/>
      <c r="U273" s="21"/>
      <c r="V273" s="21"/>
      <c r="W273" s="489"/>
      <c r="X273" s="490">
        <v>1373</v>
      </c>
      <c r="Y273" s="194">
        <v>78</v>
      </c>
      <c r="Z273" s="192">
        <v>2218</v>
      </c>
      <c r="AA273" s="192">
        <v>24326.21</v>
      </c>
      <c r="AB273" s="192">
        <v>24944</v>
      </c>
      <c r="AC273" s="194">
        <v>-617.79000000000087</v>
      </c>
      <c r="AD273" s="491">
        <v>22726</v>
      </c>
      <c r="AE273" s="492">
        <v>-0.75</v>
      </c>
      <c r="AF273" s="192">
        <v>13419</v>
      </c>
      <c r="AG273" s="192">
        <v>13419</v>
      </c>
      <c r="AH273" s="192">
        <v>0.25</v>
      </c>
      <c r="AI273" s="193">
        <v>9799</v>
      </c>
      <c r="AJ273" s="194">
        <v>0</v>
      </c>
      <c r="AK273" s="192">
        <v>792.76900000000001</v>
      </c>
      <c r="AL273" s="192">
        <v>816.02</v>
      </c>
      <c r="AM273" s="207">
        <v>1223.1500000000001</v>
      </c>
      <c r="AN273" s="207">
        <v>26.476190476190474</v>
      </c>
      <c r="AO273" s="197">
        <v>-2.9328846107756455E-2</v>
      </c>
      <c r="AP273" s="493">
        <v>0</v>
      </c>
      <c r="AQ273" s="494">
        <v>2823.83</v>
      </c>
      <c r="AR273" s="495">
        <v>1128.07</v>
      </c>
      <c r="AS273" s="495">
        <v>1132.8</v>
      </c>
      <c r="AT273" s="495">
        <v>1247.72</v>
      </c>
      <c r="AU273" s="496">
        <v>1194.69</v>
      </c>
      <c r="AV273" s="496">
        <v>1155.94</v>
      </c>
      <c r="AW273" s="21"/>
      <c r="AX273" s="497">
        <v>1.1120000000000001</v>
      </c>
      <c r="AY273" s="498">
        <v>1.4544999999999999</v>
      </c>
      <c r="AZ273" s="499">
        <v>2.6930999999999998</v>
      </c>
      <c r="BA273" s="499">
        <v>2.1825000000000001</v>
      </c>
      <c r="BB273" s="579">
        <v>1.6732</v>
      </c>
      <c r="BC273" s="307"/>
      <c r="BD273" s="500"/>
      <c r="BE273" s="501"/>
      <c r="BF273" s="580">
        <v>1059.21</v>
      </c>
      <c r="BG273" s="502">
        <v>1059.21</v>
      </c>
      <c r="BH273" s="503">
        <v>0</v>
      </c>
      <c r="BI273" s="503">
        <v>0</v>
      </c>
      <c r="BJ273" s="503">
        <v>0</v>
      </c>
      <c r="BK273" s="503">
        <v>1059.21</v>
      </c>
      <c r="BL273" s="503">
        <v>1059.21</v>
      </c>
      <c r="BM273" s="503">
        <v>1059.21</v>
      </c>
      <c r="BN273" s="503">
        <v>1059.26</v>
      </c>
      <c r="BO273" s="503">
        <v>1059.1500000000001</v>
      </c>
      <c r="BP273" s="503">
        <v>29.8975475443427</v>
      </c>
      <c r="BQ273" s="503">
        <v>0</v>
      </c>
      <c r="BR273" s="503">
        <v>0</v>
      </c>
      <c r="BS273" s="503">
        <v>1059.1199999999999</v>
      </c>
      <c r="BT273" s="503">
        <v>0</v>
      </c>
      <c r="BU273" s="504">
        <v>0</v>
      </c>
      <c r="BV273" s="307"/>
      <c r="BW273" s="458"/>
      <c r="BX273" s="505"/>
      <c r="BY273" s="505"/>
      <c r="BZ273" s="505"/>
      <c r="CA273" s="505"/>
      <c r="CB273" s="505"/>
      <c r="CC273" s="505"/>
      <c r="CD273" s="505"/>
      <c r="CE273" s="505"/>
      <c r="CF273" s="505"/>
      <c r="CG273" s="505"/>
      <c r="CH273" s="505"/>
      <c r="CI273" s="505"/>
      <c r="CJ273" s="505"/>
      <c r="CK273" s="505"/>
      <c r="CL273" s="505"/>
      <c r="CM273" s="505"/>
      <c r="CN273" s="505"/>
      <c r="CO273" s="500"/>
      <c r="CP273" s="505"/>
      <c r="CQ273" s="505"/>
      <c r="CR273" s="506"/>
      <c r="CS273" s="500"/>
      <c r="CT273" s="505"/>
      <c r="CU273" s="500"/>
      <c r="CV273" s="500"/>
      <c r="CW273" s="500"/>
      <c r="CX273" s="506"/>
      <c r="CY273" s="505"/>
      <c r="CZ273" s="475"/>
      <c r="DA273" s="307"/>
      <c r="DB273" s="507">
        <v>0</v>
      </c>
      <c r="DC273" s="508"/>
      <c r="DD273" s="508"/>
      <c r="DE273" s="508"/>
      <c r="DF273" s="573">
        <v>720</v>
      </c>
      <c r="DG273" s="396">
        <v>213.82</v>
      </c>
      <c r="DH273" s="397"/>
      <c r="DI273" s="512"/>
      <c r="DJ273" s="171">
        <v>933.81999999999994</v>
      </c>
      <c r="DK273" s="172">
        <v>720</v>
      </c>
      <c r="DL273" s="172">
        <v>213.82</v>
      </c>
      <c r="DM273" s="172">
        <v>950.71</v>
      </c>
      <c r="DN273" s="172">
        <v>0</v>
      </c>
      <c r="DO273" s="172">
        <v>2503.84</v>
      </c>
      <c r="DP273" s="172">
        <v>395.35999999999996</v>
      </c>
      <c r="DQ273" s="513">
        <v>0</v>
      </c>
      <c r="DS273" s="2"/>
      <c r="DT273" s="2"/>
      <c r="DU273" s="2"/>
      <c r="DV273" s="2"/>
      <c r="DW273" s="60"/>
      <c r="DX273" s="512">
        <v>39930</v>
      </c>
      <c r="DY273" s="514">
        <v>0</v>
      </c>
      <c r="DZ273" s="169">
        <v>0</v>
      </c>
      <c r="EA273" s="169">
        <v>0</v>
      </c>
      <c r="EB273" s="131"/>
      <c r="EC273" s="133"/>
      <c r="ED273" s="27"/>
      <c r="EG273" s="131"/>
      <c r="EH273" s="133"/>
      <c r="EI273" s="133"/>
      <c r="EJ273" s="23"/>
      <c r="EK273" s="133"/>
      <c r="EL273" s="133"/>
      <c r="EM273" s="169">
        <v>1223.1500000000001</v>
      </c>
      <c r="EO273" s="656">
        <v>9173.5</v>
      </c>
      <c r="EP273" s="657">
        <v>12804</v>
      </c>
      <c r="EQ273" s="658">
        <v>1182</v>
      </c>
      <c r="ER273" s="657">
        <v>2215</v>
      </c>
      <c r="ES273" s="657">
        <v>4329</v>
      </c>
      <c r="EU273" s="635">
        <v>6.3833044188182461E-2</v>
      </c>
      <c r="EV273" s="635">
        <v>4.5830538788285267E-2</v>
      </c>
      <c r="EW273" s="635">
        <v>2.5316455696202532E-3</v>
      </c>
      <c r="EX273" s="635">
        <v>0.11470823341326938</v>
      </c>
      <c r="EY273" s="635">
        <v>0</v>
      </c>
      <c r="EZ273" s="9"/>
    </row>
    <row r="274" spans="8:156" x14ac:dyDescent="0.2">
      <c r="H274" s="14"/>
      <c r="I274" s="248"/>
      <c r="J274" s="4"/>
      <c r="K274" s="249"/>
      <c r="L274" s="249"/>
      <c r="M274" s="486">
        <v>45141</v>
      </c>
      <c r="N274" s="193">
        <v>9800</v>
      </c>
      <c r="O274" s="191">
        <v>13314</v>
      </c>
      <c r="P274" s="192">
        <v>1148</v>
      </c>
      <c r="Q274" s="191">
        <v>2802</v>
      </c>
      <c r="R274" s="578">
        <v>4324</v>
      </c>
      <c r="S274" s="487"/>
      <c r="T274" s="488"/>
      <c r="U274" s="21"/>
      <c r="V274" s="21"/>
      <c r="W274" s="489"/>
      <c r="X274" s="490">
        <v>1288</v>
      </c>
      <c r="Y274" s="194">
        <v>78</v>
      </c>
      <c r="Z274" s="192">
        <v>2305</v>
      </c>
      <c r="AA274" s="192">
        <v>23934.54</v>
      </c>
      <c r="AB274" s="192">
        <v>24858</v>
      </c>
      <c r="AC274" s="194">
        <v>-923.45999999999913</v>
      </c>
      <c r="AD274" s="491">
        <v>22553</v>
      </c>
      <c r="AE274" s="492">
        <v>45.34</v>
      </c>
      <c r="AF274" s="192">
        <v>13314</v>
      </c>
      <c r="AG274" s="192">
        <v>13314</v>
      </c>
      <c r="AH274" s="192">
        <v>45.34</v>
      </c>
      <c r="AI274" s="193">
        <v>9800</v>
      </c>
      <c r="AJ274" s="194">
        <v>0</v>
      </c>
      <c r="AK274" s="192">
        <v>610.39</v>
      </c>
      <c r="AL274" s="192">
        <v>795.55</v>
      </c>
      <c r="AM274" s="207">
        <v>1219.55</v>
      </c>
      <c r="AN274" s="207">
        <v>25.919047619047618</v>
      </c>
      <c r="AO274" s="197">
        <v>-0.30334704041678268</v>
      </c>
      <c r="AP274" s="493">
        <v>545.54</v>
      </c>
      <c r="AQ274" s="494">
        <v>2743.18</v>
      </c>
      <c r="AR274" s="495">
        <v>1126.6600000000001</v>
      </c>
      <c r="AS274" s="495">
        <v>1133.93</v>
      </c>
      <c r="AT274" s="495">
        <v>1247.51</v>
      </c>
      <c r="AU274" s="496">
        <v>1194.69</v>
      </c>
      <c r="AV274" s="496">
        <v>1155.28</v>
      </c>
      <c r="AW274" s="21"/>
      <c r="AX274" s="497">
        <v>1.0886</v>
      </c>
      <c r="AY274" s="498">
        <v>1.4689000000000001</v>
      </c>
      <c r="AZ274" s="499">
        <v>2.694</v>
      </c>
      <c r="BA274" s="499">
        <v>2.1825000000000001</v>
      </c>
      <c r="BB274" s="579">
        <v>1.6662999999999999</v>
      </c>
      <c r="BC274" s="307"/>
      <c r="BD274" s="500"/>
      <c r="BE274" s="501"/>
      <c r="BF274" s="580">
        <v>1059.7</v>
      </c>
      <c r="BG274" s="502">
        <v>1059.7</v>
      </c>
      <c r="BH274" s="503">
        <v>0</v>
      </c>
      <c r="BI274" s="503">
        <v>0</v>
      </c>
      <c r="BJ274" s="503">
        <v>0</v>
      </c>
      <c r="BK274" s="503">
        <v>1059.7</v>
      </c>
      <c r="BL274" s="503">
        <v>1059.7</v>
      </c>
      <c r="BM274" s="503">
        <v>1059.7</v>
      </c>
      <c r="BN274" s="503">
        <v>1059.74</v>
      </c>
      <c r="BO274" s="503">
        <v>1059.6500000000001</v>
      </c>
      <c r="BP274" s="503">
        <v>27.922135848094815</v>
      </c>
      <c r="BQ274" s="503">
        <v>191.53277999999955</v>
      </c>
      <c r="BR274" s="503">
        <v>0</v>
      </c>
      <c r="BS274" s="503">
        <v>1059.58</v>
      </c>
      <c r="BT274" s="503">
        <v>0</v>
      </c>
      <c r="BU274" s="504">
        <v>0</v>
      </c>
      <c r="BV274" s="307"/>
      <c r="BW274" s="458"/>
      <c r="BX274" s="505"/>
      <c r="BY274" s="505"/>
      <c r="BZ274" s="505"/>
      <c r="CA274" s="505"/>
      <c r="CB274" s="505"/>
      <c r="CC274" s="505"/>
      <c r="CD274" s="505"/>
      <c r="CE274" s="505"/>
      <c r="CF274" s="505"/>
      <c r="CG274" s="505"/>
      <c r="CH274" s="505"/>
      <c r="CI274" s="505"/>
      <c r="CJ274" s="505"/>
      <c r="CK274" s="505"/>
      <c r="CL274" s="505"/>
      <c r="CM274" s="505"/>
      <c r="CN274" s="505"/>
      <c r="CO274" s="500"/>
      <c r="CP274" s="505"/>
      <c r="CQ274" s="505"/>
      <c r="CR274" s="506"/>
      <c r="CS274" s="500"/>
      <c r="CT274" s="505"/>
      <c r="CU274" s="500"/>
      <c r="CV274" s="500"/>
      <c r="CW274" s="500"/>
      <c r="CX274" s="506"/>
      <c r="CY274" s="505"/>
      <c r="CZ274" s="475"/>
      <c r="DA274" s="307"/>
      <c r="DB274" s="507">
        <v>0</v>
      </c>
      <c r="DC274" s="508"/>
      <c r="DD274" s="508"/>
      <c r="DE274" s="508"/>
      <c r="DF274" s="573">
        <v>630.24</v>
      </c>
      <c r="DG274" s="396">
        <v>246.18</v>
      </c>
      <c r="DH274" s="397"/>
      <c r="DI274" s="512"/>
      <c r="DJ274" s="171">
        <v>876.42000000000007</v>
      </c>
      <c r="DK274" s="172">
        <v>630.24</v>
      </c>
      <c r="DL274" s="172">
        <v>246.18</v>
      </c>
      <c r="DM274" s="172">
        <v>867.38</v>
      </c>
      <c r="DN274" s="172">
        <v>277.07</v>
      </c>
      <c r="DO274" s="172">
        <v>2266.6999999999998</v>
      </c>
      <c r="DP274" s="172">
        <v>364.46999999999997</v>
      </c>
      <c r="DQ274" s="513">
        <v>0</v>
      </c>
      <c r="DS274" s="2"/>
      <c r="DT274" s="2"/>
      <c r="DU274" s="2"/>
      <c r="DV274" s="2"/>
      <c r="DW274" s="60"/>
      <c r="DX274" s="512">
        <v>36430</v>
      </c>
      <c r="DY274" s="514">
        <v>1</v>
      </c>
      <c r="DZ274" s="169">
        <v>0</v>
      </c>
      <c r="EA274" s="169">
        <v>0</v>
      </c>
      <c r="EB274" s="577"/>
      <c r="EC274" s="577"/>
      <c r="ED274" s="577"/>
      <c r="EE274" s="577"/>
      <c r="EF274" s="577"/>
      <c r="EG274" s="577"/>
      <c r="EH274" s="577"/>
      <c r="EI274" s="577"/>
      <c r="EJ274" s="577"/>
      <c r="EK274" s="577"/>
      <c r="EL274" s="577"/>
      <c r="EM274" s="169">
        <v>1219.55</v>
      </c>
      <c r="EO274" s="656">
        <v>9166</v>
      </c>
      <c r="EP274" s="657">
        <v>12757</v>
      </c>
      <c r="EQ274" s="658">
        <v>1162</v>
      </c>
      <c r="ER274" s="657">
        <v>2686</v>
      </c>
      <c r="ES274" s="657">
        <v>4324</v>
      </c>
      <c r="EU274" s="635">
        <v>6.4693877551020407E-2</v>
      </c>
      <c r="EV274" s="635">
        <v>4.1835661709478743E-2</v>
      </c>
      <c r="EW274" s="635">
        <v>-1.2195121951219513E-2</v>
      </c>
      <c r="EX274" s="635">
        <v>4.1399000713775877E-2</v>
      </c>
      <c r="EY274" s="635">
        <v>0</v>
      </c>
      <c r="EZ274" s="9"/>
    </row>
    <row r="275" spans="8:156" x14ac:dyDescent="0.2">
      <c r="H275" s="14"/>
      <c r="I275" s="248"/>
      <c r="J275" s="4"/>
      <c r="K275" s="249"/>
      <c r="L275" s="249"/>
      <c r="M275" s="486">
        <v>45142</v>
      </c>
      <c r="N275" s="193">
        <v>9800</v>
      </c>
      <c r="O275" s="191">
        <v>13565</v>
      </c>
      <c r="P275" s="192">
        <v>1772</v>
      </c>
      <c r="Q275" s="191">
        <v>2772</v>
      </c>
      <c r="R275" s="578">
        <v>4393</v>
      </c>
      <c r="S275" s="487"/>
      <c r="T275" s="488"/>
      <c r="U275" s="21"/>
      <c r="V275" s="21"/>
      <c r="W275" s="489"/>
      <c r="X275" s="490">
        <v>1434</v>
      </c>
      <c r="Y275" s="194">
        <v>81</v>
      </c>
      <c r="Z275" s="192">
        <v>2147</v>
      </c>
      <c r="AA275" s="192">
        <v>24657.68</v>
      </c>
      <c r="AB275" s="192">
        <v>25565</v>
      </c>
      <c r="AC275" s="194">
        <v>-907.31999999999971</v>
      </c>
      <c r="AD275" s="491">
        <v>23418</v>
      </c>
      <c r="AE275" s="492">
        <v>-31.2</v>
      </c>
      <c r="AF275" s="192">
        <v>13565</v>
      </c>
      <c r="AG275" s="192">
        <v>13565</v>
      </c>
      <c r="AH275" s="192">
        <v>-31.2</v>
      </c>
      <c r="AI275" s="193">
        <v>9800</v>
      </c>
      <c r="AJ275" s="194">
        <v>0</v>
      </c>
      <c r="AK275" s="192">
        <v>853.35</v>
      </c>
      <c r="AL275" s="192">
        <v>851.97</v>
      </c>
      <c r="AM275" s="207">
        <v>1221.93</v>
      </c>
      <c r="AN275" s="207">
        <v>26.709523809523809</v>
      </c>
      <c r="AO275" s="197">
        <v>1.6171559149235314E-3</v>
      </c>
      <c r="AP275" s="493">
        <v>246.48</v>
      </c>
      <c r="AQ275" s="494">
        <v>2931.44</v>
      </c>
      <c r="AR275" s="495">
        <v>1128.98</v>
      </c>
      <c r="AS275" s="495">
        <v>1132.75</v>
      </c>
      <c r="AT275" s="495">
        <v>1242.45</v>
      </c>
      <c r="AU275" s="496">
        <v>1194.69</v>
      </c>
      <c r="AV275" s="496">
        <v>1154.92</v>
      </c>
      <c r="AW275" s="21"/>
      <c r="AX275" s="497">
        <v>1.1217999999999999</v>
      </c>
      <c r="AY275" s="498">
        <v>1.4528000000000001</v>
      </c>
      <c r="AZ275" s="499">
        <v>2.6292</v>
      </c>
      <c r="BA275" s="499">
        <v>2.1825000000000001</v>
      </c>
      <c r="BB275" s="579">
        <v>1.6614</v>
      </c>
      <c r="BC275" s="307"/>
      <c r="BD275" s="500"/>
      <c r="BE275" s="501"/>
      <c r="BF275" s="580">
        <v>1060.5</v>
      </c>
      <c r="BG275" s="502">
        <v>1060.5</v>
      </c>
      <c r="BH275" s="503">
        <v>0</v>
      </c>
      <c r="BI275" s="503">
        <v>0</v>
      </c>
      <c r="BJ275" s="503">
        <v>0</v>
      </c>
      <c r="BK275" s="503">
        <v>1060.5</v>
      </c>
      <c r="BL275" s="503">
        <v>1060.5</v>
      </c>
      <c r="BM275" s="503">
        <v>1060.5</v>
      </c>
      <c r="BN275" s="503">
        <v>1059.9100000000001</v>
      </c>
      <c r="BO275" s="503">
        <v>1060.49</v>
      </c>
      <c r="BP275" s="503">
        <v>30.191938579654511</v>
      </c>
      <c r="BQ275" s="503">
        <v>58.670569999999316</v>
      </c>
      <c r="BR275" s="503">
        <v>0</v>
      </c>
      <c r="BS275" s="503">
        <v>1060.4000000000001</v>
      </c>
      <c r="BT275" s="503">
        <v>0</v>
      </c>
      <c r="BU275" s="504">
        <v>0</v>
      </c>
      <c r="BV275" s="307"/>
      <c r="BW275" s="458"/>
      <c r="BX275" s="505"/>
      <c r="BY275" s="505"/>
      <c r="BZ275" s="505"/>
      <c r="CA275" s="505"/>
      <c r="CB275" s="505"/>
      <c r="CC275" s="505"/>
      <c r="CD275" s="505"/>
      <c r="CE275" s="505"/>
      <c r="CF275" s="505"/>
      <c r="CG275" s="505"/>
      <c r="CH275" s="505"/>
      <c r="CI275" s="505"/>
      <c r="CJ275" s="505"/>
      <c r="CK275" s="505"/>
      <c r="CL275" s="505"/>
      <c r="CM275" s="505"/>
      <c r="CN275" s="505"/>
      <c r="CO275" s="500"/>
      <c r="CP275" s="505"/>
      <c r="CQ275" s="505"/>
      <c r="CR275" s="506"/>
      <c r="CS275" s="500"/>
      <c r="CT275" s="505"/>
      <c r="CU275" s="500"/>
      <c r="CV275" s="500"/>
      <c r="CW275" s="500"/>
      <c r="CX275" s="506"/>
      <c r="CY275" s="505"/>
      <c r="CZ275" s="475"/>
      <c r="DA275" s="307"/>
      <c r="DB275" s="507">
        <v>0</v>
      </c>
      <c r="DC275" s="508"/>
      <c r="DD275" s="508"/>
      <c r="DE275" s="508"/>
      <c r="DF275" s="573">
        <v>720.56</v>
      </c>
      <c r="DG275" s="396">
        <v>254.7</v>
      </c>
      <c r="DH275" s="397"/>
      <c r="DI275" s="512"/>
      <c r="DJ275" s="171">
        <v>975.26</v>
      </c>
      <c r="DK275" s="172">
        <v>720.56</v>
      </c>
      <c r="DL275" s="172">
        <v>254.7</v>
      </c>
      <c r="DM275" s="172">
        <v>204.79</v>
      </c>
      <c r="DN275" s="172">
        <v>327.81</v>
      </c>
      <c r="DO275" s="172">
        <v>2782.4700000000003</v>
      </c>
      <c r="DP275" s="172">
        <v>291.35999999999996</v>
      </c>
      <c r="DQ275" s="513">
        <v>0</v>
      </c>
      <c r="DS275" s="2"/>
      <c r="DT275" s="2"/>
      <c r="DU275" s="2"/>
      <c r="DV275" s="2"/>
      <c r="DW275" s="60"/>
      <c r="DX275" s="512">
        <v>8601</v>
      </c>
      <c r="DY275" s="514">
        <v>1</v>
      </c>
      <c r="DZ275" s="169">
        <v>0</v>
      </c>
      <c r="EA275" s="169">
        <v>0</v>
      </c>
      <c r="EB275" s="577"/>
      <c r="EC275" s="577"/>
      <c r="ED275" s="577"/>
      <c r="EE275" s="577"/>
      <c r="EF275" s="577"/>
      <c r="EG275" s="577"/>
      <c r="EH275" s="577"/>
      <c r="EI275" s="577"/>
      <c r="EJ275" s="577"/>
      <c r="EK275" s="577"/>
      <c r="EL275" s="577"/>
      <c r="EM275" s="169">
        <v>1221.93</v>
      </c>
      <c r="EO275" s="656">
        <v>12917</v>
      </c>
      <c r="EP275" s="657">
        <v>15390</v>
      </c>
      <c r="EQ275" s="658">
        <v>9174</v>
      </c>
      <c r="ER275" s="657">
        <v>2665</v>
      </c>
      <c r="ES275" s="657">
        <v>4392</v>
      </c>
      <c r="EU275" s="635">
        <v>-0.3180612244897959</v>
      </c>
      <c r="EV275" s="635">
        <v>-0.13453741245853298</v>
      </c>
      <c r="EW275" s="635">
        <v>-4.1772009029345369</v>
      </c>
      <c r="EX275" s="635">
        <v>3.86002886002886E-2</v>
      </c>
      <c r="EY275" s="635">
        <v>2.2763487366264513E-4</v>
      </c>
      <c r="EZ275" s="9"/>
    </row>
    <row r="276" spans="8:156" x14ac:dyDescent="0.2">
      <c r="H276" s="14"/>
      <c r="I276" s="248"/>
      <c r="J276" s="4"/>
      <c r="K276" s="249"/>
      <c r="L276" s="249"/>
      <c r="M276" s="486">
        <v>45143</v>
      </c>
      <c r="N276" s="193">
        <v>9116</v>
      </c>
      <c r="O276" s="191">
        <v>13521</v>
      </c>
      <c r="P276" s="192">
        <v>3049</v>
      </c>
      <c r="Q276" s="191">
        <v>2802</v>
      </c>
      <c r="R276" s="578">
        <v>4326</v>
      </c>
      <c r="S276" s="487"/>
      <c r="T276" s="488"/>
      <c r="U276" s="21"/>
      <c r="V276" s="21"/>
      <c r="W276" s="489"/>
      <c r="X276" s="490">
        <v>1521</v>
      </c>
      <c r="Y276" s="194">
        <v>82</v>
      </c>
      <c r="Z276" s="192">
        <v>2566</v>
      </c>
      <c r="AA276" s="192">
        <v>25275.96</v>
      </c>
      <c r="AB276" s="192">
        <v>26045</v>
      </c>
      <c r="AC276" s="194">
        <v>-769.04000000000087</v>
      </c>
      <c r="AD276" s="491">
        <v>23479</v>
      </c>
      <c r="AE276" s="492">
        <v>-31.52</v>
      </c>
      <c r="AF276" s="192">
        <v>13521</v>
      </c>
      <c r="AG276" s="192">
        <v>13521</v>
      </c>
      <c r="AH276" s="192">
        <v>-31.52</v>
      </c>
      <c r="AI276" s="193">
        <v>9116</v>
      </c>
      <c r="AJ276" s="194">
        <v>0</v>
      </c>
      <c r="AK276" s="192">
        <v>1276.46</v>
      </c>
      <c r="AL276" s="192">
        <v>1145.92</v>
      </c>
      <c r="AM276" s="207">
        <v>1221.43</v>
      </c>
      <c r="AN276" s="207">
        <v>25.171428571428567</v>
      </c>
      <c r="AO276" s="197">
        <v>0.10226720774642367</v>
      </c>
      <c r="AP276" s="493">
        <v>118.91</v>
      </c>
      <c r="AQ276" s="494">
        <v>2580.7199999999998</v>
      </c>
      <c r="AR276" s="495">
        <v>1124.55</v>
      </c>
      <c r="AS276" s="495">
        <v>1131.55</v>
      </c>
      <c r="AT276" s="495">
        <v>1237.78</v>
      </c>
      <c r="AU276" s="496">
        <v>1236.21</v>
      </c>
      <c r="AV276" s="496">
        <v>1154.18</v>
      </c>
      <c r="AW276" s="21"/>
      <c r="AX276" s="497">
        <v>1.0571999999999999</v>
      </c>
      <c r="AY276" s="498">
        <v>1.4419</v>
      </c>
      <c r="AZ276" s="499">
        <v>2.5621999999999998</v>
      </c>
      <c r="BA276" s="499">
        <v>2.7948</v>
      </c>
      <c r="BB276" s="579">
        <v>1.6529</v>
      </c>
      <c r="BC276" s="307"/>
      <c r="BD276" s="500"/>
      <c r="BE276" s="501"/>
      <c r="BF276" s="580">
        <v>1061.3800000000001</v>
      </c>
      <c r="BG276" s="502">
        <v>1061.3800000000001</v>
      </c>
      <c r="BH276" s="503">
        <v>0</v>
      </c>
      <c r="BI276" s="503">
        <v>0</v>
      </c>
      <c r="BJ276" s="503">
        <v>0</v>
      </c>
      <c r="BK276" s="503">
        <v>1061.3800000000001</v>
      </c>
      <c r="BL276" s="503">
        <v>1061.3800000000001</v>
      </c>
      <c r="BM276" s="503">
        <v>1061.3800000000001</v>
      </c>
      <c r="BN276" s="503">
        <v>1061.6099999999999</v>
      </c>
      <c r="BO276" s="503">
        <v>1061.3900000000001</v>
      </c>
      <c r="BP276" s="503">
        <v>31.52343511915646</v>
      </c>
      <c r="BQ276" s="503">
        <v>92.700440000002345</v>
      </c>
      <c r="BR276" s="503">
        <v>0</v>
      </c>
      <c r="BS276" s="503">
        <v>1061.3699999999999</v>
      </c>
      <c r="BT276" s="503">
        <v>0</v>
      </c>
      <c r="BU276" s="504">
        <v>0</v>
      </c>
      <c r="BV276" s="307"/>
      <c r="BW276" s="458"/>
      <c r="BX276" s="505"/>
      <c r="BY276" s="505"/>
      <c r="BZ276" s="505"/>
      <c r="CA276" s="505"/>
      <c r="CB276" s="505"/>
      <c r="CC276" s="505"/>
      <c r="CD276" s="505"/>
      <c r="CE276" s="505"/>
      <c r="CF276" s="505"/>
      <c r="CG276" s="505"/>
      <c r="CH276" s="505"/>
      <c r="CI276" s="505"/>
      <c r="CJ276" s="505"/>
      <c r="CK276" s="505"/>
      <c r="CL276" s="505"/>
      <c r="CM276" s="505"/>
      <c r="CN276" s="505"/>
      <c r="CO276" s="500"/>
      <c r="CP276" s="505"/>
      <c r="CQ276" s="505"/>
      <c r="CR276" s="506"/>
      <c r="CS276" s="500"/>
      <c r="CT276" s="505"/>
      <c r="CU276" s="500"/>
      <c r="CV276" s="500"/>
      <c r="CW276" s="500"/>
      <c r="CX276" s="506"/>
      <c r="CY276" s="505"/>
      <c r="CZ276" s="475"/>
      <c r="DA276" s="307"/>
      <c r="DB276" s="507">
        <v>0</v>
      </c>
      <c r="DC276" s="508"/>
      <c r="DD276" s="508"/>
      <c r="DE276" s="508"/>
      <c r="DF276" s="573">
        <v>777.75</v>
      </c>
      <c r="DG276" s="396">
        <v>256.66000000000003</v>
      </c>
      <c r="DH276" s="397"/>
      <c r="DI276" s="512"/>
      <c r="DJ276" s="171">
        <v>1034.4100000000001</v>
      </c>
      <c r="DK276" s="172">
        <v>777.75</v>
      </c>
      <c r="DL276" s="172">
        <v>256.66000000000003</v>
      </c>
      <c r="DM276" s="172">
        <v>771.93</v>
      </c>
      <c r="DN276" s="172">
        <v>328.12</v>
      </c>
      <c r="DO276" s="172">
        <v>2788.29</v>
      </c>
      <c r="DP276" s="172">
        <v>219.9</v>
      </c>
      <c r="DQ276" s="513">
        <v>0</v>
      </c>
      <c r="DS276" s="2"/>
      <c r="DT276" s="2"/>
      <c r="DU276" s="2"/>
      <c r="DV276" s="2"/>
      <c r="DW276" s="60"/>
      <c r="DX276" s="512">
        <v>32421</v>
      </c>
      <c r="DY276" s="514">
        <v>1</v>
      </c>
      <c r="DZ276" s="169">
        <v>0</v>
      </c>
      <c r="EA276" s="169">
        <v>0</v>
      </c>
      <c r="EB276" s="577"/>
      <c r="EC276" s="577"/>
      <c r="ED276" s="577"/>
      <c r="EE276" s="577"/>
      <c r="EF276" s="577"/>
      <c r="EG276" s="577"/>
      <c r="EH276" s="577"/>
      <c r="EI276" s="577"/>
      <c r="EJ276" s="577"/>
      <c r="EK276" s="577"/>
      <c r="EL276" s="577"/>
      <c r="EM276" s="169">
        <v>1221.43</v>
      </c>
      <c r="EO276" s="656">
        <v>8680</v>
      </c>
      <c r="EP276" s="657">
        <v>12928</v>
      </c>
      <c r="EQ276" s="658">
        <v>2806</v>
      </c>
      <c r="ER276" s="657">
        <v>2694</v>
      </c>
      <c r="ES276" s="657">
        <v>4325</v>
      </c>
      <c r="EU276" s="635">
        <v>4.782799473453269E-2</v>
      </c>
      <c r="EV276" s="635">
        <v>4.385770283263072E-2</v>
      </c>
      <c r="EW276" s="635">
        <v>7.9698261725155789E-2</v>
      </c>
      <c r="EX276" s="635">
        <v>3.8543897216274089E-2</v>
      </c>
      <c r="EY276" s="635">
        <v>2.311604253351826E-4</v>
      </c>
      <c r="EZ276" s="9"/>
    </row>
    <row r="277" spans="8:156" ht="18" x14ac:dyDescent="0.25">
      <c r="H277" s="14"/>
      <c r="I277" s="248"/>
      <c r="J277" s="4"/>
      <c r="K277" s="249"/>
      <c r="L277" s="249"/>
      <c r="M277" s="486">
        <v>45144</v>
      </c>
      <c r="N277" s="193">
        <v>8800</v>
      </c>
      <c r="O277" s="191">
        <v>13678</v>
      </c>
      <c r="P277" s="192">
        <v>3078</v>
      </c>
      <c r="Q277" s="191">
        <v>2802</v>
      </c>
      <c r="R277" s="578">
        <v>4407</v>
      </c>
      <c r="S277" s="487"/>
      <c r="T277" s="488"/>
      <c r="U277" s="21"/>
      <c r="V277" s="21"/>
      <c r="W277" s="489"/>
      <c r="X277" s="490">
        <v>1540</v>
      </c>
      <c r="Y277" s="194">
        <v>82</v>
      </c>
      <c r="Z277" s="192">
        <v>2361</v>
      </c>
      <c r="AA277" s="192">
        <v>24658.93</v>
      </c>
      <c r="AB277" s="192">
        <v>25904</v>
      </c>
      <c r="AC277" s="194">
        <v>-1245.0699999999997</v>
      </c>
      <c r="AD277" s="491">
        <v>23543</v>
      </c>
      <c r="AE277" s="492">
        <v>-32.28</v>
      </c>
      <c r="AF277" s="192">
        <v>13678</v>
      </c>
      <c r="AG277" s="192">
        <v>13678</v>
      </c>
      <c r="AH277" s="192">
        <v>-31.28</v>
      </c>
      <c r="AI277" s="193">
        <v>8800</v>
      </c>
      <c r="AJ277" s="194">
        <v>0</v>
      </c>
      <c r="AK277" s="192">
        <v>1460.52</v>
      </c>
      <c r="AL277" s="192">
        <v>1414.01</v>
      </c>
      <c r="AM277" s="207">
        <v>1217.69</v>
      </c>
      <c r="AN277" s="207">
        <v>27.019047619047619</v>
      </c>
      <c r="AO277" s="197">
        <v>3.1844822392024755E-2</v>
      </c>
      <c r="AP277" s="493">
        <v>28.82</v>
      </c>
      <c r="AQ277" s="494">
        <v>2564.25</v>
      </c>
      <c r="AR277" s="495">
        <v>1129.76</v>
      </c>
      <c r="AS277" s="495">
        <v>1134.73</v>
      </c>
      <c r="AT277" s="495">
        <v>1238.83</v>
      </c>
      <c r="AU277" s="496">
        <v>1236.21</v>
      </c>
      <c r="AV277" s="496">
        <v>1154.33</v>
      </c>
      <c r="AW277" s="21"/>
      <c r="AX277" s="497">
        <v>1.1348</v>
      </c>
      <c r="AY277" s="498">
        <v>1.4767999999999999</v>
      </c>
      <c r="AZ277" s="499">
        <v>2.5709</v>
      </c>
      <c r="BA277" s="499">
        <v>2.7948</v>
      </c>
      <c r="BB277" s="579">
        <v>1.6539999999999999</v>
      </c>
      <c r="BC277" s="307"/>
      <c r="BD277" s="500"/>
      <c r="BE277" s="501"/>
      <c r="BF277" s="580">
        <v>1061.8499999999999</v>
      </c>
      <c r="BG277" s="502">
        <v>1061.8499999999999</v>
      </c>
      <c r="BH277" s="503">
        <v>0</v>
      </c>
      <c r="BI277" s="503">
        <v>0</v>
      </c>
      <c r="BJ277" s="503">
        <v>0</v>
      </c>
      <c r="BK277" s="503">
        <v>1061.8499999999999</v>
      </c>
      <c r="BL277" s="503">
        <v>1061.8499999999999</v>
      </c>
      <c r="BM277" s="503">
        <v>1061.8499999999999</v>
      </c>
      <c r="BN277" s="503">
        <v>1061.76</v>
      </c>
      <c r="BO277" s="503">
        <v>1061.82</v>
      </c>
      <c r="BP277" s="503">
        <v>31.971310849992367</v>
      </c>
      <c r="BQ277" s="503">
        <v>135.30733999999939</v>
      </c>
      <c r="BR277" s="503">
        <v>0</v>
      </c>
      <c r="BS277" s="503">
        <v>1061.78</v>
      </c>
      <c r="BT277" s="503">
        <v>0</v>
      </c>
      <c r="BU277" s="504">
        <v>0</v>
      </c>
      <c r="BV277" s="307"/>
      <c r="BW277" s="458"/>
      <c r="BX277" s="505"/>
      <c r="BY277" s="505"/>
      <c r="BZ277" s="505"/>
      <c r="CA277" s="505"/>
      <c r="CB277" s="505"/>
      <c r="CC277" s="505"/>
      <c r="CD277" s="505"/>
      <c r="CE277" s="505"/>
      <c r="CF277" s="505"/>
      <c r="CG277" s="505"/>
      <c r="CH277" s="505"/>
      <c r="CI277" s="505"/>
      <c r="CJ277" s="505"/>
      <c r="CK277" s="505"/>
      <c r="CL277" s="505"/>
      <c r="CM277" s="505"/>
      <c r="CN277" s="505"/>
      <c r="CO277" s="500"/>
      <c r="CP277" s="505"/>
      <c r="CQ277" s="505"/>
      <c r="CR277" s="506"/>
      <c r="CS277" s="500"/>
      <c r="CT277" s="505"/>
      <c r="CU277" s="500"/>
      <c r="CV277" s="500"/>
      <c r="CW277" s="500"/>
      <c r="CX277" s="506"/>
      <c r="CY277" s="505"/>
      <c r="CZ277" s="475"/>
      <c r="DA277" s="307"/>
      <c r="DB277" s="507">
        <v>0</v>
      </c>
      <c r="DC277" s="508"/>
      <c r="DD277" s="508"/>
      <c r="DE277" s="508"/>
      <c r="DF277" s="573">
        <v>805.01</v>
      </c>
      <c r="DG277" s="396">
        <v>242.53</v>
      </c>
      <c r="DH277" s="397"/>
      <c r="DI277" s="512"/>
      <c r="DJ277" s="171">
        <v>1047.54</v>
      </c>
      <c r="DK277" s="172">
        <v>805.01</v>
      </c>
      <c r="DL277" s="172">
        <v>242.53</v>
      </c>
      <c r="DM277" s="172">
        <v>600.16999999999996</v>
      </c>
      <c r="DN277" s="172">
        <v>0</v>
      </c>
      <c r="DO277" s="172">
        <v>2993.13</v>
      </c>
      <c r="DP277" s="172">
        <v>462.42999999999995</v>
      </c>
      <c r="DQ277" s="513">
        <v>0</v>
      </c>
      <c r="DS277" s="2"/>
      <c r="DT277" s="2"/>
      <c r="DU277" s="2"/>
      <c r="DV277" s="2"/>
      <c r="DW277" s="60"/>
      <c r="DX277" s="512">
        <v>25207</v>
      </c>
      <c r="DY277" s="514">
        <v>0</v>
      </c>
      <c r="DZ277" s="169">
        <v>0</v>
      </c>
      <c r="EA277" s="169">
        <v>0</v>
      </c>
      <c r="EB277" s="131"/>
      <c r="EC277" s="133"/>
      <c r="ED277" s="27"/>
      <c r="EG277" s="131"/>
      <c r="EH277" s="133"/>
      <c r="EI277" s="577"/>
      <c r="EJ277" s="577"/>
      <c r="EK277" s="577"/>
      <c r="EL277" s="577"/>
      <c r="EM277" s="169">
        <v>1217.69</v>
      </c>
      <c r="EO277" s="656">
        <v>8259.1</v>
      </c>
      <c r="EP277" s="657">
        <v>13001.5</v>
      </c>
      <c r="EQ277" s="658">
        <v>2974</v>
      </c>
      <c r="ER277" s="657">
        <v>2693.6</v>
      </c>
      <c r="ES277" s="657">
        <v>4255.2</v>
      </c>
      <c r="EU277" s="635">
        <v>6.146590909090905E-2</v>
      </c>
      <c r="EV277" s="635">
        <v>4.9458985231759033E-2</v>
      </c>
      <c r="EW277" s="635">
        <v>3.378817413905133E-2</v>
      </c>
      <c r="EX277" s="635">
        <v>3.8686652391149212E-2</v>
      </c>
      <c r="EY277" s="635">
        <v>3.4445200816882272E-2</v>
      </c>
      <c r="EZ277" s="9"/>
    </row>
    <row r="278" spans="8:156" ht="18" x14ac:dyDescent="0.25">
      <c r="H278" s="14"/>
      <c r="I278" s="248"/>
      <c r="J278" s="4"/>
      <c r="K278" s="249"/>
      <c r="L278" s="249"/>
      <c r="M278" s="486">
        <v>45145</v>
      </c>
      <c r="N278" s="193">
        <v>8798</v>
      </c>
      <c r="O278" s="191">
        <v>13726</v>
      </c>
      <c r="P278" s="192">
        <v>2723</v>
      </c>
      <c r="Q278" s="191">
        <v>2774</v>
      </c>
      <c r="R278" s="578">
        <v>4302</v>
      </c>
      <c r="S278" s="487"/>
      <c r="T278" s="488"/>
      <c r="U278" s="21"/>
      <c r="V278" s="21"/>
      <c r="W278" s="489"/>
      <c r="X278" s="490">
        <v>1479</v>
      </c>
      <c r="Y278" s="194">
        <v>81</v>
      </c>
      <c r="Z278" s="192">
        <v>2337</v>
      </c>
      <c r="AA278" s="192">
        <v>24784.38</v>
      </c>
      <c r="AB278" s="192">
        <v>25617</v>
      </c>
      <c r="AC278" s="194">
        <v>-832.61999999999898</v>
      </c>
      <c r="AD278" s="491">
        <v>23280</v>
      </c>
      <c r="AE278" s="492">
        <v>-31.52</v>
      </c>
      <c r="AF278" s="192">
        <v>13726</v>
      </c>
      <c r="AG278" s="192">
        <v>13726</v>
      </c>
      <c r="AH278" s="192">
        <v>-31.52</v>
      </c>
      <c r="AI278" s="193">
        <v>8798</v>
      </c>
      <c r="AJ278" s="194">
        <v>0</v>
      </c>
      <c r="AK278" s="192">
        <v>1350.43</v>
      </c>
      <c r="AL278" s="192">
        <v>1437.55</v>
      </c>
      <c r="AM278" s="207">
        <v>1221.3</v>
      </c>
      <c r="AN278" s="207">
        <v>26.490476190476194</v>
      </c>
      <c r="AO278" s="197">
        <v>-6.4512784816687929E-2</v>
      </c>
      <c r="AP278" s="493">
        <v>0</v>
      </c>
      <c r="AQ278" s="494">
        <v>2605.79</v>
      </c>
      <c r="AR278" s="495">
        <v>1127.99</v>
      </c>
      <c r="AS278" s="495">
        <v>1131.21</v>
      </c>
      <c r="AT278" s="495">
        <v>1238.02</v>
      </c>
      <c r="AU278" s="496">
        <v>1236.21</v>
      </c>
      <c r="AV278" s="496">
        <v>1152.96</v>
      </c>
      <c r="AW278" s="21"/>
      <c r="AX278" s="497">
        <v>1.1126</v>
      </c>
      <c r="AY278" s="498">
        <v>1.4392</v>
      </c>
      <c r="AZ278" s="499">
        <v>2.5676999999999999</v>
      </c>
      <c r="BA278" s="499">
        <v>2.7948</v>
      </c>
      <c r="BB278" s="579">
        <v>1.6407</v>
      </c>
      <c r="BC278" s="307"/>
      <c r="BD278" s="500"/>
      <c r="BE278" s="501"/>
      <c r="BF278" s="580">
        <v>1060.53</v>
      </c>
      <c r="BG278" s="502">
        <v>1060.53</v>
      </c>
      <c r="BH278" s="503">
        <v>0</v>
      </c>
      <c r="BI278" s="503">
        <v>0</v>
      </c>
      <c r="BJ278" s="503">
        <v>0</v>
      </c>
      <c r="BK278" s="503">
        <v>1060.53</v>
      </c>
      <c r="BL278" s="503">
        <v>1060.53</v>
      </c>
      <c r="BM278" s="503">
        <v>1060.53</v>
      </c>
      <c r="BN278" s="503">
        <v>1060.6099999999999</v>
      </c>
      <c r="BO278" s="503">
        <v>1060.45</v>
      </c>
      <c r="BP278" s="503">
        <v>31.127061225752556</v>
      </c>
      <c r="BQ278" s="503">
        <v>140.30109000000039</v>
      </c>
      <c r="BR278" s="503">
        <v>0</v>
      </c>
      <c r="BS278" s="503">
        <v>1060.48</v>
      </c>
      <c r="BT278" s="503">
        <v>0</v>
      </c>
      <c r="BU278" s="504">
        <v>0</v>
      </c>
      <c r="BV278" s="307"/>
      <c r="BW278" s="458"/>
      <c r="BX278" s="505"/>
      <c r="BY278" s="505"/>
      <c r="BZ278" s="505"/>
      <c r="CA278" s="505"/>
      <c r="CB278" s="505"/>
      <c r="CC278" s="505"/>
      <c r="CD278" s="505"/>
      <c r="CE278" s="505"/>
      <c r="CF278" s="505"/>
      <c r="CG278" s="505"/>
      <c r="CH278" s="505"/>
      <c r="CI278" s="505"/>
      <c r="CJ278" s="505"/>
      <c r="CK278" s="505"/>
      <c r="CL278" s="505"/>
      <c r="CM278" s="505"/>
      <c r="CN278" s="505"/>
      <c r="CO278" s="500"/>
      <c r="CP278" s="505"/>
      <c r="CQ278" s="505"/>
      <c r="CR278" s="506"/>
      <c r="CS278" s="500"/>
      <c r="CT278" s="505"/>
      <c r="CU278" s="500"/>
      <c r="CV278" s="500"/>
      <c r="CW278" s="500"/>
      <c r="CX278" s="506"/>
      <c r="CY278" s="505"/>
      <c r="CZ278" s="475"/>
      <c r="DA278" s="307"/>
      <c r="DB278" s="507">
        <v>0</v>
      </c>
      <c r="DC278" s="508"/>
      <c r="DD278" s="508"/>
      <c r="DE278" s="508"/>
      <c r="DF278" s="573">
        <v>778.55</v>
      </c>
      <c r="DG278" s="396">
        <v>227.57</v>
      </c>
      <c r="DH278" s="397"/>
      <c r="DI278" s="512"/>
      <c r="DJ278" s="171">
        <v>1006.1199999999999</v>
      </c>
      <c r="DK278" s="172">
        <v>778.55</v>
      </c>
      <c r="DL278" s="172">
        <v>227.57</v>
      </c>
      <c r="DM278" s="172">
        <v>1028.07</v>
      </c>
      <c r="DN278" s="172">
        <v>281.55</v>
      </c>
      <c r="DO278" s="172">
        <v>2743.6099999999997</v>
      </c>
      <c r="DP278" s="172">
        <v>408.45</v>
      </c>
      <c r="DQ278" s="513">
        <v>0</v>
      </c>
      <c r="DS278" s="2"/>
      <c r="DT278" s="2"/>
      <c r="DU278" s="2"/>
      <c r="DV278" s="2"/>
      <c r="DW278" s="60"/>
      <c r="DX278" s="512">
        <v>43179</v>
      </c>
      <c r="DY278" s="514">
        <v>1</v>
      </c>
      <c r="DZ278" s="169">
        <v>0</v>
      </c>
      <c r="EA278" s="169">
        <v>0</v>
      </c>
      <c r="EB278" s="131"/>
      <c r="EC278" s="133"/>
      <c r="ED278" s="27"/>
      <c r="EG278" s="131"/>
      <c r="EH278" s="133"/>
      <c r="EI278" s="133"/>
      <c r="EJ278" s="23"/>
      <c r="EK278" s="133"/>
      <c r="EL278" s="133"/>
      <c r="EM278" s="169">
        <v>1221.3</v>
      </c>
      <c r="EO278" s="656">
        <v>8310.4</v>
      </c>
      <c r="EP278" s="657">
        <v>13133.9</v>
      </c>
      <c r="EQ278" s="658">
        <v>2619</v>
      </c>
      <c r="ER278" s="657">
        <v>2666.8</v>
      </c>
      <c r="ES278" s="657">
        <v>4235.3999999999996</v>
      </c>
      <c r="EU278" s="635">
        <v>5.542168674698799E-2</v>
      </c>
      <c r="EV278" s="635">
        <v>4.3137112050123883E-2</v>
      </c>
      <c r="EW278" s="635">
        <v>3.8193169298567753E-2</v>
      </c>
      <c r="EX278" s="635">
        <v>3.8644556596971816E-2</v>
      </c>
      <c r="EY278" s="635">
        <v>1.5481171548117239E-2</v>
      </c>
      <c r="EZ278" s="9"/>
    </row>
    <row r="279" spans="8:156" ht="18" x14ac:dyDescent="0.25">
      <c r="H279" s="14"/>
      <c r="I279" s="248"/>
      <c r="J279" s="4"/>
      <c r="K279" s="249"/>
      <c r="L279" s="249"/>
      <c r="M279" s="486">
        <v>45146</v>
      </c>
      <c r="N279" s="193">
        <v>8800</v>
      </c>
      <c r="O279" s="191">
        <v>13753</v>
      </c>
      <c r="P279" s="192">
        <v>2901</v>
      </c>
      <c r="Q279" s="191">
        <v>2616</v>
      </c>
      <c r="R279" s="578">
        <v>4253</v>
      </c>
      <c r="S279" s="487"/>
      <c r="T279" s="488"/>
      <c r="U279" s="21"/>
      <c r="V279" s="21"/>
      <c r="W279" s="489"/>
      <c r="X279" s="490">
        <v>1562</v>
      </c>
      <c r="Y279" s="194">
        <v>81</v>
      </c>
      <c r="Z279" s="192">
        <v>2567</v>
      </c>
      <c r="AA279" s="192">
        <v>24777.82</v>
      </c>
      <c r="AB279" s="192">
        <v>25587</v>
      </c>
      <c r="AC279" s="194">
        <v>-809.18000000000029</v>
      </c>
      <c r="AD279" s="491">
        <v>23020</v>
      </c>
      <c r="AE279" s="492">
        <v>-31.18</v>
      </c>
      <c r="AF279" s="192">
        <v>13753</v>
      </c>
      <c r="AG279" s="192">
        <v>13753</v>
      </c>
      <c r="AH279" s="192">
        <v>-31.18</v>
      </c>
      <c r="AI279" s="193">
        <v>8800</v>
      </c>
      <c r="AJ279" s="194">
        <v>0</v>
      </c>
      <c r="AK279" s="192">
        <v>1301.47</v>
      </c>
      <c r="AL279" s="192">
        <v>1349.39</v>
      </c>
      <c r="AM279" s="207">
        <v>1221.57</v>
      </c>
      <c r="AN279" s="207">
        <v>27.214523809523808</v>
      </c>
      <c r="AO279" s="197">
        <v>-3.681990364741413E-2</v>
      </c>
      <c r="AP279" s="493">
        <v>22.44</v>
      </c>
      <c r="AQ279" s="494">
        <v>2578.6999999999998</v>
      </c>
      <c r="AR279" s="495">
        <v>1130.1199999999999</v>
      </c>
      <c r="AS279" s="495">
        <v>1132.43</v>
      </c>
      <c r="AT279" s="495">
        <v>1236.19</v>
      </c>
      <c r="AU279" s="496">
        <v>1236.21</v>
      </c>
      <c r="AV279" s="496">
        <v>1152.0899999999999</v>
      </c>
      <c r="AW279" s="21"/>
      <c r="AX279" s="497">
        <v>1.1430100000000001</v>
      </c>
      <c r="AY279" s="498">
        <v>1.4559</v>
      </c>
      <c r="AZ279" s="499">
        <v>2.5375999999999999</v>
      </c>
      <c r="BA279" s="499">
        <v>2.7948</v>
      </c>
      <c r="BB279" s="579">
        <v>1.6380999999999999</v>
      </c>
      <c r="BC279" s="307"/>
      <c r="BD279" s="500"/>
      <c r="BE279" s="501"/>
      <c r="BF279" s="580">
        <v>1060.6300000000001</v>
      </c>
      <c r="BG279" s="502">
        <v>1060.6300000000001</v>
      </c>
      <c r="BH279" s="503">
        <v>0</v>
      </c>
      <c r="BI279" s="503">
        <v>0</v>
      </c>
      <c r="BJ279" s="503">
        <v>0</v>
      </c>
      <c r="BK279" s="503">
        <v>1060.6300000000001</v>
      </c>
      <c r="BL279" s="503">
        <v>1060.6300000000001</v>
      </c>
      <c r="BM279" s="503">
        <v>1060.6300000000001</v>
      </c>
      <c r="BN279" s="503">
        <v>0</v>
      </c>
      <c r="BO279" s="503">
        <v>1060.6600000000001</v>
      </c>
      <c r="BP279" s="503">
        <v>32.879373820499332</v>
      </c>
      <c r="BQ279" s="503">
        <v>30.0512900000017</v>
      </c>
      <c r="BR279" s="503">
        <v>0</v>
      </c>
      <c r="BS279" s="503">
        <v>1060.5899999999999</v>
      </c>
      <c r="BT279" s="503">
        <v>0</v>
      </c>
      <c r="BU279" s="504">
        <v>0</v>
      </c>
      <c r="BV279" s="307"/>
      <c r="BW279" s="458"/>
      <c r="BX279" s="505"/>
      <c r="BY279" s="505"/>
      <c r="BZ279" s="505"/>
      <c r="CA279" s="505"/>
      <c r="CB279" s="505"/>
      <c r="CC279" s="505"/>
      <c r="CD279" s="505"/>
      <c r="CE279" s="505"/>
      <c r="CF279" s="505"/>
      <c r="CG279" s="505"/>
      <c r="CH279" s="505"/>
      <c r="CI279" s="505"/>
      <c r="CJ279" s="505"/>
      <c r="CK279" s="505"/>
      <c r="CL279" s="505"/>
      <c r="CM279" s="505"/>
      <c r="CN279" s="505"/>
      <c r="CO279" s="500"/>
      <c r="CP279" s="505"/>
      <c r="CQ279" s="505"/>
      <c r="CR279" s="506"/>
      <c r="CS279" s="500"/>
      <c r="CT279" s="505"/>
      <c r="CU279" s="500"/>
      <c r="CV279" s="500"/>
      <c r="CW279" s="500"/>
      <c r="CX279" s="506"/>
      <c r="CY279" s="505"/>
      <c r="CZ279" s="475"/>
      <c r="DA279" s="307"/>
      <c r="DB279" s="507">
        <v>0</v>
      </c>
      <c r="DC279" s="508"/>
      <c r="DD279" s="508"/>
      <c r="DE279" s="508"/>
      <c r="DF279" s="573">
        <v>790.66</v>
      </c>
      <c r="DG279" s="396">
        <v>272.10000000000002</v>
      </c>
      <c r="DH279" s="397"/>
      <c r="DI279" s="512"/>
      <c r="DJ279" s="171">
        <v>1062.76</v>
      </c>
      <c r="DK279" s="172">
        <v>790.66</v>
      </c>
      <c r="DL279" s="172">
        <v>272.10000000000002</v>
      </c>
      <c r="DM279" s="172">
        <v>1038.8800000000001</v>
      </c>
      <c r="DN279" s="172">
        <v>328.33</v>
      </c>
      <c r="DO279" s="172">
        <v>2495.39</v>
      </c>
      <c r="DP279" s="172">
        <v>352.21999999999997</v>
      </c>
      <c r="DQ279" s="513">
        <v>0</v>
      </c>
      <c r="DS279" s="2"/>
      <c r="DT279" s="2"/>
      <c r="DU279" s="2"/>
      <c r="DV279" s="2"/>
      <c r="DW279" s="60"/>
      <c r="DX279" s="512">
        <v>43633</v>
      </c>
      <c r="DY279" s="514">
        <v>1</v>
      </c>
      <c r="DZ279" s="169">
        <v>0</v>
      </c>
      <c r="EA279" s="169">
        <v>0</v>
      </c>
      <c r="EB279" s="131"/>
      <c r="EC279" s="133"/>
      <c r="ED279" s="27"/>
      <c r="EG279" s="577"/>
      <c r="EH279" s="577"/>
      <c r="EI279" s="577"/>
      <c r="EJ279" s="577"/>
      <c r="EK279" s="577"/>
      <c r="EL279" s="577"/>
      <c r="EM279" s="169">
        <v>1221.57</v>
      </c>
      <c r="EO279" s="656">
        <v>8253.4</v>
      </c>
      <c r="EP279" s="657">
        <v>13234.2</v>
      </c>
      <c r="EQ279" s="658">
        <v>2853.9</v>
      </c>
      <c r="ER279" s="657">
        <v>2515.6999999999998</v>
      </c>
      <c r="ES279" s="657">
        <v>4079</v>
      </c>
      <c r="EU279" s="635">
        <v>6.2113636363636406E-2</v>
      </c>
      <c r="EV279" s="635">
        <v>3.7722678688286139E-2</v>
      </c>
      <c r="EW279" s="635">
        <v>1.6235780765253331E-2</v>
      </c>
      <c r="EX279" s="635">
        <v>3.8340978593272242E-2</v>
      </c>
      <c r="EY279" s="635">
        <v>4.0912297201975076E-2</v>
      </c>
      <c r="EZ279" s="9"/>
    </row>
    <row r="280" spans="8:156" ht="18" x14ac:dyDescent="0.25">
      <c r="H280" s="14"/>
      <c r="I280" s="248"/>
      <c r="J280" s="4"/>
      <c r="K280" s="249"/>
      <c r="L280" s="249"/>
      <c r="M280" s="486">
        <v>45147</v>
      </c>
      <c r="N280" s="193">
        <v>8800</v>
      </c>
      <c r="O280" s="191">
        <v>13497</v>
      </c>
      <c r="P280" s="192">
        <v>2785</v>
      </c>
      <c r="Q280" s="191">
        <v>2542</v>
      </c>
      <c r="R280" s="578">
        <v>4373</v>
      </c>
      <c r="S280" s="487"/>
      <c r="T280" s="488"/>
      <c r="U280" s="21"/>
      <c r="V280" s="21"/>
      <c r="W280" s="489"/>
      <c r="X280" s="490">
        <v>1495</v>
      </c>
      <c r="Y280" s="194">
        <v>80</v>
      </c>
      <c r="Z280" s="192">
        <v>2386</v>
      </c>
      <c r="AA280" s="192">
        <v>24418.34</v>
      </c>
      <c r="AB280" s="192">
        <v>25220</v>
      </c>
      <c r="AC280" s="194">
        <v>-801.65999999999985</v>
      </c>
      <c r="AD280" s="491">
        <v>22834</v>
      </c>
      <c r="AE280" s="492">
        <v>-32.520000000000003</v>
      </c>
      <c r="AF280" s="192">
        <v>13497</v>
      </c>
      <c r="AG280" s="192">
        <v>13497</v>
      </c>
      <c r="AH280" s="192">
        <v>-31.520000000000003</v>
      </c>
      <c r="AI280" s="193">
        <v>8800</v>
      </c>
      <c r="AJ280" s="194">
        <v>0</v>
      </c>
      <c r="AK280" s="192">
        <v>1289.856</v>
      </c>
      <c r="AL280" s="192">
        <v>1286.4644775390625</v>
      </c>
      <c r="AM280" s="207">
        <v>1216.21</v>
      </c>
      <c r="AN280" s="207">
        <v>27.483333333333338</v>
      </c>
      <c r="AO280" s="197">
        <v>2.6293806912845268E-3</v>
      </c>
      <c r="AP280" s="493">
        <v>153.58000000000001</v>
      </c>
      <c r="AQ280" s="494">
        <v>2574.87</v>
      </c>
      <c r="AR280" s="495">
        <v>1131.03</v>
      </c>
      <c r="AS280" s="495">
        <v>1133.83</v>
      </c>
      <c r="AT280" s="495">
        <v>1238.56</v>
      </c>
      <c r="AU280" s="496">
        <v>1236.21</v>
      </c>
      <c r="AV280" s="496">
        <v>1153.48</v>
      </c>
      <c r="AW280" s="21"/>
      <c r="AX280" s="497">
        <v>1.1543000000000001</v>
      </c>
      <c r="AY280" s="498">
        <v>1.4730000000000001</v>
      </c>
      <c r="AZ280" s="499">
        <v>2.5728</v>
      </c>
      <c r="BA280" s="499">
        <v>2.7948</v>
      </c>
      <c r="BB280" s="579">
        <v>1.6549</v>
      </c>
      <c r="BC280" s="307"/>
      <c r="BD280" s="500"/>
      <c r="BE280" s="501"/>
      <c r="BF280" s="580">
        <v>1060.6500000000001</v>
      </c>
      <c r="BG280" s="502">
        <v>1060.6500000000001</v>
      </c>
      <c r="BH280" s="503">
        <v>0</v>
      </c>
      <c r="BI280" s="503">
        <v>0</v>
      </c>
      <c r="BJ280" s="503">
        <v>0</v>
      </c>
      <c r="BK280" s="503">
        <v>1060.6500000000001</v>
      </c>
      <c r="BL280" s="503">
        <v>1060.6500000000001</v>
      </c>
      <c r="BM280" s="503">
        <v>1060.6500000000001</v>
      </c>
      <c r="BN280" s="503">
        <v>1060.69</v>
      </c>
      <c r="BO280" s="503">
        <v>1060.6199999999999</v>
      </c>
      <c r="BP280" s="503">
        <v>31.791730474732006</v>
      </c>
      <c r="BQ280" s="503">
        <v>134.57538000000068</v>
      </c>
      <c r="BR280" s="503">
        <v>0</v>
      </c>
      <c r="BS280" s="503">
        <v>1060.5899999999999</v>
      </c>
      <c r="BT280" s="503">
        <v>0</v>
      </c>
      <c r="BU280" s="504">
        <v>0</v>
      </c>
      <c r="BV280" s="307"/>
      <c r="BW280" s="458"/>
      <c r="BX280" s="505"/>
      <c r="BY280" s="505"/>
      <c r="BZ280" s="505"/>
      <c r="CA280" s="505"/>
      <c r="CB280" s="505"/>
      <c r="CC280" s="505"/>
      <c r="CD280" s="505"/>
      <c r="CE280" s="505"/>
      <c r="CF280" s="505"/>
      <c r="CG280" s="505"/>
      <c r="CH280" s="505"/>
      <c r="CI280" s="505"/>
      <c r="CJ280" s="505"/>
      <c r="CK280" s="505"/>
      <c r="CL280" s="505"/>
      <c r="CM280" s="505"/>
      <c r="CN280" s="505"/>
      <c r="CO280" s="500"/>
      <c r="CP280" s="505"/>
      <c r="CQ280" s="505"/>
      <c r="CR280" s="506"/>
      <c r="CS280" s="500"/>
      <c r="CT280" s="505"/>
      <c r="CU280" s="500"/>
      <c r="CV280" s="500"/>
      <c r="CW280" s="500"/>
      <c r="CX280" s="506"/>
      <c r="CY280" s="505"/>
      <c r="CZ280" s="475"/>
      <c r="DA280" s="307"/>
      <c r="DB280" s="507">
        <v>0</v>
      </c>
      <c r="DC280" s="508"/>
      <c r="DD280" s="508"/>
      <c r="DE280" s="508"/>
      <c r="DF280" s="573">
        <v>787.28</v>
      </c>
      <c r="DG280" s="396">
        <v>229.96</v>
      </c>
      <c r="DH280" s="397"/>
      <c r="DI280" s="512"/>
      <c r="DJ280" s="171">
        <v>1017.24</v>
      </c>
      <c r="DK280" s="172">
        <v>787.28</v>
      </c>
      <c r="DL280" s="172">
        <v>229.96</v>
      </c>
      <c r="DM280" s="172">
        <v>536.48</v>
      </c>
      <c r="DN280" s="172">
        <v>0</v>
      </c>
      <c r="DO280" s="172">
        <v>2746.19</v>
      </c>
      <c r="DP280" s="172">
        <v>582.18000000000006</v>
      </c>
      <c r="DQ280" s="513">
        <v>0</v>
      </c>
      <c r="DS280" s="2"/>
      <c r="DT280" s="2"/>
      <c r="DU280" s="2"/>
      <c r="DV280" s="2"/>
      <c r="DW280" s="60"/>
      <c r="DX280" s="512">
        <v>22532</v>
      </c>
      <c r="DY280" s="514">
        <v>0</v>
      </c>
      <c r="DZ280" s="169">
        <v>0</v>
      </c>
      <c r="EA280" s="169">
        <v>0</v>
      </c>
      <c r="EB280" s="131"/>
      <c r="EC280" s="133"/>
      <c r="ED280" s="27"/>
      <c r="EG280" s="131"/>
      <c r="EH280" s="133"/>
      <c r="EI280" s="133"/>
      <c r="EJ280" s="23"/>
      <c r="EK280" s="133"/>
      <c r="EL280" s="133"/>
      <c r="EM280" s="169">
        <v>1216.21</v>
      </c>
      <c r="EO280" s="656">
        <v>8246.7000000000007</v>
      </c>
      <c r="EP280" s="657">
        <v>13083.2</v>
      </c>
      <c r="EQ280" s="658">
        <v>2716.1</v>
      </c>
      <c r="ER280" s="657">
        <v>2442.6999999999998</v>
      </c>
      <c r="ES280" s="657">
        <v>4233.6000000000004</v>
      </c>
      <c r="EU280" s="635">
        <v>6.2874999999999917E-2</v>
      </c>
      <c r="EV280" s="635">
        <v>3.0658664888493687E-2</v>
      </c>
      <c r="EW280" s="635">
        <v>2.4739676840215472E-2</v>
      </c>
      <c r="EX280" s="635">
        <v>3.9063729346970957E-2</v>
      </c>
      <c r="EY280" s="635">
        <v>3.1877429682140322E-2</v>
      </c>
      <c r="EZ280" s="9"/>
    </row>
    <row r="281" spans="8:156" x14ac:dyDescent="0.2">
      <c r="H281" s="14"/>
      <c r="I281" s="248"/>
      <c r="J281" s="4"/>
      <c r="K281" s="249"/>
      <c r="L281" s="249"/>
      <c r="M281" s="486">
        <v>45148</v>
      </c>
      <c r="N281" s="193">
        <v>8800</v>
      </c>
      <c r="O281" s="191">
        <v>13390</v>
      </c>
      <c r="P281" s="192">
        <v>2931</v>
      </c>
      <c r="Q281" s="191">
        <v>2760</v>
      </c>
      <c r="R281" s="578">
        <v>4299</v>
      </c>
      <c r="S281" s="487"/>
      <c r="T281" s="488"/>
      <c r="U281" s="21"/>
      <c r="V281" s="21"/>
      <c r="W281" s="489"/>
      <c r="X281" s="490">
        <v>1521</v>
      </c>
      <c r="Y281" s="194">
        <v>80</v>
      </c>
      <c r="Z281" s="192">
        <v>2281</v>
      </c>
      <c r="AA281" s="192">
        <v>24418.84</v>
      </c>
      <c r="AB281" s="192">
        <v>25450</v>
      </c>
      <c r="AC281" s="194">
        <v>-1031.1599999999999</v>
      </c>
      <c r="AD281" s="491">
        <v>23169</v>
      </c>
      <c r="AE281" s="492">
        <v>-31.4</v>
      </c>
      <c r="AF281" s="192">
        <v>13390</v>
      </c>
      <c r="AG281" s="192">
        <v>13390</v>
      </c>
      <c r="AH281" s="192">
        <v>-31.4</v>
      </c>
      <c r="AI281" s="193">
        <v>8800</v>
      </c>
      <c r="AJ281" s="194">
        <v>0</v>
      </c>
      <c r="AK281" s="192">
        <v>1228.4780000000001</v>
      </c>
      <c r="AL281" s="192">
        <v>1231.32</v>
      </c>
      <c r="AM281" s="207">
        <v>1208.98</v>
      </c>
      <c r="AN281" s="207">
        <v>28.15</v>
      </c>
      <c r="AO281" s="197">
        <v>-2.3134317423672795E-3</v>
      </c>
      <c r="AP281" s="493">
        <v>128.91</v>
      </c>
      <c r="AQ281" s="494">
        <v>2594.0300000000002</v>
      </c>
      <c r="AR281" s="495">
        <v>1132.93</v>
      </c>
      <c r="AS281" s="495">
        <v>1133.17</v>
      </c>
      <c r="AT281" s="495">
        <v>1238.9000000000001</v>
      </c>
      <c r="AU281" s="496">
        <v>1236.21</v>
      </c>
      <c r="AV281" s="496">
        <v>1153.3800000000001</v>
      </c>
      <c r="AW281" s="21"/>
      <c r="AX281" s="497">
        <v>1.1822999999999999</v>
      </c>
      <c r="AY281" s="498">
        <v>1.4616</v>
      </c>
      <c r="AZ281" s="499">
        <v>2.5701999999999998</v>
      </c>
      <c r="BA281" s="499">
        <v>2.7948</v>
      </c>
      <c r="BB281" s="579">
        <v>1.66</v>
      </c>
      <c r="BC281" s="307"/>
      <c r="BD281" s="500"/>
      <c r="BE281" s="501"/>
      <c r="BF281" s="580">
        <v>1061.8900000000001</v>
      </c>
      <c r="BG281" s="502">
        <v>1061.8900000000001</v>
      </c>
      <c r="BH281" s="503">
        <v>0</v>
      </c>
      <c r="BI281" s="503">
        <v>0</v>
      </c>
      <c r="BJ281" s="503">
        <v>0</v>
      </c>
      <c r="BK281" s="503">
        <v>1061.8900000000001</v>
      </c>
      <c r="BL281" s="503">
        <v>1061.8900000000001</v>
      </c>
      <c r="BM281" s="503">
        <v>1061.8900000000001</v>
      </c>
      <c r="BN281" s="503">
        <v>1060.8599999999999</v>
      </c>
      <c r="BO281" s="503">
        <v>1061.83</v>
      </c>
      <c r="BP281" s="503">
        <v>32.146364201367312</v>
      </c>
      <c r="BQ281" s="503">
        <v>116.29772000000003</v>
      </c>
      <c r="BR281" s="503">
        <v>0</v>
      </c>
      <c r="BS281" s="503">
        <v>1061.8</v>
      </c>
      <c r="BT281" s="503">
        <v>0</v>
      </c>
      <c r="BU281" s="504">
        <v>0</v>
      </c>
      <c r="BV281" s="307"/>
      <c r="BW281" s="458"/>
      <c r="BX281" s="505"/>
      <c r="BY281" s="505"/>
      <c r="BZ281" s="505"/>
      <c r="CA281" s="505"/>
      <c r="CB281" s="505"/>
      <c r="CC281" s="505"/>
      <c r="CD281" s="505"/>
      <c r="CE281" s="505"/>
      <c r="CF281" s="505"/>
      <c r="CG281" s="505"/>
      <c r="CH281" s="505"/>
      <c r="CI281" s="505"/>
      <c r="CJ281" s="505"/>
      <c r="CK281" s="505"/>
      <c r="CL281" s="505"/>
      <c r="CM281" s="505"/>
      <c r="CN281" s="505"/>
      <c r="CO281" s="500"/>
      <c r="CP281" s="505"/>
      <c r="CQ281" s="505"/>
      <c r="CR281" s="506"/>
      <c r="CS281" s="500"/>
      <c r="CT281" s="505"/>
      <c r="CU281" s="500"/>
      <c r="CV281" s="500"/>
      <c r="CW281" s="500"/>
      <c r="CX281" s="506"/>
      <c r="CY281" s="505"/>
      <c r="CZ281" s="475"/>
      <c r="DA281" s="307"/>
      <c r="DB281" s="507">
        <v>0</v>
      </c>
      <c r="DC281" s="508"/>
      <c r="DD281" s="508"/>
      <c r="DE281" s="508"/>
      <c r="DF281" s="573">
        <v>782.1</v>
      </c>
      <c r="DG281" s="396">
        <v>252.37</v>
      </c>
      <c r="DH281" s="397"/>
      <c r="DI281" s="512"/>
      <c r="DJ281" s="171">
        <v>1034.47</v>
      </c>
      <c r="DK281" s="172">
        <v>782.1</v>
      </c>
      <c r="DL281" s="172">
        <v>252.37</v>
      </c>
      <c r="DM281" s="172">
        <v>995.62</v>
      </c>
      <c r="DN281" s="172">
        <v>281.60000000000002</v>
      </c>
      <c r="DO281" s="172">
        <v>2532.67</v>
      </c>
      <c r="DP281" s="172">
        <v>552.95000000000005</v>
      </c>
      <c r="DQ281" s="513">
        <v>0</v>
      </c>
      <c r="DS281" s="2"/>
      <c r="DT281" s="2"/>
      <c r="DU281" s="2"/>
      <c r="DV281" s="2"/>
      <c r="DW281" s="60"/>
      <c r="DX281" s="512">
        <v>41816</v>
      </c>
      <c r="DY281" s="514">
        <v>1</v>
      </c>
      <c r="DZ281" s="169">
        <v>0</v>
      </c>
      <c r="EA281" s="169">
        <v>0</v>
      </c>
      <c r="EB281" s="584"/>
      <c r="EC281" s="133"/>
      <c r="ED281" s="27"/>
      <c r="EG281" s="584"/>
      <c r="EH281" s="133"/>
      <c r="EI281" s="133"/>
      <c r="EJ281" s="23"/>
      <c r="EK281" s="133"/>
      <c r="EL281" s="133"/>
      <c r="EM281" s="169">
        <v>1208.98</v>
      </c>
      <c r="EO281" s="656">
        <v>8249.6</v>
      </c>
      <c r="EP281" s="657">
        <v>12952.4</v>
      </c>
      <c r="EQ281" s="658">
        <v>2869.7</v>
      </c>
      <c r="ER281" s="657">
        <v>2654.4</v>
      </c>
      <c r="ES281" s="657">
        <v>4197.8</v>
      </c>
      <c r="EU281" s="635">
        <v>6.2545454545454501E-2</v>
      </c>
      <c r="EV281" s="635">
        <v>3.2681105302464555E-2</v>
      </c>
      <c r="EW281" s="635">
        <v>2.0914363698396513E-2</v>
      </c>
      <c r="EX281" s="635">
        <v>3.8260869565217355E-2</v>
      </c>
      <c r="EY281" s="635">
        <v>2.3540358222842478E-2</v>
      </c>
      <c r="EZ281" s="9"/>
    </row>
    <row r="282" spans="8:156" ht="18" x14ac:dyDescent="0.25">
      <c r="H282" s="14"/>
      <c r="I282" s="248"/>
      <c r="J282" s="4"/>
      <c r="K282" s="249"/>
      <c r="L282" s="249"/>
      <c r="M282" s="486">
        <v>45149</v>
      </c>
      <c r="N282" s="193">
        <v>8800</v>
      </c>
      <c r="O282" s="191">
        <v>13200</v>
      </c>
      <c r="P282" s="192">
        <v>2937</v>
      </c>
      <c r="Q282" s="191">
        <v>2816</v>
      </c>
      <c r="R282" s="578">
        <v>4308</v>
      </c>
      <c r="S282" s="487"/>
      <c r="T282" s="488"/>
      <c r="U282" s="21"/>
      <c r="V282" s="21"/>
      <c r="W282" s="489"/>
      <c r="X282" s="490">
        <v>1537</v>
      </c>
      <c r="Y282" s="194">
        <v>80</v>
      </c>
      <c r="Z282" s="192">
        <v>2231</v>
      </c>
      <c r="AA282" s="192">
        <v>24406.71</v>
      </c>
      <c r="AB282" s="192">
        <v>25302</v>
      </c>
      <c r="AC282" s="194">
        <v>-895.29000000000087</v>
      </c>
      <c r="AD282" s="491">
        <v>23071</v>
      </c>
      <c r="AE282" s="492">
        <v>-31.8</v>
      </c>
      <c r="AF282" s="192">
        <v>13200</v>
      </c>
      <c r="AG282" s="192">
        <v>13200</v>
      </c>
      <c r="AH282" s="192">
        <v>-31.8</v>
      </c>
      <c r="AI282" s="193">
        <v>8800</v>
      </c>
      <c r="AJ282" s="194">
        <v>0</v>
      </c>
      <c r="AK282" s="192">
        <v>1249.6300000000001</v>
      </c>
      <c r="AL282" s="192">
        <v>1351.85</v>
      </c>
      <c r="AM282" s="207">
        <v>1220.8399999999999</v>
      </c>
      <c r="AN282" s="207">
        <v>27.140476190476186</v>
      </c>
      <c r="AO282" s="197">
        <v>-8.1800212863007288E-2</v>
      </c>
      <c r="AP282" s="493">
        <v>0</v>
      </c>
      <c r="AQ282" s="494">
        <v>2703.33</v>
      </c>
      <c r="AR282" s="495">
        <v>1130</v>
      </c>
      <c r="AS282" s="495">
        <v>1131.53</v>
      </c>
      <c r="AT282" s="495">
        <v>1236.24</v>
      </c>
      <c r="AU282" s="496">
        <v>1236.21</v>
      </c>
      <c r="AV282" s="496">
        <v>1153.57</v>
      </c>
      <c r="AW282" s="21"/>
      <c r="AX282" s="497">
        <v>1.1398999999999999</v>
      </c>
      <c r="AY282" s="498">
        <v>1.4466000000000001</v>
      </c>
      <c r="AZ282" s="499">
        <v>2.5407999999999999</v>
      </c>
      <c r="BA282" s="499">
        <v>2.7948</v>
      </c>
      <c r="BB282" s="579">
        <v>1.6536999999999999</v>
      </c>
      <c r="BC282" s="307"/>
      <c r="BD282" s="500"/>
      <c r="BE282" s="501"/>
      <c r="BF282" s="580">
        <v>1060.57</v>
      </c>
      <c r="BG282" s="502">
        <v>1060.57</v>
      </c>
      <c r="BH282" s="503">
        <v>0</v>
      </c>
      <c r="BI282" s="503">
        <v>0</v>
      </c>
      <c r="BJ282" s="503">
        <v>0</v>
      </c>
      <c r="BK282" s="503">
        <v>1060.57</v>
      </c>
      <c r="BL282" s="503">
        <v>1060.57</v>
      </c>
      <c r="BM282" s="503">
        <v>1060.57</v>
      </c>
      <c r="BN282" s="503">
        <v>1061.6400000000001</v>
      </c>
      <c r="BO282" s="503">
        <v>1060.5899999999999</v>
      </c>
      <c r="BP282" s="503">
        <v>32.614391316552826</v>
      </c>
      <c r="BQ282" s="503">
        <v>72.007469999998648</v>
      </c>
      <c r="BR282" s="503">
        <v>0</v>
      </c>
      <c r="BS282" s="503">
        <v>1060.5</v>
      </c>
      <c r="BT282" s="503">
        <v>0</v>
      </c>
      <c r="BU282" s="504">
        <v>0</v>
      </c>
      <c r="BV282" s="307"/>
      <c r="BW282" s="458"/>
      <c r="BX282" s="505"/>
      <c r="BY282" s="505"/>
      <c r="BZ282" s="505"/>
      <c r="CA282" s="505"/>
      <c r="CB282" s="505"/>
      <c r="CC282" s="505"/>
      <c r="CD282" s="505"/>
      <c r="CE282" s="505"/>
      <c r="CF282" s="505"/>
      <c r="CG282" s="505"/>
      <c r="CH282" s="505"/>
      <c r="CI282" s="505"/>
      <c r="CJ282" s="505"/>
      <c r="CK282" s="505"/>
      <c r="CL282" s="505"/>
      <c r="CM282" s="505"/>
      <c r="CN282" s="505"/>
      <c r="CO282" s="500"/>
      <c r="CP282" s="505"/>
      <c r="CQ282" s="505"/>
      <c r="CR282" s="506"/>
      <c r="CS282" s="500"/>
      <c r="CT282" s="505"/>
      <c r="CU282" s="500"/>
      <c r="CV282" s="500"/>
      <c r="CW282" s="500"/>
      <c r="CX282" s="506"/>
      <c r="CY282" s="505"/>
      <c r="CZ282" s="475"/>
      <c r="DA282" s="307"/>
      <c r="DB282" s="507">
        <v>0</v>
      </c>
      <c r="DC282" s="508"/>
      <c r="DD282" s="508"/>
      <c r="DE282" s="508"/>
      <c r="DF282" s="573">
        <v>795.77</v>
      </c>
      <c r="DG282" s="396">
        <v>249.88</v>
      </c>
      <c r="DH282" s="397"/>
      <c r="DI282" s="512"/>
      <c r="DJ282" s="171">
        <v>1045.6500000000001</v>
      </c>
      <c r="DK282" s="172">
        <v>795.77</v>
      </c>
      <c r="DL282" s="172">
        <v>249.88</v>
      </c>
      <c r="DM282" s="172">
        <v>870.5</v>
      </c>
      <c r="DN282" s="172">
        <v>276.89999999999998</v>
      </c>
      <c r="DO282" s="172">
        <v>2457.94</v>
      </c>
      <c r="DP282" s="172">
        <v>525.93000000000006</v>
      </c>
      <c r="DQ282" s="513">
        <v>0</v>
      </c>
      <c r="DS282" s="2"/>
      <c r="DT282" s="2"/>
      <c r="DU282" s="2"/>
      <c r="DV282" s="2"/>
      <c r="DW282" s="60"/>
      <c r="DX282" s="512">
        <v>36561</v>
      </c>
      <c r="DY282" s="514">
        <v>1</v>
      </c>
      <c r="DZ282" s="169">
        <v>0</v>
      </c>
      <c r="EA282" s="169">
        <v>0</v>
      </c>
      <c r="EB282" s="131"/>
      <c r="EC282" s="133"/>
      <c r="ED282" s="27"/>
      <c r="EG282" s="131"/>
      <c r="EH282" s="133"/>
      <c r="EI282" s="133"/>
      <c r="EJ282" s="23"/>
      <c r="EK282" s="133"/>
      <c r="EL282" s="133"/>
      <c r="EM282" s="169">
        <v>1220.8399999999999</v>
      </c>
      <c r="EO282" s="656">
        <v>8239.9</v>
      </c>
      <c r="EP282" s="657">
        <v>12910.1</v>
      </c>
      <c r="EQ282" s="658">
        <v>2872.9</v>
      </c>
      <c r="ER282" s="657">
        <v>2707.3</v>
      </c>
      <c r="ES282" s="657">
        <v>4182.3999999999996</v>
      </c>
      <c r="EU282" s="635">
        <v>6.3647727272727314E-2</v>
      </c>
      <c r="EV282" s="635">
        <v>2.1962121212121183E-2</v>
      </c>
      <c r="EW282" s="635">
        <v>2.1824991487912806E-2</v>
      </c>
      <c r="EX282" s="635">
        <v>3.8600852272727207E-2</v>
      </c>
      <c r="EY282" s="635">
        <v>2.9155060352832024E-2</v>
      </c>
      <c r="EZ282" s="9"/>
    </row>
    <row r="283" spans="8:156" ht="18" x14ac:dyDescent="0.25">
      <c r="H283" s="14"/>
      <c r="I283" s="248"/>
      <c r="J283" s="4"/>
      <c r="K283" s="249"/>
      <c r="L283" s="249"/>
      <c r="M283" s="486">
        <v>45150</v>
      </c>
      <c r="N283" s="193">
        <v>8800</v>
      </c>
      <c r="O283" s="191">
        <v>13185</v>
      </c>
      <c r="P283" s="192">
        <v>2942</v>
      </c>
      <c r="Q283" s="191">
        <v>2754</v>
      </c>
      <c r="R283" s="578">
        <v>4205</v>
      </c>
      <c r="S283" s="487"/>
      <c r="T283" s="488"/>
      <c r="U283" s="21"/>
      <c r="V283" s="21"/>
      <c r="W283" s="489"/>
      <c r="X283" s="490">
        <v>1574</v>
      </c>
      <c r="Y283" s="194">
        <v>80</v>
      </c>
      <c r="Z283" s="192">
        <v>2244</v>
      </c>
      <c r="AA283" s="192">
        <v>24627.439999999999</v>
      </c>
      <c r="AB283" s="192">
        <v>25605</v>
      </c>
      <c r="AC283" s="194">
        <v>-977.56000000000131</v>
      </c>
      <c r="AD283" s="491">
        <v>23361</v>
      </c>
      <c r="AE283" s="492">
        <v>32.49</v>
      </c>
      <c r="AF283" s="192">
        <v>13185</v>
      </c>
      <c r="AG283" s="192">
        <v>13185</v>
      </c>
      <c r="AH283" s="192">
        <v>33.49</v>
      </c>
      <c r="AI283" s="193">
        <v>8800</v>
      </c>
      <c r="AJ283" s="194">
        <v>0</v>
      </c>
      <c r="AK283" s="192">
        <v>637.74670000000003</v>
      </c>
      <c r="AL283" s="192">
        <v>831.94</v>
      </c>
      <c r="AM283" s="207">
        <v>1216.32</v>
      </c>
      <c r="AN283" s="207">
        <v>27.278571428571428</v>
      </c>
      <c r="AO283" s="197">
        <v>-0.30449910599302199</v>
      </c>
      <c r="AP283" s="493">
        <v>467.45</v>
      </c>
      <c r="AQ283" s="494">
        <v>2272.991</v>
      </c>
      <c r="AR283" s="495">
        <v>1130.1300000000001</v>
      </c>
      <c r="AS283" s="495">
        <v>1134.6500000000001</v>
      </c>
      <c r="AT283" s="495">
        <v>1241.43</v>
      </c>
      <c r="AU283" s="496">
        <v>1200.07</v>
      </c>
      <c r="AV283" s="496">
        <v>1153.4000000000001</v>
      </c>
      <c r="AW283" s="21"/>
      <c r="AX283" s="497">
        <v>1.1456999999999999</v>
      </c>
      <c r="AY283" s="498">
        <v>1.4789000000000001</v>
      </c>
      <c r="AZ283" s="499">
        <v>2.5975999999999999</v>
      </c>
      <c r="BA283" s="499">
        <v>2.2286000000000001</v>
      </c>
      <c r="BB283" s="579">
        <v>1.6452</v>
      </c>
      <c r="BC283" s="307"/>
      <c r="BD283" s="500"/>
      <c r="BE283" s="501"/>
      <c r="BF283" s="580">
        <v>1060.96</v>
      </c>
      <c r="BG283" s="502">
        <v>1060.96</v>
      </c>
      <c r="BH283" s="503">
        <v>0</v>
      </c>
      <c r="BI283" s="503">
        <v>0</v>
      </c>
      <c r="BJ283" s="503">
        <v>0</v>
      </c>
      <c r="BK283" s="503">
        <v>1060.96</v>
      </c>
      <c r="BL283" s="503">
        <v>1060.96</v>
      </c>
      <c r="BM283" s="503">
        <v>1060.96</v>
      </c>
      <c r="BN283" s="503">
        <v>1060.9100000000001</v>
      </c>
      <c r="BO283" s="503">
        <v>1060.9100000000001</v>
      </c>
      <c r="BP283" s="503">
        <v>33.586840619707708</v>
      </c>
      <c r="BQ283" s="503">
        <v>0</v>
      </c>
      <c r="BR283" s="503">
        <v>0</v>
      </c>
      <c r="BS283" s="503">
        <v>1060.8800000000001</v>
      </c>
      <c r="BT283" s="503">
        <v>0</v>
      </c>
      <c r="BU283" s="504">
        <v>0</v>
      </c>
      <c r="BV283" s="307"/>
      <c r="BW283" s="458"/>
      <c r="BX283" s="505"/>
      <c r="BY283" s="505"/>
      <c r="BZ283" s="505"/>
      <c r="CA283" s="505"/>
      <c r="CB283" s="505"/>
      <c r="CC283" s="505"/>
      <c r="CD283" s="505"/>
      <c r="CE283" s="505"/>
      <c r="CF283" s="505"/>
      <c r="CG283" s="505"/>
      <c r="CH283" s="505"/>
      <c r="CI283" s="505"/>
      <c r="CJ283" s="505"/>
      <c r="CK283" s="505"/>
      <c r="CL283" s="505"/>
      <c r="CM283" s="505"/>
      <c r="CN283" s="505"/>
      <c r="CO283" s="500"/>
      <c r="CP283" s="505"/>
      <c r="CQ283" s="505"/>
      <c r="CR283" s="506"/>
      <c r="CS283" s="500"/>
      <c r="CT283" s="505"/>
      <c r="CU283" s="500"/>
      <c r="CV283" s="500"/>
      <c r="CW283" s="500"/>
      <c r="CX283" s="506"/>
      <c r="CY283" s="505"/>
      <c r="CZ283" s="475"/>
      <c r="DA283" s="307"/>
      <c r="DB283" s="507">
        <v>0</v>
      </c>
      <c r="DC283" s="508"/>
      <c r="DD283" s="508"/>
      <c r="DE283" s="508"/>
      <c r="DF283" s="573">
        <v>794.89</v>
      </c>
      <c r="DG283" s="396">
        <v>276.06</v>
      </c>
      <c r="DH283" s="397"/>
      <c r="DI283" s="512"/>
      <c r="DJ283" s="171">
        <v>1070.95</v>
      </c>
      <c r="DK283" s="172">
        <v>794.89</v>
      </c>
      <c r="DL283" s="172">
        <v>276.06</v>
      </c>
      <c r="DM283" s="172">
        <v>727.71</v>
      </c>
      <c r="DN283" s="172">
        <v>426.57</v>
      </c>
      <c r="DO283" s="172">
        <v>2525.12</v>
      </c>
      <c r="DP283" s="172">
        <v>375.41999999999996</v>
      </c>
      <c r="DQ283" s="513">
        <v>0</v>
      </c>
      <c r="DS283" s="2"/>
      <c r="DT283" s="2"/>
      <c r="DU283" s="2"/>
      <c r="DV283" s="2"/>
      <c r="DW283" s="60"/>
      <c r="DX283" s="512">
        <v>30564</v>
      </c>
      <c r="DY283" s="514">
        <v>2</v>
      </c>
      <c r="DZ283" s="169">
        <v>0</v>
      </c>
      <c r="EA283" s="169">
        <v>0</v>
      </c>
      <c r="EB283" s="131"/>
      <c r="EC283" s="133"/>
      <c r="ED283" s="27"/>
      <c r="EG283" s="131"/>
      <c r="EH283" s="133"/>
      <c r="EI283" s="133"/>
      <c r="EJ283" s="23"/>
      <c r="EK283" s="133"/>
      <c r="EL283" s="133"/>
      <c r="EM283" s="169">
        <v>1216.32</v>
      </c>
      <c r="EO283" s="656">
        <v>8267.5</v>
      </c>
      <c r="EP283" s="657">
        <v>12849.1</v>
      </c>
      <c r="EQ283" s="658">
        <v>2888.7</v>
      </c>
      <c r="ER283" s="657">
        <v>2647.4</v>
      </c>
      <c r="ES283" s="657">
        <v>4060.7</v>
      </c>
      <c r="EU283" s="635">
        <v>6.0511363636363634E-2</v>
      </c>
      <c r="EV283" s="635">
        <v>2.5475919605612411E-2</v>
      </c>
      <c r="EW283" s="635">
        <v>1.811692726036716E-2</v>
      </c>
      <c r="EX283" s="635">
        <v>3.8707334785766129E-2</v>
      </c>
      <c r="EY283" s="635">
        <v>3.4316290130796713E-2</v>
      </c>
      <c r="EZ283" s="9"/>
    </row>
    <row r="284" spans="8:156" x14ac:dyDescent="0.2">
      <c r="H284" s="14"/>
      <c r="I284" s="248"/>
      <c r="J284" s="4"/>
      <c r="K284" s="249"/>
      <c r="L284" s="249"/>
      <c r="M284" s="486">
        <v>45151</v>
      </c>
      <c r="N284" s="193">
        <v>8800</v>
      </c>
      <c r="O284" s="191">
        <v>13085</v>
      </c>
      <c r="P284" s="192">
        <v>2947</v>
      </c>
      <c r="Q284" s="191">
        <v>2750</v>
      </c>
      <c r="R284" s="578">
        <v>4265</v>
      </c>
      <c r="S284" s="487"/>
      <c r="T284" s="488"/>
      <c r="U284" s="21"/>
      <c r="V284" s="21"/>
      <c r="W284" s="489"/>
      <c r="X284" s="490">
        <v>1491</v>
      </c>
      <c r="Y284" s="194">
        <v>80</v>
      </c>
      <c r="Z284" s="192">
        <v>2448</v>
      </c>
      <c r="AA284" s="192">
        <v>24063.49</v>
      </c>
      <c r="AB284" s="192">
        <v>25540</v>
      </c>
      <c r="AC284" s="194">
        <v>-1476.5099999999984</v>
      </c>
      <c r="AD284" s="491">
        <v>23092</v>
      </c>
      <c r="AE284" s="492">
        <v>52.42</v>
      </c>
      <c r="AF284" s="192">
        <v>13085</v>
      </c>
      <c r="AG284" s="192">
        <v>13085</v>
      </c>
      <c r="AH284" s="192">
        <v>52.42</v>
      </c>
      <c r="AI284" s="193">
        <v>8800</v>
      </c>
      <c r="AJ284" s="194">
        <v>0</v>
      </c>
      <c r="AK284" s="192">
        <v>666.40499999999997</v>
      </c>
      <c r="AL284" s="192">
        <v>612.5</v>
      </c>
      <c r="AM284" s="207">
        <v>1211.1600000000001</v>
      </c>
      <c r="AN284" s="207">
        <v>26.845238095238095</v>
      </c>
      <c r="AO284" s="197">
        <v>8.0889249030244331E-2</v>
      </c>
      <c r="AP284" s="493">
        <v>0</v>
      </c>
      <c r="AQ284" s="494">
        <v>2806.02</v>
      </c>
      <c r="AR284" s="495">
        <v>1129.18</v>
      </c>
      <c r="AS284" s="495">
        <v>1134.05</v>
      </c>
      <c r="AT284" s="495">
        <v>1235.6300000000001</v>
      </c>
      <c r="AU284" s="496">
        <v>1200.07</v>
      </c>
      <c r="AV284" s="496">
        <v>1157.1199999999999</v>
      </c>
      <c r="AW284" s="21"/>
      <c r="AX284" s="497">
        <v>1.1274999999999999</v>
      </c>
      <c r="AY284" s="498">
        <v>1.4690000000000001</v>
      </c>
      <c r="AZ284" s="499">
        <v>2.5230999999999999</v>
      </c>
      <c r="BA284" s="499">
        <v>2.2286000000000001</v>
      </c>
      <c r="BB284" s="579">
        <v>1.6970000000000001</v>
      </c>
      <c r="BC284" s="307"/>
      <c r="BD284" s="500"/>
      <c r="BE284" s="501"/>
      <c r="BF284" s="580">
        <v>1061.0899999999999</v>
      </c>
      <c r="BG284" s="502">
        <v>1061.0899999999999</v>
      </c>
      <c r="BH284" s="503">
        <v>0</v>
      </c>
      <c r="BI284" s="503">
        <v>0</v>
      </c>
      <c r="BJ284" s="503">
        <v>0</v>
      </c>
      <c r="BK284" s="503">
        <v>1061.0899999999999</v>
      </c>
      <c r="BL284" s="503">
        <v>1061.0899999999999</v>
      </c>
      <c r="BM284" s="503">
        <v>1061.0899999999999</v>
      </c>
      <c r="BN284" s="503">
        <v>1060.8499999999999</v>
      </c>
      <c r="BO284" s="503">
        <v>1061.03</v>
      </c>
      <c r="BP284" s="503">
        <v>31.858573806009986</v>
      </c>
      <c r="BQ284" s="503">
        <v>0</v>
      </c>
      <c r="BR284" s="503">
        <v>0</v>
      </c>
      <c r="BS284" s="503">
        <v>1060.97</v>
      </c>
      <c r="BT284" s="503">
        <v>0</v>
      </c>
      <c r="BU284" s="504">
        <v>0</v>
      </c>
      <c r="BV284" s="307"/>
      <c r="BW284" s="458"/>
      <c r="BX284" s="505"/>
      <c r="BY284" s="505"/>
      <c r="BZ284" s="505"/>
      <c r="CA284" s="505"/>
      <c r="CB284" s="505"/>
      <c r="CC284" s="505"/>
      <c r="CD284" s="505"/>
      <c r="CE284" s="505"/>
      <c r="CF284" s="505"/>
      <c r="CG284" s="505"/>
      <c r="CH284" s="505"/>
      <c r="CI284" s="505"/>
      <c r="CJ284" s="505"/>
      <c r="CK284" s="505"/>
      <c r="CL284" s="505"/>
      <c r="CM284" s="505"/>
      <c r="CN284" s="505"/>
      <c r="CO284" s="500"/>
      <c r="CP284" s="505"/>
      <c r="CQ284" s="505"/>
      <c r="CR284" s="506"/>
      <c r="CS284" s="500"/>
      <c r="CT284" s="505"/>
      <c r="CU284" s="500"/>
      <c r="CV284" s="500"/>
      <c r="CW284" s="500"/>
      <c r="CX284" s="506"/>
      <c r="CY284" s="505"/>
      <c r="CZ284" s="475"/>
      <c r="DA284" s="307"/>
      <c r="DB284" s="507">
        <v>0</v>
      </c>
      <c r="DC284" s="508"/>
      <c r="DD284" s="508"/>
      <c r="DE284" s="508"/>
      <c r="DF284" s="573">
        <v>768.96</v>
      </c>
      <c r="DG284" s="396">
        <v>245.64</v>
      </c>
      <c r="DH284" s="397"/>
      <c r="DI284" s="512"/>
      <c r="DJ284" s="171">
        <v>1014.6</v>
      </c>
      <c r="DK284" s="172">
        <v>768.96</v>
      </c>
      <c r="DL284" s="172">
        <v>245.64</v>
      </c>
      <c r="DM284" s="172">
        <v>328.43</v>
      </c>
      <c r="DN284" s="172">
        <v>0</v>
      </c>
      <c r="DO284" s="172">
        <v>2965.65</v>
      </c>
      <c r="DP284" s="172">
        <v>621.06000000000006</v>
      </c>
      <c r="DQ284" s="513">
        <v>0</v>
      </c>
      <c r="DS284" s="2"/>
      <c r="DT284" s="2"/>
      <c r="DU284" s="2"/>
      <c r="DV284" s="2"/>
      <c r="DW284" s="60"/>
      <c r="DX284" s="512">
        <v>13794</v>
      </c>
      <c r="DY284" s="514">
        <v>0</v>
      </c>
      <c r="DZ284" s="169">
        <v>0</v>
      </c>
      <c r="EA284" s="169">
        <v>0</v>
      </c>
      <c r="EB284" s="584"/>
      <c r="EC284" s="133"/>
      <c r="ED284" s="27"/>
      <c r="EG284" s="584"/>
      <c r="EH284" s="133"/>
      <c r="EI284" s="133"/>
      <c r="EJ284" s="23"/>
      <c r="EK284" s="133"/>
      <c r="EL284" s="133"/>
      <c r="EM284" s="169">
        <v>1211.1600000000001</v>
      </c>
      <c r="EO284" s="656">
        <v>8247</v>
      </c>
      <c r="EP284" s="657">
        <v>12729</v>
      </c>
      <c r="EQ284" s="658">
        <v>2828</v>
      </c>
      <c r="ER284" s="657">
        <v>2644</v>
      </c>
      <c r="ES284" s="657">
        <v>4264</v>
      </c>
      <c r="EU284" s="635">
        <v>6.2840909090909086E-2</v>
      </c>
      <c r="EV284" s="635">
        <v>2.7206725257928926E-2</v>
      </c>
      <c r="EW284" s="635">
        <v>4.0380047505938245E-2</v>
      </c>
      <c r="EX284" s="635">
        <v>3.8545454545454542E-2</v>
      </c>
      <c r="EY284" s="635">
        <v>2.3446658851113716E-4</v>
      </c>
      <c r="EZ284" s="9"/>
    </row>
    <row r="285" spans="8:156" x14ac:dyDescent="0.2">
      <c r="H285" s="14"/>
      <c r="I285" s="248"/>
      <c r="J285" s="4"/>
      <c r="K285" s="249"/>
      <c r="L285" s="249"/>
      <c r="M285" s="486">
        <v>45152</v>
      </c>
      <c r="N285" s="193">
        <v>8800</v>
      </c>
      <c r="O285" s="191">
        <v>13284</v>
      </c>
      <c r="P285" s="192">
        <v>3084</v>
      </c>
      <c r="Q285" s="191">
        <v>2696</v>
      </c>
      <c r="R285" s="578">
        <v>4416</v>
      </c>
      <c r="S285" s="487"/>
      <c r="T285" s="488"/>
      <c r="U285" s="21"/>
      <c r="V285" s="21"/>
      <c r="W285" s="489"/>
      <c r="X285" s="490">
        <v>1467</v>
      </c>
      <c r="Y285" s="194">
        <v>81</v>
      </c>
      <c r="Z285" s="192">
        <v>2345</v>
      </c>
      <c r="AA285" s="192">
        <v>24516.55</v>
      </c>
      <c r="AB285" s="192">
        <v>25543</v>
      </c>
      <c r="AC285" s="194">
        <v>-1026.4500000000007</v>
      </c>
      <c r="AD285" s="491">
        <v>23198</v>
      </c>
      <c r="AE285" s="492">
        <v>-32.159999999999997</v>
      </c>
      <c r="AF285" s="192">
        <v>13284</v>
      </c>
      <c r="AG285" s="192">
        <v>13284</v>
      </c>
      <c r="AH285" s="192">
        <v>-31.159999999999997</v>
      </c>
      <c r="AI285" s="193">
        <v>8800</v>
      </c>
      <c r="AJ285" s="194">
        <v>0</v>
      </c>
      <c r="AK285" s="192">
        <v>1357.8</v>
      </c>
      <c r="AL285" s="192">
        <v>1186.68</v>
      </c>
      <c r="AM285" s="207">
        <v>1214.69</v>
      </c>
      <c r="AN285" s="207">
        <v>26.583333333333332</v>
      </c>
      <c r="AO285" s="197">
        <v>0.1260273972602739</v>
      </c>
      <c r="AP285" s="493">
        <v>0</v>
      </c>
      <c r="AQ285" s="494">
        <v>2648.67</v>
      </c>
      <c r="AR285" s="495">
        <v>1128.51</v>
      </c>
      <c r="AS285" s="495">
        <v>1135.3900000000001</v>
      </c>
      <c r="AT285" s="495">
        <v>1238.56</v>
      </c>
      <c r="AU285" s="496">
        <v>1200.07</v>
      </c>
      <c r="AV285" s="496">
        <v>1158.46</v>
      </c>
      <c r="AW285" s="21"/>
      <c r="AX285" s="497">
        <v>1.1165</v>
      </c>
      <c r="AY285" s="498">
        <v>1.4846999999999999</v>
      </c>
      <c r="AZ285" s="499">
        <v>2.5568</v>
      </c>
      <c r="BA285" s="499">
        <v>2.2286000000000001</v>
      </c>
      <c r="BB285" s="579">
        <v>1.6973</v>
      </c>
      <c r="BC285" s="307"/>
      <c r="BD285" s="500"/>
      <c r="BE285" s="501"/>
      <c r="BF285" s="580">
        <v>1061.8800000000001</v>
      </c>
      <c r="BG285" s="502">
        <v>1061.8800000000001</v>
      </c>
      <c r="BH285" s="503">
        <v>0</v>
      </c>
      <c r="BI285" s="503">
        <v>0</v>
      </c>
      <c r="BJ285" s="503">
        <v>0</v>
      </c>
      <c r="BK285" s="503">
        <v>1061.8800000000001</v>
      </c>
      <c r="BL285" s="503">
        <v>1061.8800000000001</v>
      </c>
      <c r="BM285" s="503">
        <v>1061.8800000000001</v>
      </c>
      <c r="BN285" s="503">
        <v>1061.76</v>
      </c>
      <c r="BO285" s="503">
        <v>1061.8699999999999</v>
      </c>
      <c r="BP285" s="503">
        <v>30.918835192069391</v>
      </c>
      <c r="BQ285" s="503">
        <v>82.039910000000873</v>
      </c>
      <c r="BR285" s="503">
        <v>0</v>
      </c>
      <c r="BS285" s="503">
        <v>1061.8</v>
      </c>
      <c r="BT285" s="503">
        <v>0</v>
      </c>
      <c r="BU285" s="504">
        <v>0</v>
      </c>
      <c r="BV285" s="307"/>
      <c r="BW285" s="458"/>
      <c r="BX285" s="505"/>
      <c r="BY285" s="505"/>
      <c r="BZ285" s="505"/>
      <c r="CA285" s="505"/>
      <c r="CB285" s="505"/>
      <c r="CC285" s="505"/>
      <c r="CD285" s="505"/>
      <c r="CE285" s="505"/>
      <c r="CF285" s="505"/>
      <c r="CG285" s="505"/>
      <c r="CH285" s="505"/>
      <c r="CI285" s="505"/>
      <c r="CJ285" s="505"/>
      <c r="CK285" s="505"/>
      <c r="CL285" s="505"/>
      <c r="CM285" s="505"/>
      <c r="CN285" s="505"/>
      <c r="CO285" s="500"/>
      <c r="CP285" s="505"/>
      <c r="CQ285" s="505"/>
      <c r="CR285" s="506"/>
      <c r="CS285" s="500"/>
      <c r="CT285" s="505"/>
      <c r="CU285" s="500"/>
      <c r="CV285" s="500"/>
      <c r="CW285" s="500"/>
      <c r="CX285" s="506"/>
      <c r="CY285" s="505"/>
      <c r="CZ285" s="475"/>
      <c r="DA285" s="307"/>
      <c r="DB285" s="507">
        <v>0</v>
      </c>
      <c r="DC285" s="508"/>
      <c r="DD285" s="508"/>
      <c r="DE285" s="508"/>
      <c r="DF285" s="573">
        <v>749.12</v>
      </c>
      <c r="DG285" s="396">
        <v>248.94</v>
      </c>
      <c r="DH285" s="397"/>
      <c r="DI285" s="512"/>
      <c r="DJ285" s="171">
        <v>998.06</v>
      </c>
      <c r="DK285" s="172">
        <v>749.12</v>
      </c>
      <c r="DL285" s="172">
        <v>248.94</v>
      </c>
      <c r="DM285" s="172">
        <v>1325</v>
      </c>
      <c r="DN285" s="172">
        <v>280.95</v>
      </c>
      <c r="DO285" s="172">
        <v>2389.77</v>
      </c>
      <c r="DP285" s="172">
        <v>589.04999999999995</v>
      </c>
      <c r="DQ285" s="513">
        <v>0</v>
      </c>
      <c r="DS285" s="2"/>
      <c r="DT285" s="2"/>
      <c r="DU285" s="2"/>
      <c r="DV285" s="2"/>
      <c r="DW285" s="60"/>
      <c r="DX285" s="512">
        <v>55650</v>
      </c>
      <c r="DY285" s="514">
        <v>1</v>
      </c>
      <c r="DZ285" s="169">
        <v>0</v>
      </c>
      <c r="EA285" s="169">
        <v>0</v>
      </c>
      <c r="EB285" s="577"/>
      <c r="EC285" s="577"/>
      <c r="ED285" s="577"/>
      <c r="EE285" s="577"/>
      <c r="EF285" s="577"/>
      <c r="EG285" s="577"/>
      <c r="EH285" s="577"/>
      <c r="EI285" s="577"/>
      <c r="EJ285" s="577"/>
      <c r="EK285" s="577"/>
      <c r="EL285" s="577"/>
      <c r="EM285" s="169">
        <v>1214.69</v>
      </c>
      <c r="EO285" s="656">
        <v>8255</v>
      </c>
      <c r="EP285" s="657">
        <v>12799</v>
      </c>
      <c r="EQ285" s="658">
        <v>2948</v>
      </c>
      <c r="ER285" s="657">
        <v>2590</v>
      </c>
      <c r="ES285" s="657">
        <v>4415</v>
      </c>
      <c r="EU285" s="635">
        <v>6.1931818181818185E-2</v>
      </c>
      <c r="EV285" s="635">
        <v>3.651008732309545E-2</v>
      </c>
      <c r="EW285" s="635">
        <v>4.4098573281452662E-2</v>
      </c>
      <c r="EX285" s="635">
        <v>3.9317507418397624E-2</v>
      </c>
      <c r="EY285" s="635">
        <v>2.2644927536231884E-4</v>
      </c>
      <c r="EZ285" s="9"/>
    </row>
    <row r="286" spans="8:156" x14ac:dyDescent="0.2">
      <c r="H286" s="14"/>
      <c r="I286" s="248"/>
      <c r="J286" s="4"/>
      <c r="K286" s="249"/>
      <c r="L286" s="249"/>
      <c r="M286" s="486">
        <v>45153</v>
      </c>
      <c r="N286" s="193">
        <v>8800</v>
      </c>
      <c r="O286" s="191">
        <v>13028</v>
      </c>
      <c r="P286" s="192">
        <v>3079</v>
      </c>
      <c r="Q286" s="191">
        <v>2570</v>
      </c>
      <c r="R286" s="578">
        <v>4197</v>
      </c>
      <c r="S286" s="487"/>
      <c r="T286" s="488"/>
      <c r="U286" s="21"/>
      <c r="V286" s="21"/>
      <c r="W286" s="489"/>
      <c r="X286" s="490">
        <v>1530</v>
      </c>
      <c r="Y286" s="194">
        <v>79</v>
      </c>
      <c r="Z286" s="192">
        <v>2671</v>
      </c>
      <c r="AA286" s="192">
        <v>24552.97</v>
      </c>
      <c r="AB286" s="192">
        <v>25045</v>
      </c>
      <c r="AC286" s="194">
        <v>-492.02999999999884</v>
      </c>
      <c r="AD286" s="491">
        <v>22374</v>
      </c>
      <c r="AE286" s="492">
        <v>-15.05</v>
      </c>
      <c r="AF286" s="192">
        <v>13028</v>
      </c>
      <c r="AG286" s="192">
        <v>13028</v>
      </c>
      <c r="AH286" s="192">
        <v>-16.05</v>
      </c>
      <c r="AI286" s="193">
        <v>8800</v>
      </c>
      <c r="AJ286" s="194">
        <v>0</v>
      </c>
      <c r="AK286" s="192">
        <v>1361.8</v>
      </c>
      <c r="AL286" s="192">
        <v>1359.37</v>
      </c>
      <c r="AM286" s="207">
        <v>1214.47</v>
      </c>
      <c r="AN286" s="207">
        <v>26.523809523809526</v>
      </c>
      <c r="AO286" s="197">
        <v>1.7844029960347068E-3</v>
      </c>
      <c r="AP286" s="493">
        <v>0</v>
      </c>
      <c r="AQ286" s="494">
        <v>2458.7800000000002</v>
      </c>
      <c r="AR286" s="495">
        <v>1128.18</v>
      </c>
      <c r="AS286" s="495">
        <v>1132.29</v>
      </c>
      <c r="AT286" s="495">
        <v>1234.52</v>
      </c>
      <c r="AU286" s="496">
        <v>1200.07</v>
      </c>
      <c r="AV286" s="496">
        <v>1157.5</v>
      </c>
      <c r="AW286" s="21"/>
      <c r="AX286" s="497">
        <v>1.1140000000000001</v>
      </c>
      <c r="AY286" s="498">
        <v>1.4532</v>
      </c>
      <c r="AZ286" s="499">
        <v>2.5133999999999999</v>
      </c>
      <c r="BA286" s="499">
        <v>2.2286000000000001</v>
      </c>
      <c r="BB286" s="579">
        <v>1.6917</v>
      </c>
      <c r="BC286" s="307"/>
      <c r="BD286" s="500"/>
      <c r="BE286" s="501"/>
      <c r="BF286" s="580">
        <v>1061.05</v>
      </c>
      <c r="BG286" s="502">
        <v>1061.05</v>
      </c>
      <c r="BH286" s="503">
        <v>0</v>
      </c>
      <c r="BI286" s="503">
        <v>0</v>
      </c>
      <c r="BJ286" s="503">
        <v>0</v>
      </c>
      <c r="BK286" s="503">
        <v>1061.05</v>
      </c>
      <c r="BL286" s="503">
        <v>1061.05</v>
      </c>
      <c r="BM286" s="503">
        <v>1061.05</v>
      </c>
      <c r="BN286" s="503">
        <v>1061.05</v>
      </c>
      <c r="BO286" s="503">
        <v>1061.05</v>
      </c>
      <c r="BP286" s="503">
        <v>32.867651701711189</v>
      </c>
      <c r="BQ286" s="503">
        <v>0</v>
      </c>
      <c r="BR286" s="503">
        <v>0</v>
      </c>
      <c r="BS286" s="503">
        <v>1061.01</v>
      </c>
      <c r="BT286" s="503">
        <v>0</v>
      </c>
      <c r="BU286" s="504">
        <v>0</v>
      </c>
      <c r="BV286" s="307"/>
      <c r="BW286" s="458"/>
      <c r="BX286" s="505"/>
      <c r="BY286" s="505"/>
      <c r="BZ286" s="505"/>
      <c r="CA286" s="505"/>
      <c r="CB286" s="505"/>
      <c r="CC286" s="505"/>
      <c r="CD286" s="505"/>
      <c r="CE286" s="505"/>
      <c r="CF286" s="505"/>
      <c r="CG286" s="505"/>
      <c r="CH286" s="505"/>
      <c r="CI286" s="505"/>
      <c r="CJ286" s="505"/>
      <c r="CK286" s="505"/>
      <c r="CL286" s="505"/>
      <c r="CM286" s="505"/>
      <c r="CN286" s="505"/>
      <c r="CO286" s="500"/>
      <c r="CP286" s="505"/>
      <c r="CQ286" s="505"/>
      <c r="CR286" s="506"/>
      <c r="CS286" s="500"/>
      <c r="CT286" s="505"/>
      <c r="CU286" s="500"/>
      <c r="CV286" s="500"/>
      <c r="CW286" s="500"/>
      <c r="CX286" s="506"/>
      <c r="CY286" s="505"/>
      <c r="CZ286" s="475"/>
      <c r="DA286" s="307"/>
      <c r="DB286" s="507">
        <v>0</v>
      </c>
      <c r="DC286" s="508"/>
      <c r="DD286" s="508"/>
      <c r="DE286" s="508"/>
      <c r="DF286" s="573">
        <v>776.95</v>
      </c>
      <c r="DG286" s="396">
        <v>264.10000000000002</v>
      </c>
      <c r="DH286" s="397"/>
      <c r="DI286" s="512"/>
      <c r="DJ286" s="171">
        <v>1041.0500000000002</v>
      </c>
      <c r="DK286" s="172">
        <v>776.95</v>
      </c>
      <c r="DL286" s="172">
        <v>264.10000000000002</v>
      </c>
      <c r="DM286" s="172">
        <v>544.29</v>
      </c>
      <c r="DN286" s="172">
        <v>328.24</v>
      </c>
      <c r="DO286" s="172">
        <v>2622.43</v>
      </c>
      <c r="DP286" s="172">
        <v>524.91000000000008</v>
      </c>
      <c r="DQ286" s="513">
        <v>0</v>
      </c>
      <c r="DS286" s="2"/>
      <c r="DT286" s="2"/>
      <c r="DU286" s="2"/>
      <c r="DV286" s="2"/>
      <c r="DW286" s="60"/>
      <c r="DX286" s="512">
        <v>22860</v>
      </c>
      <c r="DY286" s="514">
        <v>1</v>
      </c>
      <c r="DZ286" s="169">
        <v>0</v>
      </c>
      <c r="EA286" s="169">
        <v>0</v>
      </c>
      <c r="EB286" s="584"/>
      <c r="EC286" s="133"/>
      <c r="ED286" s="27"/>
      <c r="EG286" s="584"/>
      <c r="EH286" s="133"/>
      <c r="EI286" s="133"/>
      <c r="EJ286" s="23"/>
      <c r="EK286" s="133"/>
      <c r="EL286" s="133"/>
      <c r="EM286" s="169">
        <v>1214.47</v>
      </c>
      <c r="EO286" s="656">
        <v>8255</v>
      </c>
      <c r="EP286" s="657">
        <v>12799</v>
      </c>
      <c r="EQ286" s="658">
        <v>2948</v>
      </c>
      <c r="ER286" s="657">
        <v>2590</v>
      </c>
      <c r="ES286" s="657">
        <v>4415</v>
      </c>
      <c r="EU286" s="635">
        <v>6.1931818181818185E-2</v>
      </c>
      <c r="EV286" s="635">
        <v>1.7577525330058335E-2</v>
      </c>
      <c r="EW286" s="635">
        <v>4.25462812601494E-2</v>
      </c>
      <c r="EX286" s="635">
        <v>-7.7821011673151752E-3</v>
      </c>
      <c r="EY286" s="635">
        <v>-5.1941863235644509E-2</v>
      </c>
      <c r="EZ286" s="9"/>
    </row>
    <row r="287" spans="8:156" x14ac:dyDescent="0.2">
      <c r="H287" s="14"/>
      <c r="I287" s="248"/>
      <c r="J287" s="4"/>
      <c r="K287" s="249"/>
      <c r="L287" s="249"/>
      <c r="M287" s="486">
        <v>45154</v>
      </c>
      <c r="N287" s="193">
        <v>8800</v>
      </c>
      <c r="O287" s="191">
        <v>13354</v>
      </c>
      <c r="P287" s="192">
        <v>3067</v>
      </c>
      <c r="Q287" s="191">
        <v>2734</v>
      </c>
      <c r="R287" s="578">
        <v>4441</v>
      </c>
      <c r="S287" s="487"/>
      <c r="T287" s="488"/>
      <c r="U287" s="21"/>
      <c r="V287" s="21"/>
      <c r="W287" s="489"/>
      <c r="X287" s="490">
        <v>1525</v>
      </c>
      <c r="Y287" s="194">
        <v>81</v>
      </c>
      <c r="Z287" s="192">
        <v>2706</v>
      </c>
      <c r="AA287" s="192">
        <v>23839.06</v>
      </c>
      <c r="AB287" s="192">
        <v>25577</v>
      </c>
      <c r="AC287" s="194">
        <v>-1737.9399999999987</v>
      </c>
      <c r="AD287" s="491">
        <v>22871</v>
      </c>
      <c r="AE287" s="492">
        <v>26.4</v>
      </c>
      <c r="AF287" s="192">
        <v>13354</v>
      </c>
      <c r="AG287" s="192">
        <v>13354</v>
      </c>
      <c r="AH287" s="192">
        <v>27.4</v>
      </c>
      <c r="AI287" s="193">
        <v>8800</v>
      </c>
      <c r="AJ287" s="194">
        <v>0</v>
      </c>
      <c r="AK287" s="192">
        <v>1148.1790000000001</v>
      </c>
      <c r="AL287" s="192">
        <v>1261.71</v>
      </c>
      <c r="AM287" s="207">
        <v>1169.56</v>
      </c>
      <c r="AN287" s="207">
        <v>26.773809523809526</v>
      </c>
      <c r="AO287" s="197">
        <v>-9.8879181730374743E-2</v>
      </c>
      <c r="AP287" s="493">
        <v>497.2</v>
      </c>
      <c r="AQ287" s="494">
        <v>2371.66</v>
      </c>
      <c r="AR287" s="495">
        <v>1129.18</v>
      </c>
      <c r="AS287" s="495">
        <v>1137.8599999999999</v>
      </c>
      <c r="AT287" s="495">
        <v>1238.6500000000001</v>
      </c>
      <c r="AU287" s="496">
        <v>1200.07</v>
      </c>
      <c r="AV287" s="496">
        <v>1158.83</v>
      </c>
      <c r="AW287" s="21"/>
      <c r="AX287" s="497">
        <v>1.1245000000000001</v>
      </c>
      <c r="AY287" s="498">
        <v>1.5209999999999999</v>
      </c>
      <c r="AZ287" s="499">
        <v>2.5653999999999999</v>
      </c>
      <c r="BA287" s="499">
        <v>2.2286000000000001</v>
      </c>
      <c r="BB287" s="579">
        <v>1.7267999999999999</v>
      </c>
      <c r="BC287" s="307"/>
      <c r="BD287" s="500"/>
      <c r="BE287" s="501"/>
      <c r="BF287" s="580">
        <v>1062.24</v>
      </c>
      <c r="BG287" s="502">
        <v>1062.24</v>
      </c>
      <c r="BH287" s="503">
        <v>0</v>
      </c>
      <c r="BI287" s="503">
        <v>0</v>
      </c>
      <c r="BJ287" s="503">
        <v>0</v>
      </c>
      <c r="BK287" s="503">
        <v>1062.24</v>
      </c>
      <c r="BL287" s="503">
        <v>1062.24</v>
      </c>
      <c r="BM287" s="503">
        <v>1062.24</v>
      </c>
      <c r="BN287" s="503">
        <v>1062.27</v>
      </c>
      <c r="BO287" s="503">
        <v>1062.24</v>
      </c>
      <c r="BP287" s="503">
        <v>32.02771947153969</v>
      </c>
      <c r="BQ287" s="503">
        <v>79.464229999999134</v>
      </c>
      <c r="BR287" s="503">
        <v>0</v>
      </c>
      <c r="BS287" s="503">
        <v>1062.19</v>
      </c>
      <c r="BT287" s="503">
        <v>0</v>
      </c>
      <c r="BU287" s="504">
        <v>0</v>
      </c>
      <c r="BV287" s="307"/>
      <c r="BW287" s="458"/>
      <c r="BX287" s="505"/>
      <c r="BY287" s="505"/>
      <c r="BZ287" s="505"/>
      <c r="CA287" s="505"/>
      <c r="CB287" s="505"/>
      <c r="CC287" s="505"/>
      <c r="CD287" s="505"/>
      <c r="CE287" s="505"/>
      <c r="CF287" s="505"/>
      <c r="CG287" s="505"/>
      <c r="CH287" s="505"/>
      <c r="CI287" s="505"/>
      <c r="CJ287" s="505"/>
      <c r="CK287" s="505"/>
      <c r="CL287" s="505"/>
      <c r="CM287" s="505"/>
      <c r="CN287" s="505"/>
      <c r="CO287" s="500"/>
      <c r="CP287" s="505"/>
      <c r="CQ287" s="505"/>
      <c r="CR287" s="506"/>
      <c r="CS287" s="500"/>
      <c r="CT287" s="505"/>
      <c r="CU287" s="500"/>
      <c r="CV287" s="500"/>
      <c r="CW287" s="500"/>
      <c r="CX287" s="506"/>
      <c r="CY287" s="505"/>
      <c r="CZ287" s="475"/>
      <c r="DA287" s="307"/>
      <c r="DB287" s="507">
        <v>0</v>
      </c>
      <c r="DC287" s="508"/>
      <c r="DD287" s="508"/>
      <c r="DE287" s="508"/>
      <c r="DF287" s="573">
        <v>778.48</v>
      </c>
      <c r="DG287" s="396">
        <v>259.08999999999997</v>
      </c>
      <c r="DH287" s="397"/>
      <c r="DI287" s="512"/>
      <c r="DJ287" s="171">
        <v>1037.57</v>
      </c>
      <c r="DK287" s="172">
        <v>778.48</v>
      </c>
      <c r="DL287" s="172">
        <v>259.08999999999997</v>
      </c>
      <c r="DM287" s="172">
        <v>1045.31</v>
      </c>
      <c r="DN287" s="172">
        <v>210.52</v>
      </c>
      <c r="DO287" s="172">
        <v>2355.6</v>
      </c>
      <c r="DP287" s="172">
        <v>573.48</v>
      </c>
      <c r="DQ287" s="513">
        <v>0</v>
      </c>
      <c r="DS287" s="2"/>
      <c r="DT287" s="2"/>
      <c r="DU287" s="2"/>
      <c r="DV287" s="2"/>
      <c r="DW287" s="60"/>
      <c r="DX287" s="512">
        <v>43903</v>
      </c>
      <c r="DY287" s="514">
        <v>1</v>
      </c>
      <c r="DZ287" s="169">
        <v>0</v>
      </c>
      <c r="EA287" s="169">
        <v>0</v>
      </c>
      <c r="EB287" s="584"/>
      <c r="EC287" s="577"/>
      <c r="ED287" s="577"/>
      <c r="EE287" s="577"/>
      <c r="EF287" s="577"/>
      <c r="EG287" s="577"/>
      <c r="EH287" s="577"/>
      <c r="EI287" s="577"/>
      <c r="EJ287" s="577"/>
      <c r="EK287" s="577"/>
      <c r="EL287" s="577"/>
      <c r="EM287" s="169">
        <v>1169.56</v>
      </c>
      <c r="EO287" s="656">
        <v>8247.6</v>
      </c>
      <c r="EP287" s="657">
        <v>12912.5</v>
      </c>
      <c r="EQ287" s="658">
        <v>2935</v>
      </c>
      <c r="ER287" s="657">
        <v>2628.1</v>
      </c>
      <c r="ES287" s="657">
        <v>4302.3</v>
      </c>
      <c r="EU287" s="635">
        <v>6.277272727272723E-2</v>
      </c>
      <c r="EV287" s="635">
        <v>3.306125505466527E-2</v>
      </c>
      <c r="EW287" s="635">
        <v>4.3038800130420607E-2</v>
      </c>
      <c r="EX287" s="635">
        <v>3.8734455010972967E-2</v>
      </c>
      <c r="EY287" s="635">
        <v>3.1231704571042518E-2</v>
      </c>
      <c r="EZ287" s="9"/>
    </row>
    <row r="288" spans="8:156" x14ac:dyDescent="0.2">
      <c r="H288" s="14"/>
      <c r="I288" s="248"/>
      <c r="J288" s="4"/>
      <c r="K288" s="249"/>
      <c r="L288" s="249"/>
      <c r="M288" s="486">
        <v>45155</v>
      </c>
      <c r="N288" s="193">
        <v>8800</v>
      </c>
      <c r="O288" s="191">
        <v>13731</v>
      </c>
      <c r="P288" s="192">
        <v>3144</v>
      </c>
      <c r="Q288" s="191">
        <v>2868</v>
      </c>
      <c r="R288" s="578">
        <v>4426</v>
      </c>
      <c r="S288" s="487"/>
      <c r="T288" s="488"/>
      <c r="U288" s="21"/>
      <c r="V288" s="21"/>
      <c r="W288" s="489"/>
      <c r="X288" s="490">
        <v>1564</v>
      </c>
      <c r="Y288" s="194">
        <v>82</v>
      </c>
      <c r="Z288" s="192">
        <v>3068</v>
      </c>
      <c r="AA288" s="192">
        <v>25225.360000000001</v>
      </c>
      <c r="AB288" s="192">
        <v>27027</v>
      </c>
      <c r="AC288" s="194">
        <v>-1801.6399999999994</v>
      </c>
      <c r="AD288" s="491">
        <v>23959</v>
      </c>
      <c r="AE288" s="492">
        <v>-0.09</v>
      </c>
      <c r="AF288" s="192">
        <v>13731</v>
      </c>
      <c r="AG288" s="192">
        <v>13731</v>
      </c>
      <c r="AH288" s="192">
        <v>0.91</v>
      </c>
      <c r="AI288" s="193">
        <v>8800</v>
      </c>
      <c r="AJ288" s="194">
        <v>0</v>
      </c>
      <c r="AK288" s="192">
        <v>810.02890000000002</v>
      </c>
      <c r="AL288" s="192">
        <v>873.64</v>
      </c>
      <c r="AM288" s="207">
        <v>1221.21</v>
      </c>
      <c r="AN288" s="207">
        <v>26.614285714285714</v>
      </c>
      <c r="AO288" s="197">
        <v>-7.8529420370063288E-2</v>
      </c>
      <c r="AP288" s="493">
        <v>0</v>
      </c>
      <c r="AQ288" s="494">
        <v>2264.85</v>
      </c>
      <c r="AR288" s="495">
        <v>1128.49</v>
      </c>
      <c r="AS288" s="495">
        <v>1131.25</v>
      </c>
      <c r="AT288" s="495">
        <v>1235.3900000000001</v>
      </c>
      <c r="AU288" s="496">
        <v>1200.07</v>
      </c>
      <c r="AV288" s="496">
        <v>1157.83</v>
      </c>
      <c r="AW288" s="21"/>
      <c r="AX288" s="497">
        <v>1.1177999999999999</v>
      </c>
      <c r="AY288" s="498">
        <v>1.4407000000000001</v>
      </c>
      <c r="AZ288" s="499">
        <v>2.5337999999999998</v>
      </c>
      <c r="BA288" s="499">
        <v>2.2286000000000001</v>
      </c>
      <c r="BB288" s="579">
        <v>1.7092000000000001</v>
      </c>
      <c r="BC288" s="307"/>
      <c r="BD288" s="500"/>
      <c r="BE288" s="501"/>
      <c r="BF288" s="580">
        <v>1061.03</v>
      </c>
      <c r="BG288" s="502">
        <v>1061.03</v>
      </c>
      <c r="BH288" s="503">
        <v>0</v>
      </c>
      <c r="BI288" s="503">
        <v>0</v>
      </c>
      <c r="BJ288" s="503">
        <v>0</v>
      </c>
      <c r="BK288" s="503">
        <v>1061.03</v>
      </c>
      <c r="BL288" s="503">
        <v>1061.03</v>
      </c>
      <c r="BM288" s="503">
        <v>1061.03</v>
      </c>
      <c r="BN288" s="503">
        <v>1062.27</v>
      </c>
      <c r="BO288" s="503">
        <v>1060.99</v>
      </c>
      <c r="BP288" s="503">
        <v>32.280627255907063</v>
      </c>
      <c r="BQ288" s="503">
        <v>0</v>
      </c>
      <c r="BR288" s="503">
        <v>0</v>
      </c>
      <c r="BS288" s="503">
        <v>1060.95</v>
      </c>
      <c r="BT288" s="503">
        <v>0</v>
      </c>
      <c r="BU288" s="504">
        <v>0</v>
      </c>
      <c r="BV288" s="307"/>
      <c r="BW288" s="458"/>
      <c r="BX288" s="505"/>
      <c r="BY288" s="505"/>
      <c r="BZ288" s="505"/>
      <c r="CA288" s="505"/>
      <c r="CB288" s="505"/>
      <c r="CC288" s="505"/>
      <c r="CD288" s="505"/>
      <c r="CE288" s="505"/>
      <c r="CF288" s="505"/>
      <c r="CG288" s="505"/>
      <c r="CH288" s="505"/>
      <c r="CI288" s="505"/>
      <c r="CJ288" s="505"/>
      <c r="CK288" s="505"/>
      <c r="CL288" s="505"/>
      <c r="CM288" s="505"/>
      <c r="CN288" s="505"/>
      <c r="CO288" s="500"/>
      <c r="CP288" s="505"/>
      <c r="CQ288" s="505"/>
      <c r="CR288" s="506"/>
      <c r="CS288" s="500"/>
      <c r="CT288" s="505"/>
      <c r="CU288" s="500"/>
      <c r="CV288" s="500"/>
      <c r="CW288" s="500"/>
      <c r="CX288" s="506"/>
      <c r="CY288" s="505"/>
      <c r="CZ288" s="475"/>
      <c r="DA288" s="307"/>
      <c r="DB288" s="507">
        <v>0</v>
      </c>
      <c r="DC288" s="508"/>
      <c r="DD288" s="508"/>
      <c r="DE288" s="508"/>
      <c r="DF288" s="573">
        <v>830.72</v>
      </c>
      <c r="DG288" s="396">
        <v>233.54</v>
      </c>
      <c r="DH288" s="397"/>
      <c r="DI288" s="512"/>
      <c r="DJ288" s="171">
        <v>1064.26</v>
      </c>
      <c r="DK288" s="172">
        <v>830.72</v>
      </c>
      <c r="DL288" s="172">
        <v>233.54</v>
      </c>
      <c r="DM288" s="172">
        <v>492.48</v>
      </c>
      <c r="DN288" s="172">
        <v>281.36</v>
      </c>
      <c r="DO288" s="172">
        <v>2693.84</v>
      </c>
      <c r="DP288" s="172">
        <v>525.66</v>
      </c>
      <c r="DQ288" s="513">
        <v>0</v>
      </c>
      <c r="DS288" s="2"/>
      <c r="DT288" s="2"/>
      <c r="DU288" s="2"/>
      <c r="DV288" s="2"/>
      <c r="DW288" s="60"/>
      <c r="DX288" s="512">
        <v>20684</v>
      </c>
      <c r="DY288" s="514">
        <v>1</v>
      </c>
      <c r="DZ288" s="169">
        <v>0</v>
      </c>
      <c r="EA288" s="169">
        <v>0</v>
      </c>
      <c r="EB288" s="577"/>
      <c r="EC288" s="577"/>
      <c r="ED288" s="577"/>
      <c r="EE288" s="577"/>
      <c r="EF288" s="577"/>
      <c r="EG288" s="577"/>
      <c r="EH288" s="577"/>
      <c r="EI288" s="577"/>
      <c r="EJ288" s="577"/>
      <c r="EK288" s="577"/>
      <c r="EL288" s="577"/>
      <c r="EM288" s="169">
        <v>1221.21</v>
      </c>
      <c r="EO288" s="656">
        <v>8258.5</v>
      </c>
      <c r="EP288" s="657">
        <v>13047</v>
      </c>
      <c r="EQ288" s="658">
        <v>3078.6</v>
      </c>
      <c r="ER288" s="657">
        <v>2757.4</v>
      </c>
      <c r="ES288" s="657">
        <v>4284.8999999999996</v>
      </c>
      <c r="EU288" s="635">
        <v>6.1534090909090906E-2</v>
      </c>
      <c r="EV288" s="635">
        <v>4.9814288835481758E-2</v>
      </c>
      <c r="EW288" s="635">
        <v>2.0801526717557282E-2</v>
      </c>
      <c r="EX288" s="635">
        <v>3.8563458856345857E-2</v>
      </c>
      <c r="EY288" s="635">
        <v>3.1879801174875814E-2</v>
      </c>
      <c r="EZ288" s="9"/>
    </row>
    <row r="289" spans="8:160" x14ac:dyDescent="0.2">
      <c r="H289" s="14"/>
      <c r="I289" s="248"/>
      <c r="J289" s="4"/>
      <c r="K289" s="249"/>
      <c r="L289" s="249"/>
      <c r="M289" s="486">
        <v>45156</v>
      </c>
      <c r="N289" s="193">
        <v>8800</v>
      </c>
      <c r="O289" s="191">
        <v>13760</v>
      </c>
      <c r="P289" s="192">
        <v>3148</v>
      </c>
      <c r="Q289" s="191">
        <v>2756</v>
      </c>
      <c r="R289" s="578">
        <v>4268</v>
      </c>
      <c r="S289" s="487"/>
      <c r="T289" s="488"/>
      <c r="U289" s="21"/>
      <c r="V289" s="21"/>
      <c r="W289" s="489"/>
      <c r="X289" s="490">
        <v>1622</v>
      </c>
      <c r="Y289" s="194">
        <v>82</v>
      </c>
      <c r="Z289" s="192">
        <v>3602</v>
      </c>
      <c r="AA289" s="192">
        <v>25390.98</v>
      </c>
      <c r="AB289" s="192">
        <v>26419</v>
      </c>
      <c r="AC289" s="194">
        <v>-1028.0200000000004</v>
      </c>
      <c r="AD289" s="491">
        <v>22817</v>
      </c>
      <c r="AE289" s="492">
        <v>-0.21</v>
      </c>
      <c r="AF289" s="192">
        <v>13760</v>
      </c>
      <c r="AG289" s="192">
        <v>13760</v>
      </c>
      <c r="AH289" s="192">
        <v>0.79</v>
      </c>
      <c r="AI289" s="193">
        <v>8800</v>
      </c>
      <c r="AJ289" s="194">
        <v>0</v>
      </c>
      <c r="AK289" s="192">
        <v>1013.7520000000001</v>
      </c>
      <c r="AL289" s="192">
        <v>970.216552734375</v>
      </c>
      <c r="AM289" s="207">
        <v>1223.3</v>
      </c>
      <c r="AN289" s="207">
        <v>26.890476190476186</v>
      </c>
      <c r="AO289" s="197">
        <v>4.2944869421342756E-2</v>
      </c>
      <c r="AP289" s="493">
        <v>219.06</v>
      </c>
      <c r="AQ289" s="494">
        <v>2153.1</v>
      </c>
      <c r="AR289" s="495">
        <v>1129.25</v>
      </c>
      <c r="AS289" s="495">
        <v>1130.33</v>
      </c>
      <c r="AT289" s="495">
        <v>1237.49</v>
      </c>
      <c r="AU289" s="496">
        <v>1200.07</v>
      </c>
      <c r="AV289" s="496">
        <v>1161.1600000000001</v>
      </c>
      <c r="AW289" s="21"/>
      <c r="AX289" s="497">
        <v>1.1294</v>
      </c>
      <c r="AY289" s="498">
        <v>1.4339999999999999</v>
      </c>
      <c r="AZ289" s="499">
        <v>2.5495000000000001</v>
      </c>
      <c r="BA289" s="499">
        <v>2.2286000000000001</v>
      </c>
      <c r="BB289" s="579">
        <v>1.7453000000000001</v>
      </c>
      <c r="BC289" s="307"/>
      <c r="BD289" s="500"/>
      <c r="BE289" s="501"/>
      <c r="BF289" s="580">
        <v>1060.81</v>
      </c>
      <c r="BG289" s="502">
        <v>1060.81</v>
      </c>
      <c r="BH289" s="503">
        <v>0</v>
      </c>
      <c r="BI289" s="503">
        <v>0</v>
      </c>
      <c r="BJ289" s="503">
        <v>0</v>
      </c>
      <c r="BK289" s="503">
        <v>1060.81</v>
      </c>
      <c r="BL289" s="503">
        <v>1060.81</v>
      </c>
      <c r="BM289" s="503">
        <v>1060.81</v>
      </c>
      <c r="BN289" s="503">
        <v>1060.54</v>
      </c>
      <c r="BO289" s="503">
        <v>1060.81</v>
      </c>
      <c r="BP289" s="503">
        <v>33.700048881828181</v>
      </c>
      <c r="BQ289" s="503">
        <v>0</v>
      </c>
      <c r="BR289" s="503">
        <v>0</v>
      </c>
      <c r="BS289" s="503">
        <v>1060.74</v>
      </c>
      <c r="BT289" s="503">
        <v>0</v>
      </c>
      <c r="BU289" s="504">
        <v>0</v>
      </c>
      <c r="BV289" s="307"/>
      <c r="BW289" s="458"/>
      <c r="BX289" s="505"/>
      <c r="BY289" s="505"/>
      <c r="BZ289" s="505"/>
      <c r="CA289" s="505"/>
      <c r="CB289" s="505"/>
      <c r="CC289" s="505"/>
      <c r="CD289" s="505"/>
      <c r="CE289" s="505"/>
      <c r="CF289" s="505"/>
      <c r="CG289" s="505"/>
      <c r="CH289" s="505"/>
      <c r="CI289" s="505"/>
      <c r="CJ289" s="505"/>
      <c r="CK289" s="505"/>
      <c r="CL289" s="505"/>
      <c r="CM289" s="505"/>
      <c r="CN289" s="505"/>
      <c r="CO289" s="500"/>
      <c r="CP289" s="505"/>
      <c r="CQ289" s="505"/>
      <c r="CR289" s="506"/>
      <c r="CS289" s="500"/>
      <c r="CT289" s="505"/>
      <c r="CU289" s="500"/>
      <c r="CV289" s="500"/>
      <c r="CW289" s="500"/>
      <c r="CX289" s="506"/>
      <c r="CY289" s="505"/>
      <c r="CZ289" s="475"/>
      <c r="DA289" s="307"/>
      <c r="DB289" s="507">
        <v>0</v>
      </c>
      <c r="DC289" s="508"/>
      <c r="DD289" s="508"/>
      <c r="DE289" s="508"/>
      <c r="DF289" s="573">
        <v>805.75</v>
      </c>
      <c r="DG289" s="396">
        <v>297.32</v>
      </c>
      <c r="DH289" s="397"/>
      <c r="DI289" s="512"/>
      <c r="DJ289" s="171">
        <v>1103.07</v>
      </c>
      <c r="DK289" s="172">
        <v>805.75</v>
      </c>
      <c r="DL289" s="172">
        <v>297.32</v>
      </c>
      <c r="DM289" s="172">
        <v>821.21</v>
      </c>
      <c r="DN289" s="172">
        <v>328.5</v>
      </c>
      <c r="DO289" s="172">
        <v>2678.38</v>
      </c>
      <c r="DP289" s="172">
        <v>494.48</v>
      </c>
      <c r="DQ289" s="513">
        <v>0</v>
      </c>
      <c r="DS289" s="2"/>
      <c r="DT289" s="2"/>
      <c r="DU289" s="2"/>
      <c r="DV289" s="2"/>
      <c r="DW289" s="60"/>
      <c r="DX289" s="512">
        <v>34491</v>
      </c>
      <c r="DY289" s="514">
        <v>1</v>
      </c>
      <c r="DZ289" s="169">
        <v>0</v>
      </c>
      <c r="EA289" s="169">
        <v>0</v>
      </c>
      <c r="EB289" s="577"/>
      <c r="EC289" s="577"/>
      <c r="ED289" s="577"/>
      <c r="EE289" s="577"/>
      <c r="EF289" s="577"/>
      <c r="EG289" s="577"/>
      <c r="EH289" s="577"/>
      <c r="EI289" s="577"/>
      <c r="EJ289" s="577"/>
      <c r="EK289" s="577"/>
      <c r="EL289" s="577"/>
      <c r="EM289" s="169">
        <v>1223.3</v>
      </c>
      <c r="EO289" s="656">
        <v>8250.2999999999993</v>
      </c>
      <c r="EP289" s="657">
        <v>13331.1</v>
      </c>
      <c r="EQ289" s="658">
        <v>3108.5</v>
      </c>
      <c r="ER289" s="657">
        <v>2649.9</v>
      </c>
      <c r="ES289" s="657">
        <v>4144.5</v>
      </c>
      <c r="EU289" s="635">
        <v>6.2465909090909176E-2</v>
      </c>
      <c r="EV289" s="635">
        <v>3.1170058139534856E-2</v>
      </c>
      <c r="EW289" s="635">
        <v>1.2547649301143583E-2</v>
      </c>
      <c r="EX289" s="635">
        <v>3.8497822931785164E-2</v>
      </c>
      <c r="EY289" s="635">
        <v>2.8936269915651357E-2</v>
      </c>
      <c r="EZ289" s="9"/>
    </row>
    <row r="290" spans="8:160" x14ac:dyDescent="0.2">
      <c r="H290" s="14"/>
      <c r="I290" s="248"/>
      <c r="J290" s="4"/>
      <c r="K290" s="249"/>
      <c r="L290" s="249"/>
      <c r="M290" s="486">
        <v>45157</v>
      </c>
      <c r="N290" s="193">
        <v>8800</v>
      </c>
      <c r="O290" s="191">
        <v>13663</v>
      </c>
      <c r="P290" s="192">
        <v>3107</v>
      </c>
      <c r="Q290" s="191">
        <v>2800</v>
      </c>
      <c r="R290" s="578">
        <v>4313</v>
      </c>
      <c r="S290" s="487"/>
      <c r="T290" s="488"/>
      <c r="U290" s="21"/>
      <c r="V290" s="21"/>
      <c r="W290" s="489"/>
      <c r="X290" s="490">
        <v>1631</v>
      </c>
      <c r="Y290" s="194">
        <v>82</v>
      </c>
      <c r="Z290" s="192">
        <v>3774</v>
      </c>
      <c r="AA290" s="192">
        <v>25839.09</v>
      </c>
      <c r="AB290" s="192">
        <v>26445</v>
      </c>
      <c r="AC290" s="194">
        <v>-605.90999999999985</v>
      </c>
      <c r="AD290" s="491">
        <v>22671</v>
      </c>
      <c r="AE290" s="492">
        <v>2.33</v>
      </c>
      <c r="AF290" s="192">
        <v>13663</v>
      </c>
      <c r="AG290" s="192">
        <v>13663</v>
      </c>
      <c r="AH290" s="192">
        <v>3.33</v>
      </c>
      <c r="AI290" s="193">
        <v>8800</v>
      </c>
      <c r="AJ290" s="194">
        <v>0</v>
      </c>
      <c r="AK290" s="192">
        <v>996.14</v>
      </c>
      <c r="AL290" s="192">
        <v>992.38</v>
      </c>
      <c r="AM290" s="207">
        <v>1226.08</v>
      </c>
      <c r="AN290" s="207">
        <v>25.754761904761907</v>
      </c>
      <c r="AO290" s="197">
        <v>3.7745698395807727E-3</v>
      </c>
      <c r="AP290" s="493">
        <v>289.79000000000002</v>
      </c>
      <c r="AQ290" s="494">
        <v>2010.66</v>
      </c>
      <c r="AR290" s="495">
        <v>1126.0999999999999</v>
      </c>
      <c r="AS290" s="495">
        <v>1133.04</v>
      </c>
      <c r="AT290" s="495">
        <v>1236.21</v>
      </c>
      <c r="AU290" s="496">
        <v>1211.19</v>
      </c>
      <c r="AV290" s="496">
        <v>1159.6400000000001</v>
      </c>
      <c r="AW290" s="21"/>
      <c r="AX290" s="497">
        <v>1.0817000000000001</v>
      </c>
      <c r="AY290" s="498">
        <v>1.4673</v>
      </c>
      <c r="AZ290" s="499">
        <v>2.5371999999999999</v>
      </c>
      <c r="BA290" s="499">
        <v>2.3809</v>
      </c>
      <c r="BB290" s="579">
        <v>1.7269000000000001</v>
      </c>
      <c r="BC290" s="307"/>
      <c r="BD290" s="500"/>
      <c r="BE290" s="501"/>
      <c r="BF290" s="580">
        <v>1061.33</v>
      </c>
      <c r="BG290" s="502">
        <v>1061.33</v>
      </c>
      <c r="BH290" s="503">
        <v>0</v>
      </c>
      <c r="BI290" s="503">
        <v>0</v>
      </c>
      <c r="BJ290" s="503">
        <v>0</v>
      </c>
      <c r="BK290" s="503">
        <v>1061.33</v>
      </c>
      <c r="BL290" s="503">
        <v>1061.33</v>
      </c>
      <c r="BM290" s="503">
        <v>1061.33</v>
      </c>
      <c r="BN290" s="503">
        <v>1061.5</v>
      </c>
      <c r="BO290" s="503">
        <v>1061.29</v>
      </c>
      <c r="BP290" s="503">
        <v>33.951595630756046</v>
      </c>
      <c r="BQ290" s="503">
        <v>0</v>
      </c>
      <c r="BR290" s="503">
        <v>0</v>
      </c>
      <c r="BS290" s="503">
        <v>1061.27</v>
      </c>
      <c r="BT290" s="503">
        <v>0</v>
      </c>
      <c r="BU290" s="504">
        <v>0</v>
      </c>
      <c r="BV290" s="307"/>
      <c r="BW290" s="458"/>
      <c r="BX290" s="505"/>
      <c r="BY290" s="505"/>
      <c r="BZ290" s="505"/>
      <c r="CA290" s="505"/>
      <c r="CB290" s="505"/>
      <c r="CC290" s="505"/>
      <c r="CD290" s="505"/>
      <c r="CE290" s="505"/>
      <c r="CF290" s="505"/>
      <c r="CG290" s="505"/>
      <c r="CH290" s="505"/>
      <c r="CI290" s="505"/>
      <c r="CJ290" s="505"/>
      <c r="CK290" s="505"/>
      <c r="CL290" s="505"/>
      <c r="CM290" s="505"/>
      <c r="CN290" s="505"/>
      <c r="CO290" s="500"/>
      <c r="CP290" s="505"/>
      <c r="CQ290" s="505"/>
      <c r="CR290" s="506"/>
      <c r="CS290" s="500"/>
      <c r="CT290" s="505"/>
      <c r="CU290" s="500"/>
      <c r="CV290" s="500"/>
      <c r="CW290" s="500"/>
      <c r="CX290" s="506"/>
      <c r="CY290" s="505"/>
      <c r="CZ290" s="475"/>
      <c r="DA290" s="307"/>
      <c r="DB290" s="507">
        <v>0</v>
      </c>
      <c r="DC290" s="508"/>
      <c r="DD290" s="508"/>
      <c r="DE290" s="508"/>
      <c r="DF290" s="573">
        <v>793.11</v>
      </c>
      <c r="DG290" s="396">
        <v>316.52999999999997</v>
      </c>
      <c r="DH290" s="397"/>
      <c r="DI290" s="512"/>
      <c r="DJ290" s="171">
        <v>1109.6399999999999</v>
      </c>
      <c r="DK290" s="172">
        <v>793.11</v>
      </c>
      <c r="DL290" s="172">
        <v>316.52999999999997</v>
      </c>
      <c r="DM290" s="172">
        <v>729.6</v>
      </c>
      <c r="DN290" s="172">
        <v>275.43</v>
      </c>
      <c r="DO290" s="172">
        <v>2741.8900000000003</v>
      </c>
      <c r="DP290" s="172">
        <v>535.57999999999993</v>
      </c>
      <c r="DQ290" s="513">
        <v>0</v>
      </c>
      <c r="DS290" s="2"/>
      <c r="DT290" s="2"/>
      <c r="DU290" s="2"/>
      <c r="DV290" s="2"/>
      <c r="DW290" s="60"/>
      <c r="DX290" s="512">
        <v>30643</v>
      </c>
      <c r="DY290" s="514">
        <v>1</v>
      </c>
      <c r="DZ290" s="169">
        <v>0</v>
      </c>
      <c r="EA290" s="169">
        <v>0</v>
      </c>
      <c r="EB290" s="577"/>
      <c r="EC290" s="577"/>
      <c r="ED290" s="577"/>
      <c r="EE290" s="577"/>
      <c r="EF290" s="577"/>
      <c r="EG290" s="577"/>
      <c r="EH290" s="577"/>
      <c r="EI290" s="577"/>
      <c r="EJ290" s="577"/>
      <c r="EK290" s="577"/>
      <c r="EL290" s="577"/>
      <c r="EM290" s="169">
        <v>1226.08</v>
      </c>
      <c r="EO290" s="656">
        <v>1738.7</v>
      </c>
      <c r="EP290" s="657">
        <v>13129.7</v>
      </c>
      <c r="EQ290" s="658">
        <v>3041.3</v>
      </c>
      <c r="ER290" s="657">
        <v>2689.8</v>
      </c>
      <c r="ES290" s="657">
        <v>4138.3999999999996</v>
      </c>
      <c r="EU290" s="635">
        <v>0.80242045454545452</v>
      </c>
      <c r="EV290" s="635">
        <v>3.903242333308931E-2</v>
      </c>
      <c r="EW290" s="635">
        <v>2.1145799806887616E-2</v>
      </c>
      <c r="EX290" s="635">
        <v>3.9357142857142792E-2</v>
      </c>
      <c r="EY290" s="635">
        <v>4.0482262926037647E-2</v>
      </c>
      <c r="EZ290" s="9"/>
    </row>
    <row r="291" spans="8:160" ht="15.75" x14ac:dyDescent="0.25">
      <c r="H291" s="14"/>
      <c r="I291" s="248"/>
      <c r="J291" s="4"/>
      <c r="K291" s="249"/>
      <c r="L291" s="249"/>
      <c r="M291" s="486">
        <v>45158</v>
      </c>
      <c r="N291" s="193">
        <v>8800</v>
      </c>
      <c r="O291" s="191">
        <v>14060</v>
      </c>
      <c r="P291" s="192">
        <v>3106</v>
      </c>
      <c r="Q291" s="191">
        <v>2834</v>
      </c>
      <c r="R291" s="578">
        <v>4048</v>
      </c>
      <c r="S291" s="487"/>
      <c r="T291" s="488"/>
      <c r="U291" s="21"/>
      <c r="V291" s="21"/>
      <c r="W291" s="489"/>
      <c r="X291" s="490">
        <v>1310</v>
      </c>
      <c r="Y291" s="194">
        <v>82</v>
      </c>
      <c r="Z291" s="192">
        <v>3482</v>
      </c>
      <c r="AA291" s="192">
        <v>19924.810000000001</v>
      </c>
      <c r="AB291" s="192">
        <v>27884</v>
      </c>
      <c r="AC291" s="194">
        <v>-7959.1899999999987</v>
      </c>
      <c r="AD291" s="491">
        <v>24402</v>
      </c>
      <c r="AE291" s="492">
        <v>1.23</v>
      </c>
      <c r="AF291" s="192">
        <v>14060</v>
      </c>
      <c r="AG291" s="192">
        <v>14060</v>
      </c>
      <c r="AH291" s="192">
        <v>1.23</v>
      </c>
      <c r="AI291" s="193">
        <v>8800</v>
      </c>
      <c r="AJ291" s="194">
        <v>0</v>
      </c>
      <c r="AK291" s="192">
        <v>797.39179999999999</v>
      </c>
      <c r="AL291" s="192">
        <v>1008.44</v>
      </c>
      <c r="AM291" s="207">
        <v>1007.64</v>
      </c>
      <c r="AN291" s="207">
        <v>26.769047619047623</v>
      </c>
      <c r="AO291" s="197">
        <v>-0.26467315063937208</v>
      </c>
      <c r="AP291" s="493">
        <v>193.26</v>
      </c>
      <c r="AQ291" s="494">
        <v>1572.48</v>
      </c>
      <c r="AR291" s="495">
        <v>1128.8699999999999</v>
      </c>
      <c r="AS291" s="495">
        <v>1133.07</v>
      </c>
      <c r="AT291" s="495">
        <v>1238.4100000000001</v>
      </c>
      <c r="AU291" s="496">
        <v>1211.19</v>
      </c>
      <c r="AV291" s="496">
        <v>1166.0999999999999</v>
      </c>
      <c r="AW291" s="21"/>
      <c r="AX291" s="497">
        <v>1.1243000000000001</v>
      </c>
      <c r="AY291" s="498">
        <v>1.4632000000000001</v>
      </c>
      <c r="AZ291" s="499">
        <v>2.5663999999999998</v>
      </c>
      <c r="BA291" s="499">
        <v>2.3809</v>
      </c>
      <c r="BB291" s="579">
        <v>1.8179000000000001</v>
      </c>
      <c r="BC291" s="307"/>
      <c r="BD291" s="500"/>
      <c r="BE291" s="501"/>
      <c r="BF291" s="580">
        <v>1080.18</v>
      </c>
      <c r="BG291" s="502">
        <v>1080.18</v>
      </c>
      <c r="BH291" s="503">
        <v>0</v>
      </c>
      <c r="BI291" s="503">
        <v>0</v>
      </c>
      <c r="BJ291" s="503">
        <v>0</v>
      </c>
      <c r="BK291" s="503">
        <v>1080.18</v>
      </c>
      <c r="BL291" s="503">
        <v>1080.18</v>
      </c>
      <c r="BM291" s="503">
        <v>1080.18</v>
      </c>
      <c r="BN291" s="503">
        <v>1061.1199999999999</v>
      </c>
      <c r="BO291" s="503">
        <v>1079.21</v>
      </c>
      <c r="BP291" s="503">
        <v>27.126156843643447</v>
      </c>
      <c r="BQ291" s="503">
        <v>0</v>
      </c>
      <c r="BR291" s="503">
        <v>0</v>
      </c>
      <c r="BS291" s="503">
        <v>1080.22</v>
      </c>
      <c r="BT291" s="503">
        <v>0</v>
      </c>
      <c r="BU291" s="504">
        <v>0</v>
      </c>
      <c r="BV291" s="307"/>
      <c r="BW291" s="458"/>
      <c r="BX291" s="505"/>
      <c r="BY291" s="505"/>
      <c r="BZ291" s="505"/>
      <c r="CA291" s="505"/>
      <c r="CB291" s="505"/>
      <c r="CC291" s="505"/>
      <c r="CD291" s="505"/>
      <c r="CE291" s="505"/>
      <c r="CF291" s="505"/>
      <c r="CG291" s="505"/>
      <c r="CH291" s="505"/>
      <c r="CI291" s="505"/>
      <c r="CJ291" s="505"/>
      <c r="CK291" s="505"/>
      <c r="CL291" s="505"/>
      <c r="CM291" s="505"/>
      <c r="CN291" s="505"/>
      <c r="CO291" s="500"/>
      <c r="CP291" s="505"/>
      <c r="CQ291" s="505"/>
      <c r="CR291" s="506"/>
      <c r="CS291" s="500"/>
      <c r="CT291" s="505"/>
      <c r="CU291" s="500"/>
      <c r="CV291" s="500"/>
      <c r="CW291" s="500"/>
      <c r="CX291" s="506"/>
      <c r="CY291" s="505"/>
      <c r="CZ291" s="475"/>
      <c r="DA291" s="307"/>
      <c r="DB291" s="507">
        <v>0</v>
      </c>
      <c r="DC291" s="508"/>
      <c r="DD291" s="508"/>
      <c r="DE291" s="508"/>
      <c r="DF291" s="573">
        <v>624.79999999999995</v>
      </c>
      <c r="DG291" s="396">
        <v>266.24</v>
      </c>
      <c r="DH291" s="397"/>
      <c r="DI291" s="512"/>
      <c r="DJ291" s="171">
        <v>891.04</v>
      </c>
      <c r="DK291" s="172">
        <v>624.79999999999995</v>
      </c>
      <c r="DL291" s="172">
        <v>266.24</v>
      </c>
      <c r="DM291" s="172">
        <v>287.29000000000002</v>
      </c>
      <c r="DN291" s="172">
        <v>0</v>
      </c>
      <c r="DO291" s="172">
        <v>3079.3999999999996</v>
      </c>
      <c r="DP291" s="172">
        <v>801.82</v>
      </c>
      <c r="DQ291" s="513">
        <v>0</v>
      </c>
      <c r="DS291" s="2"/>
      <c r="DT291" s="2"/>
      <c r="DU291" s="2"/>
      <c r="DV291" s="2"/>
      <c r="DW291" s="60"/>
      <c r="DX291" s="512">
        <v>12066</v>
      </c>
      <c r="DY291" s="514">
        <v>0</v>
      </c>
      <c r="DZ291" s="169">
        <v>0</v>
      </c>
      <c r="EA291" s="169">
        <v>0</v>
      </c>
      <c r="EE291" s="3"/>
      <c r="EF291" s="27"/>
      <c r="EH291" s="84"/>
      <c r="EI291" s="84"/>
      <c r="EJ291" s="75"/>
      <c r="EK291" s="84"/>
      <c r="EL291" s="585"/>
      <c r="EM291" s="169">
        <v>1007.64</v>
      </c>
      <c r="EO291" s="656">
        <v>0</v>
      </c>
      <c r="EP291" s="657">
        <v>0</v>
      </c>
      <c r="EQ291" s="658">
        <v>0</v>
      </c>
      <c r="ER291" s="657">
        <v>0</v>
      </c>
      <c r="ES291" s="657">
        <v>4138.3999999999996</v>
      </c>
      <c r="EU291" s="635">
        <v>1</v>
      </c>
      <c r="EV291" s="635">
        <v>1</v>
      </c>
      <c r="EW291" s="635">
        <v>1</v>
      </c>
      <c r="EX291" s="635">
        <v>1</v>
      </c>
      <c r="EY291" s="635">
        <v>-2.2332015810276589E-2</v>
      </c>
      <c r="EZ291" s="9"/>
    </row>
    <row r="292" spans="8:160" x14ac:dyDescent="0.2">
      <c r="H292" s="14"/>
      <c r="I292" s="248"/>
      <c r="J292" s="4"/>
      <c r="K292" s="249"/>
      <c r="L292" s="249"/>
      <c r="M292" s="486">
        <v>45159</v>
      </c>
      <c r="N292" s="193">
        <v>8800</v>
      </c>
      <c r="O292" s="191">
        <v>13268</v>
      </c>
      <c r="P292" s="192">
        <v>3295</v>
      </c>
      <c r="Q292" s="191">
        <v>2800</v>
      </c>
      <c r="R292" s="578">
        <v>2191</v>
      </c>
      <c r="S292" s="487"/>
      <c r="T292" s="488"/>
      <c r="U292" s="21"/>
      <c r="V292" s="21"/>
      <c r="W292" s="489"/>
      <c r="X292" s="490">
        <v>0</v>
      </c>
      <c r="Y292" s="194">
        <v>76</v>
      </c>
      <c r="Z292" s="192">
        <v>4324</v>
      </c>
      <c r="AA292" s="192">
        <v>0</v>
      </c>
      <c r="AB292" s="192">
        <v>29072</v>
      </c>
      <c r="AC292" s="194">
        <v>-29072</v>
      </c>
      <c r="AD292" s="491">
        <v>24748</v>
      </c>
      <c r="AE292" s="492">
        <v>457.82</v>
      </c>
      <c r="AF292" s="192">
        <v>13268</v>
      </c>
      <c r="AG292" s="192">
        <v>13268</v>
      </c>
      <c r="AH292" s="192">
        <v>457.82</v>
      </c>
      <c r="AI292" s="193">
        <v>8800</v>
      </c>
      <c r="AJ292" s="194">
        <v>0</v>
      </c>
      <c r="AK292" s="192">
        <v>748.18</v>
      </c>
      <c r="AL292" s="192">
        <v>478.03</v>
      </c>
      <c r="AM292" s="207">
        <v>0</v>
      </c>
      <c r="AN292" s="207">
        <v>26.721428571428575</v>
      </c>
      <c r="AO292" s="197">
        <v>0.36107621160683256</v>
      </c>
      <c r="AP292" s="493">
        <v>0</v>
      </c>
      <c r="AQ292" s="494">
        <v>0</v>
      </c>
      <c r="AR292" s="495">
        <v>1128.72</v>
      </c>
      <c r="AS292" s="495">
        <v>1131.3699999999999</v>
      </c>
      <c r="AT292" s="495">
        <v>1239.46</v>
      </c>
      <c r="AU292" s="496">
        <v>1211.19</v>
      </c>
      <c r="AV292" s="496">
        <v>1203.08</v>
      </c>
      <c r="AW292" s="21"/>
      <c r="AX292" s="497">
        <v>1.1223000000000001</v>
      </c>
      <c r="AY292" s="498">
        <v>1.4448000000000001</v>
      </c>
      <c r="AZ292" s="499">
        <v>2.5771999999999999</v>
      </c>
      <c r="BA292" s="499">
        <v>2.3809</v>
      </c>
      <c r="BB292" s="579">
        <v>2.2688999999999999</v>
      </c>
      <c r="BC292" s="307"/>
      <c r="BD292" s="500"/>
      <c r="BE292" s="501"/>
      <c r="BF292" s="580">
        <v>1116.6099999999999</v>
      </c>
      <c r="BG292" s="502">
        <v>1116.6099999999999</v>
      </c>
      <c r="BH292" s="503">
        <v>0</v>
      </c>
      <c r="BI292" s="503">
        <v>0</v>
      </c>
      <c r="BJ292" s="503">
        <v>0</v>
      </c>
      <c r="BK292" s="503">
        <v>1116.6099999999999</v>
      </c>
      <c r="BL292" s="503">
        <v>1116.6099999999999</v>
      </c>
      <c r="BM292" s="503">
        <v>1116.6099999999999</v>
      </c>
      <c r="BN292" s="503">
        <v>1121.67</v>
      </c>
      <c r="BO292" s="503">
        <v>1116.18</v>
      </c>
      <c r="BP292" s="503">
        <v>0</v>
      </c>
      <c r="BQ292" s="503">
        <v>0</v>
      </c>
      <c r="BR292" s="503">
        <v>0</v>
      </c>
      <c r="BS292" s="503">
        <v>1108.26</v>
      </c>
      <c r="BT292" s="503">
        <v>0</v>
      </c>
      <c r="BU292" s="504">
        <v>0</v>
      </c>
      <c r="BV292" s="307"/>
      <c r="BW292" s="458"/>
      <c r="BX292" s="505"/>
      <c r="BY292" s="505"/>
      <c r="BZ292" s="505"/>
      <c r="CA292" s="505"/>
      <c r="CB292" s="505"/>
      <c r="CC292" s="505"/>
      <c r="CD292" s="505"/>
      <c r="CE292" s="505"/>
      <c r="CF292" s="505"/>
      <c r="CG292" s="505"/>
      <c r="CH292" s="505"/>
      <c r="CI292" s="505"/>
      <c r="CJ292" s="505"/>
      <c r="CK292" s="505"/>
      <c r="CL292" s="505"/>
      <c r="CM292" s="505"/>
      <c r="CN292" s="505"/>
      <c r="CO292" s="500"/>
      <c r="CP292" s="505"/>
      <c r="CQ292" s="505"/>
      <c r="CR292" s="506"/>
      <c r="CS292" s="500"/>
      <c r="CT292" s="505"/>
      <c r="CU292" s="500"/>
      <c r="CV292" s="500"/>
      <c r="CW292" s="500"/>
      <c r="CX292" s="506"/>
      <c r="CY292" s="505"/>
      <c r="CZ292" s="475"/>
      <c r="DA292" s="307"/>
      <c r="DB292" s="507">
        <v>0</v>
      </c>
      <c r="DC292" s="508"/>
      <c r="DD292" s="508"/>
      <c r="DE292" s="508"/>
      <c r="DF292" s="573">
        <v>0</v>
      </c>
      <c r="DG292" s="396">
        <v>0</v>
      </c>
      <c r="DH292" s="397"/>
      <c r="DI292" s="512"/>
      <c r="DJ292" s="171">
        <v>0</v>
      </c>
      <c r="DK292" s="172">
        <v>0</v>
      </c>
      <c r="DL292" s="172">
        <v>0</v>
      </c>
      <c r="DM292" s="172">
        <v>0</v>
      </c>
      <c r="DN292" s="172">
        <v>0</v>
      </c>
      <c r="DO292" s="172">
        <v>3079.3999999999996</v>
      </c>
      <c r="DP292" s="172">
        <v>801.82</v>
      </c>
      <c r="DQ292" s="513">
        <v>0</v>
      </c>
      <c r="DS292" s="2"/>
      <c r="DT292" s="2"/>
      <c r="DU292" s="2"/>
      <c r="DV292" s="2"/>
      <c r="DW292" s="60"/>
      <c r="DX292" s="512">
        <v>0</v>
      </c>
      <c r="DY292" s="514">
        <v>0</v>
      </c>
      <c r="DZ292" s="169">
        <v>0</v>
      </c>
      <c r="EA292" s="169">
        <v>0</v>
      </c>
      <c r="EC292" s="581"/>
      <c r="EI292" s="581"/>
      <c r="EK292" s="577"/>
      <c r="EL292" s="577"/>
      <c r="EM292" s="169">
        <v>0</v>
      </c>
      <c r="EO292" s="656">
        <v>0</v>
      </c>
      <c r="EP292" s="657">
        <v>0</v>
      </c>
      <c r="EQ292" s="658">
        <v>0</v>
      </c>
      <c r="ER292" s="657">
        <v>0</v>
      </c>
      <c r="ES292" s="657">
        <v>4138.3999999999996</v>
      </c>
      <c r="EU292" s="635">
        <v>1</v>
      </c>
      <c r="EV292" s="635">
        <v>1</v>
      </c>
      <c r="EW292" s="635">
        <v>1</v>
      </c>
      <c r="EX292" s="635">
        <v>1</v>
      </c>
      <c r="EY292" s="635">
        <v>-0.88881789137380174</v>
      </c>
      <c r="EZ292" s="9"/>
    </row>
    <row r="293" spans="8:160" x14ac:dyDescent="0.2">
      <c r="H293" s="14"/>
      <c r="I293" s="248"/>
      <c r="J293" s="4"/>
      <c r="K293" s="249"/>
      <c r="L293" s="249"/>
      <c r="M293" s="486">
        <v>45160</v>
      </c>
      <c r="N293" s="193">
        <v>8701</v>
      </c>
      <c r="O293" s="191">
        <v>13521</v>
      </c>
      <c r="P293" s="192">
        <v>3220</v>
      </c>
      <c r="Q293" s="191">
        <v>2900</v>
      </c>
      <c r="R293" s="578">
        <v>3509</v>
      </c>
      <c r="S293" s="487"/>
      <c r="T293" s="488"/>
      <c r="U293" s="21"/>
      <c r="V293" s="21"/>
      <c r="W293" s="489"/>
      <c r="X293" s="490">
        <v>0</v>
      </c>
      <c r="Y293" s="194">
        <v>80</v>
      </c>
      <c r="Z293" s="192">
        <v>4542</v>
      </c>
      <c r="AA293" s="192">
        <v>0</v>
      </c>
      <c r="AB293" s="192">
        <v>29895</v>
      </c>
      <c r="AC293" s="194">
        <v>-29895</v>
      </c>
      <c r="AD293" s="491">
        <v>25353</v>
      </c>
      <c r="AE293" s="492">
        <v>-7.0000000000000007E-2</v>
      </c>
      <c r="AF293" s="192">
        <v>13521</v>
      </c>
      <c r="AG293" s="192">
        <v>13521</v>
      </c>
      <c r="AH293" s="192">
        <v>-7.0000000000000007E-2</v>
      </c>
      <c r="AI293" s="193">
        <v>8701</v>
      </c>
      <c r="AJ293" s="194">
        <v>0</v>
      </c>
      <c r="AK293" s="192">
        <v>1876.066</v>
      </c>
      <c r="AL293" s="192">
        <v>1526.76</v>
      </c>
      <c r="AM293" s="207">
        <v>0</v>
      </c>
      <c r="AN293" s="207">
        <v>26.954761904761909</v>
      </c>
      <c r="AO293" s="197">
        <v>0.18619067772668979</v>
      </c>
      <c r="AP293" s="493">
        <v>0</v>
      </c>
      <c r="AQ293" s="494">
        <v>0</v>
      </c>
      <c r="AR293" s="495">
        <v>1129.7</v>
      </c>
      <c r="AS293" s="495">
        <v>1136.02</v>
      </c>
      <c r="AT293" s="495">
        <v>1238.19</v>
      </c>
      <c r="AU293" s="496">
        <v>1211.19</v>
      </c>
      <c r="AV293" s="496">
        <v>1168.4100000000001</v>
      </c>
      <c r="AW293" s="21"/>
      <c r="AX293" s="497">
        <v>1.1321000000000001</v>
      </c>
      <c r="AY293" s="498">
        <v>1.4976</v>
      </c>
      <c r="AZ293" s="499">
        <v>2.5558999999999998</v>
      </c>
      <c r="BA293" s="499">
        <v>2.3809</v>
      </c>
      <c r="BB293" s="579">
        <v>1.8562000000000001</v>
      </c>
      <c r="BC293" s="307"/>
      <c r="BD293" s="500"/>
      <c r="BE293" s="501"/>
      <c r="BF293" s="580">
        <v>1155.04</v>
      </c>
      <c r="BG293" s="502">
        <v>1155.04</v>
      </c>
      <c r="BH293" s="503">
        <v>0</v>
      </c>
      <c r="BI293" s="503">
        <v>0</v>
      </c>
      <c r="BJ293" s="503">
        <v>0</v>
      </c>
      <c r="BK293" s="503">
        <v>1155.04</v>
      </c>
      <c r="BL293" s="503">
        <v>1155.04</v>
      </c>
      <c r="BM293" s="503">
        <v>1155.04</v>
      </c>
      <c r="BN293" s="503">
        <v>1168.4100000000001</v>
      </c>
      <c r="BO293" s="503">
        <v>1168.4100000000001</v>
      </c>
      <c r="BP293" s="503">
        <v>0</v>
      </c>
      <c r="BQ293" s="503">
        <v>0</v>
      </c>
      <c r="BR293" s="503">
        <v>0</v>
      </c>
      <c r="BS293" s="503">
        <v>0</v>
      </c>
      <c r="BT293" s="503">
        <v>0</v>
      </c>
      <c r="BU293" s="504">
        <v>0</v>
      </c>
      <c r="BV293" s="307"/>
      <c r="BW293" s="458"/>
      <c r="BX293" s="505"/>
      <c r="BY293" s="505"/>
      <c r="BZ293" s="505"/>
      <c r="CA293" s="505"/>
      <c r="CB293" s="505"/>
      <c r="CC293" s="505"/>
      <c r="CD293" s="505"/>
      <c r="CE293" s="505"/>
      <c r="CF293" s="505"/>
      <c r="CG293" s="505"/>
      <c r="CH293" s="505"/>
      <c r="CI293" s="505"/>
      <c r="CJ293" s="505"/>
      <c r="CK293" s="505"/>
      <c r="CL293" s="505"/>
      <c r="CM293" s="505"/>
      <c r="CN293" s="505"/>
      <c r="CO293" s="500"/>
      <c r="CP293" s="505"/>
      <c r="CQ293" s="505"/>
      <c r="CR293" s="506"/>
      <c r="CS293" s="500"/>
      <c r="CT293" s="505"/>
      <c r="CU293" s="500"/>
      <c r="CV293" s="500"/>
      <c r="CW293" s="500"/>
      <c r="CX293" s="506"/>
      <c r="CY293" s="505"/>
      <c r="CZ293" s="475"/>
      <c r="DA293" s="307"/>
      <c r="DB293" s="507">
        <v>0</v>
      </c>
      <c r="DC293" s="508"/>
      <c r="DD293" s="508"/>
      <c r="DE293" s="508"/>
      <c r="DF293" s="573">
        <v>0</v>
      </c>
      <c r="DG293" s="396">
        <v>0</v>
      </c>
      <c r="DH293" s="397"/>
      <c r="DI293" s="512"/>
      <c r="DJ293" s="171">
        <v>0</v>
      </c>
      <c r="DK293" s="172">
        <v>0</v>
      </c>
      <c r="DL293" s="172">
        <v>0</v>
      </c>
      <c r="DM293" s="172">
        <v>0</v>
      </c>
      <c r="DN293" s="172">
        <v>0</v>
      </c>
      <c r="DO293" s="172">
        <v>3079.3999999999996</v>
      </c>
      <c r="DP293" s="172">
        <v>801.82</v>
      </c>
      <c r="DQ293" s="513">
        <v>0</v>
      </c>
      <c r="DS293" s="2"/>
      <c r="DT293" s="2"/>
      <c r="DU293" s="2"/>
      <c r="DV293" s="2"/>
      <c r="DW293" s="60"/>
      <c r="DX293" s="512">
        <v>0</v>
      </c>
      <c r="DY293" s="514">
        <v>0</v>
      </c>
      <c r="DZ293" s="169">
        <v>0</v>
      </c>
      <c r="EA293" s="169">
        <v>0</v>
      </c>
      <c r="EC293" s="581"/>
      <c r="EK293" s="577"/>
      <c r="EL293" s="577"/>
      <c r="EM293" s="169">
        <v>0</v>
      </c>
      <c r="EO293" s="656">
        <v>0</v>
      </c>
      <c r="EP293" s="657">
        <v>0</v>
      </c>
      <c r="EQ293" s="658">
        <v>0</v>
      </c>
      <c r="ER293" s="657">
        <v>0</v>
      </c>
      <c r="ES293" s="657">
        <v>4138.3999999999996</v>
      </c>
      <c r="EU293" s="635">
        <v>1</v>
      </c>
      <c r="EV293" s="635">
        <v>1</v>
      </c>
      <c r="EW293" s="635">
        <v>1</v>
      </c>
      <c r="EX293" s="635">
        <v>1</v>
      </c>
      <c r="EY293" s="635">
        <v>-0.1793673411228269</v>
      </c>
      <c r="EZ293" s="9"/>
    </row>
    <row r="294" spans="8:160" x14ac:dyDescent="0.2">
      <c r="H294" s="14"/>
      <c r="I294" s="248"/>
      <c r="J294" s="4"/>
      <c r="K294" s="249"/>
      <c r="L294" s="249"/>
      <c r="M294" s="486">
        <v>45161</v>
      </c>
      <c r="N294" s="193">
        <v>8739</v>
      </c>
      <c r="O294" s="191">
        <v>13331</v>
      </c>
      <c r="P294" s="192">
        <v>2917</v>
      </c>
      <c r="Q294" s="191">
        <v>2850</v>
      </c>
      <c r="R294" s="578">
        <v>3865</v>
      </c>
      <c r="S294" s="487"/>
      <c r="T294" s="488"/>
      <c r="U294" s="21"/>
      <c r="V294" s="21"/>
      <c r="W294" s="489"/>
      <c r="X294" s="490">
        <v>0</v>
      </c>
      <c r="Y294" s="194">
        <v>79</v>
      </c>
      <c r="Z294" s="192">
        <v>4205</v>
      </c>
      <c r="AA294" s="192">
        <v>0</v>
      </c>
      <c r="AB294" s="192">
        <v>29622</v>
      </c>
      <c r="AC294" s="194">
        <v>-29622</v>
      </c>
      <c r="AD294" s="491">
        <v>25417</v>
      </c>
      <c r="AE294" s="492">
        <v>0.03</v>
      </c>
      <c r="AF294" s="192">
        <v>13331</v>
      </c>
      <c r="AG294" s="192">
        <v>13331</v>
      </c>
      <c r="AH294" s="192">
        <v>0.03</v>
      </c>
      <c r="AI294" s="193">
        <v>8739</v>
      </c>
      <c r="AJ294" s="194">
        <v>0</v>
      </c>
      <c r="AK294" s="192">
        <v>2000.97</v>
      </c>
      <c r="AL294" s="192">
        <v>2000.54</v>
      </c>
      <c r="AM294" s="207">
        <v>0</v>
      </c>
      <c r="AN294" s="207">
        <v>26.704761904761902</v>
      </c>
      <c r="AO294" s="197">
        <v>2.1489577554889062E-4</v>
      </c>
      <c r="AP294" s="493">
        <v>0</v>
      </c>
      <c r="AQ294" s="494">
        <v>0</v>
      </c>
      <c r="AR294" s="495">
        <v>1128.8699999999999</v>
      </c>
      <c r="AS294" s="495">
        <v>1138.8800000000001</v>
      </c>
      <c r="AT294" s="495">
        <v>1237.6500000000001</v>
      </c>
      <c r="AU294" s="496">
        <v>1211.19</v>
      </c>
      <c r="AV294" s="496">
        <v>1177.6400000000001</v>
      </c>
      <c r="AW294" s="21"/>
      <c r="AX294" s="497">
        <v>1.1215999999999999</v>
      </c>
      <c r="AY294" s="498">
        <v>1.5306999999999999</v>
      </c>
      <c r="AZ294" s="499">
        <v>2.5501</v>
      </c>
      <c r="BA294" s="499">
        <v>2.3809</v>
      </c>
      <c r="BB294" s="579">
        <v>1.9603999999999999</v>
      </c>
      <c r="BC294" s="307"/>
      <c r="BD294" s="500"/>
      <c r="BE294" s="501"/>
      <c r="BF294" s="580">
        <v>1156.43</v>
      </c>
      <c r="BG294" s="502">
        <v>1156.43</v>
      </c>
      <c r="BH294" s="503">
        <v>0</v>
      </c>
      <c r="BI294" s="503">
        <v>0</v>
      </c>
      <c r="BJ294" s="503">
        <v>0</v>
      </c>
      <c r="BK294" s="503">
        <v>1156.43</v>
      </c>
      <c r="BL294" s="503">
        <v>1156.43</v>
      </c>
      <c r="BM294" s="503">
        <v>1156.43</v>
      </c>
      <c r="BN294" s="503">
        <v>1177.6400000000001</v>
      </c>
      <c r="BO294" s="503">
        <v>1177.6400000000001</v>
      </c>
      <c r="BP294" s="503">
        <v>0</v>
      </c>
      <c r="BQ294" s="503">
        <v>0</v>
      </c>
      <c r="BR294" s="503">
        <v>0</v>
      </c>
      <c r="BS294" s="503">
        <v>0</v>
      </c>
      <c r="BT294" s="503">
        <v>0</v>
      </c>
      <c r="BU294" s="504">
        <v>0</v>
      </c>
      <c r="BV294" s="307"/>
      <c r="BW294" s="458"/>
      <c r="BX294" s="505"/>
      <c r="BY294" s="505"/>
      <c r="BZ294" s="505"/>
      <c r="CA294" s="505"/>
      <c r="CB294" s="505"/>
      <c r="CC294" s="505"/>
      <c r="CD294" s="505"/>
      <c r="CE294" s="505"/>
      <c r="CF294" s="505"/>
      <c r="CG294" s="505"/>
      <c r="CH294" s="505"/>
      <c r="CI294" s="505"/>
      <c r="CJ294" s="505"/>
      <c r="CK294" s="505"/>
      <c r="CL294" s="505"/>
      <c r="CM294" s="505"/>
      <c r="CN294" s="505"/>
      <c r="CO294" s="500"/>
      <c r="CP294" s="505"/>
      <c r="CQ294" s="505"/>
      <c r="CR294" s="506"/>
      <c r="CS294" s="500"/>
      <c r="CT294" s="505"/>
      <c r="CU294" s="500"/>
      <c r="CV294" s="500"/>
      <c r="CW294" s="500"/>
      <c r="CX294" s="506"/>
      <c r="CY294" s="505"/>
      <c r="CZ294" s="475"/>
      <c r="DA294" s="307"/>
      <c r="DB294" s="507">
        <v>0</v>
      </c>
      <c r="DC294" s="508"/>
      <c r="DD294" s="508"/>
      <c r="DE294" s="508"/>
      <c r="DF294" s="573">
        <v>0</v>
      </c>
      <c r="DG294" s="396">
        <v>0</v>
      </c>
      <c r="DH294" s="397"/>
      <c r="DI294" s="512"/>
      <c r="DJ294" s="171">
        <v>0</v>
      </c>
      <c r="DK294" s="172">
        <v>0</v>
      </c>
      <c r="DL294" s="172">
        <v>0</v>
      </c>
      <c r="DM294" s="172">
        <v>0</v>
      </c>
      <c r="DN294" s="172">
        <v>0</v>
      </c>
      <c r="DO294" s="172">
        <v>3079.3999999999996</v>
      </c>
      <c r="DP294" s="172">
        <v>801.82</v>
      </c>
      <c r="DQ294" s="513">
        <v>0</v>
      </c>
      <c r="DS294" s="2"/>
      <c r="DT294" s="2"/>
      <c r="DU294" s="2"/>
      <c r="DV294" s="2"/>
      <c r="DW294" s="60"/>
      <c r="DX294" s="512">
        <v>0</v>
      </c>
      <c r="DY294" s="514">
        <v>0</v>
      </c>
      <c r="DZ294" s="169">
        <v>0</v>
      </c>
      <c r="EA294" s="169">
        <v>0</v>
      </c>
      <c r="EB294" s="577"/>
      <c r="EC294" s="577"/>
      <c r="ED294" s="577"/>
      <c r="EE294" s="577"/>
      <c r="EF294" s="577"/>
      <c r="EG294" s="577"/>
      <c r="EH294" s="577"/>
      <c r="EI294" s="577"/>
      <c r="EJ294" s="577"/>
      <c r="EK294" s="577"/>
      <c r="EL294" s="577"/>
      <c r="EM294" s="169">
        <v>0</v>
      </c>
      <c r="EO294" s="656">
        <v>0</v>
      </c>
      <c r="EP294" s="657">
        <v>0</v>
      </c>
      <c r="EQ294" s="658">
        <v>0</v>
      </c>
      <c r="ER294" s="657">
        <v>0</v>
      </c>
      <c r="ES294" s="657">
        <v>4138.3999999999996</v>
      </c>
      <c r="EU294" s="635">
        <v>1</v>
      </c>
      <c r="EV294" s="635">
        <v>1</v>
      </c>
      <c r="EW294" s="635">
        <v>1</v>
      </c>
      <c r="EX294" s="635">
        <v>1</v>
      </c>
      <c r="EY294" s="635">
        <v>-7.073738680465709E-2</v>
      </c>
      <c r="EZ294" s="9"/>
    </row>
    <row r="295" spans="8:160" x14ac:dyDescent="0.2">
      <c r="H295" s="14"/>
      <c r="I295" s="248"/>
      <c r="J295" s="4"/>
      <c r="K295" s="249"/>
      <c r="L295" s="249"/>
      <c r="M295" s="486">
        <v>45162</v>
      </c>
      <c r="N295" s="193">
        <v>6044</v>
      </c>
      <c r="O295" s="191">
        <v>9955</v>
      </c>
      <c r="P295" s="192">
        <v>1716</v>
      </c>
      <c r="Q295" s="191">
        <v>1648</v>
      </c>
      <c r="R295" s="578">
        <v>3654</v>
      </c>
      <c r="S295" s="487"/>
      <c r="T295" s="488"/>
      <c r="U295" s="21"/>
      <c r="V295" s="21"/>
      <c r="W295" s="489"/>
      <c r="X295" s="490">
        <v>0</v>
      </c>
      <c r="Y295" s="194">
        <v>58</v>
      </c>
      <c r="Z295" s="192">
        <v>3766</v>
      </c>
      <c r="AA295" s="192">
        <v>0</v>
      </c>
      <c r="AB295" s="192">
        <v>21032</v>
      </c>
      <c r="AC295" s="194">
        <v>-21032</v>
      </c>
      <c r="AD295" s="491">
        <v>17266</v>
      </c>
      <c r="AE295" s="492">
        <v>179.36</v>
      </c>
      <c r="AF295" s="192">
        <v>9955</v>
      </c>
      <c r="AG295" s="192">
        <v>9955</v>
      </c>
      <c r="AH295" s="192">
        <v>0.36000000000001364</v>
      </c>
      <c r="AI295" s="193">
        <v>6044</v>
      </c>
      <c r="AJ295" s="194">
        <v>0</v>
      </c>
      <c r="AK295" s="192">
        <v>1747.64</v>
      </c>
      <c r="AL295" s="192">
        <v>1871.95</v>
      </c>
      <c r="AM295" s="207">
        <v>0</v>
      </c>
      <c r="AN295" s="207">
        <v>31.640476190476186</v>
      </c>
      <c r="AO295" s="197">
        <v>-7.1130209883042236E-2</v>
      </c>
      <c r="AP295" s="493">
        <v>0</v>
      </c>
      <c r="AQ295" s="494">
        <v>0</v>
      </c>
      <c r="AR295" s="495">
        <v>1108.96</v>
      </c>
      <c r="AS295" s="495">
        <v>1133.42</v>
      </c>
      <c r="AT295" s="495">
        <v>1271.4100000000001</v>
      </c>
      <c r="AU295" s="496">
        <v>1211.19</v>
      </c>
      <c r="AV295" s="496">
        <v>1175.19</v>
      </c>
      <c r="AW295" s="21"/>
      <c r="AX295" s="497">
        <v>1.3289</v>
      </c>
      <c r="AY295" s="498">
        <v>1.4682999999999999</v>
      </c>
      <c r="AZ295" s="499">
        <v>3.0165000000000002</v>
      </c>
      <c r="BA295" s="499">
        <v>2.3809</v>
      </c>
      <c r="BB295" s="579">
        <v>1.9073</v>
      </c>
      <c r="BC295" s="307"/>
      <c r="BD295" s="500"/>
      <c r="BE295" s="501"/>
      <c r="BF295" s="580">
        <v>1149.48</v>
      </c>
      <c r="BG295" s="502">
        <v>1149.48</v>
      </c>
      <c r="BH295" s="503">
        <v>0</v>
      </c>
      <c r="BI295" s="503">
        <v>0</v>
      </c>
      <c r="BJ295" s="503">
        <v>0</v>
      </c>
      <c r="BK295" s="503">
        <v>1149.48</v>
      </c>
      <c r="BL295" s="503">
        <v>1149.48</v>
      </c>
      <c r="BM295" s="503">
        <v>1149.48</v>
      </c>
      <c r="BN295" s="503">
        <v>1175.19</v>
      </c>
      <c r="BO295" s="503">
        <v>1175.19</v>
      </c>
      <c r="BP295" s="503">
        <v>0</v>
      </c>
      <c r="BQ295" s="503">
        <v>0</v>
      </c>
      <c r="BR295" s="503">
        <v>0</v>
      </c>
      <c r="BS295" s="503">
        <v>0</v>
      </c>
      <c r="BT295" s="503">
        <v>0</v>
      </c>
      <c r="BU295" s="504">
        <v>0</v>
      </c>
      <c r="BV295" s="307"/>
      <c r="BW295" s="458"/>
      <c r="BX295" s="505"/>
      <c r="BY295" s="505"/>
      <c r="BZ295" s="505"/>
      <c r="CA295" s="505"/>
      <c r="CB295" s="505"/>
      <c r="CC295" s="505"/>
      <c r="CD295" s="505"/>
      <c r="CE295" s="505"/>
      <c r="CF295" s="505"/>
      <c r="CG295" s="505"/>
      <c r="CH295" s="505"/>
      <c r="CI295" s="505"/>
      <c r="CJ295" s="505"/>
      <c r="CK295" s="505"/>
      <c r="CL295" s="505"/>
      <c r="CM295" s="505"/>
      <c r="CN295" s="505"/>
      <c r="CO295" s="500"/>
      <c r="CP295" s="505"/>
      <c r="CQ295" s="505"/>
      <c r="CR295" s="506"/>
      <c r="CS295" s="500"/>
      <c r="CT295" s="505"/>
      <c r="CU295" s="500"/>
      <c r="CV295" s="500"/>
      <c r="CW295" s="500"/>
      <c r="CX295" s="506"/>
      <c r="CY295" s="505"/>
      <c r="CZ295" s="475"/>
      <c r="DA295" s="307"/>
      <c r="DB295" s="507">
        <v>0</v>
      </c>
      <c r="DC295" s="508"/>
      <c r="DD295" s="508"/>
      <c r="DE295" s="508"/>
      <c r="DF295" s="573">
        <v>0</v>
      </c>
      <c r="DG295" s="396">
        <v>0</v>
      </c>
      <c r="DH295" s="397"/>
      <c r="DI295" s="512"/>
      <c r="DJ295" s="171">
        <v>0</v>
      </c>
      <c r="DK295" s="172">
        <v>0</v>
      </c>
      <c r="DL295" s="172">
        <v>0</v>
      </c>
      <c r="DM295" s="172">
        <v>0</v>
      </c>
      <c r="DN295" s="172">
        <v>0</v>
      </c>
      <c r="DO295" s="172">
        <v>3079.3999999999996</v>
      </c>
      <c r="DP295" s="172">
        <v>801.82</v>
      </c>
      <c r="DQ295" s="513">
        <v>0</v>
      </c>
      <c r="DS295" s="2"/>
      <c r="DT295" s="2"/>
      <c r="DU295" s="2"/>
      <c r="DV295" s="2"/>
      <c r="DW295" s="60"/>
      <c r="DX295" s="512">
        <v>0</v>
      </c>
      <c r="DY295" s="514">
        <v>0</v>
      </c>
      <c r="DZ295" s="169">
        <v>0</v>
      </c>
      <c r="EA295" s="169">
        <v>0</v>
      </c>
      <c r="EB295" s="577"/>
      <c r="EC295" s="577"/>
      <c r="ED295" s="577"/>
      <c r="EE295" s="577"/>
      <c r="EF295" s="577"/>
      <c r="EG295" s="577"/>
      <c r="EH295" s="577"/>
      <c r="EI295" s="577"/>
      <c r="EJ295" s="577"/>
      <c r="EK295" s="577"/>
      <c r="EL295" s="577"/>
      <c r="EM295" s="169">
        <v>0</v>
      </c>
      <c r="EO295" s="656">
        <v>0</v>
      </c>
      <c r="EP295" s="657">
        <v>0</v>
      </c>
      <c r="EQ295" s="658">
        <v>0</v>
      </c>
      <c r="ER295" s="657">
        <v>0</v>
      </c>
      <c r="ES295" s="657">
        <v>4138.3999999999996</v>
      </c>
      <c r="EU295" s="635">
        <v>1</v>
      </c>
      <c r="EV295" s="635">
        <v>1</v>
      </c>
      <c r="EW295" s="635">
        <v>1</v>
      </c>
      <c r="EX295" s="635">
        <v>1</v>
      </c>
      <c r="EY295" s="635">
        <v>-0.13256704980842901</v>
      </c>
      <c r="EZ295" s="9"/>
    </row>
    <row r="296" spans="8:160" x14ac:dyDescent="0.2">
      <c r="H296" s="14"/>
      <c r="I296" s="248"/>
      <c r="J296" s="4"/>
      <c r="K296" s="249"/>
      <c r="L296" s="249"/>
      <c r="M296" s="486">
        <v>45163</v>
      </c>
      <c r="N296" s="193">
        <v>8799</v>
      </c>
      <c r="O296" s="191">
        <v>13692</v>
      </c>
      <c r="P296" s="192">
        <v>3177</v>
      </c>
      <c r="Q296" s="191">
        <v>2800</v>
      </c>
      <c r="R296" s="578">
        <v>3661</v>
      </c>
      <c r="S296" s="487"/>
      <c r="T296" s="488"/>
      <c r="U296" s="21"/>
      <c r="V296" s="21"/>
      <c r="W296" s="489"/>
      <c r="X296" s="490">
        <v>0</v>
      </c>
      <c r="Y296" s="194">
        <v>80</v>
      </c>
      <c r="Z296" s="192">
        <v>2967</v>
      </c>
      <c r="AA296" s="192">
        <v>0</v>
      </c>
      <c r="AB296" s="192">
        <v>30370</v>
      </c>
      <c r="AC296" s="194">
        <v>-30370</v>
      </c>
      <c r="AD296" s="491">
        <v>27403</v>
      </c>
      <c r="AE296" s="492">
        <v>-0.15</v>
      </c>
      <c r="AF296" s="192">
        <v>13692</v>
      </c>
      <c r="AG296" s="192">
        <v>13692</v>
      </c>
      <c r="AH296" s="192">
        <v>-0.15</v>
      </c>
      <c r="AI296" s="193">
        <v>8799</v>
      </c>
      <c r="AJ296" s="194">
        <v>0</v>
      </c>
      <c r="AK296" s="192">
        <v>1679.15</v>
      </c>
      <c r="AL296" s="192">
        <v>1634.49</v>
      </c>
      <c r="AM296" s="207">
        <v>0</v>
      </c>
      <c r="AN296" s="207">
        <v>25.469047619047622</v>
      </c>
      <c r="AO296" s="197">
        <v>2.6596790042581114E-2</v>
      </c>
      <c r="AP296" s="493">
        <v>0</v>
      </c>
      <c r="AQ296" s="494">
        <v>0</v>
      </c>
      <c r="AR296" s="495">
        <v>1125.04</v>
      </c>
      <c r="AS296" s="495">
        <v>1138.8699999999999</v>
      </c>
      <c r="AT296" s="495">
        <v>1241.07</v>
      </c>
      <c r="AU296" s="496">
        <v>1211.19</v>
      </c>
      <c r="AV296" s="496">
        <v>1173.1300000000001</v>
      </c>
      <c r="AW296" s="21"/>
      <c r="AX296" s="497">
        <v>1.0697000000000001</v>
      </c>
      <c r="AY296" s="498">
        <v>1.5355000000000001</v>
      </c>
      <c r="AZ296" s="499">
        <v>2.6004</v>
      </c>
      <c r="BA296" s="499">
        <v>2.3809</v>
      </c>
      <c r="BB296" s="579">
        <v>1.8935999999999999</v>
      </c>
      <c r="BC296" s="307"/>
      <c r="BD296" s="500"/>
      <c r="BE296" s="501"/>
      <c r="BF296" s="580">
        <v>1155.3900000000001</v>
      </c>
      <c r="BG296" s="502">
        <v>1155.3900000000001</v>
      </c>
      <c r="BH296" s="503">
        <v>0</v>
      </c>
      <c r="BI296" s="503">
        <v>0</v>
      </c>
      <c r="BJ296" s="503">
        <v>0</v>
      </c>
      <c r="BK296" s="503">
        <v>1155.3900000000001</v>
      </c>
      <c r="BL296" s="503">
        <v>1155.3900000000001</v>
      </c>
      <c r="BM296" s="503">
        <v>1155.3900000000001</v>
      </c>
      <c r="BN296" s="503">
        <v>1173.1300000000001</v>
      </c>
      <c r="BO296" s="503">
        <v>1173.1300000000001</v>
      </c>
      <c r="BP296" s="503">
        <v>0</v>
      </c>
      <c r="BQ296" s="503">
        <v>0</v>
      </c>
      <c r="BR296" s="503">
        <v>0</v>
      </c>
      <c r="BS296" s="503">
        <v>0</v>
      </c>
      <c r="BT296" s="503">
        <v>0</v>
      </c>
      <c r="BU296" s="504">
        <v>0</v>
      </c>
      <c r="BV296" s="307"/>
      <c r="BW296" s="458"/>
      <c r="BX296" s="505"/>
      <c r="BY296" s="505"/>
      <c r="BZ296" s="505"/>
      <c r="CA296" s="505"/>
      <c r="CB296" s="505"/>
      <c r="CC296" s="505"/>
      <c r="CD296" s="505"/>
      <c r="CE296" s="505"/>
      <c r="CF296" s="505"/>
      <c r="CG296" s="505"/>
      <c r="CH296" s="505"/>
      <c r="CI296" s="505"/>
      <c r="CJ296" s="505"/>
      <c r="CK296" s="505"/>
      <c r="CL296" s="505"/>
      <c r="CM296" s="505"/>
      <c r="CN296" s="505"/>
      <c r="CO296" s="500"/>
      <c r="CP296" s="505"/>
      <c r="CQ296" s="505"/>
      <c r="CR296" s="506"/>
      <c r="CS296" s="500"/>
      <c r="CT296" s="505"/>
      <c r="CU296" s="500"/>
      <c r="CV296" s="500"/>
      <c r="CW296" s="500"/>
      <c r="CX296" s="506"/>
      <c r="CY296" s="505"/>
      <c r="CZ296" s="475"/>
      <c r="DA296" s="307"/>
      <c r="DB296" s="507">
        <v>0</v>
      </c>
      <c r="DC296" s="508"/>
      <c r="DD296" s="508"/>
      <c r="DE296" s="508"/>
      <c r="DF296" s="573">
        <v>0</v>
      </c>
      <c r="DG296" s="396">
        <v>0</v>
      </c>
      <c r="DH296" s="397"/>
      <c r="DI296" s="512"/>
      <c r="DJ296" s="171">
        <v>0</v>
      </c>
      <c r="DK296" s="172">
        <v>0</v>
      </c>
      <c r="DL296" s="172">
        <v>0</v>
      </c>
      <c r="DM296" s="172">
        <v>0</v>
      </c>
      <c r="DN296" s="172">
        <v>0</v>
      </c>
      <c r="DO296" s="172">
        <v>3079.3999999999996</v>
      </c>
      <c r="DP296" s="172">
        <v>801.82</v>
      </c>
      <c r="DQ296" s="513">
        <v>0</v>
      </c>
      <c r="DS296" s="2"/>
      <c r="DT296" s="2"/>
      <c r="DU296" s="2"/>
      <c r="DV296" s="2"/>
      <c r="DW296" s="60"/>
      <c r="DX296" s="512">
        <v>0</v>
      </c>
      <c r="DY296" s="514">
        <v>0</v>
      </c>
      <c r="DZ296" s="169">
        <v>0</v>
      </c>
      <c r="EA296" s="169">
        <v>0</v>
      </c>
      <c r="EB296" s="577"/>
      <c r="EC296" s="577"/>
      <c r="ED296" s="577"/>
      <c r="EE296" s="577"/>
      <c r="EF296" s="577"/>
      <c r="EG296" s="577"/>
      <c r="EH296" s="577"/>
      <c r="EI296" s="577"/>
      <c r="EJ296" s="577"/>
      <c r="EK296" s="577"/>
      <c r="EL296" s="577"/>
      <c r="EM296" s="169">
        <v>0</v>
      </c>
      <c r="EO296" s="656">
        <v>0</v>
      </c>
      <c r="EP296" s="657">
        <v>0</v>
      </c>
      <c r="EQ296" s="658">
        <v>0</v>
      </c>
      <c r="ER296" s="657">
        <v>0</v>
      </c>
      <c r="ES296" s="657">
        <v>4138.3999999999996</v>
      </c>
      <c r="EU296" s="635">
        <v>1</v>
      </c>
      <c r="EV296" s="635">
        <v>1</v>
      </c>
      <c r="EW296" s="635">
        <v>1</v>
      </c>
      <c r="EX296" s="635">
        <v>1</v>
      </c>
      <c r="EY296" s="635">
        <v>-0.13040152963671117</v>
      </c>
      <c r="EZ296" s="9"/>
    </row>
    <row r="297" spans="8:160" x14ac:dyDescent="0.2">
      <c r="H297" s="14"/>
      <c r="I297" s="248"/>
      <c r="J297" s="4"/>
      <c r="K297" s="249"/>
      <c r="L297" s="249"/>
      <c r="M297" s="486">
        <v>45164</v>
      </c>
      <c r="N297" s="193">
        <v>8798</v>
      </c>
      <c r="O297" s="191">
        <v>13502</v>
      </c>
      <c r="P297" s="192">
        <v>3121</v>
      </c>
      <c r="Q297" s="191">
        <v>2872</v>
      </c>
      <c r="R297" s="578">
        <v>3662</v>
      </c>
      <c r="S297" s="487"/>
      <c r="T297" s="488"/>
      <c r="U297" s="21"/>
      <c r="V297" s="21"/>
      <c r="W297" s="489"/>
      <c r="X297" s="490">
        <v>0</v>
      </c>
      <c r="Y297" s="194">
        <v>80</v>
      </c>
      <c r="Z297" s="192">
        <v>3138</v>
      </c>
      <c r="AA297" s="192">
        <v>0</v>
      </c>
      <c r="AB297" s="192">
        <v>30089</v>
      </c>
      <c r="AC297" s="194">
        <v>-30089</v>
      </c>
      <c r="AD297" s="491">
        <v>26951</v>
      </c>
      <c r="AE297" s="492">
        <v>0.25</v>
      </c>
      <c r="AF297" s="192">
        <v>13502</v>
      </c>
      <c r="AG297" s="192">
        <v>13502</v>
      </c>
      <c r="AH297" s="192">
        <v>0.25</v>
      </c>
      <c r="AI297" s="193">
        <v>8798</v>
      </c>
      <c r="AJ297" s="194">
        <v>0</v>
      </c>
      <c r="AK297" s="192">
        <v>1785.75</v>
      </c>
      <c r="AL297" s="192">
        <v>1835.53</v>
      </c>
      <c r="AM297" s="207">
        <v>0</v>
      </c>
      <c r="AN297" s="207">
        <v>26.002380952380957</v>
      </c>
      <c r="AO297" s="197">
        <v>-2.787624247515048E-2</v>
      </c>
      <c r="AP297" s="493">
        <v>0</v>
      </c>
      <c r="AQ297" s="494">
        <v>0</v>
      </c>
      <c r="AR297" s="495">
        <v>1126.48</v>
      </c>
      <c r="AS297" s="495">
        <v>1133.42</v>
      </c>
      <c r="AT297" s="495">
        <v>1239.9000000000001</v>
      </c>
      <c r="AU297" s="496">
        <v>1197</v>
      </c>
      <c r="AV297" s="496">
        <v>1172.74</v>
      </c>
      <c r="AW297" s="21"/>
      <c r="AX297" s="497">
        <v>1.0921000000000001</v>
      </c>
      <c r="AY297" s="498">
        <v>1.4625999999999999</v>
      </c>
      <c r="AZ297" s="499">
        <v>2.5831</v>
      </c>
      <c r="BA297" s="499">
        <v>2.2778999999999998</v>
      </c>
      <c r="BB297" s="579">
        <v>1.8958999999999999</v>
      </c>
      <c r="BC297" s="307"/>
      <c r="BD297" s="500"/>
      <c r="BE297" s="501"/>
      <c r="BF297" s="580">
        <v>1152.1300000000001</v>
      </c>
      <c r="BG297" s="502">
        <v>1152.1300000000001</v>
      </c>
      <c r="BH297" s="503">
        <v>0</v>
      </c>
      <c r="BI297" s="503">
        <v>0</v>
      </c>
      <c r="BJ297" s="503">
        <v>0</v>
      </c>
      <c r="BK297" s="503">
        <v>1152.1300000000001</v>
      </c>
      <c r="BL297" s="503">
        <v>1152.1300000000001</v>
      </c>
      <c r="BM297" s="503">
        <v>1152.1300000000001</v>
      </c>
      <c r="BN297" s="503">
        <v>1172.74</v>
      </c>
      <c r="BO297" s="503">
        <v>1172.74</v>
      </c>
      <c r="BP297" s="503">
        <v>0</v>
      </c>
      <c r="BQ297" s="503">
        <v>0</v>
      </c>
      <c r="BR297" s="503">
        <v>0</v>
      </c>
      <c r="BS297" s="503">
        <v>0</v>
      </c>
      <c r="BT297" s="503">
        <v>0</v>
      </c>
      <c r="BU297" s="504">
        <v>0</v>
      </c>
      <c r="BV297" s="307"/>
      <c r="BW297" s="458"/>
      <c r="BX297" s="505"/>
      <c r="BY297" s="505"/>
      <c r="BZ297" s="505"/>
      <c r="CA297" s="505"/>
      <c r="CB297" s="505"/>
      <c r="CC297" s="505"/>
      <c r="CD297" s="505"/>
      <c r="CE297" s="505"/>
      <c r="CF297" s="505"/>
      <c r="CG297" s="505"/>
      <c r="CH297" s="505"/>
      <c r="CI297" s="505"/>
      <c r="CJ297" s="505"/>
      <c r="CK297" s="505"/>
      <c r="CL297" s="505"/>
      <c r="CM297" s="505"/>
      <c r="CN297" s="505"/>
      <c r="CO297" s="500"/>
      <c r="CP297" s="505"/>
      <c r="CQ297" s="505"/>
      <c r="CR297" s="506"/>
      <c r="CS297" s="500"/>
      <c r="CT297" s="505"/>
      <c r="CU297" s="500"/>
      <c r="CV297" s="500"/>
      <c r="CW297" s="500"/>
      <c r="CX297" s="506"/>
      <c r="CY297" s="505"/>
      <c r="CZ297" s="475"/>
      <c r="DA297" s="307"/>
      <c r="DB297" s="507">
        <v>0</v>
      </c>
      <c r="DC297" s="508"/>
      <c r="DD297" s="508"/>
      <c r="DE297" s="508"/>
      <c r="DF297" s="573">
        <v>0</v>
      </c>
      <c r="DG297" s="396">
        <v>0</v>
      </c>
      <c r="DH297" s="397"/>
      <c r="DI297" s="512"/>
      <c r="DJ297" s="171">
        <v>0</v>
      </c>
      <c r="DK297" s="172">
        <v>0</v>
      </c>
      <c r="DL297" s="172">
        <v>0</v>
      </c>
      <c r="DM297" s="172">
        <v>0</v>
      </c>
      <c r="DN297" s="172">
        <v>0</v>
      </c>
      <c r="DO297" s="172">
        <v>3079.3999999999996</v>
      </c>
      <c r="DP297" s="172">
        <v>801.82</v>
      </c>
      <c r="DQ297" s="513">
        <v>0</v>
      </c>
      <c r="DS297" s="2"/>
      <c r="DT297" s="2"/>
      <c r="DU297" s="2"/>
      <c r="DV297" s="2"/>
      <c r="DW297" s="60"/>
      <c r="DX297" s="512">
        <v>0</v>
      </c>
      <c r="DY297" s="514">
        <v>0</v>
      </c>
      <c r="DZ297" s="169">
        <v>0</v>
      </c>
      <c r="EA297" s="169">
        <v>0</v>
      </c>
      <c r="EK297" s="577"/>
      <c r="EL297" s="577"/>
      <c r="EM297" s="169">
        <v>0</v>
      </c>
      <c r="EO297" s="656">
        <v>0</v>
      </c>
      <c r="EP297" s="657">
        <v>0</v>
      </c>
      <c r="EQ297" s="658">
        <v>0</v>
      </c>
      <c r="ER297" s="657">
        <v>0</v>
      </c>
      <c r="ES297" s="657">
        <v>4138.3999999999996</v>
      </c>
      <c r="EU297" s="635">
        <v>1</v>
      </c>
      <c r="EV297" s="635">
        <v>1</v>
      </c>
      <c r="EW297" s="635">
        <v>1</v>
      </c>
      <c r="EX297" s="635">
        <v>1</v>
      </c>
      <c r="EY297" s="635">
        <v>-0.13009284543965036</v>
      </c>
      <c r="EZ297" s="9"/>
    </row>
    <row r="298" spans="8:160" x14ac:dyDescent="0.2">
      <c r="H298" s="14"/>
      <c r="I298" s="248"/>
      <c r="J298" s="4"/>
      <c r="K298" s="249"/>
      <c r="L298" s="249"/>
      <c r="M298" s="486">
        <v>45165</v>
      </c>
      <c r="N298" s="193">
        <v>8752</v>
      </c>
      <c r="O298" s="191">
        <v>13113</v>
      </c>
      <c r="P298" s="192">
        <v>3058</v>
      </c>
      <c r="Q298" s="191">
        <v>2774</v>
      </c>
      <c r="R298" s="578">
        <v>3700</v>
      </c>
      <c r="S298" s="487"/>
      <c r="T298" s="488"/>
      <c r="U298" s="21"/>
      <c r="V298" s="21"/>
      <c r="W298" s="489"/>
      <c r="X298" s="490">
        <v>0</v>
      </c>
      <c r="Y298" s="194">
        <v>78</v>
      </c>
      <c r="Z298" s="192">
        <v>3042</v>
      </c>
      <c r="AA298" s="192">
        <v>0</v>
      </c>
      <c r="AB298" s="192">
        <v>29572</v>
      </c>
      <c r="AC298" s="194">
        <v>-29572</v>
      </c>
      <c r="AD298" s="491">
        <v>26530</v>
      </c>
      <c r="AE298" s="492">
        <v>0.35</v>
      </c>
      <c r="AF298" s="192">
        <v>13113</v>
      </c>
      <c r="AG298" s="192">
        <v>13113</v>
      </c>
      <c r="AH298" s="192">
        <v>0.35</v>
      </c>
      <c r="AI298" s="193">
        <v>8752</v>
      </c>
      <c r="AJ298" s="194">
        <v>0</v>
      </c>
      <c r="AK298" s="192">
        <v>1746.65</v>
      </c>
      <c r="AL298" s="192">
        <v>1762.08</v>
      </c>
      <c r="AM298" s="207">
        <v>0</v>
      </c>
      <c r="AN298" s="207">
        <v>26.573809523809526</v>
      </c>
      <c r="AO298" s="197">
        <v>-8.8340537600548677E-3</v>
      </c>
      <c r="AP298" s="493">
        <v>0</v>
      </c>
      <c r="AQ298" s="494">
        <v>0</v>
      </c>
      <c r="AR298" s="495">
        <v>1128.49</v>
      </c>
      <c r="AS298" s="495">
        <v>1136.24</v>
      </c>
      <c r="AT298" s="495">
        <v>1243.48</v>
      </c>
      <c r="AU298" s="496">
        <v>1197</v>
      </c>
      <c r="AV298" s="496">
        <v>1173.07</v>
      </c>
      <c r="AW298" s="21"/>
      <c r="AX298" s="497">
        <v>1.1161000000000001</v>
      </c>
      <c r="AY298" s="498">
        <v>1.498</v>
      </c>
      <c r="AZ298" s="499">
        <v>2.6242000000000001</v>
      </c>
      <c r="BA298" s="499">
        <v>2.2778999999999998</v>
      </c>
      <c r="BB298" s="579">
        <v>1.9077999999999999</v>
      </c>
      <c r="BC298" s="307"/>
      <c r="BD298" s="500"/>
      <c r="BE298" s="501"/>
      <c r="BF298" s="580">
        <v>1154.23</v>
      </c>
      <c r="BG298" s="502">
        <v>1154.23</v>
      </c>
      <c r="BH298" s="503">
        <v>0</v>
      </c>
      <c r="BI298" s="503">
        <v>0</v>
      </c>
      <c r="BJ298" s="503">
        <v>0</v>
      </c>
      <c r="BK298" s="503">
        <v>1154.23</v>
      </c>
      <c r="BL298" s="503">
        <v>1154.23</v>
      </c>
      <c r="BM298" s="503">
        <v>1154.23</v>
      </c>
      <c r="BN298" s="503">
        <v>1173.07</v>
      </c>
      <c r="BO298" s="503">
        <v>1173.07</v>
      </c>
      <c r="BP298" s="503">
        <v>0</v>
      </c>
      <c r="BQ298" s="503">
        <v>0</v>
      </c>
      <c r="BR298" s="503">
        <v>0</v>
      </c>
      <c r="BS298" s="503">
        <v>0</v>
      </c>
      <c r="BT298" s="503">
        <v>0</v>
      </c>
      <c r="BU298" s="504">
        <v>0</v>
      </c>
      <c r="BV298" s="307"/>
      <c r="BW298" s="458"/>
      <c r="BX298" s="505"/>
      <c r="BY298" s="505"/>
      <c r="BZ298" s="505"/>
      <c r="CA298" s="505"/>
      <c r="CB298" s="505"/>
      <c r="CC298" s="505"/>
      <c r="CD298" s="505"/>
      <c r="CE298" s="505"/>
      <c r="CF298" s="505"/>
      <c r="CG298" s="505"/>
      <c r="CH298" s="505"/>
      <c r="CI298" s="505"/>
      <c r="CJ298" s="505"/>
      <c r="CK298" s="505"/>
      <c r="CL298" s="505"/>
      <c r="CM298" s="505"/>
      <c r="CN298" s="505"/>
      <c r="CO298" s="500"/>
      <c r="CP298" s="505"/>
      <c r="CQ298" s="505"/>
      <c r="CR298" s="506"/>
      <c r="CS298" s="500"/>
      <c r="CT298" s="505"/>
      <c r="CU298" s="500"/>
      <c r="CV298" s="500"/>
      <c r="CW298" s="500"/>
      <c r="CX298" s="506"/>
      <c r="CY298" s="505"/>
      <c r="CZ298" s="475"/>
      <c r="DA298" s="307"/>
      <c r="DB298" s="507">
        <v>0</v>
      </c>
      <c r="DC298" s="508"/>
      <c r="DD298" s="508"/>
      <c r="DE298" s="508"/>
      <c r="DF298" s="573">
        <v>0</v>
      </c>
      <c r="DG298" s="396">
        <v>0</v>
      </c>
      <c r="DH298" s="397"/>
      <c r="DI298" s="512"/>
      <c r="DJ298" s="171">
        <v>0</v>
      </c>
      <c r="DK298" s="172">
        <v>0</v>
      </c>
      <c r="DL298" s="172">
        <v>0</v>
      </c>
      <c r="DM298" s="172">
        <v>0</v>
      </c>
      <c r="DN298" s="172">
        <v>0</v>
      </c>
      <c r="DO298" s="172">
        <v>3079.3999999999996</v>
      </c>
      <c r="DP298" s="172">
        <v>801.82</v>
      </c>
      <c r="DQ298" s="513">
        <v>0</v>
      </c>
      <c r="DS298" s="2"/>
      <c r="DT298" s="2"/>
      <c r="DU298" s="2"/>
      <c r="DV298" s="2"/>
      <c r="DW298" s="60"/>
      <c r="DX298" s="512">
        <v>0</v>
      </c>
      <c r="DY298" s="514">
        <v>0</v>
      </c>
      <c r="DZ298" s="169">
        <v>0</v>
      </c>
      <c r="EA298" s="169">
        <v>0</v>
      </c>
      <c r="EB298" s="577"/>
      <c r="EC298" s="577"/>
      <c r="ED298" s="577"/>
      <c r="EE298" s="577"/>
      <c r="EF298" s="577"/>
      <c r="EG298" s="577"/>
      <c r="EH298" s="577"/>
      <c r="EI298" s="577"/>
      <c r="EJ298" s="577"/>
      <c r="EK298" s="577"/>
      <c r="EL298" s="577"/>
      <c r="EM298" s="169">
        <v>0</v>
      </c>
      <c r="EO298" s="656">
        <v>0</v>
      </c>
      <c r="EP298" s="657">
        <v>0</v>
      </c>
      <c r="EQ298" s="658">
        <v>0</v>
      </c>
      <c r="ER298" s="657">
        <v>0</v>
      </c>
      <c r="ES298" s="657">
        <v>4138.3999999999996</v>
      </c>
      <c r="EU298" s="635">
        <v>1</v>
      </c>
      <c r="EV298" s="635">
        <v>1</v>
      </c>
      <c r="EW298" s="635">
        <v>1</v>
      </c>
      <c r="EX298" s="635">
        <v>1</v>
      </c>
      <c r="EY298" s="635">
        <v>-0.11848648648648639</v>
      </c>
      <c r="EZ298" s="9"/>
    </row>
    <row r="299" spans="8:160" x14ac:dyDescent="0.2">
      <c r="H299" s="14"/>
      <c r="I299" s="248"/>
      <c r="J299" s="4"/>
      <c r="K299" s="249"/>
      <c r="L299" s="249"/>
      <c r="M299" s="486">
        <v>45166</v>
      </c>
      <c r="N299" s="193">
        <v>8784</v>
      </c>
      <c r="O299" s="191">
        <v>13500</v>
      </c>
      <c r="P299" s="192">
        <v>3051</v>
      </c>
      <c r="Q299" s="191">
        <v>2786</v>
      </c>
      <c r="R299" s="578">
        <v>3548</v>
      </c>
      <c r="S299" s="487"/>
      <c r="T299" s="488"/>
      <c r="U299" s="21"/>
      <c r="V299" s="21"/>
      <c r="W299" s="489"/>
      <c r="X299" s="490">
        <v>0</v>
      </c>
      <c r="Y299" s="194">
        <v>79</v>
      </c>
      <c r="Z299" s="192">
        <v>3358</v>
      </c>
      <c r="AA299" s="192">
        <v>0</v>
      </c>
      <c r="AB299" s="192">
        <v>29719</v>
      </c>
      <c r="AC299" s="194">
        <v>-29719</v>
      </c>
      <c r="AD299" s="491">
        <v>26361</v>
      </c>
      <c r="AE299" s="492">
        <v>-0.32</v>
      </c>
      <c r="AF299" s="192">
        <v>13500</v>
      </c>
      <c r="AG299" s="192">
        <v>13500</v>
      </c>
      <c r="AH299" s="192">
        <v>-0.32</v>
      </c>
      <c r="AI299" s="193">
        <v>8784</v>
      </c>
      <c r="AJ299" s="194">
        <v>0</v>
      </c>
      <c r="AK299" s="192">
        <v>1871.32</v>
      </c>
      <c r="AL299" s="192">
        <v>1954.67</v>
      </c>
      <c r="AM299" s="207">
        <v>0</v>
      </c>
      <c r="AN299" s="207">
        <v>26.838095238095239</v>
      </c>
      <c r="AO299" s="197">
        <v>-4.4540751982557844E-2</v>
      </c>
      <c r="AP299" s="493">
        <v>0</v>
      </c>
      <c r="AQ299" s="494">
        <v>0</v>
      </c>
      <c r="AR299" s="495">
        <v>1128.5999999999999</v>
      </c>
      <c r="AS299" s="495">
        <v>1136.67</v>
      </c>
      <c r="AT299" s="495">
        <v>1239.3900000000001</v>
      </c>
      <c r="AU299" s="496">
        <v>1197</v>
      </c>
      <c r="AV299" s="496">
        <v>1172.97</v>
      </c>
      <c r="AW299" s="21"/>
      <c r="AX299" s="497">
        <v>1.1272</v>
      </c>
      <c r="AY299" s="498">
        <v>1.5026999999999999</v>
      </c>
      <c r="AZ299" s="499">
        <v>2.5741999999999998</v>
      </c>
      <c r="BA299" s="499">
        <v>2.2778999999999998</v>
      </c>
      <c r="BB299" s="579">
        <v>1.9065000000000001</v>
      </c>
      <c r="BC299" s="307"/>
      <c r="BD299" s="500"/>
      <c r="BE299" s="501"/>
      <c r="BF299" s="580">
        <v>1153.7</v>
      </c>
      <c r="BG299" s="502">
        <v>1153.7</v>
      </c>
      <c r="BH299" s="503">
        <v>0</v>
      </c>
      <c r="BI299" s="503">
        <v>0</v>
      </c>
      <c r="BJ299" s="503">
        <v>0</v>
      </c>
      <c r="BK299" s="503">
        <v>1153.7</v>
      </c>
      <c r="BL299" s="503">
        <v>1153.7</v>
      </c>
      <c r="BM299" s="503">
        <v>1153.7</v>
      </c>
      <c r="BN299" s="503">
        <v>1172.97</v>
      </c>
      <c r="BO299" s="503">
        <v>1172.97</v>
      </c>
      <c r="BP299" s="503">
        <v>0</v>
      </c>
      <c r="BQ299" s="503">
        <v>0</v>
      </c>
      <c r="BR299" s="503">
        <v>0</v>
      </c>
      <c r="BS299" s="503">
        <v>0</v>
      </c>
      <c r="BT299" s="503">
        <v>0</v>
      </c>
      <c r="BU299" s="504">
        <v>0</v>
      </c>
      <c r="BV299" s="307"/>
      <c r="BW299" s="458"/>
      <c r="BX299" s="505"/>
      <c r="BY299" s="505"/>
      <c r="BZ299" s="505"/>
      <c r="CA299" s="505"/>
      <c r="CB299" s="505"/>
      <c r="CC299" s="505"/>
      <c r="CD299" s="505"/>
      <c r="CE299" s="505"/>
      <c r="CF299" s="505"/>
      <c r="CG299" s="505"/>
      <c r="CH299" s="505"/>
      <c r="CI299" s="505"/>
      <c r="CJ299" s="505"/>
      <c r="CK299" s="505"/>
      <c r="CL299" s="505"/>
      <c r="CM299" s="505"/>
      <c r="CN299" s="505"/>
      <c r="CO299" s="500"/>
      <c r="CP299" s="505"/>
      <c r="CQ299" s="505"/>
      <c r="CR299" s="506"/>
      <c r="CS299" s="500"/>
      <c r="CT299" s="505"/>
      <c r="CU299" s="500"/>
      <c r="CV299" s="500"/>
      <c r="CW299" s="500"/>
      <c r="CX299" s="506"/>
      <c r="CY299" s="505"/>
      <c r="CZ299" s="475"/>
      <c r="DA299" s="307"/>
      <c r="DB299" s="507">
        <v>0</v>
      </c>
      <c r="DC299" s="508"/>
      <c r="DD299" s="508"/>
      <c r="DE299" s="508"/>
      <c r="DF299" s="573">
        <v>0</v>
      </c>
      <c r="DG299" s="396">
        <v>0</v>
      </c>
      <c r="DH299" s="397"/>
      <c r="DI299" s="512"/>
      <c r="DJ299" s="171">
        <v>0</v>
      </c>
      <c r="DK299" s="172">
        <v>0</v>
      </c>
      <c r="DL299" s="172">
        <v>0</v>
      </c>
      <c r="DM299" s="172">
        <v>0</v>
      </c>
      <c r="DN299" s="172">
        <v>0</v>
      </c>
      <c r="DO299" s="172">
        <v>3079.3999999999996</v>
      </c>
      <c r="DP299" s="172">
        <v>801.82</v>
      </c>
      <c r="DQ299" s="513">
        <v>0</v>
      </c>
      <c r="DS299" s="2"/>
      <c r="DT299" s="2"/>
      <c r="DU299" s="2"/>
      <c r="DV299" s="2"/>
      <c r="DW299" s="60"/>
      <c r="DX299" s="512">
        <v>0</v>
      </c>
      <c r="DY299" s="514">
        <v>0</v>
      </c>
      <c r="DZ299" s="169">
        <v>0</v>
      </c>
      <c r="EA299" s="169">
        <v>0</v>
      </c>
      <c r="EB299" s="577"/>
      <c r="EC299" s="577"/>
      <c r="ED299" s="577"/>
      <c r="EE299" s="577"/>
      <c r="EF299" s="577"/>
      <c r="EG299" s="577"/>
      <c r="EH299" s="577"/>
      <c r="EI299" s="577"/>
      <c r="EJ299" s="577"/>
      <c r="EK299" s="577"/>
      <c r="EL299" s="577"/>
      <c r="EM299" s="169">
        <v>0</v>
      </c>
      <c r="EO299" s="656">
        <v>0</v>
      </c>
      <c r="EP299" s="657">
        <v>0</v>
      </c>
      <c r="EQ299" s="658">
        <v>0</v>
      </c>
      <c r="ER299" s="657">
        <v>0</v>
      </c>
      <c r="ES299" s="657">
        <v>4138.3999999999996</v>
      </c>
      <c r="EU299" s="635">
        <v>1</v>
      </c>
      <c r="EV299" s="635">
        <v>1</v>
      </c>
      <c r="EW299" s="635">
        <v>1</v>
      </c>
      <c r="EX299" s="635">
        <v>1</v>
      </c>
      <c r="EY299" s="635">
        <v>-0.16640360766629075</v>
      </c>
      <c r="EZ299" s="9"/>
    </row>
    <row r="300" spans="8:160" x14ac:dyDescent="0.2">
      <c r="H300" s="14"/>
      <c r="I300" s="248"/>
      <c r="J300" s="4"/>
      <c r="K300" s="249"/>
      <c r="L300" s="249"/>
      <c r="M300" s="486">
        <v>45167</v>
      </c>
      <c r="N300" s="193">
        <v>8769</v>
      </c>
      <c r="O300" s="191">
        <v>13592</v>
      </c>
      <c r="P300" s="192">
        <v>2877</v>
      </c>
      <c r="Q300" s="191">
        <v>2852</v>
      </c>
      <c r="R300" s="578">
        <v>3364</v>
      </c>
      <c r="S300" s="487"/>
      <c r="T300" s="488"/>
      <c r="U300" s="21"/>
      <c r="V300" s="21"/>
      <c r="W300" s="489"/>
      <c r="X300" s="490">
        <v>0</v>
      </c>
      <c r="Y300" s="194">
        <v>79</v>
      </c>
      <c r="Z300" s="192">
        <v>3169</v>
      </c>
      <c r="AA300" s="192">
        <v>0</v>
      </c>
      <c r="AB300" s="192">
        <v>29520</v>
      </c>
      <c r="AC300" s="194">
        <v>-29520</v>
      </c>
      <c r="AD300" s="491">
        <v>26351</v>
      </c>
      <c r="AE300" s="492">
        <v>-7.0000000000000007E-2</v>
      </c>
      <c r="AF300" s="192">
        <v>13592</v>
      </c>
      <c r="AG300" s="192">
        <v>13592</v>
      </c>
      <c r="AH300" s="192">
        <v>-7.0000000000000007E-2</v>
      </c>
      <c r="AI300" s="193">
        <v>8769</v>
      </c>
      <c r="AJ300" s="194">
        <v>0</v>
      </c>
      <c r="AK300" s="192">
        <v>1855.07</v>
      </c>
      <c r="AL300" s="192">
        <v>0</v>
      </c>
      <c r="AM300" s="207">
        <v>0</v>
      </c>
      <c r="AN300" s="207">
        <v>27.314285714285717</v>
      </c>
      <c r="AO300" s="197">
        <v>1</v>
      </c>
      <c r="AP300" s="493">
        <v>0</v>
      </c>
      <c r="AQ300" s="494">
        <v>0</v>
      </c>
      <c r="AR300" s="495">
        <v>1130.3399999999999</v>
      </c>
      <c r="AS300" s="495">
        <v>1140.4000000000001</v>
      </c>
      <c r="AT300" s="495">
        <v>1234.82</v>
      </c>
      <c r="AU300" s="496">
        <v>1197</v>
      </c>
      <c r="AV300" s="496">
        <v>1173.8800000000001</v>
      </c>
      <c r="AW300" s="21"/>
      <c r="AX300" s="497">
        <v>1.1472</v>
      </c>
      <c r="AY300" s="498">
        <v>1.5535000000000001</v>
      </c>
      <c r="AZ300" s="499">
        <v>2.5122</v>
      </c>
      <c r="BA300" s="499">
        <v>2.2778999999999998</v>
      </c>
      <c r="BB300" s="579">
        <v>1.8955</v>
      </c>
      <c r="BC300" s="307"/>
      <c r="BD300" s="500"/>
      <c r="BE300" s="501"/>
      <c r="BF300" s="580">
        <v>1154.94</v>
      </c>
      <c r="BG300" s="502">
        <v>1154.94</v>
      </c>
      <c r="BH300" s="503">
        <v>0</v>
      </c>
      <c r="BI300" s="503">
        <v>0</v>
      </c>
      <c r="BJ300" s="503">
        <v>0</v>
      </c>
      <c r="BK300" s="503">
        <v>1154.94</v>
      </c>
      <c r="BL300" s="503">
        <v>1154.94</v>
      </c>
      <c r="BM300" s="503">
        <v>1154.94</v>
      </c>
      <c r="BN300" s="503">
        <v>1173.8800000000001</v>
      </c>
      <c r="BO300" s="503">
        <v>1173.8800000000001</v>
      </c>
      <c r="BP300" s="503">
        <v>0</v>
      </c>
      <c r="BQ300" s="503">
        <v>0</v>
      </c>
      <c r="BR300" s="503">
        <v>0</v>
      </c>
      <c r="BS300" s="503">
        <v>0</v>
      </c>
      <c r="BT300" s="503">
        <v>0</v>
      </c>
      <c r="BU300" s="504">
        <v>0</v>
      </c>
      <c r="BV300" s="307"/>
      <c r="BW300" s="458"/>
      <c r="BX300" s="505"/>
      <c r="BY300" s="505"/>
      <c r="BZ300" s="505"/>
      <c r="CA300" s="505"/>
      <c r="CB300" s="505"/>
      <c r="CC300" s="505"/>
      <c r="CD300" s="505"/>
      <c r="CE300" s="505"/>
      <c r="CF300" s="505"/>
      <c r="CG300" s="505"/>
      <c r="CH300" s="505"/>
      <c r="CI300" s="505"/>
      <c r="CJ300" s="505"/>
      <c r="CK300" s="505"/>
      <c r="CL300" s="505"/>
      <c r="CM300" s="505"/>
      <c r="CN300" s="505"/>
      <c r="CO300" s="500"/>
      <c r="CP300" s="505"/>
      <c r="CQ300" s="505"/>
      <c r="CR300" s="506"/>
      <c r="CS300" s="500"/>
      <c r="CT300" s="505"/>
      <c r="CU300" s="500"/>
      <c r="CV300" s="500"/>
      <c r="CW300" s="500"/>
      <c r="CX300" s="506"/>
      <c r="CY300" s="505"/>
      <c r="CZ300" s="475"/>
      <c r="DA300" s="307"/>
      <c r="DB300" s="507">
        <v>0</v>
      </c>
      <c r="DC300" s="508"/>
      <c r="DD300" s="508"/>
      <c r="DE300" s="508"/>
      <c r="DF300" s="573">
        <v>0</v>
      </c>
      <c r="DG300" s="396">
        <v>0</v>
      </c>
      <c r="DH300" s="397"/>
      <c r="DI300" s="512"/>
      <c r="DJ300" s="171">
        <v>0</v>
      </c>
      <c r="DK300" s="172">
        <v>0</v>
      </c>
      <c r="DL300" s="172">
        <v>0</v>
      </c>
      <c r="DM300" s="172">
        <v>0</v>
      </c>
      <c r="DN300" s="172">
        <v>0</v>
      </c>
      <c r="DO300" s="172">
        <v>3079.3999999999996</v>
      </c>
      <c r="DP300" s="172">
        <v>801.82</v>
      </c>
      <c r="DQ300" s="513">
        <v>0</v>
      </c>
      <c r="DS300" s="2"/>
      <c r="DT300" s="2"/>
      <c r="DU300" s="2"/>
      <c r="DV300" s="2"/>
      <c r="DW300" s="60"/>
      <c r="DX300" s="512">
        <v>0</v>
      </c>
      <c r="DY300" s="514">
        <v>0</v>
      </c>
      <c r="DZ300" s="169">
        <v>0</v>
      </c>
      <c r="EA300" s="169">
        <v>0</v>
      </c>
      <c r="EB300" s="577"/>
      <c r="EC300" s="577"/>
      <c r="ED300" s="577"/>
      <c r="EE300" s="577"/>
      <c r="EF300" s="577"/>
      <c r="EG300" s="577"/>
      <c r="EH300" s="577"/>
      <c r="EI300" s="577"/>
      <c r="EJ300" s="577"/>
      <c r="EK300" s="577"/>
      <c r="EL300" s="577"/>
      <c r="EM300" s="169">
        <v>0</v>
      </c>
      <c r="EO300" s="656">
        <v>0</v>
      </c>
      <c r="EP300" s="657">
        <v>0</v>
      </c>
      <c r="EQ300" s="658">
        <v>0</v>
      </c>
      <c r="ER300" s="657">
        <v>0</v>
      </c>
      <c r="ES300" s="657">
        <v>4138.3999999999996</v>
      </c>
      <c r="EU300" s="635">
        <v>1</v>
      </c>
      <c r="EV300" s="635">
        <v>1</v>
      </c>
      <c r="EW300" s="635">
        <v>1</v>
      </c>
      <c r="EX300" s="635">
        <v>1</v>
      </c>
      <c r="EY300" s="635">
        <v>-0.23020214030915565</v>
      </c>
      <c r="EZ300" s="9"/>
      <c r="FD300" s="9"/>
    </row>
    <row r="301" spans="8:160" x14ac:dyDescent="0.2">
      <c r="H301" s="14"/>
      <c r="I301" s="248"/>
      <c r="J301" s="4"/>
      <c r="K301" s="249"/>
      <c r="L301" s="249"/>
      <c r="M301" s="486">
        <v>45168</v>
      </c>
      <c r="N301" s="193">
        <v>8625</v>
      </c>
      <c r="O301" s="191">
        <v>13650</v>
      </c>
      <c r="P301" s="192">
        <v>2853</v>
      </c>
      <c r="Q301" s="191">
        <v>2836</v>
      </c>
      <c r="R301" s="578">
        <v>3146</v>
      </c>
      <c r="S301" s="487"/>
      <c r="T301" s="488"/>
      <c r="U301" s="21"/>
      <c r="V301" s="21"/>
      <c r="W301" s="489"/>
      <c r="X301" s="490">
        <v>0</v>
      </c>
      <c r="Y301" s="194">
        <v>78</v>
      </c>
      <c r="Z301" s="192">
        <v>3388</v>
      </c>
      <c r="AA301" s="192">
        <v>0</v>
      </c>
      <c r="AB301" s="192">
        <v>29096</v>
      </c>
      <c r="AC301" s="194">
        <v>-29096</v>
      </c>
      <c r="AD301" s="491">
        <v>25708</v>
      </c>
      <c r="AE301" s="492">
        <v>-0.45</v>
      </c>
      <c r="AF301" s="192">
        <v>13650</v>
      </c>
      <c r="AG301" s="192">
        <v>13650</v>
      </c>
      <c r="AH301" s="192">
        <v>-0.45</v>
      </c>
      <c r="AI301" s="193">
        <v>8625</v>
      </c>
      <c r="AJ301" s="194">
        <v>0</v>
      </c>
      <c r="AK301" s="192">
        <v>1936.45</v>
      </c>
      <c r="AL301" s="192">
        <v>2021.0830078125</v>
      </c>
      <c r="AM301" s="207">
        <v>0</v>
      </c>
      <c r="AN301" s="207">
        <v>27.033333333333331</v>
      </c>
      <c r="AO301" s="197">
        <v>-4.3705237838570554E-2</v>
      </c>
      <c r="AP301" s="493">
        <v>0</v>
      </c>
      <c r="AQ301" s="494">
        <v>0</v>
      </c>
      <c r="AR301" s="495">
        <v>1129.3699999999999</v>
      </c>
      <c r="AS301" s="495">
        <v>1136.6300000000001</v>
      </c>
      <c r="AT301" s="495">
        <v>1236.1300000000001</v>
      </c>
      <c r="AU301" s="496">
        <v>1197</v>
      </c>
      <c r="AV301" s="496">
        <v>1169.98</v>
      </c>
      <c r="AW301" s="21"/>
      <c r="AX301" s="497">
        <v>1.1354</v>
      </c>
      <c r="AY301" s="498">
        <v>1.5009999999999999</v>
      </c>
      <c r="AZ301" s="499">
        <v>2.5379</v>
      </c>
      <c r="BA301" s="499">
        <v>2.2778999999999998</v>
      </c>
      <c r="BB301" s="579">
        <v>1.8441000000000001</v>
      </c>
      <c r="BC301" s="307"/>
      <c r="BD301" s="500"/>
      <c r="BE301" s="501"/>
      <c r="BF301" s="580">
        <v>1152.6199999999999</v>
      </c>
      <c r="BG301" s="502">
        <v>1152.6199999999999</v>
      </c>
      <c r="BH301" s="503">
        <v>0</v>
      </c>
      <c r="BI301" s="503">
        <v>0</v>
      </c>
      <c r="BJ301" s="503">
        <v>0</v>
      </c>
      <c r="BK301" s="503">
        <v>1152.6199999999999</v>
      </c>
      <c r="BL301" s="503">
        <v>1152.6199999999999</v>
      </c>
      <c r="BM301" s="503">
        <v>1152.6199999999999</v>
      </c>
      <c r="BN301" s="503">
        <v>1169.98</v>
      </c>
      <c r="BO301" s="503">
        <v>1169.98</v>
      </c>
      <c r="BP301" s="503">
        <v>0</v>
      </c>
      <c r="BQ301" s="503">
        <v>0</v>
      </c>
      <c r="BR301" s="503">
        <v>0</v>
      </c>
      <c r="BS301" s="503">
        <v>0</v>
      </c>
      <c r="BT301" s="503">
        <v>0</v>
      </c>
      <c r="BU301" s="504">
        <v>0</v>
      </c>
      <c r="BV301" s="307"/>
      <c r="BW301" s="458"/>
      <c r="BX301" s="505"/>
      <c r="BY301" s="505"/>
      <c r="BZ301" s="505"/>
      <c r="CA301" s="505"/>
      <c r="CB301" s="505"/>
      <c r="CC301" s="505"/>
      <c r="CD301" s="505"/>
      <c r="CE301" s="505"/>
      <c r="CF301" s="505"/>
      <c r="CG301" s="505"/>
      <c r="CH301" s="505"/>
      <c r="CI301" s="505"/>
      <c r="CJ301" s="505"/>
      <c r="CK301" s="505"/>
      <c r="CL301" s="505"/>
      <c r="CM301" s="505"/>
      <c r="CN301" s="505"/>
      <c r="CO301" s="500"/>
      <c r="CP301" s="505"/>
      <c r="CQ301" s="505"/>
      <c r="CR301" s="506"/>
      <c r="CS301" s="500"/>
      <c r="CT301" s="505"/>
      <c r="CU301" s="500"/>
      <c r="CV301" s="500"/>
      <c r="CW301" s="500"/>
      <c r="CX301" s="506"/>
      <c r="CY301" s="505"/>
      <c r="CZ301" s="475"/>
      <c r="DA301" s="307"/>
      <c r="DB301" s="507">
        <v>0</v>
      </c>
      <c r="DC301" s="508"/>
      <c r="DD301" s="508"/>
      <c r="DE301" s="508"/>
      <c r="DF301" s="573">
        <v>0</v>
      </c>
      <c r="DG301" s="396">
        <v>0</v>
      </c>
      <c r="DH301" s="397"/>
      <c r="DI301" s="512"/>
      <c r="DJ301" s="171">
        <v>0</v>
      </c>
      <c r="DK301" s="172">
        <v>0</v>
      </c>
      <c r="DL301" s="172">
        <v>0</v>
      </c>
      <c r="DM301" s="172">
        <v>0</v>
      </c>
      <c r="DN301" s="172">
        <v>0</v>
      </c>
      <c r="DO301" s="172">
        <v>3079.3999999999996</v>
      </c>
      <c r="DP301" s="172">
        <v>801.82</v>
      </c>
      <c r="DQ301" s="513">
        <v>0</v>
      </c>
      <c r="DS301" s="2"/>
      <c r="DT301" s="2"/>
      <c r="DU301" s="2"/>
      <c r="DV301" s="2"/>
      <c r="DW301" s="60"/>
      <c r="DX301" s="512">
        <v>0</v>
      </c>
      <c r="DY301" s="514">
        <v>0</v>
      </c>
      <c r="DZ301" s="169">
        <v>0</v>
      </c>
      <c r="EA301" s="169">
        <v>0</v>
      </c>
      <c r="EB301" s="577"/>
      <c r="EC301" s="577"/>
      <c r="ED301" s="577"/>
      <c r="EE301" s="577"/>
      <c r="EF301" s="577"/>
      <c r="EG301" s="577"/>
      <c r="EH301" s="577"/>
      <c r="EI301" s="577"/>
      <c r="EJ301" s="577"/>
      <c r="EK301" s="577"/>
      <c r="EL301" s="577"/>
      <c r="EM301" s="169">
        <v>0</v>
      </c>
      <c r="EO301" s="656">
        <v>0</v>
      </c>
      <c r="EP301" s="657">
        <v>0</v>
      </c>
      <c r="EQ301" s="658">
        <v>0</v>
      </c>
      <c r="ER301" s="657">
        <v>0</v>
      </c>
      <c r="ES301" s="657">
        <v>4138.3999999999996</v>
      </c>
      <c r="EU301" s="635">
        <v>1</v>
      </c>
      <c r="EV301" s="635">
        <v>1</v>
      </c>
      <c r="EW301" s="635">
        <v>1</v>
      </c>
      <c r="EX301" s="635">
        <v>1</v>
      </c>
      <c r="EY301" s="635">
        <v>-0.31544818817546078</v>
      </c>
      <c r="EZ301" s="9"/>
    </row>
    <row r="302" spans="8:160" x14ac:dyDescent="0.2">
      <c r="H302" s="14"/>
      <c r="I302" s="248"/>
      <c r="J302" s="4"/>
      <c r="K302" s="249"/>
      <c r="L302" s="249"/>
      <c r="M302" s="486">
        <v>45169</v>
      </c>
      <c r="N302" s="193">
        <v>6830</v>
      </c>
      <c r="O302" s="191">
        <v>13806</v>
      </c>
      <c r="P302" s="192">
        <v>3001</v>
      </c>
      <c r="Q302" s="191">
        <v>2794</v>
      </c>
      <c r="R302" s="578">
        <v>3414</v>
      </c>
      <c r="S302" s="487"/>
      <c r="T302" s="488"/>
      <c r="U302" s="21"/>
      <c r="V302" s="21"/>
      <c r="W302" s="489"/>
      <c r="X302" s="490">
        <v>0</v>
      </c>
      <c r="Y302" s="194">
        <v>75</v>
      </c>
      <c r="Z302" s="192">
        <v>3367</v>
      </c>
      <c r="AA302" s="192">
        <v>0</v>
      </c>
      <c r="AB302" s="192">
        <v>28541</v>
      </c>
      <c r="AC302" s="194">
        <v>-28541</v>
      </c>
      <c r="AD302" s="491">
        <v>25174</v>
      </c>
      <c r="AE302" s="492">
        <v>0.12</v>
      </c>
      <c r="AF302" s="192">
        <v>13806</v>
      </c>
      <c r="AG302" s="192">
        <v>13806</v>
      </c>
      <c r="AH302" s="192">
        <v>0.12</v>
      </c>
      <c r="AI302" s="193">
        <v>6830</v>
      </c>
      <c r="AJ302" s="194">
        <v>0</v>
      </c>
      <c r="AK302" s="192">
        <v>1228.8789999999999</v>
      </c>
      <c r="AL302" s="192">
        <v>1428.75</v>
      </c>
      <c r="AM302" s="207">
        <v>0</v>
      </c>
      <c r="AN302" s="207">
        <v>27.266666666666669</v>
      </c>
      <c r="AO302" s="197">
        <v>-0.16264497969287464</v>
      </c>
      <c r="AP302" s="493">
        <v>0</v>
      </c>
      <c r="AQ302" s="494">
        <v>0</v>
      </c>
      <c r="AR302" s="495">
        <v>1125.33</v>
      </c>
      <c r="AS302" s="495">
        <v>1137.1300000000001</v>
      </c>
      <c r="AT302" s="495">
        <v>1237.8399999999999</v>
      </c>
      <c r="AU302" s="496">
        <v>1197</v>
      </c>
      <c r="AV302" s="496">
        <v>1174.73</v>
      </c>
      <c r="AW302" s="21"/>
      <c r="AX302" s="497">
        <v>1.1452</v>
      </c>
      <c r="AY302" s="498">
        <v>1.5095000000000001</v>
      </c>
      <c r="AZ302" s="499">
        <v>2.5558000000000001</v>
      </c>
      <c r="BA302" s="499">
        <v>2.2778999999999998</v>
      </c>
      <c r="BB302" s="579">
        <v>1.9100999999999999</v>
      </c>
      <c r="BC302" s="307"/>
      <c r="BD302" s="500"/>
      <c r="BE302" s="501"/>
      <c r="BF302" s="580">
        <v>1154.46</v>
      </c>
      <c r="BG302" s="502">
        <v>1154.46</v>
      </c>
      <c r="BH302" s="503">
        <v>0</v>
      </c>
      <c r="BI302" s="503">
        <v>0</v>
      </c>
      <c r="BJ302" s="503">
        <v>0</v>
      </c>
      <c r="BK302" s="503">
        <v>1154.46</v>
      </c>
      <c r="BL302" s="503">
        <v>1154.46</v>
      </c>
      <c r="BM302" s="503">
        <v>1154.46</v>
      </c>
      <c r="BN302" s="503">
        <v>1174.73</v>
      </c>
      <c r="BO302" s="503">
        <v>1174.73</v>
      </c>
      <c r="BP302" s="503">
        <v>0</v>
      </c>
      <c r="BQ302" s="503">
        <v>0</v>
      </c>
      <c r="BR302" s="503">
        <v>0</v>
      </c>
      <c r="BS302" s="503">
        <v>0</v>
      </c>
      <c r="BT302" s="503">
        <v>0</v>
      </c>
      <c r="BU302" s="504">
        <v>0</v>
      </c>
      <c r="BV302" s="307"/>
      <c r="BW302" s="458"/>
      <c r="BX302" s="505"/>
      <c r="BY302" s="505"/>
      <c r="BZ302" s="505"/>
      <c r="CA302" s="505"/>
      <c r="CB302" s="505"/>
      <c r="CC302" s="505"/>
      <c r="CD302" s="505"/>
      <c r="CE302" s="505"/>
      <c r="CF302" s="505"/>
      <c r="CG302" s="505"/>
      <c r="CH302" s="505"/>
      <c r="CI302" s="505"/>
      <c r="CJ302" s="505"/>
      <c r="CK302" s="505"/>
      <c r="CL302" s="505"/>
      <c r="CM302" s="505"/>
      <c r="CN302" s="505"/>
      <c r="CO302" s="500"/>
      <c r="CP302" s="505"/>
      <c r="CQ302" s="505"/>
      <c r="CR302" s="506"/>
      <c r="CS302" s="500"/>
      <c r="CT302" s="505"/>
      <c r="CU302" s="500"/>
      <c r="CV302" s="500"/>
      <c r="CW302" s="500"/>
      <c r="CX302" s="506"/>
      <c r="CY302" s="505"/>
      <c r="CZ302" s="475"/>
      <c r="DA302" s="307"/>
      <c r="DB302" s="507">
        <v>0</v>
      </c>
      <c r="DC302" s="508"/>
      <c r="DD302" s="508"/>
      <c r="DE302" s="508"/>
      <c r="DF302" s="573">
        <v>0</v>
      </c>
      <c r="DG302" s="396">
        <v>0</v>
      </c>
      <c r="DH302" s="397"/>
      <c r="DI302" s="512"/>
      <c r="DJ302" s="171">
        <v>0</v>
      </c>
      <c r="DK302" s="172">
        <v>0</v>
      </c>
      <c r="DL302" s="172">
        <v>0</v>
      </c>
      <c r="DM302" s="172">
        <v>0</v>
      </c>
      <c r="DN302" s="172">
        <v>0</v>
      </c>
      <c r="DO302" s="172">
        <v>3079.3999999999996</v>
      </c>
      <c r="DP302" s="172">
        <v>801.82</v>
      </c>
      <c r="DQ302" s="513">
        <v>0</v>
      </c>
      <c r="DS302" s="2"/>
      <c r="DT302" s="2"/>
      <c r="DU302" s="2"/>
      <c r="DV302" s="2"/>
      <c r="DW302" s="60"/>
      <c r="DX302" s="512">
        <v>0</v>
      </c>
      <c r="DY302" s="514">
        <v>0</v>
      </c>
      <c r="DZ302" s="169">
        <v>0</v>
      </c>
      <c r="EA302" s="169">
        <v>0</v>
      </c>
      <c r="EB302" s="577"/>
      <c r="EC302" s="577"/>
      <c r="ED302" s="577"/>
      <c r="EE302" s="577"/>
      <c r="EF302" s="577"/>
      <c r="EG302" s="577"/>
      <c r="EH302" s="577"/>
      <c r="EI302" s="577"/>
      <c r="EJ302" s="577"/>
      <c r="EK302" s="577"/>
      <c r="EL302" s="577"/>
      <c r="EM302" s="169">
        <v>0</v>
      </c>
      <c r="EO302" s="656">
        <v>0</v>
      </c>
      <c r="EP302" s="657">
        <v>0</v>
      </c>
      <c r="EQ302" s="658">
        <v>0</v>
      </c>
      <c r="ER302" s="657">
        <v>0</v>
      </c>
      <c r="ES302" s="657">
        <v>4138.3999999999996</v>
      </c>
      <c r="EU302" s="635">
        <v>1</v>
      </c>
      <c r="EV302" s="635">
        <v>1</v>
      </c>
      <c r="EW302" s="635">
        <v>1</v>
      </c>
      <c r="EX302" s="635">
        <v>1</v>
      </c>
      <c r="EY302" s="635">
        <v>-0.21218512009373158</v>
      </c>
      <c r="EZ302" s="9"/>
    </row>
    <row r="303" spans="8:160" ht="15.75" x14ac:dyDescent="0.25">
      <c r="H303" s="14"/>
      <c r="I303" s="248"/>
      <c r="J303" s="485" t="s">
        <v>210</v>
      </c>
      <c r="K303" s="249"/>
      <c r="L303" s="249"/>
      <c r="M303" s="486">
        <v>45170</v>
      </c>
      <c r="N303" s="193">
        <v>8738</v>
      </c>
      <c r="O303" s="191">
        <v>13413</v>
      </c>
      <c r="P303" s="192">
        <v>3192</v>
      </c>
      <c r="Q303" s="191">
        <v>2816</v>
      </c>
      <c r="R303" s="578">
        <v>3476</v>
      </c>
      <c r="S303" s="487"/>
      <c r="T303" s="488"/>
      <c r="U303" s="21"/>
      <c r="V303" s="21"/>
      <c r="W303" s="489"/>
      <c r="X303" s="490">
        <v>0</v>
      </c>
      <c r="Y303" s="194">
        <v>79</v>
      </c>
      <c r="Z303" s="192">
        <v>3690</v>
      </c>
      <c r="AA303" s="192">
        <v>0</v>
      </c>
      <c r="AB303" s="192">
        <v>30417</v>
      </c>
      <c r="AC303" s="194">
        <v>-30417</v>
      </c>
      <c r="AD303" s="491">
        <v>26727</v>
      </c>
      <c r="AE303" s="492">
        <v>0.46</v>
      </c>
      <c r="AF303" s="192">
        <v>13413</v>
      </c>
      <c r="AG303" s="192">
        <v>13413</v>
      </c>
      <c r="AH303" s="192">
        <v>0.46</v>
      </c>
      <c r="AI303" s="193">
        <v>8738</v>
      </c>
      <c r="AJ303" s="194">
        <v>0</v>
      </c>
      <c r="AK303" s="192">
        <v>1138.54</v>
      </c>
      <c r="AL303" s="192">
        <v>1123.95</v>
      </c>
      <c r="AM303" s="207">
        <v>0</v>
      </c>
      <c r="AN303" s="207">
        <v>27.759523809523806</v>
      </c>
      <c r="AO303" s="197">
        <v>1.2814657368208335E-2</v>
      </c>
      <c r="AP303" s="493">
        <v>0</v>
      </c>
      <c r="AQ303" s="494">
        <v>0</v>
      </c>
      <c r="AR303" s="495">
        <v>1131.58</v>
      </c>
      <c r="AS303" s="495">
        <v>1135.05</v>
      </c>
      <c r="AT303" s="495">
        <v>1238.83</v>
      </c>
      <c r="AU303" s="496">
        <v>1197</v>
      </c>
      <c r="AV303" s="496">
        <v>1175.1099999999999</v>
      </c>
      <c r="AW303" s="21"/>
      <c r="AX303" s="497">
        <v>1.1658999999999999</v>
      </c>
      <c r="AY303" s="498">
        <v>1.4835</v>
      </c>
      <c r="AZ303" s="499">
        <v>2.5728</v>
      </c>
      <c r="BA303" s="499">
        <v>2.2778999999999998</v>
      </c>
      <c r="BB303" s="579">
        <v>1.9133</v>
      </c>
      <c r="BC303" s="307"/>
      <c r="BD303" s="500"/>
      <c r="BE303" s="501"/>
      <c r="BF303" s="580">
        <v>1154.48</v>
      </c>
      <c r="BG303" s="502">
        <v>1154.48</v>
      </c>
      <c r="BH303" s="503">
        <v>0</v>
      </c>
      <c r="BI303" s="503">
        <v>0</v>
      </c>
      <c r="BJ303" s="503">
        <v>0</v>
      </c>
      <c r="BK303" s="503">
        <v>1154.48</v>
      </c>
      <c r="BL303" s="503">
        <v>1154.48</v>
      </c>
      <c r="BM303" s="503">
        <v>1154.48</v>
      </c>
      <c r="BN303" s="503">
        <v>1175.1099999999999</v>
      </c>
      <c r="BO303" s="503">
        <v>1175.1099999999999</v>
      </c>
      <c r="BP303" s="503">
        <v>0</v>
      </c>
      <c r="BQ303" s="503">
        <v>0</v>
      </c>
      <c r="BR303" s="503">
        <v>0</v>
      </c>
      <c r="BS303" s="503">
        <v>0</v>
      </c>
      <c r="BT303" s="503">
        <v>0</v>
      </c>
      <c r="BU303" s="504">
        <v>0</v>
      </c>
      <c r="BV303" s="307"/>
      <c r="BW303" s="458"/>
      <c r="BX303" s="505"/>
      <c r="BY303" s="505"/>
      <c r="BZ303" s="505"/>
      <c r="CA303" s="505"/>
      <c r="CB303" s="505"/>
      <c r="CC303" s="505"/>
      <c r="CD303" s="505"/>
      <c r="CE303" s="505"/>
      <c r="CF303" s="505"/>
      <c r="CG303" s="505"/>
      <c r="CH303" s="505"/>
      <c r="CI303" s="505"/>
      <c r="CJ303" s="505"/>
      <c r="CK303" s="505"/>
      <c r="CL303" s="505"/>
      <c r="CM303" s="505"/>
      <c r="CN303" s="505"/>
      <c r="CO303" s="500"/>
      <c r="CP303" s="505"/>
      <c r="CQ303" s="505"/>
      <c r="CR303" s="506"/>
      <c r="CS303" s="500"/>
      <c r="CT303" s="505"/>
      <c r="CU303" s="500"/>
      <c r="CV303" s="500"/>
      <c r="CW303" s="500"/>
      <c r="CX303" s="506"/>
      <c r="CY303" s="505"/>
      <c r="CZ303" s="475"/>
      <c r="DA303" s="307"/>
      <c r="DB303" s="507">
        <v>0</v>
      </c>
      <c r="DC303" s="508"/>
      <c r="DD303" s="508"/>
      <c r="DE303" s="508"/>
      <c r="DF303" s="573">
        <v>0</v>
      </c>
      <c r="DG303" s="396">
        <v>0</v>
      </c>
      <c r="DH303" s="397"/>
      <c r="DI303" s="512"/>
      <c r="DJ303" s="171">
        <v>0</v>
      </c>
      <c r="DK303" s="172">
        <v>0</v>
      </c>
      <c r="DL303" s="172">
        <v>0</v>
      </c>
      <c r="DM303" s="172">
        <v>0</v>
      </c>
      <c r="DN303" s="172">
        <v>0</v>
      </c>
      <c r="DO303" s="172">
        <v>3079.3999999999996</v>
      </c>
      <c r="DP303" s="172">
        <v>801.82</v>
      </c>
      <c r="DQ303" s="513">
        <v>0</v>
      </c>
      <c r="DS303" s="2"/>
      <c r="DT303" s="2"/>
      <c r="DU303" s="2"/>
      <c r="DV303" s="2"/>
      <c r="DW303" s="60"/>
      <c r="DX303" s="512">
        <v>0</v>
      </c>
      <c r="DY303" s="514">
        <v>0</v>
      </c>
      <c r="DZ303" s="169">
        <v>0</v>
      </c>
      <c r="EA303" s="169">
        <v>0</v>
      </c>
      <c r="EB303" s="577"/>
      <c r="EC303" s="577"/>
      <c r="ED303" s="577"/>
      <c r="EE303" s="577"/>
      <c r="EF303" s="577"/>
      <c r="EG303" s="577"/>
      <c r="EH303" s="577"/>
      <c r="EI303" s="577"/>
      <c r="EJ303" s="577"/>
      <c r="EK303" s="577"/>
      <c r="EL303" s="577"/>
      <c r="EM303" s="169">
        <v>0</v>
      </c>
      <c r="EO303" s="656">
        <v>0</v>
      </c>
      <c r="EP303" s="657">
        <v>0</v>
      </c>
      <c r="EQ303" s="658">
        <v>0</v>
      </c>
      <c r="ER303" s="657">
        <v>0</v>
      </c>
      <c r="ES303" s="657">
        <v>4138.3999999999996</v>
      </c>
      <c r="EU303" s="635">
        <v>1</v>
      </c>
      <c r="EV303" s="635">
        <v>1</v>
      </c>
      <c r="EW303" s="635">
        <v>1</v>
      </c>
      <c r="EX303" s="635">
        <v>1</v>
      </c>
      <c r="EY303" s="635">
        <v>-0.19056386651323351</v>
      </c>
      <c r="EZ303" s="9"/>
    </row>
    <row r="304" spans="8:160" x14ac:dyDescent="0.2">
      <c r="H304" s="14"/>
      <c r="I304" s="248"/>
      <c r="J304" s="4"/>
      <c r="K304" s="249"/>
      <c r="L304" s="249"/>
      <c r="M304" s="486">
        <v>45171</v>
      </c>
      <c r="N304" s="193">
        <v>8800</v>
      </c>
      <c r="O304" s="191">
        <v>13340</v>
      </c>
      <c r="P304" s="192">
        <v>3204</v>
      </c>
      <c r="Q304" s="191">
        <v>2798</v>
      </c>
      <c r="R304" s="578">
        <v>3525</v>
      </c>
      <c r="S304" s="487"/>
      <c r="T304" s="488"/>
      <c r="U304" s="21"/>
      <c r="V304" s="21"/>
      <c r="W304" s="489"/>
      <c r="X304" s="490">
        <v>0</v>
      </c>
      <c r="Y304" s="194">
        <v>79</v>
      </c>
      <c r="Z304" s="192">
        <v>3430</v>
      </c>
      <c r="AA304" s="192">
        <v>0</v>
      </c>
      <c r="AB304" s="192">
        <v>30550</v>
      </c>
      <c r="AC304" s="194">
        <v>-30550</v>
      </c>
      <c r="AD304" s="491">
        <v>27120</v>
      </c>
      <c r="AE304" s="492">
        <v>0.47</v>
      </c>
      <c r="AF304" s="192">
        <v>13340</v>
      </c>
      <c r="AG304" s="192">
        <v>13340</v>
      </c>
      <c r="AH304" s="192">
        <v>0.47</v>
      </c>
      <c r="AI304" s="193">
        <v>8800</v>
      </c>
      <c r="AJ304" s="194">
        <v>0</v>
      </c>
      <c r="AK304" s="192">
        <v>1037.53</v>
      </c>
      <c r="AL304" s="192">
        <v>1058.83</v>
      </c>
      <c r="AM304" s="207">
        <v>0</v>
      </c>
      <c r="AN304" s="207">
        <v>27.854761904761901</v>
      </c>
      <c r="AO304" s="197">
        <v>-2.0529526857054694E-2</v>
      </c>
      <c r="AP304" s="493">
        <v>0</v>
      </c>
      <c r="AQ304" s="494">
        <v>0</v>
      </c>
      <c r="AR304" s="495">
        <v>1131.72</v>
      </c>
      <c r="AS304" s="495">
        <v>1133.29</v>
      </c>
      <c r="AT304" s="495">
        <v>1240.17</v>
      </c>
      <c r="AU304" s="496">
        <v>1199.97</v>
      </c>
      <c r="AV304" s="496">
        <v>1173.5899999999999</v>
      </c>
      <c r="AW304" s="21"/>
      <c r="AX304" s="497">
        <v>1.1698999999999999</v>
      </c>
      <c r="AY304" s="498">
        <v>1.4619</v>
      </c>
      <c r="AZ304" s="499">
        <v>2.5855000000000001</v>
      </c>
      <c r="BA304" s="499">
        <v>2.2195999999999998</v>
      </c>
      <c r="BB304" s="579">
        <v>1.8915999999999999</v>
      </c>
      <c r="BC304" s="307"/>
      <c r="BD304" s="500"/>
      <c r="BE304" s="501"/>
      <c r="BF304" s="580">
        <v>1154.05</v>
      </c>
      <c r="BG304" s="502">
        <v>1154.05</v>
      </c>
      <c r="BH304" s="503">
        <v>0</v>
      </c>
      <c r="BI304" s="503">
        <v>0</v>
      </c>
      <c r="BJ304" s="503">
        <v>0</v>
      </c>
      <c r="BK304" s="503">
        <v>1154.05</v>
      </c>
      <c r="BL304" s="503">
        <v>1154.05</v>
      </c>
      <c r="BM304" s="503">
        <v>1154.05</v>
      </c>
      <c r="BN304" s="503">
        <v>1173.5899999999999</v>
      </c>
      <c r="BO304" s="503">
        <v>1173.5899999999999</v>
      </c>
      <c r="BP304" s="503">
        <v>0</v>
      </c>
      <c r="BQ304" s="503">
        <v>0</v>
      </c>
      <c r="BR304" s="503">
        <v>0</v>
      </c>
      <c r="BS304" s="503">
        <v>0</v>
      </c>
      <c r="BT304" s="503">
        <v>0</v>
      </c>
      <c r="BU304" s="504">
        <v>0</v>
      </c>
      <c r="BV304" s="307"/>
      <c r="BW304" s="458"/>
      <c r="BX304" s="505"/>
      <c r="BY304" s="505"/>
      <c r="BZ304" s="505"/>
      <c r="CA304" s="505"/>
      <c r="CB304" s="505"/>
      <c r="CC304" s="505"/>
      <c r="CD304" s="505"/>
      <c r="CE304" s="505"/>
      <c r="CF304" s="505"/>
      <c r="CG304" s="505"/>
      <c r="CH304" s="505"/>
      <c r="CI304" s="505"/>
      <c r="CJ304" s="505"/>
      <c r="CK304" s="505"/>
      <c r="CL304" s="505"/>
      <c r="CM304" s="505"/>
      <c r="CN304" s="505"/>
      <c r="CO304" s="500"/>
      <c r="CP304" s="505"/>
      <c r="CQ304" s="505"/>
      <c r="CR304" s="506"/>
      <c r="CS304" s="500"/>
      <c r="CT304" s="505"/>
      <c r="CU304" s="500"/>
      <c r="CV304" s="500"/>
      <c r="CW304" s="500"/>
      <c r="CX304" s="506"/>
      <c r="CY304" s="505"/>
      <c r="CZ304" s="475"/>
      <c r="DA304" s="307"/>
      <c r="DB304" s="507">
        <v>0</v>
      </c>
      <c r="DC304" s="508"/>
      <c r="DD304" s="508"/>
      <c r="DE304" s="508"/>
      <c r="DF304" s="573">
        <v>0</v>
      </c>
      <c r="DG304" s="396">
        <v>0</v>
      </c>
      <c r="DH304" s="397"/>
      <c r="DI304" s="512"/>
      <c r="DJ304" s="171">
        <v>0</v>
      </c>
      <c r="DK304" s="172">
        <v>0</v>
      </c>
      <c r="DL304" s="172">
        <v>0</v>
      </c>
      <c r="DM304" s="172">
        <v>0</v>
      </c>
      <c r="DN304" s="172">
        <v>0</v>
      </c>
      <c r="DO304" s="172">
        <v>3079.3999999999996</v>
      </c>
      <c r="DP304" s="172">
        <v>801.82</v>
      </c>
      <c r="DQ304" s="513">
        <v>0</v>
      </c>
      <c r="DS304" s="2"/>
      <c r="DT304" s="2"/>
      <c r="DU304" s="2"/>
      <c r="DV304" s="2"/>
      <c r="DW304" s="60"/>
      <c r="DX304" s="512">
        <v>0</v>
      </c>
      <c r="DY304" s="514">
        <v>0</v>
      </c>
      <c r="DZ304" s="169">
        <v>0</v>
      </c>
      <c r="EA304" s="169">
        <v>0</v>
      </c>
      <c r="EB304" s="577"/>
      <c r="EC304" s="577"/>
      <c r="ED304" s="577"/>
      <c r="EE304" s="577"/>
      <c r="EF304" s="577"/>
      <c r="EG304" s="577"/>
      <c r="EH304" s="577"/>
      <c r="EI304" s="577"/>
      <c r="EJ304" s="577"/>
      <c r="EK304" s="577"/>
      <c r="EL304" s="577"/>
      <c r="EM304" s="169">
        <v>0</v>
      </c>
      <c r="EO304" s="656">
        <v>0</v>
      </c>
      <c r="EP304" s="657">
        <v>0</v>
      </c>
      <c r="EQ304" s="658">
        <v>0</v>
      </c>
      <c r="ER304" s="657">
        <v>0</v>
      </c>
      <c r="ES304" s="657">
        <v>4138.3999999999996</v>
      </c>
      <c r="EU304" s="635">
        <v>1</v>
      </c>
      <c r="EV304" s="635">
        <v>1</v>
      </c>
      <c r="EW304" s="635">
        <v>1</v>
      </c>
      <c r="EX304" s="635">
        <v>1</v>
      </c>
      <c r="EY304" s="635">
        <v>-0.17401418439716301</v>
      </c>
      <c r="EZ304" s="9"/>
    </row>
    <row r="305" spans="8:156" x14ac:dyDescent="0.2">
      <c r="H305" s="14"/>
      <c r="I305" s="248"/>
      <c r="J305" s="4"/>
      <c r="K305" s="249"/>
      <c r="L305" s="249"/>
      <c r="M305" s="486">
        <v>45172</v>
      </c>
      <c r="N305" s="193">
        <v>8800</v>
      </c>
      <c r="O305" s="191">
        <v>13443</v>
      </c>
      <c r="P305" s="192">
        <v>3191</v>
      </c>
      <c r="Q305" s="191">
        <v>2774</v>
      </c>
      <c r="R305" s="578">
        <v>3501</v>
      </c>
      <c r="S305" s="487"/>
      <c r="T305" s="488"/>
      <c r="U305" s="21"/>
      <c r="V305" s="21"/>
      <c r="W305" s="489"/>
      <c r="X305" s="490">
        <v>0</v>
      </c>
      <c r="Y305" s="194">
        <v>79</v>
      </c>
      <c r="Z305" s="192">
        <v>3450</v>
      </c>
      <c r="AA305" s="192">
        <v>0</v>
      </c>
      <c r="AB305" s="192">
        <v>30598</v>
      </c>
      <c r="AC305" s="194">
        <v>-30598</v>
      </c>
      <c r="AD305" s="491">
        <v>27148</v>
      </c>
      <c r="AE305" s="492">
        <v>0.5</v>
      </c>
      <c r="AF305" s="192">
        <v>13443</v>
      </c>
      <c r="AG305" s="192">
        <v>13443</v>
      </c>
      <c r="AH305" s="192">
        <v>0.5</v>
      </c>
      <c r="AI305" s="193">
        <v>8800</v>
      </c>
      <c r="AJ305" s="194">
        <v>0</v>
      </c>
      <c r="AK305" s="192">
        <v>1031.5</v>
      </c>
      <c r="AL305" s="192">
        <v>0</v>
      </c>
      <c r="AM305" s="207">
        <v>0</v>
      </c>
      <c r="AN305" s="207">
        <v>26.604761904761901</v>
      </c>
      <c r="AO305" s="197">
        <v>1</v>
      </c>
      <c r="AP305" s="493">
        <v>0</v>
      </c>
      <c r="AQ305" s="494">
        <v>0</v>
      </c>
      <c r="AR305" s="495">
        <v>1128.01</v>
      </c>
      <c r="AS305" s="495">
        <v>1136.49</v>
      </c>
      <c r="AT305" s="495">
        <v>1240.26</v>
      </c>
      <c r="AU305" s="496">
        <v>1199.97</v>
      </c>
      <c r="AV305" s="496">
        <v>1171.07</v>
      </c>
      <c r="AW305" s="21"/>
      <c r="AX305" s="497">
        <v>1.1173999999999999</v>
      </c>
      <c r="AY305" s="498">
        <v>1.5014000000000001</v>
      </c>
      <c r="AZ305" s="499">
        <v>2.5878999999999999</v>
      </c>
      <c r="BA305" s="499">
        <v>2.2195999999999998</v>
      </c>
      <c r="BB305" s="579">
        <v>1.8604000000000001</v>
      </c>
      <c r="BC305" s="307"/>
      <c r="BD305" s="500"/>
      <c r="BE305" s="501"/>
      <c r="BF305" s="580">
        <v>1153.95</v>
      </c>
      <c r="BG305" s="502">
        <v>1153.95</v>
      </c>
      <c r="BH305" s="503">
        <v>0</v>
      </c>
      <c r="BI305" s="503">
        <v>0</v>
      </c>
      <c r="BJ305" s="503">
        <v>0</v>
      </c>
      <c r="BK305" s="503">
        <v>1153.95</v>
      </c>
      <c r="BL305" s="503">
        <v>1153.95</v>
      </c>
      <c r="BM305" s="503">
        <v>1153.95</v>
      </c>
      <c r="BN305" s="503">
        <v>1171.07</v>
      </c>
      <c r="BO305" s="503">
        <v>1171.07</v>
      </c>
      <c r="BP305" s="503">
        <v>0</v>
      </c>
      <c r="BQ305" s="503">
        <v>0</v>
      </c>
      <c r="BR305" s="503">
        <v>0</v>
      </c>
      <c r="BS305" s="503">
        <v>0</v>
      </c>
      <c r="BT305" s="503">
        <v>0</v>
      </c>
      <c r="BU305" s="504">
        <v>0</v>
      </c>
      <c r="BV305" s="307"/>
      <c r="BW305" s="458"/>
      <c r="BX305" s="505"/>
      <c r="BY305" s="505"/>
      <c r="BZ305" s="505"/>
      <c r="CA305" s="505"/>
      <c r="CB305" s="505"/>
      <c r="CC305" s="505"/>
      <c r="CD305" s="505"/>
      <c r="CE305" s="505"/>
      <c r="CF305" s="505"/>
      <c r="CG305" s="505"/>
      <c r="CH305" s="505"/>
      <c r="CI305" s="505"/>
      <c r="CJ305" s="505"/>
      <c r="CK305" s="505"/>
      <c r="CL305" s="505"/>
      <c r="CM305" s="505"/>
      <c r="CN305" s="505"/>
      <c r="CO305" s="500"/>
      <c r="CP305" s="505"/>
      <c r="CQ305" s="505"/>
      <c r="CR305" s="506"/>
      <c r="CS305" s="500"/>
      <c r="CT305" s="505"/>
      <c r="CU305" s="500"/>
      <c r="CV305" s="500"/>
      <c r="CW305" s="500"/>
      <c r="CX305" s="506"/>
      <c r="CY305" s="505"/>
      <c r="CZ305" s="475"/>
      <c r="DA305" s="307"/>
      <c r="DB305" s="507">
        <v>0</v>
      </c>
      <c r="DC305" s="508"/>
      <c r="DD305" s="508"/>
      <c r="DE305" s="508"/>
      <c r="DF305" s="573">
        <v>0</v>
      </c>
      <c r="DG305" s="396">
        <v>0</v>
      </c>
      <c r="DH305" s="397"/>
      <c r="DI305" s="512"/>
      <c r="DJ305" s="171">
        <v>0</v>
      </c>
      <c r="DK305" s="172">
        <v>0</v>
      </c>
      <c r="DL305" s="172">
        <v>0</v>
      </c>
      <c r="DM305" s="172">
        <v>0</v>
      </c>
      <c r="DN305" s="172">
        <v>0</v>
      </c>
      <c r="DO305" s="172">
        <v>3079.3999999999996</v>
      </c>
      <c r="DP305" s="172">
        <v>801.82</v>
      </c>
      <c r="DQ305" s="513">
        <v>0</v>
      </c>
      <c r="DS305" s="2"/>
      <c r="DT305" s="2"/>
      <c r="DU305" s="2"/>
      <c r="DV305" s="2"/>
      <c r="DW305" s="60"/>
      <c r="DX305" s="512">
        <v>0</v>
      </c>
      <c r="DY305" s="514">
        <v>0</v>
      </c>
      <c r="DZ305" s="169">
        <v>0</v>
      </c>
      <c r="EA305" s="169">
        <v>0</v>
      </c>
      <c r="EB305" s="577"/>
      <c r="EC305" s="577"/>
      <c r="ED305" s="577"/>
      <c r="EE305" s="577"/>
      <c r="EF305" s="577"/>
      <c r="EG305" s="577"/>
      <c r="EH305" s="577"/>
      <c r="EI305" s="577"/>
      <c r="EJ305" s="577"/>
      <c r="EK305" s="577"/>
      <c r="EL305" s="577"/>
      <c r="EM305" s="169">
        <v>0</v>
      </c>
      <c r="EO305" s="656">
        <v>0</v>
      </c>
      <c r="EP305" s="657">
        <v>0</v>
      </c>
      <c r="EQ305" s="658">
        <v>0</v>
      </c>
      <c r="ER305" s="657">
        <v>0</v>
      </c>
      <c r="ES305" s="657">
        <v>4138.3999999999996</v>
      </c>
      <c r="EU305" s="635">
        <v>1</v>
      </c>
      <c r="EV305" s="635">
        <v>1</v>
      </c>
      <c r="EW305" s="635">
        <v>1</v>
      </c>
      <c r="EX305" s="635">
        <v>1</v>
      </c>
      <c r="EY305" s="635">
        <v>-0.18206226792345034</v>
      </c>
      <c r="EZ305" s="9"/>
    </row>
    <row r="306" spans="8:156" x14ac:dyDescent="0.2">
      <c r="H306" s="14"/>
      <c r="I306" s="248"/>
      <c r="J306" s="4"/>
      <c r="K306" s="249"/>
      <c r="L306" s="249"/>
      <c r="M306" s="486">
        <v>45173</v>
      </c>
      <c r="N306" s="193">
        <v>8799</v>
      </c>
      <c r="O306" s="191">
        <v>11374</v>
      </c>
      <c r="P306" s="192">
        <v>3141</v>
      </c>
      <c r="Q306" s="191">
        <v>2812</v>
      </c>
      <c r="R306" s="578">
        <v>3464</v>
      </c>
      <c r="S306" s="487"/>
      <c r="T306" s="488"/>
      <c r="U306" s="21"/>
      <c r="V306" s="21"/>
      <c r="W306" s="489"/>
      <c r="X306" s="490">
        <v>0</v>
      </c>
      <c r="Y306" s="194">
        <v>74</v>
      </c>
      <c r="Z306" s="192">
        <v>2886</v>
      </c>
      <c r="AA306" s="192">
        <v>0</v>
      </c>
      <c r="AB306" s="192">
        <v>28662</v>
      </c>
      <c r="AC306" s="194">
        <v>-28662</v>
      </c>
      <c r="AD306" s="491">
        <v>25776</v>
      </c>
      <c r="AE306" s="492">
        <v>0.12</v>
      </c>
      <c r="AF306" s="192">
        <v>11374</v>
      </c>
      <c r="AG306" s="192">
        <v>11374</v>
      </c>
      <c r="AH306" s="192">
        <v>0.12</v>
      </c>
      <c r="AI306" s="193">
        <v>8799</v>
      </c>
      <c r="AJ306" s="194">
        <v>0</v>
      </c>
      <c r="AK306" s="192">
        <v>853.88</v>
      </c>
      <c r="AL306" s="192">
        <v>948.87</v>
      </c>
      <c r="AM306" s="207">
        <v>0</v>
      </c>
      <c r="AN306" s="207">
        <v>26.414285714285711</v>
      </c>
      <c r="AO306" s="197">
        <v>-0.11124513983229495</v>
      </c>
      <c r="AP306" s="493">
        <v>0</v>
      </c>
      <c r="AQ306" s="494">
        <v>0</v>
      </c>
      <c r="AR306" s="495">
        <v>1127.58</v>
      </c>
      <c r="AS306" s="495">
        <v>1136.49</v>
      </c>
      <c r="AT306" s="495">
        <v>1241.97</v>
      </c>
      <c r="AU306" s="496">
        <v>1199.97</v>
      </c>
      <c r="AV306" s="588">
        <v>1171.53</v>
      </c>
      <c r="AW306" s="21"/>
      <c r="AX306" s="497">
        <v>1.1093999999999999</v>
      </c>
      <c r="AY306" s="498">
        <v>1.5014000000000001</v>
      </c>
      <c r="AZ306" s="499">
        <v>2.6093000000000002</v>
      </c>
      <c r="BA306" s="499">
        <v>2.2195999999999998</v>
      </c>
      <c r="BB306" s="579">
        <v>1.861</v>
      </c>
      <c r="BC306" s="307"/>
      <c r="BD306" s="500"/>
      <c r="BE306" s="501"/>
      <c r="BF306" s="580">
        <v>1155.17</v>
      </c>
      <c r="BG306" s="502">
        <v>1155.17</v>
      </c>
      <c r="BH306" s="503">
        <v>0</v>
      </c>
      <c r="BI306" s="503">
        <v>0</v>
      </c>
      <c r="BJ306" s="503">
        <v>0</v>
      </c>
      <c r="BK306" s="503">
        <v>1155.17</v>
      </c>
      <c r="BL306" s="503">
        <v>1155.17</v>
      </c>
      <c r="BM306" s="503">
        <v>1155.17</v>
      </c>
      <c r="BN306" s="503">
        <v>1171.53</v>
      </c>
      <c r="BO306" s="503">
        <v>1171.53</v>
      </c>
      <c r="BP306" s="503">
        <v>0</v>
      </c>
      <c r="BQ306" s="503">
        <v>0</v>
      </c>
      <c r="BR306" s="503">
        <v>0</v>
      </c>
      <c r="BS306" s="503">
        <v>0</v>
      </c>
      <c r="BT306" s="503">
        <v>0</v>
      </c>
      <c r="BU306" s="504">
        <v>0</v>
      </c>
      <c r="BV306" s="307"/>
      <c r="BW306" s="458"/>
      <c r="BX306" s="505"/>
      <c r="BY306" s="505"/>
      <c r="BZ306" s="505"/>
      <c r="CA306" s="505"/>
      <c r="CB306" s="505"/>
      <c r="CC306" s="505"/>
      <c r="CD306" s="505"/>
      <c r="CE306" s="505"/>
      <c r="CF306" s="505"/>
      <c r="CG306" s="505"/>
      <c r="CH306" s="505"/>
      <c r="CI306" s="505"/>
      <c r="CJ306" s="505"/>
      <c r="CK306" s="505"/>
      <c r="CL306" s="505"/>
      <c r="CM306" s="505"/>
      <c r="CN306" s="505"/>
      <c r="CO306" s="500"/>
      <c r="CP306" s="505"/>
      <c r="CQ306" s="505"/>
      <c r="CR306" s="506"/>
      <c r="CS306" s="500"/>
      <c r="CT306" s="505"/>
      <c r="CU306" s="500"/>
      <c r="CV306" s="500"/>
      <c r="CW306" s="500"/>
      <c r="CX306" s="506"/>
      <c r="CY306" s="505"/>
      <c r="CZ306" s="475"/>
      <c r="DA306" s="307"/>
      <c r="DB306" s="507">
        <v>0</v>
      </c>
      <c r="DC306" s="508"/>
      <c r="DD306" s="508"/>
      <c r="DE306" s="508"/>
      <c r="DF306" s="573">
        <v>0</v>
      </c>
      <c r="DG306" s="396">
        <v>0</v>
      </c>
      <c r="DH306" s="397"/>
      <c r="DI306" s="512"/>
      <c r="DJ306" s="171">
        <v>0</v>
      </c>
      <c r="DK306" s="172">
        <v>0</v>
      </c>
      <c r="DL306" s="172">
        <v>0</v>
      </c>
      <c r="DM306" s="172">
        <v>0</v>
      </c>
      <c r="DN306" s="172">
        <v>0</v>
      </c>
      <c r="DO306" s="172">
        <v>3079.3999999999996</v>
      </c>
      <c r="DP306" s="172">
        <v>801.82</v>
      </c>
      <c r="DQ306" s="513">
        <v>0</v>
      </c>
      <c r="DS306" s="2"/>
      <c r="DT306" s="2"/>
      <c r="DU306" s="2"/>
      <c r="DV306" s="2"/>
      <c r="DW306" s="60"/>
      <c r="DX306" s="512">
        <v>0</v>
      </c>
      <c r="DY306" s="514">
        <v>0</v>
      </c>
      <c r="DZ306" s="169">
        <v>0</v>
      </c>
      <c r="EA306" s="169">
        <v>0</v>
      </c>
      <c r="EB306" s="577"/>
      <c r="EC306" s="577"/>
      <c r="ED306" s="577"/>
      <c r="EE306" s="577"/>
      <c r="EF306" s="577"/>
      <c r="EG306" s="577"/>
      <c r="EH306" s="577"/>
      <c r="EI306" s="577"/>
      <c r="EJ306" s="577"/>
      <c r="EK306" s="577"/>
      <c r="EL306" s="577"/>
      <c r="EM306" s="169">
        <v>0</v>
      </c>
      <c r="EO306" s="656">
        <v>0</v>
      </c>
      <c r="EP306" s="657">
        <v>0</v>
      </c>
      <c r="EQ306" s="658">
        <v>0</v>
      </c>
      <c r="ER306" s="657">
        <v>0</v>
      </c>
      <c r="ES306" s="657">
        <v>4138.3999999999996</v>
      </c>
      <c r="EU306" s="635">
        <v>1</v>
      </c>
      <c r="EV306" s="635">
        <v>1</v>
      </c>
      <c r="EW306" s="635">
        <v>1</v>
      </c>
      <c r="EX306" s="635">
        <v>1</v>
      </c>
      <c r="EY306" s="635">
        <v>-0.19468822170900682</v>
      </c>
      <c r="EZ306" s="9"/>
    </row>
    <row r="307" spans="8:156" x14ac:dyDescent="0.2">
      <c r="H307" s="14"/>
      <c r="I307" s="248"/>
      <c r="J307" s="4"/>
      <c r="K307" s="249"/>
      <c r="L307" s="249"/>
      <c r="M307" s="486">
        <v>45174</v>
      </c>
      <c r="N307" s="193">
        <v>8800</v>
      </c>
      <c r="O307" s="191">
        <v>12376</v>
      </c>
      <c r="P307" s="192">
        <v>3135</v>
      </c>
      <c r="Q307" s="191">
        <v>2836</v>
      </c>
      <c r="R307" s="578">
        <v>0</v>
      </c>
      <c r="S307" s="487"/>
      <c r="T307" s="488"/>
      <c r="U307" s="21"/>
      <c r="V307" s="21"/>
      <c r="W307" s="489"/>
      <c r="X307" s="490">
        <v>0</v>
      </c>
      <c r="Y307" s="194">
        <v>68</v>
      </c>
      <c r="Z307" s="192">
        <v>3259</v>
      </c>
      <c r="AA307" s="192">
        <v>0</v>
      </c>
      <c r="AB307" s="192">
        <v>27079</v>
      </c>
      <c r="AC307" s="194">
        <v>-27079</v>
      </c>
      <c r="AD307" s="491">
        <v>23820</v>
      </c>
      <c r="AE307" s="492">
        <v>0</v>
      </c>
      <c r="AF307" s="192">
        <v>12376</v>
      </c>
      <c r="AG307" s="192">
        <v>12376</v>
      </c>
      <c r="AH307" s="192">
        <v>0</v>
      </c>
      <c r="AI307" s="193">
        <v>8800</v>
      </c>
      <c r="AJ307" s="194">
        <v>0</v>
      </c>
      <c r="AK307" s="192">
        <v>0</v>
      </c>
      <c r="AL307" s="192">
        <v>0</v>
      </c>
      <c r="AM307" s="207">
        <v>0</v>
      </c>
      <c r="AN307" s="207">
        <v>25.288095238095242</v>
      </c>
      <c r="AO307" s="197" t="e">
        <v>#DIV/0!</v>
      </c>
      <c r="AP307" s="493">
        <v>0</v>
      </c>
      <c r="AQ307" s="494">
        <v>0</v>
      </c>
      <c r="AR307" s="495">
        <v>1124.06</v>
      </c>
      <c r="AS307" s="495">
        <v>1129.5999999999999</v>
      </c>
      <c r="AT307" s="495">
        <v>1237.23</v>
      </c>
      <c r="AU307" s="496">
        <v>1199.97</v>
      </c>
      <c r="AV307" s="589">
        <v>0</v>
      </c>
      <c r="AW307" s="21"/>
      <c r="AX307" s="497">
        <v>1.0621</v>
      </c>
      <c r="AY307" s="498">
        <v>1.4215</v>
      </c>
      <c r="AZ307" s="499">
        <v>2.5505</v>
      </c>
      <c r="BA307" s="499">
        <v>2.2195999999999998</v>
      </c>
      <c r="BB307" s="579">
        <v>0</v>
      </c>
      <c r="BC307" s="307"/>
      <c r="BD307" s="500"/>
      <c r="BE307" s="501"/>
      <c r="BF307" s="580">
        <v>1147.58</v>
      </c>
      <c r="BG307" s="502">
        <v>1147.58</v>
      </c>
      <c r="BH307" s="503">
        <v>0</v>
      </c>
      <c r="BI307" s="503">
        <v>0</v>
      </c>
      <c r="BJ307" s="503">
        <v>0</v>
      </c>
      <c r="BK307" s="503">
        <v>1147.58</v>
      </c>
      <c r="BL307" s="503">
        <v>1147.58</v>
      </c>
      <c r="BM307" s="503">
        <v>1147.58</v>
      </c>
      <c r="BN307" s="503">
        <v>0</v>
      </c>
      <c r="BO307" s="503">
        <v>0</v>
      </c>
      <c r="BP307" s="503">
        <v>0</v>
      </c>
      <c r="BQ307" s="503">
        <v>0.49000000000160071</v>
      </c>
      <c r="BR307" s="503">
        <v>0</v>
      </c>
      <c r="BS307" s="503">
        <v>0</v>
      </c>
      <c r="BT307" s="503">
        <v>0</v>
      </c>
      <c r="BU307" s="504">
        <v>0</v>
      </c>
      <c r="BV307" s="307"/>
      <c r="BW307" s="458"/>
      <c r="BX307" s="505"/>
      <c r="BY307" s="505"/>
      <c r="BZ307" s="505"/>
      <c r="CA307" s="505"/>
      <c r="CB307" s="505"/>
      <c r="CC307" s="505"/>
      <c r="CD307" s="505"/>
      <c r="CE307" s="505"/>
      <c r="CF307" s="505"/>
      <c r="CG307" s="505"/>
      <c r="CH307" s="505"/>
      <c r="CI307" s="505"/>
      <c r="CJ307" s="505"/>
      <c r="CK307" s="505"/>
      <c r="CL307" s="505"/>
      <c r="CM307" s="505"/>
      <c r="CN307" s="505"/>
      <c r="CO307" s="500"/>
      <c r="CP307" s="505"/>
      <c r="CQ307" s="505"/>
      <c r="CR307" s="506"/>
      <c r="CS307" s="500"/>
      <c r="CT307" s="505"/>
      <c r="CU307" s="500"/>
      <c r="CV307" s="500"/>
      <c r="CW307" s="500"/>
      <c r="CX307" s="506"/>
      <c r="CY307" s="505"/>
      <c r="CZ307" s="475"/>
      <c r="DA307" s="307"/>
      <c r="DB307" s="507">
        <v>0</v>
      </c>
      <c r="DC307" s="508"/>
      <c r="DD307" s="508"/>
      <c r="DE307" s="508"/>
      <c r="DF307" s="573">
        <v>0</v>
      </c>
      <c r="DG307" s="396">
        <v>0</v>
      </c>
      <c r="DH307" s="397"/>
      <c r="DI307" s="512"/>
      <c r="DJ307" s="171">
        <v>0</v>
      </c>
      <c r="DK307" s="172">
        <v>0</v>
      </c>
      <c r="DL307" s="172">
        <v>0</v>
      </c>
      <c r="DM307" s="172">
        <v>0</v>
      </c>
      <c r="DN307" s="172">
        <v>0</v>
      </c>
      <c r="DO307" s="172">
        <v>3079.3999999999996</v>
      </c>
      <c r="DP307" s="172">
        <v>801.82</v>
      </c>
      <c r="DQ307" s="513">
        <v>0</v>
      </c>
      <c r="DS307" s="2"/>
      <c r="DT307" s="2"/>
      <c r="DU307" s="2"/>
      <c r="DV307" s="2"/>
      <c r="DW307" s="60"/>
      <c r="DX307" s="512">
        <v>0</v>
      </c>
      <c r="DY307" s="514">
        <v>0</v>
      </c>
      <c r="DZ307" s="169">
        <v>0</v>
      </c>
      <c r="EA307" s="169">
        <v>0</v>
      </c>
      <c r="EB307" s="577"/>
      <c r="EC307" s="577"/>
      <c r="ED307" s="577"/>
      <c r="EE307" s="577"/>
      <c r="EF307" s="577"/>
      <c r="EG307" s="577"/>
      <c r="EH307" s="577"/>
      <c r="EI307" s="577"/>
      <c r="EJ307" s="577"/>
      <c r="EK307" s="577"/>
      <c r="EL307" s="577"/>
      <c r="EM307" s="169">
        <v>0</v>
      </c>
      <c r="EO307" s="656">
        <v>0</v>
      </c>
      <c r="EP307" s="657">
        <v>0</v>
      </c>
      <c r="EQ307" s="658">
        <v>0</v>
      </c>
      <c r="ER307" s="657">
        <v>0</v>
      </c>
      <c r="ES307" s="657">
        <v>4138.3999999999996</v>
      </c>
      <c r="EU307" s="635">
        <v>1</v>
      </c>
      <c r="EV307" s="635">
        <v>1</v>
      </c>
      <c r="EW307" s="635">
        <v>1</v>
      </c>
      <c r="EX307" s="635">
        <v>1</v>
      </c>
      <c r="EY307" s="635" t="e">
        <v>#DIV/0!</v>
      </c>
      <c r="EZ307" s="9"/>
    </row>
    <row r="308" spans="8:156" x14ac:dyDescent="0.2">
      <c r="H308" s="14"/>
      <c r="I308" s="248"/>
      <c r="J308" s="4"/>
      <c r="K308" s="249"/>
      <c r="L308" s="249"/>
      <c r="M308" s="486">
        <v>45175</v>
      </c>
      <c r="N308" s="193">
        <v>8796</v>
      </c>
      <c r="O308" s="191">
        <v>11731</v>
      </c>
      <c r="P308" s="192">
        <v>2986</v>
      </c>
      <c r="Q308" s="191">
        <v>2752</v>
      </c>
      <c r="R308" s="578">
        <v>1369</v>
      </c>
      <c r="S308" s="487"/>
      <c r="T308" s="488"/>
      <c r="U308" s="21"/>
      <c r="V308" s="21"/>
      <c r="W308" s="489"/>
      <c r="X308" s="490">
        <v>335</v>
      </c>
      <c r="Y308" s="194">
        <v>69</v>
      </c>
      <c r="Z308" s="192">
        <v>3581</v>
      </c>
      <c r="AA308" s="192">
        <v>26158.880000000001</v>
      </c>
      <c r="AB308" s="192">
        <v>22621</v>
      </c>
      <c r="AC308" s="194">
        <v>3537.880000000001</v>
      </c>
      <c r="AD308" s="491">
        <v>19040</v>
      </c>
      <c r="AE308" s="492">
        <v>4316.63</v>
      </c>
      <c r="AF308" s="192">
        <v>11731</v>
      </c>
      <c r="AG308" s="192">
        <v>11731</v>
      </c>
      <c r="AH308" s="192">
        <v>-0.36999999999989086</v>
      </c>
      <c r="AI308" s="193">
        <v>8796</v>
      </c>
      <c r="AJ308" s="194">
        <v>0</v>
      </c>
      <c r="AK308" s="192">
        <v>292.36700000000002</v>
      </c>
      <c r="AL308" s="192">
        <v>119.59</v>
      </c>
      <c r="AM308" s="207">
        <v>0</v>
      </c>
      <c r="AN308" s="207">
        <v>26.042857142857148</v>
      </c>
      <c r="AO308" s="197">
        <v>0.5909593079930362</v>
      </c>
      <c r="AP308" s="493">
        <v>0</v>
      </c>
      <c r="AQ308" s="494">
        <v>0</v>
      </c>
      <c r="AR308" s="495">
        <v>1126.3499999999999</v>
      </c>
      <c r="AS308" s="495">
        <v>1128.6600000000001</v>
      </c>
      <c r="AT308" s="495">
        <v>1234.9000000000001</v>
      </c>
      <c r="AU308" s="496">
        <v>1199.97</v>
      </c>
      <c r="AV308" s="589">
        <v>1172.8399999999999</v>
      </c>
      <c r="AW308" s="21"/>
      <c r="AX308" s="497">
        <v>1.0938000000000001</v>
      </c>
      <c r="AY308" s="498">
        <v>1.4108000000000001</v>
      </c>
      <c r="AZ308" s="499">
        <v>2.5204</v>
      </c>
      <c r="BA308" s="499">
        <v>2.2195999999999998</v>
      </c>
      <c r="BB308" s="579">
        <v>1.8823000000000001</v>
      </c>
      <c r="BC308" s="307"/>
      <c r="BD308" s="500"/>
      <c r="BE308" s="501"/>
      <c r="BF308" s="580">
        <v>1148.69</v>
      </c>
      <c r="BG308" s="502">
        <v>1148.69</v>
      </c>
      <c r="BH308" s="503">
        <v>0</v>
      </c>
      <c r="BI308" s="503">
        <v>0</v>
      </c>
      <c r="BJ308" s="503">
        <v>0</v>
      </c>
      <c r="BK308" s="503">
        <v>1148.69</v>
      </c>
      <c r="BL308" s="503">
        <v>1148.69</v>
      </c>
      <c r="BM308" s="503">
        <v>1148.69</v>
      </c>
      <c r="BN308" s="503">
        <v>1172.8399999999999</v>
      </c>
      <c r="BO308" s="503">
        <v>1172.8399999999999</v>
      </c>
      <c r="BP308" s="503">
        <v>8.2481725410725915</v>
      </c>
      <c r="BQ308" s="503">
        <v>0</v>
      </c>
      <c r="BR308" s="503">
        <v>0</v>
      </c>
      <c r="BS308" s="503">
        <v>0</v>
      </c>
      <c r="BT308" s="503">
        <v>0</v>
      </c>
      <c r="BU308" s="504">
        <v>0</v>
      </c>
      <c r="BV308" s="307"/>
      <c r="BW308" s="458"/>
      <c r="BX308" s="505"/>
      <c r="BY308" s="505"/>
      <c r="BZ308" s="505"/>
      <c r="CA308" s="505"/>
      <c r="CB308" s="505"/>
      <c r="CC308" s="505"/>
      <c r="CD308" s="505"/>
      <c r="CE308" s="505"/>
      <c r="CF308" s="505"/>
      <c r="CG308" s="505"/>
      <c r="CH308" s="505"/>
      <c r="CI308" s="505"/>
      <c r="CJ308" s="505"/>
      <c r="CK308" s="505"/>
      <c r="CL308" s="505"/>
      <c r="CM308" s="505"/>
      <c r="CN308" s="505"/>
      <c r="CO308" s="500"/>
      <c r="CP308" s="505"/>
      <c r="CQ308" s="505"/>
      <c r="CR308" s="506"/>
      <c r="CS308" s="500"/>
      <c r="CT308" s="505"/>
      <c r="CU308" s="500"/>
      <c r="CV308" s="500"/>
      <c r="CW308" s="500"/>
      <c r="CX308" s="506"/>
      <c r="CY308" s="505"/>
      <c r="CZ308" s="475"/>
      <c r="DA308" s="307"/>
      <c r="DB308" s="507">
        <v>0</v>
      </c>
      <c r="DC308" s="508"/>
      <c r="DD308" s="508"/>
      <c r="DE308" s="508"/>
      <c r="DF308" s="573">
        <v>217.06</v>
      </c>
      <c r="DG308" s="396">
        <v>10.87</v>
      </c>
      <c r="DH308" s="397"/>
      <c r="DI308" s="512"/>
      <c r="DJ308" s="171">
        <v>227.93</v>
      </c>
      <c r="DK308" s="172">
        <v>217.06</v>
      </c>
      <c r="DL308" s="172">
        <v>10.87</v>
      </c>
      <c r="DM308" s="172">
        <v>0</v>
      </c>
      <c r="DN308" s="172">
        <v>0</v>
      </c>
      <c r="DO308" s="172">
        <v>3296.46</v>
      </c>
      <c r="DP308" s="172">
        <v>812.69</v>
      </c>
      <c r="DQ308" s="513">
        <v>0</v>
      </c>
      <c r="DS308" s="2"/>
      <c r="DT308" s="2"/>
      <c r="DU308" s="2"/>
      <c r="DV308" s="2"/>
      <c r="DW308" s="60"/>
      <c r="DX308" s="512">
        <v>0</v>
      </c>
      <c r="DY308" s="514">
        <v>0</v>
      </c>
      <c r="DZ308" s="169">
        <v>0</v>
      </c>
      <c r="EA308" s="169">
        <v>0</v>
      </c>
      <c r="EB308" s="577"/>
      <c r="EC308" s="577"/>
      <c r="ED308" s="577"/>
      <c r="EE308" s="577"/>
      <c r="EF308" s="577"/>
      <c r="EG308" s="577"/>
      <c r="EH308" s="577"/>
      <c r="EI308" s="577"/>
      <c r="EJ308" s="577"/>
      <c r="EK308" s="577"/>
      <c r="EL308" s="577"/>
      <c r="EM308" s="169">
        <v>0</v>
      </c>
      <c r="EO308" s="656">
        <v>8236</v>
      </c>
      <c r="EP308" s="657">
        <v>11523</v>
      </c>
      <c r="EQ308" s="658">
        <v>2823</v>
      </c>
      <c r="ER308" s="657">
        <v>2626</v>
      </c>
      <c r="ES308" s="657">
        <v>1368</v>
      </c>
      <c r="EU308" s="635">
        <v>6.3665302410186447E-2</v>
      </c>
      <c r="EV308" s="635">
        <v>1.7730798738385473E-2</v>
      </c>
      <c r="EW308" s="635">
        <v>5.4588077695914269E-2</v>
      </c>
      <c r="EX308" s="635">
        <v>4.5784883720930231E-2</v>
      </c>
      <c r="EY308" s="635">
        <v>7.3046018991964939E-4</v>
      </c>
      <c r="EZ308" s="9"/>
    </row>
    <row r="309" spans="8:156" x14ac:dyDescent="0.2">
      <c r="H309" s="14"/>
      <c r="I309" s="248"/>
      <c r="J309" s="4"/>
      <c r="K309" s="249"/>
      <c r="L309" s="249"/>
      <c r="M309" s="486">
        <v>45176</v>
      </c>
      <c r="N309" s="193">
        <v>8791</v>
      </c>
      <c r="O309" s="191">
        <v>12448</v>
      </c>
      <c r="P309" s="192">
        <v>2993</v>
      </c>
      <c r="Q309" s="191">
        <v>2774</v>
      </c>
      <c r="R309" s="578">
        <v>4424</v>
      </c>
      <c r="S309" s="487"/>
      <c r="T309" s="488"/>
      <c r="U309" s="21"/>
      <c r="V309" s="21"/>
      <c r="W309" s="489"/>
      <c r="X309" s="490">
        <v>1100</v>
      </c>
      <c r="Y309" s="194">
        <v>79</v>
      </c>
      <c r="Z309" s="192">
        <v>3096</v>
      </c>
      <c r="AA309" s="192">
        <v>22968.400000000001</v>
      </c>
      <c r="AB309" s="192">
        <v>26382</v>
      </c>
      <c r="AC309" s="194">
        <v>-3413.5999999999985</v>
      </c>
      <c r="AD309" s="491">
        <v>23286</v>
      </c>
      <c r="AE309" s="492">
        <v>-0.55000000000000004</v>
      </c>
      <c r="AF309" s="192">
        <v>12448</v>
      </c>
      <c r="AG309" s="192">
        <v>12448</v>
      </c>
      <c r="AH309" s="192">
        <v>-0.55000000000000004</v>
      </c>
      <c r="AI309" s="193">
        <v>8791</v>
      </c>
      <c r="AJ309" s="194">
        <v>0</v>
      </c>
      <c r="AK309" s="192">
        <v>1435.04</v>
      </c>
      <c r="AL309" s="192">
        <v>1204.5</v>
      </c>
      <c r="AM309" s="207">
        <v>1182.42</v>
      </c>
      <c r="AN309" s="207">
        <v>26.335714285714289</v>
      </c>
      <c r="AO309" s="197">
        <v>0.16065057420002227</v>
      </c>
      <c r="AP309" s="493">
        <v>432.95</v>
      </c>
      <c r="AQ309" s="494">
        <v>819.14</v>
      </c>
      <c r="AR309" s="495">
        <v>1127.43</v>
      </c>
      <c r="AS309" s="495">
        <v>1127.76</v>
      </c>
      <c r="AT309" s="495">
        <v>1234.79</v>
      </c>
      <c r="AU309" s="496">
        <v>1199.97</v>
      </c>
      <c r="AV309" s="589">
        <v>1168.29</v>
      </c>
      <c r="AW309" s="21"/>
      <c r="AX309" s="497">
        <v>1.1061000000000001</v>
      </c>
      <c r="AY309" s="498">
        <v>1.3989</v>
      </c>
      <c r="AZ309" s="499">
        <v>2.5165999999999999</v>
      </c>
      <c r="BA309" s="499">
        <v>2.2195999999999998</v>
      </c>
      <c r="BB309" s="579">
        <v>1.7990999999999999</v>
      </c>
      <c r="BC309" s="307"/>
      <c r="BD309" s="500"/>
      <c r="BE309" s="501"/>
      <c r="BF309" s="580">
        <v>1064.07</v>
      </c>
      <c r="BG309" s="502">
        <v>1064.07</v>
      </c>
      <c r="BH309" s="503">
        <v>0</v>
      </c>
      <c r="BI309" s="503">
        <v>0</v>
      </c>
      <c r="BJ309" s="503">
        <v>0</v>
      </c>
      <c r="BK309" s="503">
        <v>1064.07</v>
      </c>
      <c r="BL309" s="503">
        <v>1064.07</v>
      </c>
      <c r="BM309" s="503">
        <v>1064.07</v>
      </c>
      <c r="BN309" s="503">
        <v>1064.07</v>
      </c>
      <c r="BO309" s="503">
        <v>1064.07</v>
      </c>
      <c r="BP309" s="503">
        <v>23.804963410754059</v>
      </c>
      <c r="BQ309" s="503">
        <v>0</v>
      </c>
      <c r="BR309" s="503">
        <v>0</v>
      </c>
      <c r="BS309" s="503">
        <v>1064.0257142857142</v>
      </c>
      <c r="BT309" s="503">
        <v>0</v>
      </c>
      <c r="BU309" s="504">
        <v>0</v>
      </c>
      <c r="BV309" s="307"/>
      <c r="BW309" s="458"/>
      <c r="BX309" s="505"/>
      <c r="BY309" s="505"/>
      <c r="BZ309" s="505"/>
      <c r="CA309" s="505"/>
      <c r="CB309" s="505"/>
      <c r="CC309" s="505"/>
      <c r="CD309" s="505"/>
      <c r="CE309" s="505"/>
      <c r="CF309" s="505"/>
      <c r="CG309" s="505"/>
      <c r="CH309" s="505"/>
      <c r="CI309" s="505"/>
      <c r="CJ309" s="505"/>
      <c r="CK309" s="505"/>
      <c r="CL309" s="505"/>
      <c r="CM309" s="505"/>
      <c r="CN309" s="505"/>
      <c r="CO309" s="500"/>
      <c r="CP309" s="505"/>
      <c r="CQ309" s="505"/>
      <c r="CR309" s="506"/>
      <c r="CS309" s="500"/>
      <c r="CT309" s="505"/>
      <c r="CU309" s="500"/>
      <c r="CV309" s="500"/>
      <c r="CW309" s="500"/>
      <c r="CX309" s="506"/>
      <c r="CY309" s="505"/>
      <c r="CZ309" s="475"/>
      <c r="DA309" s="307"/>
      <c r="DB309" s="507">
        <v>0</v>
      </c>
      <c r="DC309" s="508"/>
      <c r="DD309" s="508"/>
      <c r="DE309" s="508"/>
      <c r="DF309" s="573">
        <v>654.22</v>
      </c>
      <c r="DG309" s="396">
        <v>93.97</v>
      </c>
      <c r="DH309" s="397"/>
      <c r="DI309" s="512"/>
      <c r="DJ309" s="171">
        <v>748.19</v>
      </c>
      <c r="DK309" s="172">
        <v>654.22</v>
      </c>
      <c r="DL309" s="172">
        <v>93.97</v>
      </c>
      <c r="DM309" s="172">
        <v>258.12</v>
      </c>
      <c r="DN309" s="172">
        <v>0</v>
      </c>
      <c r="DO309" s="172">
        <v>3692.5600000000004</v>
      </c>
      <c r="DP309" s="172">
        <v>906.66000000000008</v>
      </c>
      <c r="DQ309" s="513">
        <v>0</v>
      </c>
      <c r="DS309" s="2"/>
      <c r="DT309" s="2"/>
      <c r="DU309" s="2"/>
      <c r="DV309" s="2"/>
      <c r="DW309" s="60"/>
      <c r="DX309" s="512">
        <v>10841</v>
      </c>
      <c r="DY309" s="514">
        <v>0</v>
      </c>
      <c r="DZ309" s="169">
        <v>0</v>
      </c>
      <c r="EA309" s="169">
        <v>0</v>
      </c>
      <c r="EB309" s="577"/>
      <c r="EC309" s="577"/>
      <c r="ED309" s="577"/>
      <c r="EE309" s="577"/>
      <c r="EF309" s="577"/>
      <c r="EG309" s="577"/>
      <c r="EH309" s="577"/>
      <c r="EI309" s="577"/>
      <c r="EJ309" s="577"/>
      <c r="EK309" s="577"/>
      <c r="EL309" s="577"/>
      <c r="EM309" s="169">
        <v>1182.42</v>
      </c>
      <c r="EO309" s="656">
        <v>8930.1</v>
      </c>
      <c r="EP309" s="657">
        <v>11949.5</v>
      </c>
      <c r="EQ309" s="658">
        <v>2904</v>
      </c>
      <c r="ER309" s="657">
        <v>2648</v>
      </c>
      <c r="ES309" s="657">
        <v>4258.8999999999996</v>
      </c>
      <c r="EU309" s="635">
        <v>-1.5823000796268954E-2</v>
      </c>
      <c r="EV309" s="635">
        <v>4.0046593830334189E-2</v>
      </c>
      <c r="EW309" s="635">
        <v>2.9736050785165388E-2</v>
      </c>
      <c r="EX309" s="635">
        <v>4.542177361211247E-2</v>
      </c>
      <c r="EY309" s="635">
        <v>3.7319168173598635E-2</v>
      </c>
      <c r="EZ309" s="9"/>
    </row>
    <row r="310" spans="8:156" x14ac:dyDescent="0.2">
      <c r="H310" s="14"/>
      <c r="I310" s="248"/>
      <c r="J310" s="4"/>
      <c r="K310" s="249"/>
      <c r="L310" s="249"/>
      <c r="M310" s="486">
        <v>45177</v>
      </c>
      <c r="N310" s="193">
        <v>8720</v>
      </c>
      <c r="O310" s="191">
        <v>13153</v>
      </c>
      <c r="P310" s="192">
        <v>3038</v>
      </c>
      <c r="Q310" s="191">
        <v>2766</v>
      </c>
      <c r="R310" s="578">
        <v>4265</v>
      </c>
      <c r="S310" s="487"/>
      <c r="T310" s="488"/>
      <c r="U310" s="21"/>
      <c r="V310" s="21"/>
      <c r="W310" s="489"/>
      <c r="X310" s="490">
        <v>1149</v>
      </c>
      <c r="Y310" s="194">
        <v>80</v>
      </c>
      <c r="Z310" s="192">
        <v>3033</v>
      </c>
      <c r="AA310" s="192">
        <v>25407.38</v>
      </c>
      <c r="AB310" s="192">
        <v>26416</v>
      </c>
      <c r="AC310" s="194">
        <v>-1008.619999999999</v>
      </c>
      <c r="AD310" s="491">
        <v>23383</v>
      </c>
      <c r="AE310" s="492">
        <v>-0.19</v>
      </c>
      <c r="AF310" s="192">
        <v>13153</v>
      </c>
      <c r="AG310" s="192">
        <v>13153</v>
      </c>
      <c r="AH310" s="192">
        <v>0.81</v>
      </c>
      <c r="AI310" s="193">
        <v>8720</v>
      </c>
      <c r="AJ310" s="194">
        <v>0</v>
      </c>
      <c r="AK310" s="192">
        <v>1495.93</v>
      </c>
      <c r="AL310" s="192">
        <v>1543.0645751953125</v>
      </c>
      <c r="AM310" s="207">
        <v>1065.9000000000001</v>
      </c>
      <c r="AN310" s="207">
        <v>26.447619047619046</v>
      </c>
      <c r="AO310" s="197">
        <v>-3.1508543311058963E-2</v>
      </c>
      <c r="AP310" s="493">
        <v>701.4</v>
      </c>
      <c r="AQ310" s="494">
        <v>1033.96</v>
      </c>
      <c r="AR310" s="495">
        <v>1127.79</v>
      </c>
      <c r="AS310" s="495">
        <v>1129.06</v>
      </c>
      <c r="AT310" s="495">
        <v>1235.17</v>
      </c>
      <c r="AU310" s="496">
        <v>1199.97</v>
      </c>
      <c r="AV310" s="589">
        <v>1157.24</v>
      </c>
      <c r="AW310" s="21"/>
      <c r="AX310" s="497">
        <v>1.1108</v>
      </c>
      <c r="AY310" s="498">
        <v>1.4153</v>
      </c>
      <c r="AZ310" s="499">
        <v>2.5246</v>
      </c>
      <c r="BA310" s="499">
        <v>2.2195999999999998</v>
      </c>
      <c r="BB310" s="579">
        <v>1.6755</v>
      </c>
      <c r="BC310" s="307"/>
      <c r="BD310" s="500"/>
      <c r="BE310" s="501"/>
      <c r="BF310" s="580">
        <v>1064.07</v>
      </c>
      <c r="BG310" s="502">
        <v>1064.07</v>
      </c>
      <c r="BH310" s="503">
        <v>0</v>
      </c>
      <c r="BI310" s="503">
        <v>0</v>
      </c>
      <c r="BJ310" s="503">
        <v>0</v>
      </c>
      <c r="BK310" s="503">
        <v>1064.07</v>
      </c>
      <c r="BL310" s="503">
        <v>1064.07</v>
      </c>
      <c r="BM310" s="503">
        <v>1064.07</v>
      </c>
      <c r="BN310" s="503">
        <v>1064.07</v>
      </c>
      <c r="BO310" s="503">
        <v>1064.07</v>
      </c>
      <c r="BP310" s="503">
        <v>24.462776282011145</v>
      </c>
      <c r="BQ310" s="503">
        <v>0</v>
      </c>
      <c r="BR310" s="503">
        <v>0</v>
      </c>
      <c r="BS310" s="503">
        <v>1064.03</v>
      </c>
      <c r="BT310" s="503">
        <v>0</v>
      </c>
      <c r="BU310" s="504">
        <v>0</v>
      </c>
      <c r="BV310" s="307"/>
      <c r="BW310" s="458"/>
      <c r="BX310" s="505"/>
      <c r="BY310" s="505"/>
      <c r="BZ310" s="505"/>
      <c r="CA310" s="505"/>
      <c r="CB310" s="505"/>
      <c r="CC310" s="505"/>
      <c r="CD310" s="505"/>
      <c r="CE310" s="505"/>
      <c r="CF310" s="505"/>
      <c r="CG310" s="505"/>
      <c r="CH310" s="505"/>
      <c r="CI310" s="505"/>
      <c r="CJ310" s="505"/>
      <c r="CK310" s="505"/>
      <c r="CL310" s="505"/>
      <c r="CM310" s="505"/>
      <c r="CN310" s="505"/>
      <c r="CO310" s="500"/>
      <c r="CP310" s="505"/>
      <c r="CQ310" s="505"/>
      <c r="CR310" s="506"/>
      <c r="CS310" s="500"/>
      <c r="CT310" s="505"/>
      <c r="CU310" s="500"/>
      <c r="CV310" s="500"/>
      <c r="CW310" s="500"/>
      <c r="CX310" s="506"/>
      <c r="CY310" s="505"/>
      <c r="CZ310" s="475"/>
      <c r="DA310" s="307"/>
      <c r="DB310" s="507">
        <v>0</v>
      </c>
      <c r="DC310" s="508"/>
      <c r="DD310" s="508"/>
      <c r="DE310" s="508"/>
      <c r="DF310" s="573">
        <v>761.9</v>
      </c>
      <c r="DG310" s="396">
        <v>19.489999999999998</v>
      </c>
      <c r="DH310" s="397"/>
      <c r="DI310" s="512"/>
      <c r="DJ310" s="171">
        <v>781.39</v>
      </c>
      <c r="DK310" s="172">
        <v>761.9</v>
      </c>
      <c r="DL310" s="172">
        <v>19.489999999999998</v>
      </c>
      <c r="DM310" s="172">
        <v>754.29</v>
      </c>
      <c r="DN310" s="172">
        <v>216</v>
      </c>
      <c r="DO310" s="172">
        <v>3700.17</v>
      </c>
      <c r="DP310" s="172">
        <v>710.14999999999986</v>
      </c>
      <c r="DQ310" s="513">
        <v>0</v>
      </c>
      <c r="DS310" s="2"/>
      <c r="DT310" s="2"/>
      <c r="DU310" s="2"/>
      <c r="DV310" s="2"/>
      <c r="DW310" s="60"/>
      <c r="DX310" s="512">
        <v>31680</v>
      </c>
      <c r="DY310" s="514">
        <v>1</v>
      </c>
      <c r="DZ310" s="169">
        <v>0</v>
      </c>
      <c r="EA310" s="169">
        <v>0</v>
      </c>
      <c r="EB310" s="577"/>
      <c r="EC310" s="577"/>
      <c r="ED310" s="577"/>
      <c r="EE310" s="577"/>
      <c r="EF310" s="577"/>
      <c r="EG310" s="577"/>
      <c r="EH310" s="577"/>
      <c r="EI310" s="577"/>
      <c r="EJ310" s="577"/>
      <c r="EK310" s="577"/>
      <c r="EL310" s="577"/>
      <c r="EM310" s="169">
        <v>1065.9000000000001</v>
      </c>
      <c r="EO310" s="656">
        <v>8244.6</v>
      </c>
      <c r="EP310" s="657">
        <v>12628.9</v>
      </c>
      <c r="EQ310" s="658">
        <v>2943.8</v>
      </c>
      <c r="ER310" s="657">
        <v>2635.3</v>
      </c>
      <c r="ES310" s="657">
        <v>4108.6000000000004</v>
      </c>
      <c r="EU310" s="635">
        <v>5.4518348623853172E-2</v>
      </c>
      <c r="EV310" s="635">
        <v>3.984642286930741E-2</v>
      </c>
      <c r="EW310" s="635">
        <v>3.1007241606319888E-2</v>
      </c>
      <c r="EX310" s="635">
        <v>4.7252349963846647E-2</v>
      </c>
      <c r="EY310" s="635">
        <v>3.6670574443141764E-2</v>
      </c>
      <c r="EZ310" s="9"/>
    </row>
    <row r="311" spans="8:156" x14ac:dyDescent="0.2">
      <c r="H311" s="14"/>
      <c r="I311" s="248"/>
      <c r="J311" s="4"/>
      <c r="K311" s="249"/>
      <c r="L311" s="249"/>
      <c r="M311" s="486">
        <v>45178</v>
      </c>
      <c r="N311" s="193">
        <v>8125</v>
      </c>
      <c r="O311" s="191">
        <v>13475</v>
      </c>
      <c r="P311" s="192">
        <v>3049</v>
      </c>
      <c r="Q311" s="191">
        <v>2802</v>
      </c>
      <c r="R311" s="578">
        <v>4284</v>
      </c>
      <c r="S311" s="487"/>
      <c r="T311" s="488"/>
      <c r="U311" s="21"/>
      <c r="V311" s="21"/>
      <c r="W311" s="489"/>
      <c r="X311" s="490">
        <v>1382</v>
      </c>
      <c r="Y311" s="194">
        <v>79</v>
      </c>
      <c r="Z311" s="192">
        <v>2523</v>
      </c>
      <c r="AA311" s="192">
        <v>26536.97</v>
      </c>
      <c r="AB311" s="192">
        <v>26757</v>
      </c>
      <c r="AC311" s="194">
        <v>-220.02999999999884</v>
      </c>
      <c r="AD311" s="491">
        <v>24234</v>
      </c>
      <c r="AE311" s="492">
        <v>115.12</v>
      </c>
      <c r="AF311" s="192">
        <v>13475</v>
      </c>
      <c r="AG311" s="192">
        <v>13475</v>
      </c>
      <c r="AH311" s="192">
        <v>116.12</v>
      </c>
      <c r="AI311" s="193">
        <v>8125</v>
      </c>
      <c r="AJ311" s="194">
        <v>0</v>
      </c>
      <c r="AK311" s="192">
        <v>1100.6099999999999</v>
      </c>
      <c r="AL311" s="192">
        <v>1215.33</v>
      </c>
      <c r="AM311" s="207">
        <v>1203.8399999999999</v>
      </c>
      <c r="AN311" s="207">
        <v>26.064285714285717</v>
      </c>
      <c r="AO311" s="197">
        <v>-0.10423310709515636</v>
      </c>
      <c r="AP311" s="493">
        <v>359.9</v>
      </c>
      <c r="AQ311" s="494">
        <v>737.53</v>
      </c>
      <c r="AR311" s="495">
        <v>1126.48</v>
      </c>
      <c r="AS311" s="495">
        <v>1128.68</v>
      </c>
      <c r="AT311" s="495">
        <v>1235.18</v>
      </c>
      <c r="AU311" s="496">
        <v>1223.18</v>
      </c>
      <c r="AV311" s="589">
        <v>1156.8599999999999</v>
      </c>
      <c r="AW311" s="21"/>
      <c r="AX311" s="497">
        <v>1.0947</v>
      </c>
      <c r="AY311" s="498">
        <v>1.4161999999999999</v>
      </c>
      <c r="AZ311" s="499">
        <v>2.5215999999999998</v>
      </c>
      <c r="BA311" s="499">
        <v>2.5364</v>
      </c>
      <c r="BB311" s="579">
        <v>1.6742999999999999</v>
      </c>
      <c r="BC311" s="307"/>
      <c r="BD311" s="500"/>
      <c r="BE311" s="501"/>
      <c r="BF311" s="580">
        <v>1059.02</v>
      </c>
      <c r="BG311" s="502">
        <v>1059.02</v>
      </c>
      <c r="BH311" s="503">
        <v>0</v>
      </c>
      <c r="BI311" s="503">
        <v>0</v>
      </c>
      <c r="BJ311" s="503">
        <v>0</v>
      </c>
      <c r="BK311" s="503">
        <v>1059.02</v>
      </c>
      <c r="BL311" s="503">
        <v>1059.02</v>
      </c>
      <c r="BM311" s="503">
        <v>1059.02</v>
      </c>
      <c r="BN311" s="503">
        <v>1059.01</v>
      </c>
      <c r="BO311" s="503">
        <v>1059</v>
      </c>
      <c r="BP311" s="503">
        <v>29.634788088860876</v>
      </c>
      <c r="BQ311" s="503">
        <v>0</v>
      </c>
      <c r="BR311" s="503">
        <v>0</v>
      </c>
      <c r="BS311" s="503">
        <v>1059.07</v>
      </c>
      <c r="BT311" s="503">
        <v>0</v>
      </c>
      <c r="BU311" s="504">
        <v>0</v>
      </c>
      <c r="BV311" s="307"/>
      <c r="BW311" s="458"/>
      <c r="BX311" s="505"/>
      <c r="BY311" s="505"/>
      <c r="BZ311" s="505"/>
      <c r="CA311" s="505"/>
      <c r="CB311" s="505"/>
      <c r="CC311" s="505"/>
      <c r="CD311" s="505"/>
      <c r="CE311" s="505"/>
      <c r="CF311" s="505"/>
      <c r="CG311" s="505"/>
      <c r="CH311" s="505"/>
      <c r="CI311" s="505"/>
      <c r="CJ311" s="505"/>
      <c r="CK311" s="505"/>
      <c r="CL311" s="505"/>
      <c r="CM311" s="505"/>
      <c r="CN311" s="505"/>
      <c r="CO311" s="500"/>
      <c r="CP311" s="505"/>
      <c r="CQ311" s="505"/>
      <c r="CR311" s="506"/>
      <c r="CS311" s="500"/>
      <c r="CT311" s="505"/>
      <c r="CU311" s="500"/>
      <c r="CV311" s="500"/>
      <c r="CW311" s="500"/>
      <c r="CX311" s="506"/>
      <c r="CY311" s="505"/>
      <c r="CZ311" s="475"/>
      <c r="DA311" s="307"/>
      <c r="DB311" s="507">
        <v>0</v>
      </c>
      <c r="DC311" s="508"/>
      <c r="DD311" s="508"/>
      <c r="DE311" s="508"/>
      <c r="DF311" s="573">
        <v>791.05</v>
      </c>
      <c r="DG311" s="396">
        <v>149.41</v>
      </c>
      <c r="DH311" s="397"/>
      <c r="DI311" s="512"/>
      <c r="DJ311" s="171">
        <v>940.45999999999992</v>
      </c>
      <c r="DK311" s="172">
        <v>791.05</v>
      </c>
      <c r="DL311" s="172">
        <v>149.41</v>
      </c>
      <c r="DM311" s="172">
        <v>580.42999999999995</v>
      </c>
      <c r="DN311" s="172">
        <v>0</v>
      </c>
      <c r="DO311" s="172">
        <v>3910.7900000000004</v>
      </c>
      <c r="DP311" s="172">
        <v>859.56</v>
      </c>
      <c r="DQ311" s="513">
        <v>0</v>
      </c>
      <c r="DS311" s="2"/>
      <c r="DT311" s="2"/>
      <c r="DU311" s="2"/>
      <c r="DV311" s="2"/>
      <c r="DW311" s="60"/>
      <c r="DX311" s="512">
        <v>24378</v>
      </c>
      <c r="DY311" s="514">
        <v>0</v>
      </c>
      <c r="DZ311" s="169">
        <v>0</v>
      </c>
      <c r="EA311" s="169">
        <v>0</v>
      </c>
      <c r="EB311" s="577"/>
      <c r="EC311" s="577"/>
      <c r="ED311" s="577"/>
      <c r="EE311" s="577"/>
      <c r="EF311" s="577"/>
      <c r="EG311" s="577"/>
      <c r="EH311" s="577"/>
      <c r="EI311" s="577"/>
      <c r="EJ311" s="577"/>
      <c r="EK311" s="577"/>
      <c r="EL311" s="577"/>
      <c r="EM311" s="169">
        <v>1203.8399999999999</v>
      </c>
      <c r="EO311" s="656">
        <v>8121.9</v>
      </c>
      <c r="EP311" s="657">
        <v>12955.1</v>
      </c>
      <c r="EQ311" s="658">
        <v>2960.1</v>
      </c>
      <c r="ER311" s="657">
        <v>2671.1</v>
      </c>
      <c r="ES311" s="657">
        <v>4125.7</v>
      </c>
      <c r="EU311" s="635">
        <v>3.8153846153850631E-4</v>
      </c>
      <c r="EV311" s="635">
        <v>3.8582560296845987E-2</v>
      </c>
      <c r="EW311" s="635">
        <v>2.915710068875044E-2</v>
      </c>
      <c r="EX311" s="635">
        <v>4.6716630977872979E-2</v>
      </c>
      <c r="EY311" s="635">
        <v>3.6951447245564935E-2</v>
      </c>
      <c r="EZ311" s="9"/>
    </row>
    <row r="312" spans="8:156" x14ac:dyDescent="0.2">
      <c r="H312" s="14"/>
      <c r="I312" s="248"/>
      <c r="J312" s="4"/>
      <c r="K312" s="249"/>
      <c r="L312" s="249"/>
      <c r="M312" s="486">
        <v>45179</v>
      </c>
      <c r="N312" s="193">
        <v>8800</v>
      </c>
      <c r="O312" s="191">
        <v>13625</v>
      </c>
      <c r="P312" s="192">
        <v>3067</v>
      </c>
      <c r="Q312" s="191">
        <v>2674</v>
      </c>
      <c r="R312" s="578">
        <v>4150</v>
      </c>
      <c r="S312" s="487"/>
      <c r="T312" s="488"/>
      <c r="U312" s="21"/>
      <c r="V312" s="21"/>
      <c r="W312" s="489"/>
      <c r="X312" s="490">
        <v>1544</v>
      </c>
      <c r="Y312" s="194">
        <v>81</v>
      </c>
      <c r="Z312" s="192">
        <v>2503</v>
      </c>
      <c r="AA312" s="192">
        <v>26988.33</v>
      </c>
      <c r="AB312" s="192">
        <v>27349</v>
      </c>
      <c r="AC312" s="194">
        <v>-360.66999999999825</v>
      </c>
      <c r="AD312" s="491">
        <v>24846</v>
      </c>
      <c r="AE312" s="492">
        <v>-10.84</v>
      </c>
      <c r="AF312" s="192">
        <v>13625</v>
      </c>
      <c r="AG312" s="192">
        <v>13625</v>
      </c>
      <c r="AH312" s="192">
        <v>-9.84</v>
      </c>
      <c r="AI312" s="193">
        <v>8800</v>
      </c>
      <c r="AJ312" s="194">
        <v>0</v>
      </c>
      <c r="AK312" s="192">
        <v>1019.42</v>
      </c>
      <c r="AL312" s="192">
        <v>1014.82</v>
      </c>
      <c r="AM312" s="207">
        <v>1206.6600000000001</v>
      </c>
      <c r="AN312" s="207">
        <v>26.93095238095238</v>
      </c>
      <c r="AO312" s="197">
        <v>4.5123697788937919E-3</v>
      </c>
      <c r="AP312" s="493">
        <v>566.66999999999996</v>
      </c>
      <c r="AQ312" s="494">
        <v>560.09</v>
      </c>
      <c r="AR312" s="495">
        <v>1129.2</v>
      </c>
      <c r="AS312" s="495">
        <v>1132.54</v>
      </c>
      <c r="AT312" s="495">
        <v>1239.43</v>
      </c>
      <c r="AU312" s="496">
        <v>1223.18</v>
      </c>
      <c r="AV312" s="589">
        <v>1159.3800000000001</v>
      </c>
      <c r="AW312" s="21"/>
      <c r="AX312" s="497">
        <v>1.1311</v>
      </c>
      <c r="AY312" s="498">
        <v>1.4639</v>
      </c>
      <c r="AZ312" s="499">
        <v>2.5720000000000001</v>
      </c>
      <c r="BA312" s="499">
        <v>2.5364</v>
      </c>
      <c r="BB312" s="579">
        <v>1.708</v>
      </c>
      <c r="BC312" s="307"/>
      <c r="BD312" s="500"/>
      <c r="BE312" s="501"/>
      <c r="BF312" s="580">
        <v>1059.74</v>
      </c>
      <c r="BG312" s="502">
        <v>1059.74</v>
      </c>
      <c r="BH312" s="503">
        <v>0</v>
      </c>
      <c r="BI312" s="503">
        <v>0</v>
      </c>
      <c r="BJ312" s="503">
        <v>0</v>
      </c>
      <c r="BK312" s="503">
        <v>1059.74</v>
      </c>
      <c r="BL312" s="503">
        <v>1059.74</v>
      </c>
      <c r="BM312" s="503">
        <v>1059.74</v>
      </c>
      <c r="BN312" s="503">
        <v>1059.68</v>
      </c>
      <c r="BO312" s="503">
        <v>1059.7</v>
      </c>
      <c r="BP312" s="503">
        <v>32.512687213764075</v>
      </c>
      <c r="BQ312" s="503">
        <v>0</v>
      </c>
      <c r="BR312" s="503">
        <v>0</v>
      </c>
      <c r="BS312" s="503">
        <v>1059.74</v>
      </c>
      <c r="BT312" s="503">
        <v>0</v>
      </c>
      <c r="BU312" s="504">
        <v>0</v>
      </c>
      <c r="BV312" s="307"/>
      <c r="BW312" s="458"/>
      <c r="BX312" s="505"/>
      <c r="BY312" s="505"/>
      <c r="BZ312" s="505"/>
      <c r="CA312" s="505"/>
      <c r="CB312" s="505"/>
      <c r="CC312" s="505"/>
      <c r="CD312" s="505"/>
      <c r="CE312" s="505"/>
      <c r="CF312" s="505"/>
      <c r="CG312" s="505"/>
      <c r="CH312" s="505"/>
      <c r="CI312" s="505"/>
      <c r="CJ312" s="505"/>
      <c r="CK312" s="505"/>
      <c r="CL312" s="505"/>
      <c r="CM312" s="505"/>
      <c r="CN312" s="505"/>
      <c r="CO312" s="500"/>
      <c r="CP312" s="505"/>
      <c r="CQ312" s="505"/>
      <c r="CR312" s="506"/>
      <c r="CS312" s="500"/>
      <c r="CT312" s="505"/>
      <c r="CU312" s="500"/>
      <c r="CV312" s="500"/>
      <c r="CW312" s="500"/>
      <c r="CX312" s="506"/>
      <c r="CY312" s="505"/>
      <c r="CZ312" s="475"/>
      <c r="DA312" s="307"/>
      <c r="DB312" s="507">
        <v>0</v>
      </c>
      <c r="DC312" s="508"/>
      <c r="DD312" s="508"/>
      <c r="DE312" s="508"/>
      <c r="DF312" s="573">
        <v>804.17</v>
      </c>
      <c r="DG312" s="396">
        <v>246.51</v>
      </c>
      <c r="DH312" s="397"/>
      <c r="DI312" s="512"/>
      <c r="DJ312" s="171">
        <v>1050.6799999999998</v>
      </c>
      <c r="DK312" s="172">
        <v>804.17</v>
      </c>
      <c r="DL312" s="172">
        <v>246.51</v>
      </c>
      <c r="DM312" s="172">
        <v>0</v>
      </c>
      <c r="DN312" s="172">
        <v>0</v>
      </c>
      <c r="DO312" s="172">
        <v>4714.96</v>
      </c>
      <c r="DP312" s="172">
        <v>1106.07</v>
      </c>
      <c r="DQ312" s="513">
        <v>0</v>
      </c>
      <c r="DS312" s="2"/>
      <c r="DT312" s="2"/>
      <c r="DU312" s="2"/>
      <c r="DV312" s="2"/>
      <c r="DW312" s="60"/>
      <c r="DX312" s="512">
        <v>0</v>
      </c>
      <c r="DY312" s="514">
        <v>0</v>
      </c>
      <c r="DZ312" s="169">
        <v>0</v>
      </c>
      <c r="EA312" s="169">
        <v>0</v>
      </c>
      <c r="EB312" s="577"/>
      <c r="EC312" s="577"/>
      <c r="ED312" s="577"/>
      <c r="EE312" s="577"/>
      <c r="EF312" s="577"/>
      <c r="EG312" s="577"/>
      <c r="EH312" s="577"/>
      <c r="EI312" s="577"/>
      <c r="EJ312" s="577"/>
      <c r="EK312" s="577"/>
      <c r="EL312" s="577"/>
      <c r="EM312" s="169">
        <v>1206.6600000000001</v>
      </c>
      <c r="EO312" s="656">
        <v>8275.7000000000007</v>
      </c>
      <c r="EP312" s="657">
        <v>13149</v>
      </c>
      <c r="EQ312" s="658">
        <v>2979.6</v>
      </c>
      <c r="ER312" s="657">
        <v>2569.5</v>
      </c>
      <c r="ES312" s="657">
        <v>4003.8</v>
      </c>
      <c r="EU312" s="635">
        <v>5.9579545454545371E-2</v>
      </c>
      <c r="EV312" s="635">
        <v>3.493577981651376E-2</v>
      </c>
      <c r="EW312" s="635">
        <v>2.8496902510596705E-2</v>
      </c>
      <c r="EX312" s="635">
        <v>3.9080029917726251E-2</v>
      </c>
      <c r="EY312" s="635">
        <v>3.5228915662650559E-2</v>
      </c>
      <c r="EZ312" s="9"/>
    </row>
    <row r="313" spans="8:156" x14ac:dyDescent="0.2">
      <c r="H313" s="14"/>
      <c r="I313" s="248"/>
      <c r="J313" s="4"/>
      <c r="K313" s="249"/>
      <c r="L313" s="249"/>
      <c r="M313" s="486">
        <v>45180</v>
      </c>
      <c r="N313" s="193">
        <v>8809</v>
      </c>
      <c r="O313" s="191">
        <v>13542</v>
      </c>
      <c r="P313" s="192">
        <v>3145</v>
      </c>
      <c r="Q313" s="191">
        <v>2406</v>
      </c>
      <c r="R313" s="578">
        <v>4189</v>
      </c>
      <c r="S313" s="487"/>
      <c r="T313" s="488"/>
      <c r="U313" s="21"/>
      <c r="V313" s="21"/>
      <c r="W313" s="489"/>
      <c r="X313" s="490">
        <v>1550</v>
      </c>
      <c r="Y313" s="194">
        <v>80</v>
      </c>
      <c r="Z313" s="192">
        <v>2534</v>
      </c>
      <c r="AA313" s="192">
        <v>26867.91</v>
      </c>
      <c r="AB313" s="192">
        <v>27159</v>
      </c>
      <c r="AC313" s="194">
        <v>-291.09000000000015</v>
      </c>
      <c r="AD313" s="491">
        <v>24625</v>
      </c>
      <c r="AE313" s="492">
        <v>0.48</v>
      </c>
      <c r="AF313" s="192">
        <v>13542</v>
      </c>
      <c r="AG313" s="192">
        <v>13542</v>
      </c>
      <c r="AH313" s="192">
        <v>0.48</v>
      </c>
      <c r="AI313" s="193">
        <v>8809</v>
      </c>
      <c r="AJ313" s="194">
        <v>0</v>
      </c>
      <c r="AK313" s="192">
        <v>1029.3989999999999</v>
      </c>
      <c r="AL313" s="192">
        <v>1025.15771484375</v>
      </c>
      <c r="AM313" s="207">
        <v>1216.77</v>
      </c>
      <c r="AN313" s="207">
        <v>25.461904761904758</v>
      </c>
      <c r="AO313" s="197">
        <v>4.1201566702997452E-3</v>
      </c>
      <c r="AP313" s="493">
        <v>498.35</v>
      </c>
      <c r="AQ313" s="494">
        <v>557</v>
      </c>
      <c r="AR313" s="495">
        <v>1125.03</v>
      </c>
      <c r="AS313" s="495">
        <v>1134.69</v>
      </c>
      <c r="AT313" s="495">
        <v>1236.49</v>
      </c>
      <c r="AU313" s="496">
        <v>1223.18</v>
      </c>
      <c r="AV313" s="589">
        <v>1157.27</v>
      </c>
      <c r="AW313" s="21"/>
      <c r="AX313" s="497">
        <v>1.0693999999999999</v>
      </c>
      <c r="AY313" s="498">
        <v>1.4887999999999999</v>
      </c>
      <c r="AZ313" s="499">
        <v>2.5495999999999999</v>
      </c>
      <c r="BA313" s="499">
        <v>2.5364</v>
      </c>
      <c r="BB313" s="579">
        <v>1.6815</v>
      </c>
      <c r="BC313" s="307"/>
      <c r="BD313" s="500"/>
      <c r="BE313" s="501"/>
      <c r="BF313" s="580">
        <v>1059.31</v>
      </c>
      <c r="BG313" s="502">
        <v>1059.31</v>
      </c>
      <c r="BH313" s="503">
        <v>0</v>
      </c>
      <c r="BI313" s="503">
        <v>0</v>
      </c>
      <c r="BJ313" s="503">
        <v>0</v>
      </c>
      <c r="BK313" s="503">
        <v>1059.31</v>
      </c>
      <c r="BL313" s="503">
        <v>1059.31</v>
      </c>
      <c r="BM313" s="503">
        <v>1059.31</v>
      </c>
      <c r="BN313" s="503">
        <v>1059.28</v>
      </c>
      <c r="BO313" s="503">
        <v>1059.26</v>
      </c>
      <c r="BP313" s="503">
        <v>32.855940918014397</v>
      </c>
      <c r="BQ313" s="503">
        <v>0</v>
      </c>
      <c r="BR313" s="503">
        <v>0</v>
      </c>
      <c r="BS313" s="503">
        <v>1059.3</v>
      </c>
      <c r="BT313" s="503">
        <v>0</v>
      </c>
      <c r="BU313" s="504">
        <v>0</v>
      </c>
      <c r="BV313" s="307"/>
      <c r="BW313" s="458"/>
      <c r="BX313" s="505"/>
      <c r="BY313" s="505"/>
      <c r="BZ313" s="505"/>
      <c r="CA313" s="505"/>
      <c r="CB313" s="505"/>
      <c r="CC313" s="505"/>
      <c r="CD313" s="505"/>
      <c r="CE313" s="505"/>
      <c r="CF313" s="505"/>
      <c r="CG313" s="505"/>
      <c r="CH313" s="505"/>
      <c r="CI313" s="505"/>
      <c r="CJ313" s="505"/>
      <c r="CK313" s="505"/>
      <c r="CL313" s="505"/>
      <c r="CM313" s="505"/>
      <c r="CN313" s="505"/>
      <c r="CO313" s="500"/>
      <c r="CP313" s="505"/>
      <c r="CQ313" s="505"/>
      <c r="CR313" s="506"/>
      <c r="CS313" s="500"/>
      <c r="CT313" s="505"/>
      <c r="CU313" s="500"/>
      <c r="CV313" s="500"/>
      <c r="CW313" s="500"/>
      <c r="CX313" s="506"/>
      <c r="CY313" s="505"/>
      <c r="CZ313" s="475"/>
      <c r="DA313" s="307"/>
      <c r="DB313" s="507">
        <v>0</v>
      </c>
      <c r="DC313" s="508"/>
      <c r="DD313" s="508"/>
      <c r="DE313" s="508"/>
      <c r="DF313" s="573">
        <v>789.6</v>
      </c>
      <c r="DG313" s="396">
        <v>264.77999999999997</v>
      </c>
      <c r="DH313" s="397"/>
      <c r="DI313" s="512"/>
      <c r="DJ313" s="171">
        <v>1054.3800000000001</v>
      </c>
      <c r="DK313" s="172">
        <v>789.6</v>
      </c>
      <c r="DL313" s="172">
        <v>264.77999999999997</v>
      </c>
      <c r="DM313" s="172">
        <v>1276.67</v>
      </c>
      <c r="DN313" s="172">
        <v>610.12</v>
      </c>
      <c r="DO313" s="172">
        <v>4227.8900000000003</v>
      </c>
      <c r="DP313" s="172">
        <v>760.73</v>
      </c>
      <c r="DQ313" s="513">
        <v>0</v>
      </c>
      <c r="DS313" s="2"/>
      <c r="DT313" s="2"/>
      <c r="DU313" s="2"/>
      <c r="DV313" s="2"/>
      <c r="DW313" s="60"/>
      <c r="DX313" s="512">
        <v>53620</v>
      </c>
      <c r="DY313" s="514">
        <v>2</v>
      </c>
      <c r="DZ313" s="169">
        <v>0</v>
      </c>
      <c r="EA313" s="169">
        <v>0</v>
      </c>
      <c r="EB313" s="577"/>
      <c r="EC313" s="577"/>
      <c r="ED313" s="577"/>
      <c r="EE313" s="577"/>
      <c r="EF313" s="577"/>
      <c r="EG313" s="577"/>
      <c r="EH313" s="577"/>
      <c r="EI313" s="577"/>
      <c r="EJ313" s="577"/>
      <c r="EK313" s="577"/>
      <c r="EL313" s="577"/>
      <c r="EM313" s="169">
        <v>1216.77</v>
      </c>
      <c r="EO313" s="656">
        <v>8462.2999999999993</v>
      </c>
      <c r="EP313" s="657">
        <v>13089.1</v>
      </c>
      <c r="EQ313" s="658">
        <v>3060</v>
      </c>
      <c r="ER313" s="657">
        <v>2292</v>
      </c>
      <c r="ES313" s="657">
        <v>4037.8</v>
      </c>
      <c r="EU313" s="635">
        <v>3.9357475309342797E-2</v>
      </c>
      <c r="EV313" s="635">
        <v>3.3444099837542436E-2</v>
      </c>
      <c r="EW313" s="635">
        <v>2.7027027027027029E-2</v>
      </c>
      <c r="EX313" s="635">
        <v>4.738154613466334E-2</v>
      </c>
      <c r="EY313" s="635">
        <v>3.6094533301503896E-2</v>
      </c>
      <c r="EZ313" s="9"/>
    </row>
    <row r="314" spans="8:156" x14ac:dyDescent="0.2">
      <c r="H314" s="14"/>
      <c r="I314" s="248"/>
      <c r="J314" s="4"/>
      <c r="K314" s="249"/>
      <c r="L314" s="249"/>
      <c r="M314" s="486">
        <v>45181</v>
      </c>
      <c r="N314" s="193">
        <v>8799</v>
      </c>
      <c r="O314" s="191">
        <v>13660</v>
      </c>
      <c r="P314" s="192">
        <v>3153</v>
      </c>
      <c r="Q314" s="191">
        <v>2788</v>
      </c>
      <c r="R314" s="578">
        <v>4369</v>
      </c>
      <c r="S314" s="487"/>
      <c r="T314" s="488"/>
      <c r="U314" s="21"/>
      <c r="V314" s="21"/>
      <c r="W314" s="489"/>
      <c r="X314" s="490">
        <v>1554</v>
      </c>
      <c r="Y314" s="194">
        <v>82</v>
      </c>
      <c r="Z314" s="192">
        <v>2598</v>
      </c>
      <c r="AA314" s="192">
        <v>27403.69</v>
      </c>
      <c r="AB314" s="192">
        <v>27640</v>
      </c>
      <c r="AC314" s="194">
        <v>-236.31000000000131</v>
      </c>
      <c r="AD314" s="491">
        <v>25042</v>
      </c>
      <c r="AE314" s="492">
        <v>-0.37</v>
      </c>
      <c r="AF314" s="192">
        <v>13660</v>
      </c>
      <c r="AG314" s="192">
        <v>13660</v>
      </c>
      <c r="AH314" s="192">
        <v>0.63</v>
      </c>
      <c r="AI314" s="193">
        <v>8799</v>
      </c>
      <c r="AJ314" s="194">
        <v>0</v>
      </c>
      <c r="AK314" s="192">
        <v>1046.864</v>
      </c>
      <c r="AL314" s="192">
        <v>1049.58</v>
      </c>
      <c r="AM314" s="207">
        <v>1207.9100000000001</v>
      </c>
      <c r="AN314" s="207">
        <v>26.5</v>
      </c>
      <c r="AO314" s="197">
        <v>-2.5944153204235645E-3</v>
      </c>
      <c r="AP314" s="493">
        <v>685.44</v>
      </c>
      <c r="AQ314" s="494">
        <v>553.16</v>
      </c>
      <c r="AR314" s="495">
        <v>1128.03</v>
      </c>
      <c r="AS314" s="495">
        <v>1127.45</v>
      </c>
      <c r="AT314" s="495">
        <v>1238.55</v>
      </c>
      <c r="AU314" s="496">
        <v>1223.18</v>
      </c>
      <c r="AV314" s="589">
        <v>1154.9000000000001</v>
      </c>
      <c r="AW314" s="21"/>
      <c r="AX314" s="497">
        <v>1.113</v>
      </c>
      <c r="AY314" s="498">
        <v>1.3982000000000001</v>
      </c>
      <c r="AZ314" s="499">
        <v>2.5649999999999999</v>
      </c>
      <c r="BA314" s="499">
        <v>2.5364</v>
      </c>
      <c r="BB314" s="579">
        <v>1.6529</v>
      </c>
      <c r="BC314" s="307"/>
      <c r="BD314" s="500"/>
      <c r="BE314" s="501"/>
      <c r="BF314" s="580">
        <v>1059.68</v>
      </c>
      <c r="BG314" s="502">
        <v>1059.68</v>
      </c>
      <c r="BH314" s="503">
        <v>0</v>
      </c>
      <c r="BI314" s="503">
        <v>0</v>
      </c>
      <c r="BJ314" s="503">
        <v>0</v>
      </c>
      <c r="BK314" s="503">
        <v>1059.68</v>
      </c>
      <c r="BL314" s="503">
        <v>1059.68</v>
      </c>
      <c r="BM314" s="503">
        <v>1059.68</v>
      </c>
      <c r="BN314" s="503">
        <v>1059.6199999999999</v>
      </c>
      <c r="BO314" s="503">
        <v>1059.6199999999999</v>
      </c>
      <c r="BP314" s="503">
        <v>32.269828191278343</v>
      </c>
      <c r="BQ314" s="503">
        <v>0</v>
      </c>
      <c r="BR314" s="503">
        <v>0</v>
      </c>
      <c r="BS314" s="503">
        <v>1059.3</v>
      </c>
      <c r="BT314" s="503">
        <v>0</v>
      </c>
      <c r="BU314" s="504">
        <v>0</v>
      </c>
      <c r="BV314" s="307"/>
      <c r="BW314" s="458"/>
      <c r="BX314" s="505"/>
      <c r="BY314" s="505"/>
      <c r="BZ314" s="505"/>
      <c r="CA314" s="505"/>
      <c r="CB314" s="505"/>
      <c r="CC314" s="505"/>
      <c r="CD314" s="505"/>
      <c r="CE314" s="505"/>
      <c r="CF314" s="505"/>
      <c r="CG314" s="505"/>
      <c r="CH314" s="505"/>
      <c r="CI314" s="505"/>
      <c r="CJ314" s="505"/>
      <c r="CK314" s="505"/>
      <c r="CL314" s="505"/>
      <c r="CM314" s="505"/>
      <c r="CN314" s="505"/>
      <c r="CO314" s="500"/>
      <c r="CP314" s="505"/>
      <c r="CQ314" s="505"/>
      <c r="CR314" s="506"/>
      <c r="CS314" s="500"/>
      <c r="CT314" s="505"/>
      <c r="CU314" s="500"/>
      <c r="CV314" s="500"/>
      <c r="CW314" s="500"/>
      <c r="CX314" s="506"/>
      <c r="CY314" s="505"/>
      <c r="CZ314" s="475"/>
      <c r="DA314" s="307"/>
      <c r="DB314" s="507">
        <v>0</v>
      </c>
      <c r="DC314" s="508"/>
      <c r="DD314" s="508"/>
      <c r="DE314" s="508"/>
      <c r="DF314" s="573">
        <v>807.99</v>
      </c>
      <c r="DG314" s="396">
        <v>249.46</v>
      </c>
      <c r="DH314" s="397"/>
      <c r="DI314" s="512"/>
      <c r="DJ314" s="171">
        <v>1057.45</v>
      </c>
      <c r="DK314" s="172">
        <v>807.99</v>
      </c>
      <c r="DL314" s="172">
        <v>249.46</v>
      </c>
      <c r="DM314" s="172">
        <v>831.4</v>
      </c>
      <c r="DN314" s="172">
        <v>211.05</v>
      </c>
      <c r="DO314" s="172">
        <v>4204.4800000000005</v>
      </c>
      <c r="DP314" s="172">
        <v>799.14</v>
      </c>
      <c r="DQ314" s="513">
        <v>0</v>
      </c>
      <c r="DS314" s="2"/>
      <c r="DT314" s="2"/>
      <c r="DU314" s="2"/>
      <c r="DV314" s="2"/>
      <c r="DW314" s="60"/>
      <c r="DX314" s="512">
        <v>34919</v>
      </c>
      <c r="DY314" s="514">
        <v>1</v>
      </c>
      <c r="DZ314" s="169">
        <v>0</v>
      </c>
      <c r="EA314" s="169">
        <v>0</v>
      </c>
      <c r="EB314" s="577"/>
      <c r="EC314" s="577"/>
      <c r="ED314" s="577"/>
      <c r="EE314" s="577"/>
      <c r="EF314" s="577"/>
      <c r="EG314" s="577"/>
      <c r="EH314" s="577"/>
      <c r="EI314" s="577"/>
      <c r="EJ314" s="577"/>
      <c r="EK314" s="577"/>
      <c r="EL314" s="577"/>
      <c r="EM314" s="169">
        <v>1207.9100000000001</v>
      </c>
      <c r="EO314" s="656">
        <v>8440.1</v>
      </c>
      <c r="EP314" s="657">
        <v>13147.1</v>
      </c>
      <c r="EQ314" s="658">
        <v>3076.8</v>
      </c>
      <c r="ER314" s="657">
        <v>2656.5</v>
      </c>
      <c r="ES314" s="657">
        <v>4206.2</v>
      </c>
      <c r="EU314" s="635">
        <v>4.0788725991589912E-2</v>
      </c>
      <c r="EV314" s="635">
        <v>3.7547584187408466E-2</v>
      </c>
      <c r="EW314" s="635">
        <v>2.4167459562321542E-2</v>
      </c>
      <c r="EX314" s="635">
        <v>4.7166427546628406E-2</v>
      </c>
      <c r="EY314" s="635">
        <v>3.7262531471732703E-2</v>
      </c>
      <c r="EZ314" s="9"/>
    </row>
    <row r="315" spans="8:156" x14ac:dyDescent="0.2">
      <c r="H315" s="14"/>
      <c r="I315" s="248"/>
      <c r="J315" s="4"/>
      <c r="K315" s="249"/>
      <c r="L315" s="249"/>
      <c r="M315" s="486">
        <v>45182</v>
      </c>
      <c r="N315" s="193">
        <v>8798</v>
      </c>
      <c r="O315" s="191">
        <v>13240</v>
      </c>
      <c r="P315" s="192">
        <v>2354</v>
      </c>
      <c r="Q315" s="191">
        <v>2812</v>
      </c>
      <c r="R315" s="578">
        <v>4474</v>
      </c>
      <c r="S315" s="487"/>
      <c r="T315" s="488"/>
      <c r="U315" s="21"/>
      <c r="V315" s="21"/>
      <c r="W315" s="489"/>
      <c r="X315" s="490">
        <v>1500</v>
      </c>
      <c r="Y315" s="194">
        <v>79</v>
      </c>
      <c r="Z315" s="192">
        <v>2502</v>
      </c>
      <c r="AA315" s="192">
        <v>26548.59</v>
      </c>
      <c r="AB315" s="192">
        <v>26841</v>
      </c>
      <c r="AC315" s="194">
        <v>-292.40999999999985</v>
      </c>
      <c r="AD315" s="491">
        <v>24339</v>
      </c>
      <c r="AE315" s="492">
        <v>0.27</v>
      </c>
      <c r="AF315" s="192">
        <v>13240</v>
      </c>
      <c r="AG315" s="192">
        <v>13240</v>
      </c>
      <c r="AH315" s="192">
        <v>0.27</v>
      </c>
      <c r="AI315" s="193">
        <v>8798</v>
      </c>
      <c r="AJ315" s="194">
        <v>0</v>
      </c>
      <c r="AK315" s="192">
        <v>998.1</v>
      </c>
      <c r="AL315" s="192">
        <v>997.06500244140625</v>
      </c>
      <c r="AM315" s="207">
        <v>1196.9100000000001</v>
      </c>
      <c r="AN315" s="207">
        <v>26.30714285714286</v>
      </c>
      <c r="AO315" s="197">
        <v>1.0369677974088494E-3</v>
      </c>
      <c r="AP315" s="493">
        <v>552.29999999999995</v>
      </c>
      <c r="AQ315" s="494">
        <v>510.42</v>
      </c>
      <c r="AR315" s="495">
        <v>1127.48</v>
      </c>
      <c r="AS315" s="495">
        <v>1126.74</v>
      </c>
      <c r="AT315" s="495">
        <v>1237.8399999999999</v>
      </c>
      <c r="AU315" s="496">
        <v>1223.18</v>
      </c>
      <c r="AV315" s="589">
        <v>1152.75</v>
      </c>
      <c r="AW315" s="21"/>
      <c r="AX315" s="497">
        <v>1.1049</v>
      </c>
      <c r="AY315" s="498">
        <v>1.3917999999999999</v>
      </c>
      <c r="AZ315" s="499">
        <v>2.5752000000000002</v>
      </c>
      <c r="BA315" s="499">
        <v>2.5364</v>
      </c>
      <c r="BB315" s="579">
        <v>1.6318999999999999</v>
      </c>
      <c r="BC315" s="307"/>
      <c r="BD315" s="500"/>
      <c r="BE315" s="501"/>
      <c r="BF315" s="580">
        <v>1057.78</v>
      </c>
      <c r="BG315" s="502">
        <v>1057.78</v>
      </c>
      <c r="BH315" s="503">
        <v>0</v>
      </c>
      <c r="BI315" s="503">
        <v>0</v>
      </c>
      <c r="BJ315" s="503">
        <v>0</v>
      </c>
      <c r="BK315" s="503">
        <v>1057.78</v>
      </c>
      <c r="BL315" s="503">
        <v>1057.78</v>
      </c>
      <c r="BM315" s="503">
        <v>1057.78</v>
      </c>
      <c r="BN315" s="503">
        <v>1057.97</v>
      </c>
      <c r="BO315" s="503">
        <v>1057.81</v>
      </c>
      <c r="BP315" s="503">
        <v>32.217943051960347</v>
      </c>
      <c r="BQ315" s="503">
        <v>0</v>
      </c>
      <c r="BR315" s="503">
        <v>0</v>
      </c>
      <c r="BS315" s="503">
        <v>1057.9000000000001</v>
      </c>
      <c r="BT315" s="503">
        <v>0</v>
      </c>
      <c r="BU315" s="504">
        <v>0</v>
      </c>
      <c r="BV315" s="307"/>
      <c r="BW315" s="458"/>
      <c r="BX315" s="505"/>
      <c r="BY315" s="505"/>
      <c r="BZ315" s="505"/>
      <c r="CA315" s="505"/>
      <c r="CB315" s="505"/>
      <c r="CC315" s="505"/>
      <c r="CD315" s="505"/>
      <c r="CE315" s="505"/>
      <c r="CF315" s="505"/>
      <c r="CG315" s="505"/>
      <c r="CH315" s="505"/>
      <c r="CI315" s="505"/>
      <c r="CJ315" s="505"/>
      <c r="CK315" s="505"/>
      <c r="CL315" s="505"/>
      <c r="CM315" s="505"/>
      <c r="CN315" s="505"/>
      <c r="CO315" s="500"/>
      <c r="CP315" s="505"/>
      <c r="CQ315" s="505"/>
      <c r="CR315" s="506"/>
      <c r="CS315" s="500"/>
      <c r="CT315" s="505"/>
      <c r="CU315" s="500"/>
      <c r="CV315" s="500"/>
      <c r="CW315" s="500"/>
      <c r="CX315" s="506"/>
      <c r="CY315" s="505"/>
      <c r="CZ315" s="475"/>
      <c r="DA315" s="307"/>
      <c r="DB315" s="507">
        <v>0</v>
      </c>
      <c r="DC315" s="508"/>
      <c r="DD315" s="508"/>
      <c r="DE315" s="508"/>
      <c r="DF315" s="573">
        <v>772.65</v>
      </c>
      <c r="DG315" s="396">
        <v>247.95</v>
      </c>
      <c r="DH315" s="397"/>
      <c r="DI315" s="512"/>
      <c r="DJ315" s="171">
        <v>1020.5999999999999</v>
      </c>
      <c r="DK315" s="172">
        <v>772.65</v>
      </c>
      <c r="DL315" s="172">
        <v>247.95</v>
      </c>
      <c r="DM315" s="172">
        <v>999.87</v>
      </c>
      <c r="DN315" s="172">
        <v>277.14</v>
      </c>
      <c r="DO315" s="172">
        <v>3977.26</v>
      </c>
      <c r="DP315" s="172">
        <v>769.94999999999993</v>
      </c>
      <c r="DQ315" s="513">
        <v>0</v>
      </c>
      <c r="DS315" s="2"/>
      <c r="DT315" s="2"/>
      <c r="DU315" s="2"/>
      <c r="DV315" s="2"/>
      <c r="DW315" s="60"/>
      <c r="DX315" s="512">
        <v>41994.7099609375</v>
      </c>
      <c r="DY315" s="514">
        <v>1</v>
      </c>
      <c r="DZ315" s="169">
        <v>0</v>
      </c>
      <c r="EA315" s="169">
        <v>0</v>
      </c>
      <c r="EB315" s="577"/>
      <c r="EC315" s="577"/>
      <c r="ED315" s="577"/>
      <c r="EE315" s="577"/>
      <c r="EF315" s="577"/>
      <c r="EG315" s="577"/>
      <c r="EH315" s="577"/>
      <c r="EI315" s="577"/>
      <c r="EJ315" s="577"/>
      <c r="EK315" s="577"/>
      <c r="EL315" s="577"/>
      <c r="EM315" s="169">
        <v>1196.9100000000001</v>
      </c>
      <c r="EO315" s="656">
        <v>8289</v>
      </c>
      <c r="EP315" s="657">
        <v>12881.9</v>
      </c>
      <c r="EQ315" s="658">
        <v>2324.9</v>
      </c>
      <c r="ER315" s="657">
        <v>2682.1</v>
      </c>
      <c r="ES315" s="657">
        <v>4302.1000000000004</v>
      </c>
      <c r="EU315" s="635">
        <v>5.7854057740395544E-2</v>
      </c>
      <c r="EV315" s="635">
        <v>2.704682779456196E-2</v>
      </c>
      <c r="EW315" s="635">
        <v>1.2361937128292229E-2</v>
      </c>
      <c r="EX315" s="635">
        <v>4.6194879089615962E-2</v>
      </c>
      <c r="EY315" s="635">
        <v>3.8421993741618157E-2</v>
      </c>
      <c r="EZ315" s="9"/>
    </row>
    <row r="316" spans="8:156" x14ac:dyDescent="0.2">
      <c r="H316" s="14"/>
      <c r="I316" s="248"/>
      <c r="J316" s="4"/>
      <c r="K316" s="249"/>
      <c r="L316" s="249"/>
      <c r="M316" s="486">
        <v>45183</v>
      </c>
      <c r="N316" s="193">
        <v>8702</v>
      </c>
      <c r="O316" s="191">
        <v>13504</v>
      </c>
      <c r="P316" s="192">
        <v>3082</v>
      </c>
      <c r="Q316" s="191">
        <v>2572</v>
      </c>
      <c r="R316" s="578">
        <v>4342</v>
      </c>
      <c r="S316" s="487"/>
      <c r="T316" s="488"/>
      <c r="U316" s="21"/>
      <c r="V316" s="21"/>
      <c r="W316" s="489"/>
      <c r="X316" s="490">
        <v>1500</v>
      </c>
      <c r="Y316" s="194">
        <v>81</v>
      </c>
      <c r="Z316" s="192">
        <v>2649</v>
      </c>
      <c r="AA316" s="192">
        <v>26280.35</v>
      </c>
      <c r="AB316" s="192">
        <v>26779</v>
      </c>
      <c r="AC316" s="194">
        <v>-498.65000000000146</v>
      </c>
      <c r="AD316" s="491">
        <v>24130</v>
      </c>
      <c r="AE316" s="492">
        <v>0.17</v>
      </c>
      <c r="AF316" s="192">
        <v>13504</v>
      </c>
      <c r="AG316" s="192">
        <v>13504</v>
      </c>
      <c r="AH316" s="192">
        <v>0.17</v>
      </c>
      <c r="AI316" s="193">
        <v>8702</v>
      </c>
      <c r="AJ316" s="194">
        <v>0</v>
      </c>
      <c r="AK316" s="192">
        <v>1022.2030000000001</v>
      </c>
      <c r="AL316" s="192">
        <v>1020.258056640625</v>
      </c>
      <c r="AM316" s="207">
        <v>1194.6099999999999</v>
      </c>
      <c r="AN316" s="207">
        <v>25.754761904761907</v>
      </c>
      <c r="AO316" s="197">
        <v>1.9026977609878743E-3</v>
      </c>
      <c r="AP316" s="493">
        <v>1088.3</v>
      </c>
      <c r="AQ316" s="494">
        <v>536.72</v>
      </c>
      <c r="AR316" s="495">
        <v>1125.6600000000001</v>
      </c>
      <c r="AS316" s="495">
        <v>1130.01</v>
      </c>
      <c r="AT316" s="495">
        <v>1239.8699999999999</v>
      </c>
      <c r="AU316" s="496">
        <v>1223.18</v>
      </c>
      <c r="AV316" s="589">
        <v>1153.54</v>
      </c>
      <c r="AW316" s="21"/>
      <c r="AX316" s="497">
        <v>1.0817000000000001</v>
      </c>
      <c r="AY316" s="498">
        <v>1.4283999999999999</v>
      </c>
      <c r="AZ316" s="499">
        <v>2.5935000000000001</v>
      </c>
      <c r="BA316" s="499">
        <v>2.5364</v>
      </c>
      <c r="BB316" s="579">
        <v>1.6505000000000001</v>
      </c>
      <c r="BC316" s="307"/>
      <c r="BD316" s="500"/>
      <c r="BE316" s="501"/>
      <c r="BF316" s="580">
        <v>1059.28</v>
      </c>
      <c r="BG316" s="502">
        <v>1059.28</v>
      </c>
      <c r="BH316" s="503">
        <v>0</v>
      </c>
      <c r="BI316" s="503">
        <v>0</v>
      </c>
      <c r="BJ316" s="503">
        <v>0</v>
      </c>
      <c r="BK316" s="503">
        <v>1059.28</v>
      </c>
      <c r="BL316" s="503">
        <v>1059.28</v>
      </c>
      <c r="BM316" s="503">
        <v>1059.28</v>
      </c>
      <c r="BN316" s="503">
        <v>1058.92</v>
      </c>
      <c r="BO316" s="503">
        <v>1059.29</v>
      </c>
      <c r="BP316" s="503">
        <v>31.698031178187691</v>
      </c>
      <c r="BQ316" s="503">
        <v>0</v>
      </c>
      <c r="BR316" s="503">
        <v>0</v>
      </c>
      <c r="BS316" s="503">
        <v>1059.3</v>
      </c>
      <c r="BT316" s="503">
        <v>0</v>
      </c>
      <c r="BU316" s="504">
        <v>0</v>
      </c>
      <c r="BV316" s="307"/>
      <c r="BW316" s="458"/>
      <c r="BX316" s="505"/>
      <c r="BY316" s="505"/>
      <c r="BZ316" s="505"/>
      <c r="CA316" s="505"/>
      <c r="CB316" s="505"/>
      <c r="CC316" s="505"/>
      <c r="CD316" s="505"/>
      <c r="CE316" s="505"/>
      <c r="CF316" s="505"/>
      <c r="CG316" s="505"/>
      <c r="CH316" s="505"/>
      <c r="CI316" s="505"/>
      <c r="CJ316" s="505"/>
      <c r="CK316" s="505"/>
      <c r="CL316" s="505"/>
      <c r="CM316" s="505"/>
      <c r="CN316" s="505"/>
      <c r="CO316" s="500"/>
      <c r="CP316" s="505"/>
      <c r="CQ316" s="505"/>
      <c r="CR316" s="506"/>
      <c r="CS316" s="500"/>
      <c r="CT316" s="505"/>
      <c r="CU316" s="500"/>
      <c r="CV316" s="500"/>
      <c r="CW316" s="500"/>
      <c r="CX316" s="506"/>
      <c r="CY316" s="505"/>
      <c r="CZ316" s="475"/>
      <c r="DA316" s="307"/>
      <c r="DB316" s="507">
        <v>0</v>
      </c>
      <c r="DC316" s="508"/>
      <c r="DD316" s="508"/>
      <c r="DE316" s="508"/>
      <c r="DF316" s="573">
        <v>788.45</v>
      </c>
      <c r="DG316" s="396">
        <v>232.29</v>
      </c>
      <c r="DH316" s="397"/>
      <c r="DI316" s="512"/>
      <c r="DJ316" s="171">
        <v>1020.74</v>
      </c>
      <c r="DK316" s="172">
        <v>788.45</v>
      </c>
      <c r="DL316" s="172">
        <v>232.29</v>
      </c>
      <c r="DM316" s="172">
        <v>1144.57</v>
      </c>
      <c r="DN316" s="172">
        <v>281.89999999999998</v>
      </c>
      <c r="DO316" s="172">
        <v>3621.1400000000003</v>
      </c>
      <c r="DP316" s="172">
        <v>720.34</v>
      </c>
      <c r="DQ316" s="513">
        <v>0</v>
      </c>
      <c r="DS316" s="2"/>
      <c r="DT316" s="2"/>
      <c r="DU316" s="2"/>
      <c r="DV316" s="2"/>
      <c r="DW316" s="60"/>
      <c r="DX316" s="512">
        <v>48072</v>
      </c>
      <c r="DY316" s="514">
        <v>1</v>
      </c>
      <c r="DZ316" s="169">
        <v>0</v>
      </c>
      <c r="EA316" s="169">
        <v>0</v>
      </c>
      <c r="EB316" s="577"/>
      <c r="EC316" s="577"/>
      <c r="ED316" s="577"/>
      <c r="EE316" s="577"/>
      <c r="EF316" s="577"/>
      <c r="EG316" s="577"/>
      <c r="EH316" s="577"/>
      <c r="EI316" s="577"/>
      <c r="EJ316" s="577"/>
      <c r="EK316" s="577"/>
      <c r="EL316" s="577"/>
      <c r="EM316" s="169">
        <v>1194.6099999999999</v>
      </c>
      <c r="EO316" s="656">
        <v>8171.9</v>
      </c>
      <c r="EP316" s="657">
        <v>15171.3</v>
      </c>
      <c r="EQ316" s="658">
        <v>3004.2</v>
      </c>
      <c r="ER316" s="657">
        <v>2451.1999999999998</v>
      </c>
      <c r="ES316" s="657">
        <v>4175.3</v>
      </c>
      <c r="EU316" s="635">
        <v>6.0917030567685632E-2</v>
      </c>
      <c r="EV316" s="635">
        <v>-0.12346712085308051</v>
      </c>
      <c r="EW316" s="635">
        <v>2.5243348475016282E-2</v>
      </c>
      <c r="EX316" s="635">
        <v>4.6967340590979852E-2</v>
      </c>
      <c r="EY316" s="635">
        <v>3.8392445877475777E-2</v>
      </c>
      <c r="EZ316" s="9"/>
    </row>
    <row r="317" spans="8:156" x14ac:dyDescent="0.2">
      <c r="H317" s="14"/>
      <c r="I317" s="248"/>
      <c r="J317" s="4"/>
      <c r="K317" s="249"/>
      <c r="L317" s="249"/>
      <c r="M317" s="486">
        <v>45184</v>
      </c>
      <c r="N317" s="193">
        <v>8797</v>
      </c>
      <c r="O317" s="191">
        <v>13417</v>
      </c>
      <c r="P317" s="192">
        <v>3034</v>
      </c>
      <c r="Q317" s="191">
        <v>2700</v>
      </c>
      <c r="R317" s="578">
        <v>4450</v>
      </c>
      <c r="S317" s="487"/>
      <c r="T317" s="488"/>
      <c r="U317" s="21"/>
      <c r="V317" s="21"/>
      <c r="W317" s="489"/>
      <c r="X317" s="490">
        <v>1577</v>
      </c>
      <c r="Y317" s="194">
        <v>81</v>
      </c>
      <c r="Z317" s="192">
        <v>2529</v>
      </c>
      <c r="AA317" s="192">
        <v>26909.73</v>
      </c>
      <c r="AB317" s="192">
        <v>27339</v>
      </c>
      <c r="AC317" s="194">
        <v>-429.27000000000044</v>
      </c>
      <c r="AD317" s="491">
        <v>24810</v>
      </c>
      <c r="AE317" s="492">
        <v>0.23</v>
      </c>
      <c r="AF317" s="192">
        <v>13417</v>
      </c>
      <c r="AG317" s="192">
        <v>13417</v>
      </c>
      <c r="AH317" s="192">
        <v>0.23</v>
      </c>
      <c r="AI317" s="193">
        <v>8797</v>
      </c>
      <c r="AJ317" s="194">
        <v>0</v>
      </c>
      <c r="AK317" s="192">
        <v>881.55</v>
      </c>
      <c r="AL317" s="192">
        <v>997.04</v>
      </c>
      <c r="AM317" s="207">
        <v>1193.6400000000001</v>
      </c>
      <c r="AN317" s="207">
        <v>25.633333333333333</v>
      </c>
      <c r="AO317" s="197">
        <v>-0.13100788384096196</v>
      </c>
      <c r="AP317" s="493">
        <v>810.26</v>
      </c>
      <c r="AQ317" s="494">
        <v>515.32000000000005</v>
      </c>
      <c r="AR317" s="495">
        <v>1125.25</v>
      </c>
      <c r="AS317" s="495">
        <v>1135.17</v>
      </c>
      <c r="AT317" s="495">
        <v>1238.47</v>
      </c>
      <c r="AU317" s="496">
        <v>1223.18</v>
      </c>
      <c r="AV317" s="589">
        <v>1153.98</v>
      </c>
      <c r="AW317" s="21"/>
      <c r="AX317" s="497">
        <v>1.0766</v>
      </c>
      <c r="AY317" s="498">
        <v>1.492</v>
      </c>
      <c r="AZ317" s="499">
        <v>2.5716000000000001</v>
      </c>
      <c r="BA317" s="499">
        <v>2.5364</v>
      </c>
      <c r="BB317" s="579">
        <v>1.6536</v>
      </c>
      <c r="BC317" s="307"/>
      <c r="BD317" s="500"/>
      <c r="BE317" s="501"/>
      <c r="BF317" s="580">
        <v>1060.3599999999999</v>
      </c>
      <c r="BG317" s="502">
        <v>1060.3599999999999</v>
      </c>
      <c r="BH317" s="503">
        <v>0</v>
      </c>
      <c r="BI317" s="503">
        <v>0</v>
      </c>
      <c r="BJ317" s="503">
        <v>0</v>
      </c>
      <c r="BK317" s="503">
        <v>1060.3599999999999</v>
      </c>
      <c r="BL317" s="503">
        <v>1060.3599999999999</v>
      </c>
      <c r="BM317" s="503">
        <v>1060.3599999999999</v>
      </c>
      <c r="BN317" s="503">
        <v>1060.3399999999999</v>
      </c>
      <c r="BO317" s="503">
        <v>1060.3399999999999</v>
      </c>
      <c r="BP317" s="503">
        <v>33.11562442126057</v>
      </c>
      <c r="BQ317" s="503">
        <v>0</v>
      </c>
      <c r="BR317" s="503">
        <v>0</v>
      </c>
      <c r="BS317" s="503">
        <v>1060.33</v>
      </c>
      <c r="BT317" s="503">
        <v>0</v>
      </c>
      <c r="BU317" s="504">
        <v>0</v>
      </c>
      <c r="BV317" s="307"/>
      <c r="BW317" s="458"/>
      <c r="BX317" s="505"/>
      <c r="BY317" s="505"/>
      <c r="BZ317" s="505"/>
      <c r="CA317" s="505"/>
      <c r="CB317" s="505"/>
      <c r="CC317" s="505"/>
      <c r="CD317" s="505"/>
      <c r="CE317" s="505"/>
      <c r="CF317" s="505"/>
      <c r="CG317" s="505"/>
      <c r="CH317" s="505"/>
      <c r="CI317" s="505"/>
      <c r="CJ317" s="505"/>
      <c r="CK317" s="505"/>
      <c r="CL317" s="505"/>
      <c r="CM317" s="505"/>
      <c r="CN317" s="505"/>
      <c r="CO317" s="500"/>
      <c r="CP317" s="505"/>
      <c r="CQ317" s="505"/>
      <c r="CR317" s="506"/>
      <c r="CS317" s="500"/>
      <c r="CT317" s="505"/>
      <c r="CU317" s="500"/>
      <c r="CV317" s="500"/>
      <c r="CW317" s="500"/>
      <c r="CX317" s="506"/>
      <c r="CY317" s="505"/>
      <c r="CZ317" s="475"/>
      <c r="DA317" s="307"/>
      <c r="DB317" s="507">
        <v>0</v>
      </c>
      <c r="DC317" s="508"/>
      <c r="DD317" s="508"/>
      <c r="DE317" s="508"/>
      <c r="DF317" s="573">
        <v>804.98</v>
      </c>
      <c r="DG317" s="396">
        <v>267.89999999999998</v>
      </c>
      <c r="DH317" s="397"/>
      <c r="DI317" s="512"/>
      <c r="DJ317" s="171">
        <v>1072.8800000000001</v>
      </c>
      <c r="DK317" s="172">
        <v>804.98</v>
      </c>
      <c r="DL317" s="172">
        <v>267.89999999999998</v>
      </c>
      <c r="DM317" s="172">
        <v>1338.07</v>
      </c>
      <c r="DN317" s="172">
        <v>328.4</v>
      </c>
      <c r="DO317" s="172">
        <v>3088.05</v>
      </c>
      <c r="DP317" s="172">
        <v>659.83999999999992</v>
      </c>
      <c r="DQ317" s="513">
        <v>0</v>
      </c>
      <c r="DS317" s="2"/>
      <c r="DT317" s="2"/>
      <c r="DU317" s="2"/>
      <c r="DV317" s="2"/>
      <c r="DW317" s="60"/>
      <c r="DX317" s="512">
        <v>56199</v>
      </c>
      <c r="DY317" s="514">
        <v>1</v>
      </c>
      <c r="DZ317" s="169">
        <v>0</v>
      </c>
      <c r="EA317" s="169">
        <v>0</v>
      </c>
      <c r="EB317" s="577"/>
      <c r="EC317" s="577"/>
      <c r="ED317" s="577"/>
      <c r="EE317" s="577"/>
      <c r="EF317" s="577"/>
      <c r="EG317" s="577"/>
      <c r="EH317" s="577"/>
      <c r="EI317" s="577"/>
      <c r="EJ317" s="577"/>
      <c r="EK317" s="577"/>
      <c r="EL317" s="577"/>
      <c r="EM317" s="169">
        <v>1193.6400000000001</v>
      </c>
      <c r="EO317" s="656">
        <v>8434.2000000000007</v>
      </c>
      <c r="EP317" s="657">
        <v>12808.2</v>
      </c>
      <c r="EQ317" s="658">
        <v>2959.2</v>
      </c>
      <c r="ER317" s="657">
        <v>2573.1999999999998</v>
      </c>
      <c r="ES317" s="657">
        <v>4283.1000000000004</v>
      </c>
      <c r="EU317" s="635">
        <v>4.1241332272365497E-2</v>
      </c>
      <c r="EV317" s="635">
        <v>4.5375270179622812E-2</v>
      </c>
      <c r="EW317" s="635">
        <v>2.4653922214897886E-2</v>
      </c>
      <c r="EX317" s="635">
        <v>4.6962962962963033E-2</v>
      </c>
      <c r="EY317" s="635">
        <v>3.7505617977528008E-2</v>
      </c>
      <c r="EZ317" s="9"/>
    </row>
    <row r="318" spans="8:156" x14ac:dyDescent="0.2">
      <c r="H318" s="14"/>
      <c r="I318" s="248"/>
      <c r="J318" s="4"/>
      <c r="K318" s="249"/>
      <c r="L318" s="249"/>
      <c r="M318" s="486">
        <v>45185</v>
      </c>
      <c r="N318" s="193">
        <v>8799</v>
      </c>
      <c r="O318" s="191">
        <v>13913</v>
      </c>
      <c r="P318" s="192">
        <v>2957</v>
      </c>
      <c r="Q318" s="191">
        <v>2794</v>
      </c>
      <c r="R318" s="578">
        <v>4421</v>
      </c>
      <c r="S318" s="487"/>
      <c r="T318" s="488"/>
      <c r="U318" s="21"/>
      <c r="V318" s="21"/>
      <c r="W318" s="489"/>
      <c r="X318" s="490">
        <v>1568</v>
      </c>
      <c r="Y318" s="194">
        <v>82</v>
      </c>
      <c r="Z318" s="192">
        <v>2655</v>
      </c>
      <c r="AA318" s="192">
        <v>26520.15</v>
      </c>
      <c r="AB318" s="192">
        <v>28065</v>
      </c>
      <c r="AC318" s="194">
        <v>-1544.8499999999985</v>
      </c>
      <c r="AD318" s="491">
        <v>25410</v>
      </c>
      <c r="AE318" s="492">
        <v>46.09</v>
      </c>
      <c r="AF318" s="192">
        <v>13913</v>
      </c>
      <c r="AG318" s="192">
        <v>13913</v>
      </c>
      <c r="AH318" s="192">
        <v>47.09</v>
      </c>
      <c r="AI318" s="193">
        <v>8799</v>
      </c>
      <c r="AJ318" s="194">
        <v>0</v>
      </c>
      <c r="AK318" s="192">
        <v>795.99</v>
      </c>
      <c r="AL318" s="192">
        <v>844.48</v>
      </c>
      <c r="AM318" s="207">
        <v>1195.72</v>
      </c>
      <c r="AN318" s="207">
        <v>25.4</v>
      </c>
      <c r="AO318" s="197">
        <v>-6.0917850726767933E-2</v>
      </c>
      <c r="AP318" s="493">
        <v>509.15</v>
      </c>
      <c r="AQ318" s="494">
        <v>622.04999999999995</v>
      </c>
      <c r="AR318" s="495">
        <v>1125</v>
      </c>
      <c r="AS318" s="495">
        <v>1134.72</v>
      </c>
      <c r="AT318" s="495">
        <v>1238.78</v>
      </c>
      <c r="AU318" s="496">
        <v>1215.46</v>
      </c>
      <c r="AV318" s="589">
        <v>1156.08</v>
      </c>
      <c r="AW318" s="21"/>
      <c r="AX318" s="497">
        <v>1.0668</v>
      </c>
      <c r="AY318" s="498">
        <v>1.4823</v>
      </c>
      <c r="AZ318" s="499">
        <v>2.5851000000000002</v>
      </c>
      <c r="BA318" s="499">
        <v>2.3824999999999998</v>
      </c>
      <c r="BB318" s="579">
        <v>1.6796</v>
      </c>
      <c r="BC318" s="307"/>
      <c r="BD318" s="500"/>
      <c r="BE318" s="501"/>
      <c r="BF318" s="580">
        <v>1060.73</v>
      </c>
      <c r="BG318" s="502">
        <v>1060.73</v>
      </c>
      <c r="BH318" s="503">
        <v>0</v>
      </c>
      <c r="BI318" s="503">
        <v>0</v>
      </c>
      <c r="BJ318" s="503">
        <v>0</v>
      </c>
      <c r="BK318" s="503">
        <v>1060.73</v>
      </c>
      <c r="BL318" s="503">
        <v>1060.73</v>
      </c>
      <c r="BM318" s="503">
        <v>1060.73</v>
      </c>
      <c r="BN318" s="503">
        <v>1060.77</v>
      </c>
      <c r="BO318" s="503">
        <v>1060.7</v>
      </c>
      <c r="BP318" s="503">
        <v>32.428840773628508</v>
      </c>
      <c r="BQ318" s="503">
        <v>0</v>
      </c>
      <c r="BR318" s="503">
        <v>0</v>
      </c>
      <c r="BS318" s="503">
        <v>1060.72</v>
      </c>
      <c r="BT318" s="503">
        <v>0</v>
      </c>
      <c r="BU318" s="504">
        <v>0</v>
      </c>
      <c r="BV318" s="307"/>
      <c r="BW318" s="458"/>
      <c r="BX318" s="505"/>
      <c r="BY318" s="505"/>
      <c r="BZ318" s="505"/>
      <c r="CA318" s="505"/>
      <c r="CB318" s="505"/>
      <c r="CC318" s="505"/>
      <c r="CD318" s="505"/>
      <c r="CE318" s="505"/>
      <c r="CF318" s="505"/>
      <c r="CG318" s="505"/>
      <c r="CH318" s="505"/>
      <c r="CI318" s="505"/>
      <c r="CJ318" s="505"/>
      <c r="CK318" s="505"/>
      <c r="CL318" s="505"/>
      <c r="CM318" s="505"/>
      <c r="CN318" s="505"/>
      <c r="CO318" s="500"/>
      <c r="CP318" s="505"/>
      <c r="CQ318" s="505"/>
      <c r="CR318" s="506"/>
      <c r="CS318" s="500"/>
      <c r="CT318" s="505"/>
      <c r="CU318" s="500"/>
      <c r="CV318" s="500"/>
      <c r="CW318" s="500"/>
      <c r="CX318" s="506"/>
      <c r="CY318" s="505"/>
      <c r="CZ318" s="475"/>
      <c r="DA318" s="307"/>
      <c r="DB318" s="507">
        <v>0</v>
      </c>
      <c r="DC318" s="508"/>
      <c r="DD318" s="508"/>
      <c r="DE318" s="508"/>
      <c r="DF318" s="573">
        <v>805.27</v>
      </c>
      <c r="DG318" s="396">
        <v>261.12</v>
      </c>
      <c r="DH318" s="397"/>
      <c r="DI318" s="512"/>
      <c r="DJ318" s="171">
        <v>1066.3899999999999</v>
      </c>
      <c r="DK318" s="172">
        <v>805.27</v>
      </c>
      <c r="DL318" s="172">
        <v>261.12</v>
      </c>
      <c r="DM318" s="172">
        <v>1053.24</v>
      </c>
      <c r="DN318" s="172">
        <v>211.57</v>
      </c>
      <c r="DO318" s="172">
        <v>2840.08</v>
      </c>
      <c r="DP318" s="172">
        <v>709.39</v>
      </c>
      <c r="DQ318" s="513">
        <v>0</v>
      </c>
      <c r="DS318" s="2"/>
      <c r="DT318" s="2"/>
      <c r="DU318" s="2"/>
      <c r="DV318" s="2"/>
      <c r="DW318" s="60"/>
      <c r="DX318" s="512">
        <v>44236</v>
      </c>
      <c r="DY318" s="514">
        <v>1</v>
      </c>
      <c r="DZ318" s="169">
        <v>0</v>
      </c>
      <c r="EA318" s="169">
        <v>0</v>
      </c>
      <c r="EB318" s="577"/>
      <c r="EC318" s="577"/>
      <c r="ED318" s="577"/>
      <c r="EE318" s="577"/>
      <c r="EF318" s="577"/>
      <c r="EG318" s="577"/>
      <c r="EH318" s="577"/>
      <c r="EI318" s="577"/>
      <c r="EJ318" s="577"/>
      <c r="EK318" s="577"/>
      <c r="EL318" s="577"/>
      <c r="EM318" s="169">
        <v>1195.72</v>
      </c>
      <c r="EO318" s="656">
        <v>8586.7999999999993</v>
      </c>
      <c r="EP318" s="657">
        <v>13155.3</v>
      </c>
      <c r="EQ318" s="658">
        <v>2865.6</v>
      </c>
      <c r="ER318" s="657">
        <v>2662.4</v>
      </c>
      <c r="ES318" s="657">
        <v>4261.1000000000004</v>
      </c>
      <c r="EU318" s="635">
        <v>2.4116376861007014E-2</v>
      </c>
      <c r="EV318" s="635">
        <v>5.4459857687055323E-2</v>
      </c>
      <c r="EW318" s="635">
        <v>3.0909705782888094E-2</v>
      </c>
      <c r="EX318" s="635">
        <v>4.7100930565497461E-2</v>
      </c>
      <c r="EY318" s="635">
        <v>3.6168287717710842E-2</v>
      </c>
      <c r="EZ318" s="9"/>
    </row>
    <row r="319" spans="8:156" x14ac:dyDescent="0.2">
      <c r="H319" s="14"/>
      <c r="I319" s="248"/>
      <c r="J319" s="4"/>
      <c r="K319" s="249"/>
      <c r="L319" s="249"/>
      <c r="M319" s="486">
        <v>45186</v>
      </c>
      <c r="N319" s="193">
        <v>8798</v>
      </c>
      <c r="O319" s="191">
        <v>13271</v>
      </c>
      <c r="P319" s="192">
        <v>2848</v>
      </c>
      <c r="Q319" s="191">
        <v>2744</v>
      </c>
      <c r="R319" s="578">
        <v>4251</v>
      </c>
      <c r="S319" s="487"/>
      <c r="T319" s="488"/>
      <c r="U319" s="21"/>
      <c r="V319" s="21"/>
      <c r="W319" s="489"/>
      <c r="X319" s="490">
        <v>1503</v>
      </c>
      <c r="Y319" s="194">
        <v>80</v>
      </c>
      <c r="Z319" s="192">
        <v>3022</v>
      </c>
      <c r="AA319" s="192">
        <v>25484.45</v>
      </c>
      <c r="AB319" s="192">
        <v>26868</v>
      </c>
      <c r="AC319" s="194">
        <v>-1383.5499999999993</v>
      </c>
      <c r="AD319" s="491">
        <v>23846</v>
      </c>
      <c r="AE319" s="492">
        <v>-0.83</v>
      </c>
      <c r="AF319" s="192">
        <v>13271</v>
      </c>
      <c r="AG319" s="192">
        <v>13271</v>
      </c>
      <c r="AH319" s="192">
        <v>-0.83</v>
      </c>
      <c r="AI319" s="193">
        <v>8798</v>
      </c>
      <c r="AJ319" s="194">
        <v>0</v>
      </c>
      <c r="AK319" s="192">
        <v>534.63639999999998</v>
      </c>
      <c r="AL319" s="192">
        <v>606.28</v>
      </c>
      <c r="AM319" s="207">
        <v>1193.3499999999999</v>
      </c>
      <c r="AN319" s="207">
        <v>25.478571428571431</v>
      </c>
      <c r="AO319" s="197">
        <v>-0.13400434388679858</v>
      </c>
      <c r="AP319" s="493">
        <v>700.8</v>
      </c>
      <c r="AQ319" s="494">
        <v>1033.04</v>
      </c>
      <c r="AR319" s="495">
        <v>1125.02</v>
      </c>
      <c r="AS319" s="495">
        <v>1132.08</v>
      </c>
      <c r="AT319" s="495">
        <v>1238.3599999999999</v>
      </c>
      <c r="AU319" s="496">
        <v>1215.46</v>
      </c>
      <c r="AV319" s="589">
        <v>1154.49</v>
      </c>
      <c r="AW319" s="21"/>
      <c r="AX319" s="497">
        <v>1.0701000000000001</v>
      </c>
      <c r="AY319" s="498">
        <v>1.4505999999999999</v>
      </c>
      <c r="AZ319" s="499">
        <v>2.5737999999999999</v>
      </c>
      <c r="BA319" s="499">
        <v>2.3824999999999998</v>
      </c>
      <c r="BB319" s="579">
        <v>1.6641999999999999</v>
      </c>
      <c r="BC319" s="307"/>
      <c r="BD319" s="500"/>
      <c r="BE319" s="501"/>
      <c r="BF319" s="580">
        <v>1060.04</v>
      </c>
      <c r="BG319" s="502">
        <v>1060.04</v>
      </c>
      <c r="BH319" s="503">
        <v>0</v>
      </c>
      <c r="BI319" s="503">
        <v>0</v>
      </c>
      <c r="BJ319" s="503">
        <v>0</v>
      </c>
      <c r="BK319" s="503">
        <v>1060.04</v>
      </c>
      <c r="BL319" s="503">
        <v>1060.04</v>
      </c>
      <c r="BM319" s="503">
        <v>1060.04</v>
      </c>
      <c r="BN319" s="503">
        <v>1060.02</v>
      </c>
      <c r="BO319" s="503">
        <v>1059.97</v>
      </c>
      <c r="BP319" s="503">
        <v>32.044685384808226</v>
      </c>
      <c r="BQ319" s="503">
        <v>0</v>
      </c>
      <c r="BR319" s="503">
        <v>0</v>
      </c>
      <c r="BS319" s="503">
        <v>1060.06</v>
      </c>
      <c r="BT319" s="503">
        <v>0</v>
      </c>
      <c r="BU319" s="504">
        <v>0</v>
      </c>
      <c r="BV319" s="307"/>
      <c r="BW319" s="458"/>
      <c r="BX319" s="505"/>
      <c r="BY319" s="505"/>
      <c r="BZ319" s="505"/>
      <c r="CA319" s="505"/>
      <c r="CB319" s="505"/>
      <c r="CC319" s="505"/>
      <c r="CD319" s="505"/>
      <c r="CE319" s="505"/>
      <c r="CF319" s="505"/>
      <c r="CG319" s="505"/>
      <c r="CH319" s="505"/>
      <c r="CI319" s="505"/>
      <c r="CJ319" s="505"/>
      <c r="CK319" s="505"/>
      <c r="CL319" s="505"/>
      <c r="CM319" s="505"/>
      <c r="CN319" s="505"/>
      <c r="CO319" s="500"/>
      <c r="CP319" s="505"/>
      <c r="CQ319" s="505"/>
      <c r="CR319" s="506"/>
      <c r="CS319" s="500"/>
      <c r="CT319" s="505"/>
      <c r="CU319" s="500"/>
      <c r="CV319" s="500"/>
      <c r="CW319" s="500"/>
      <c r="CX319" s="506"/>
      <c r="CY319" s="505"/>
      <c r="CZ319" s="475"/>
      <c r="DA319" s="307"/>
      <c r="DB319" s="507">
        <v>0</v>
      </c>
      <c r="DC319" s="508"/>
      <c r="DD319" s="508"/>
      <c r="DE319" s="508"/>
      <c r="DF319" s="573">
        <v>777.27</v>
      </c>
      <c r="DG319" s="396">
        <v>245.34</v>
      </c>
      <c r="DH319" s="397"/>
      <c r="DI319" s="512"/>
      <c r="DJ319" s="171">
        <v>1022.61</v>
      </c>
      <c r="DK319" s="172">
        <v>777.27</v>
      </c>
      <c r="DL319" s="172">
        <v>245.34</v>
      </c>
      <c r="DM319" s="172">
        <v>0</v>
      </c>
      <c r="DN319" s="172">
        <v>0</v>
      </c>
      <c r="DO319" s="172">
        <v>3617.3500000000004</v>
      </c>
      <c r="DP319" s="172">
        <v>954.73</v>
      </c>
      <c r="DQ319" s="513">
        <v>0</v>
      </c>
      <c r="DS319" s="2"/>
      <c r="DT319" s="2"/>
      <c r="DU319" s="2"/>
      <c r="DV319" s="2"/>
      <c r="DW319" s="60"/>
      <c r="DX319" s="512">
        <v>0</v>
      </c>
      <c r="DY319" s="514">
        <v>0</v>
      </c>
      <c r="DZ319" s="169">
        <v>0</v>
      </c>
      <c r="EA319" s="169">
        <v>0</v>
      </c>
      <c r="EB319" s="577"/>
      <c r="EC319" s="577"/>
      <c r="ED319" s="577"/>
      <c r="EE319" s="577"/>
      <c r="EF319" s="577"/>
      <c r="EG319" s="577"/>
      <c r="EH319" s="577"/>
      <c r="EI319" s="577"/>
      <c r="EJ319" s="577"/>
      <c r="EK319" s="577"/>
      <c r="EL319" s="577"/>
      <c r="EM319" s="169">
        <v>1193.3499999999999</v>
      </c>
      <c r="EO319" s="656">
        <v>8484.7000000000007</v>
      </c>
      <c r="EP319" s="657">
        <v>12521.7</v>
      </c>
      <c r="EQ319" s="658">
        <v>2817.5</v>
      </c>
      <c r="ER319" s="657">
        <v>2609.1</v>
      </c>
      <c r="ES319" s="657">
        <v>4102.1000000000004</v>
      </c>
      <c r="EU319" s="635">
        <v>3.5610365992270888E-2</v>
      </c>
      <c r="EV319" s="635">
        <v>5.6461457312937932E-2</v>
      </c>
      <c r="EW319" s="635">
        <v>1.0709269662921348E-2</v>
      </c>
      <c r="EX319" s="635">
        <v>4.9161807580174958E-2</v>
      </c>
      <c r="EY319" s="635">
        <v>3.5027052458245035E-2</v>
      </c>
      <c r="EZ319" s="9"/>
    </row>
    <row r="320" spans="8:156" x14ac:dyDescent="0.2">
      <c r="H320" s="14"/>
      <c r="I320" s="248"/>
      <c r="J320" s="4"/>
      <c r="K320" s="249"/>
      <c r="L320" s="249"/>
      <c r="M320" s="486">
        <v>45187</v>
      </c>
      <c r="N320" s="193">
        <v>8796</v>
      </c>
      <c r="O320" s="191">
        <v>13458</v>
      </c>
      <c r="P320" s="192">
        <v>2980</v>
      </c>
      <c r="Q320" s="191">
        <v>2716</v>
      </c>
      <c r="R320" s="578">
        <v>4482</v>
      </c>
      <c r="S320" s="487"/>
      <c r="T320" s="488"/>
      <c r="U320" s="21"/>
      <c r="V320" s="21"/>
      <c r="W320" s="489"/>
      <c r="X320" s="490">
        <v>1588</v>
      </c>
      <c r="Y320" s="194">
        <v>81</v>
      </c>
      <c r="Z320" s="192">
        <v>2628</v>
      </c>
      <c r="AA320" s="192">
        <v>26513.08</v>
      </c>
      <c r="AB320" s="192">
        <v>27093</v>
      </c>
      <c r="AC320" s="194">
        <v>-579.91999999999825</v>
      </c>
      <c r="AD320" s="491">
        <v>24465</v>
      </c>
      <c r="AE320" s="492">
        <v>0.67</v>
      </c>
      <c r="AF320" s="192">
        <v>13458</v>
      </c>
      <c r="AG320" s="192">
        <v>13458</v>
      </c>
      <c r="AH320" s="192">
        <v>1.67</v>
      </c>
      <c r="AI320" s="193">
        <v>8796</v>
      </c>
      <c r="AJ320" s="194">
        <v>0</v>
      </c>
      <c r="AK320" s="192">
        <v>540.29629999999997</v>
      </c>
      <c r="AL320" s="192">
        <v>528.66</v>
      </c>
      <c r="AM320" s="207">
        <v>1203.5899999999999</v>
      </c>
      <c r="AN320" s="207">
        <v>25.833333333333332</v>
      </c>
      <c r="AO320" s="197">
        <v>2.1536886334405782E-2</v>
      </c>
      <c r="AP320" s="493">
        <v>878.87</v>
      </c>
      <c r="AQ320" s="494">
        <v>1046.57</v>
      </c>
      <c r="AR320" s="495">
        <v>1126.4000000000001</v>
      </c>
      <c r="AS320" s="495">
        <v>1131.6600000000001</v>
      </c>
      <c r="AT320" s="495">
        <v>1241.08</v>
      </c>
      <c r="AU320" s="496">
        <v>1215.46</v>
      </c>
      <c r="AV320" s="589">
        <v>1155.1400000000001</v>
      </c>
      <c r="AW320" s="21"/>
      <c r="AX320" s="497">
        <v>1.085</v>
      </c>
      <c r="AY320" s="498">
        <v>1.4480999999999999</v>
      </c>
      <c r="AZ320" s="499">
        <v>2.6071</v>
      </c>
      <c r="BA320" s="499">
        <v>2.3824999999999998</v>
      </c>
      <c r="BB320" s="579">
        <v>1.6685000000000001</v>
      </c>
      <c r="BC320" s="307"/>
      <c r="BD320" s="500"/>
      <c r="BE320" s="501"/>
      <c r="BF320" s="580">
        <v>1060.5999999999999</v>
      </c>
      <c r="BG320" s="502">
        <v>1060.5999999999999</v>
      </c>
      <c r="BH320" s="503">
        <v>0</v>
      </c>
      <c r="BI320" s="503">
        <v>0</v>
      </c>
      <c r="BJ320" s="503">
        <v>0</v>
      </c>
      <c r="BK320" s="503">
        <v>1060.5999999999999</v>
      </c>
      <c r="BL320" s="503">
        <v>1060.5999999999999</v>
      </c>
      <c r="BM320" s="503">
        <v>1060.5999999999999</v>
      </c>
      <c r="BN320" s="503">
        <v>1060.51</v>
      </c>
      <c r="BO320" s="503">
        <v>1060.56</v>
      </c>
      <c r="BP320" s="503">
        <v>33.307227429699061</v>
      </c>
      <c r="BQ320" s="503">
        <v>0</v>
      </c>
      <c r="BR320" s="503">
        <v>0</v>
      </c>
      <c r="BS320" s="503">
        <v>1060.5899999999999</v>
      </c>
      <c r="BT320" s="503">
        <v>0</v>
      </c>
      <c r="BU320" s="504">
        <v>0</v>
      </c>
      <c r="BV320" s="307"/>
      <c r="BW320" s="458"/>
      <c r="BX320" s="505"/>
      <c r="BY320" s="505"/>
      <c r="BZ320" s="505"/>
      <c r="CA320" s="505"/>
      <c r="CB320" s="505"/>
      <c r="CC320" s="505"/>
      <c r="CD320" s="505"/>
      <c r="CE320" s="505"/>
      <c r="CF320" s="505"/>
      <c r="CG320" s="505"/>
      <c r="CH320" s="505"/>
      <c r="CI320" s="505"/>
      <c r="CJ320" s="505"/>
      <c r="CK320" s="505"/>
      <c r="CL320" s="505"/>
      <c r="CM320" s="505"/>
      <c r="CN320" s="505"/>
      <c r="CO320" s="500"/>
      <c r="CP320" s="505"/>
      <c r="CQ320" s="505"/>
      <c r="CR320" s="506"/>
      <c r="CS320" s="500"/>
      <c r="CT320" s="505"/>
      <c r="CU320" s="500"/>
      <c r="CV320" s="500"/>
      <c r="CW320" s="500"/>
      <c r="CX320" s="506"/>
      <c r="CY320" s="505"/>
      <c r="CZ320" s="475"/>
      <c r="DA320" s="307"/>
      <c r="DB320" s="507">
        <v>0</v>
      </c>
      <c r="DC320" s="508"/>
      <c r="DD320" s="508"/>
      <c r="DE320" s="508"/>
      <c r="DF320" s="573">
        <v>794.99</v>
      </c>
      <c r="DG320" s="396">
        <v>285.23</v>
      </c>
      <c r="DH320" s="397"/>
      <c r="DI320" s="512"/>
      <c r="DJ320" s="171">
        <v>1080.22</v>
      </c>
      <c r="DK320" s="172">
        <v>794.99</v>
      </c>
      <c r="DL320" s="172">
        <v>285.23</v>
      </c>
      <c r="DM320" s="172">
        <v>1285.31</v>
      </c>
      <c r="DN320" s="172">
        <v>607.98</v>
      </c>
      <c r="DO320" s="172">
        <v>3127.03</v>
      </c>
      <c r="DP320" s="172">
        <v>631.98</v>
      </c>
      <c r="DQ320" s="513">
        <v>0</v>
      </c>
      <c r="DS320" s="2"/>
      <c r="DT320" s="2"/>
      <c r="DU320" s="2"/>
      <c r="DV320" s="2"/>
      <c r="DW320" s="60"/>
      <c r="DX320" s="512">
        <v>53983</v>
      </c>
      <c r="DY320" s="514">
        <v>2</v>
      </c>
      <c r="DZ320" s="169">
        <v>0</v>
      </c>
      <c r="EA320" s="169">
        <v>0</v>
      </c>
      <c r="EB320" s="577"/>
      <c r="EC320" s="577"/>
      <c r="ED320" s="577"/>
      <c r="EE320" s="577"/>
      <c r="EF320" s="577"/>
      <c r="EG320" s="577"/>
      <c r="EH320" s="577"/>
      <c r="EI320" s="577"/>
      <c r="EJ320" s="577"/>
      <c r="EK320" s="577"/>
      <c r="EL320" s="577"/>
      <c r="EM320" s="169">
        <v>1203.5899999999999</v>
      </c>
      <c r="EO320" s="656">
        <v>8686</v>
      </c>
      <c r="EP320" s="657">
        <v>12697.7</v>
      </c>
      <c r="EQ320" s="658">
        <v>2914</v>
      </c>
      <c r="ER320" s="657">
        <v>2611.8000000000002</v>
      </c>
      <c r="ES320" s="657">
        <v>4305.2</v>
      </c>
      <c r="EU320" s="635">
        <v>1.250568440200091E-2</v>
      </c>
      <c r="EV320" s="635">
        <v>5.649427849606177E-2</v>
      </c>
      <c r="EW320" s="635">
        <v>2.214765100671141E-2</v>
      </c>
      <c r="EX320" s="635">
        <v>3.8365243004418195E-2</v>
      </c>
      <c r="EY320" s="635">
        <v>3.9446675591253942E-2</v>
      </c>
      <c r="EZ320" s="9"/>
    </row>
    <row r="321" spans="8:156" x14ac:dyDescent="0.2">
      <c r="H321" s="14"/>
      <c r="I321" s="248"/>
      <c r="J321" s="4"/>
      <c r="K321" s="249"/>
      <c r="L321" s="249"/>
      <c r="M321" s="486">
        <v>45188</v>
      </c>
      <c r="N321" s="193">
        <v>8648</v>
      </c>
      <c r="O321" s="191">
        <v>13183</v>
      </c>
      <c r="P321" s="192">
        <v>2532</v>
      </c>
      <c r="Q321" s="191">
        <v>2592</v>
      </c>
      <c r="R321" s="578">
        <v>4511</v>
      </c>
      <c r="S321" s="487"/>
      <c r="T321" s="488"/>
      <c r="U321" s="21"/>
      <c r="V321" s="21"/>
      <c r="W321" s="489"/>
      <c r="X321" s="490">
        <v>1488</v>
      </c>
      <c r="Y321" s="194">
        <v>79</v>
      </c>
      <c r="Z321" s="192">
        <v>2944</v>
      </c>
      <c r="AA321" s="192">
        <v>25470.41</v>
      </c>
      <c r="AB321" s="192">
        <v>26136</v>
      </c>
      <c r="AC321" s="194">
        <v>-665.59000000000015</v>
      </c>
      <c r="AD321" s="491">
        <v>23192</v>
      </c>
      <c r="AE321" s="492">
        <v>-0.15</v>
      </c>
      <c r="AF321" s="192">
        <v>13183</v>
      </c>
      <c r="AG321" s="192">
        <v>13183</v>
      </c>
      <c r="AH321" s="192">
        <v>-0.15</v>
      </c>
      <c r="AI321" s="193">
        <v>8648</v>
      </c>
      <c r="AJ321" s="194">
        <v>0</v>
      </c>
      <c r="AK321" s="192">
        <v>534.98599999999999</v>
      </c>
      <c r="AL321" s="192">
        <v>548.80999999999995</v>
      </c>
      <c r="AM321" s="207">
        <v>1202.03</v>
      </c>
      <c r="AN321" s="207">
        <v>27.964285714285715</v>
      </c>
      <c r="AO321" s="197">
        <v>-2.5839928521493936E-2</v>
      </c>
      <c r="AP321" s="493">
        <v>967.42</v>
      </c>
      <c r="AQ321" s="494">
        <v>1058.71</v>
      </c>
      <c r="AR321" s="495">
        <v>1132.56</v>
      </c>
      <c r="AS321" s="495">
        <v>1129.42</v>
      </c>
      <c r="AT321" s="495">
        <v>1235.3499999999999</v>
      </c>
      <c r="AU321" s="496">
        <v>1215.46</v>
      </c>
      <c r="AV321" s="589">
        <v>1152.95</v>
      </c>
      <c r="AW321" s="21"/>
      <c r="AX321" s="497">
        <v>1.1745000000000001</v>
      </c>
      <c r="AY321" s="498">
        <v>1.4146000000000001</v>
      </c>
      <c r="AZ321" s="499">
        <v>2.5327999999999999</v>
      </c>
      <c r="BA321" s="499">
        <v>2.3824999999999998</v>
      </c>
      <c r="BB321" s="579">
        <v>1.6462000000000001</v>
      </c>
      <c r="BC321" s="307"/>
      <c r="BD321" s="500"/>
      <c r="BE321" s="501"/>
      <c r="BF321" s="580">
        <v>1059.3900000000001</v>
      </c>
      <c r="BG321" s="502">
        <v>1059.3900000000001</v>
      </c>
      <c r="BH321" s="503">
        <v>0</v>
      </c>
      <c r="BI321" s="503">
        <v>0</v>
      </c>
      <c r="BJ321" s="503">
        <v>0</v>
      </c>
      <c r="BK321" s="503">
        <v>1059.3900000000001</v>
      </c>
      <c r="BL321" s="503">
        <v>1059.3900000000001</v>
      </c>
      <c r="BM321" s="503">
        <v>1059.3900000000001</v>
      </c>
      <c r="BN321" s="503">
        <v>1059.8</v>
      </c>
      <c r="BO321" s="503">
        <v>1059.3399999999999</v>
      </c>
      <c r="BP321" s="503">
        <v>32.172503654738442</v>
      </c>
      <c r="BQ321" s="503">
        <v>0</v>
      </c>
      <c r="BR321" s="503">
        <v>0</v>
      </c>
      <c r="BS321" s="503">
        <v>1059.4000000000001</v>
      </c>
      <c r="BT321" s="503">
        <v>0</v>
      </c>
      <c r="BU321" s="504">
        <v>0</v>
      </c>
      <c r="BV321" s="307"/>
      <c r="BW321" s="458"/>
      <c r="BX321" s="505"/>
      <c r="BY321" s="505"/>
      <c r="BZ321" s="505"/>
      <c r="CA321" s="505"/>
      <c r="CB321" s="505"/>
      <c r="CC321" s="505"/>
      <c r="CD321" s="505"/>
      <c r="CE321" s="505"/>
      <c r="CF321" s="505"/>
      <c r="CG321" s="505"/>
      <c r="CH321" s="505"/>
      <c r="CI321" s="505"/>
      <c r="CJ321" s="505"/>
      <c r="CK321" s="505"/>
      <c r="CL321" s="505"/>
      <c r="CM321" s="505"/>
      <c r="CN321" s="505"/>
      <c r="CO321" s="500"/>
      <c r="CP321" s="505"/>
      <c r="CQ321" s="505"/>
      <c r="CR321" s="506"/>
      <c r="CS321" s="500"/>
      <c r="CT321" s="505"/>
      <c r="CU321" s="500"/>
      <c r="CV321" s="500"/>
      <c r="CW321" s="500"/>
      <c r="CX321" s="506"/>
      <c r="CY321" s="505"/>
      <c r="CZ321" s="475"/>
      <c r="DA321" s="307"/>
      <c r="DB321" s="507">
        <v>0</v>
      </c>
      <c r="DC321" s="508"/>
      <c r="DD321" s="508"/>
      <c r="DE321" s="508"/>
      <c r="DF321" s="573">
        <v>766.18</v>
      </c>
      <c r="DG321" s="396">
        <v>246.16</v>
      </c>
      <c r="DH321" s="397"/>
      <c r="DI321" s="512"/>
      <c r="DJ321" s="171">
        <v>1012.3399999999999</v>
      </c>
      <c r="DK321" s="172">
        <v>766.18</v>
      </c>
      <c r="DL321" s="172">
        <v>246.16</v>
      </c>
      <c r="DM321" s="172">
        <v>1241.3599999999999</v>
      </c>
      <c r="DN321" s="172">
        <v>216.29</v>
      </c>
      <c r="DO321" s="172">
        <v>2651.85</v>
      </c>
      <c r="DP321" s="172">
        <v>661.85</v>
      </c>
      <c r="DQ321" s="513">
        <v>0</v>
      </c>
      <c r="DS321" s="2"/>
      <c r="DT321" s="2"/>
      <c r="DU321" s="2"/>
      <c r="DV321" s="2"/>
      <c r="DW321" s="60"/>
      <c r="DX321" s="512">
        <v>52137</v>
      </c>
      <c r="DY321" s="514">
        <v>1</v>
      </c>
      <c r="DZ321" s="169">
        <v>0</v>
      </c>
      <c r="EA321" s="169">
        <v>0</v>
      </c>
      <c r="EB321" s="577"/>
      <c r="EC321" s="577"/>
      <c r="ED321" s="577"/>
      <c r="EE321" s="577"/>
      <c r="EF321" s="577"/>
      <c r="EG321" s="577"/>
      <c r="EH321" s="577"/>
      <c r="EI321" s="577"/>
      <c r="EJ321" s="577"/>
      <c r="EK321" s="577"/>
      <c r="EL321" s="577"/>
      <c r="EM321" s="169">
        <v>1202.03</v>
      </c>
      <c r="EO321" s="656">
        <v>8256.7000000000007</v>
      </c>
      <c r="EP321" s="657">
        <v>12422.5</v>
      </c>
      <c r="EQ321" s="658">
        <v>2465.9</v>
      </c>
      <c r="ER321" s="657">
        <v>2491.8000000000002</v>
      </c>
      <c r="ES321" s="657">
        <v>4335.8</v>
      </c>
      <c r="EU321" s="635">
        <v>4.5247456059204355E-2</v>
      </c>
      <c r="EV321" s="635">
        <v>5.7687931426837591E-2</v>
      </c>
      <c r="EW321" s="635">
        <v>2.6105845181674529E-2</v>
      </c>
      <c r="EX321" s="635">
        <v>3.8657407407407335E-2</v>
      </c>
      <c r="EY321" s="635">
        <v>3.8838395034360415E-2</v>
      </c>
      <c r="EZ321" s="9"/>
    </row>
    <row r="322" spans="8:156" x14ac:dyDescent="0.2">
      <c r="H322" s="14"/>
      <c r="I322" s="248"/>
      <c r="J322" s="4"/>
      <c r="K322" s="249"/>
      <c r="L322" s="249"/>
      <c r="M322" s="486">
        <v>45189</v>
      </c>
      <c r="N322" s="193">
        <v>8638</v>
      </c>
      <c r="O322" s="191">
        <v>13463</v>
      </c>
      <c r="P322" s="192">
        <v>3008</v>
      </c>
      <c r="Q322" s="191">
        <v>2536</v>
      </c>
      <c r="R322" s="578">
        <v>4428</v>
      </c>
      <c r="S322" s="487"/>
      <c r="T322" s="488"/>
      <c r="U322" s="21"/>
      <c r="V322" s="21"/>
      <c r="W322" s="489"/>
      <c r="X322" s="490">
        <v>1539</v>
      </c>
      <c r="Y322" s="194">
        <v>80</v>
      </c>
      <c r="Z322" s="192">
        <v>2958</v>
      </c>
      <c r="AA322" s="192">
        <v>25263.1</v>
      </c>
      <c r="AB322" s="192">
        <v>26689</v>
      </c>
      <c r="AC322" s="194">
        <v>-1425.9000000000015</v>
      </c>
      <c r="AD322" s="491">
        <v>23731</v>
      </c>
      <c r="AE322" s="492">
        <v>-0.63</v>
      </c>
      <c r="AF322" s="192">
        <v>13463</v>
      </c>
      <c r="AG322" s="192">
        <v>13463</v>
      </c>
      <c r="AH322" s="192">
        <v>0.37</v>
      </c>
      <c r="AI322" s="193">
        <v>8638</v>
      </c>
      <c r="AJ322" s="194">
        <v>0</v>
      </c>
      <c r="AK322" s="192">
        <v>573.28</v>
      </c>
      <c r="AL322" s="192">
        <v>540.38</v>
      </c>
      <c r="AM322" s="207">
        <v>1194.29</v>
      </c>
      <c r="AN322" s="207">
        <v>27.164285714285718</v>
      </c>
      <c r="AO322" s="197">
        <v>5.7389059447390416E-2</v>
      </c>
      <c r="AP322" s="493">
        <v>920.16</v>
      </c>
      <c r="AQ322" s="494">
        <v>1077.9000000000001</v>
      </c>
      <c r="AR322" s="495">
        <v>1130.93</v>
      </c>
      <c r="AS322" s="495">
        <v>1130.6099999999999</v>
      </c>
      <c r="AT322" s="495">
        <v>1236.1400000000001</v>
      </c>
      <c r="AU322" s="496">
        <v>1215.46</v>
      </c>
      <c r="AV322" s="589">
        <v>1154.57</v>
      </c>
      <c r="AW322" s="21"/>
      <c r="AX322" s="497">
        <v>1.1409</v>
      </c>
      <c r="AY322" s="498">
        <v>1.4316</v>
      </c>
      <c r="AZ322" s="499">
        <v>2.5282</v>
      </c>
      <c r="BA322" s="499">
        <v>2.3824999999999998</v>
      </c>
      <c r="BB322" s="579">
        <v>1.6624000000000001</v>
      </c>
      <c r="BC322" s="307"/>
      <c r="BD322" s="500"/>
      <c r="BE322" s="501"/>
      <c r="BF322" s="580">
        <v>1060.1500000000001</v>
      </c>
      <c r="BG322" s="502">
        <v>1060.1500000000001</v>
      </c>
      <c r="BH322" s="503">
        <v>0</v>
      </c>
      <c r="BI322" s="503">
        <v>0</v>
      </c>
      <c r="BJ322" s="503">
        <v>0</v>
      </c>
      <c r="BK322" s="503">
        <v>1060.1500000000001</v>
      </c>
      <c r="BL322" s="503">
        <v>1060.1500000000001</v>
      </c>
      <c r="BM322" s="503">
        <v>1060.1500000000001</v>
      </c>
      <c r="BN322" s="503">
        <v>1059.71</v>
      </c>
      <c r="BO322" s="503">
        <v>1060.19</v>
      </c>
      <c r="BP322" s="503">
        <v>32.633367630093851</v>
      </c>
      <c r="BQ322" s="503">
        <v>0</v>
      </c>
      <c r="BR322" s="503">
        <v>0</v>
      </c>
      <c r="BS322" s="503">
        <v>1060.22</v>
      </c>
      <c r="BT322" s="503">
        <v>0</v>
      </c>
      <c r="BU322" s="504">
        <v>0</v>
      </c>
      <c r="BV322" s="307"/>
      <c r="BW322" s="458"/>
      <c r="BX322" s="505"/>
      <c r="BY322" s="505"/>
      <c r="BZ322" s="505"/>
      <c r="CA322" s="505"/>
      <c r="CB322" s="505"/>
      <c r="CC322" s="505"/>
      <c r="CD322" s="505"/>
      <c r="CE322" s="505"/>
      <c r="CF322" s="505"/>
      <c r="CG322" s="505"/>
      <c r="CH322" s="505"/>
      <c r="CI322" s="505"/>
      <c r="CJ322" s="505"/>
      <c r="CK322" s="505"/>
      <c r="CL322" s="505"/>
      <c r="CM322" s="505"/>
      <c r="CN322" s="505"/>
      <c r="CO322" s="500"/>
      <c r="CP322" s="505"/>
      <c r="CQ322" s="505"/>
      <c r="CR322" s="506"/>
      <c r="CS322" s="500"/>
      <c r="CT322" s="505"/>
      <c r="CU322" s="500"/>
      <c r="CV322" s="500"/>
      <c r="CW322" s="500"/>
      <c r="CX322" s="506"/>
      <c r="CY322" s="505"/>
      <c r="CZ322" s="475"/>
      <c r="DA322" s="307"/>
      <c r="DB322" s="507">
        <v>0</v>
      </c>
      <c r="DC322" s="508"/>
      <c r="DD322" s="508"/>
      <c r="DE322" s="508"/>
      <c r="DF322" s="573">
        <v>781.88</v>
      </c>
      <c r="DG322" s="396">
        <v>264.77</v>
      </c>
      <c r="DH322" s="397"/>
      <c r="DI322" s="512"/>
      <c r="DJ322" s="171">
        <v>1046.6500000000001</v>
      </c>
      <c r="DK322" s="172">
        <v>781.88</v>
      </c>
      <c r="DL322" s="172">
        <v>264.77</v>
      </c>
      <c r="DM322" s="172">
        <v>758.62</v>
      </c>
      <c r="DN322" s="172">
        <v>276.62</v>
      </c>
      <c r="DO322" s="172">
        <v>2675.1099999999997</v>
      </c>
      <c r="DP322" s="172">
        <v>650</v>
      </c>
      <c r="DQ322" s="513">
        <v>0</v>
      </c>
      <c r="DS322" s="2"/>
      <c r="DT322" s="2"/>
      <c r="DU322" s="2"/>
      <c r="DV322" s="2"/>
      <c r="DW322" s="60"/>
      <c r="DX322" s="512">
        <v>31862</v>
      </c>
      <c r="DY322" s="514">
        <v>1</v>
      </c>
      <c r="DZ322" s="169">
        <v>0</v>
      </c>
      <c r="EA322" s="169">
        <v>0</v>
      </c>
      <c r="EB322" s="577"/>
      <c r="EC322" s="577"/>
      <c r="ED322" s="577"/>
      <c r="EE322" s="577"/>
      <c r="EF322" s="577"/>
      <c r="EG322" s="577"/>
      <c r="EH322" s="577"/>
      <c r="EI322" s="577"/>
      <c r="EJ322" s="577"/>
      <c r="EK322" s="577"/>
      <c r="EL322" s="577"/>
      <c r="EM322" s="169">
        <v>1194.29</v>
      </c>
      <c r="EO322" s="656">
        <v>8090.4</v>
      </c>
      <c r="EP322" s="657">
        <v>12696.9</v>
      </c>
      <c r="EQ322" s="658">
        <v>2912.4</v>
      </c>
      <c r="ER322" s="657">
        <v>2437.9</v>
      </c>
      <c r="ES322" s="657">
        <v>4258.6000000000004</v>
      </c>
      <c r="EU322" s="635">
        <v>6.3394304237091956E-2</v>
      </c>
      <c r="EV322" s="635">
        <v>5.690410755403702E-2</v>
      </c>
      <c r="EW322" s="635">
        <v>3.1781914893616994E-2</v>
      </c>
      <c r="EX322" s="635">
        <v>3.8682965299684506E-2</v>
      </c>
      <c r="EY322" s="635">
        <v>3.8256549232158904E-2</v>
      </c>
      <c r="EZ322" s="9"/>
    </row>
    <row r="323" spans="8:156" x14ac:dyDescent="0.2">
      <c r="H323" s="14"/>
      <c r="I323" s="248"/>
      <c r="J323" s="4"/>
      <c r="K323" s="249"/>
      <c r="L323" s="249"/>
      <c r="M323" s="486">
        <v>45190</v>
      </c>
      <c r="N323" s="193">
        <v>8754</v>
      </c>
      <c r="O323" s="191">
        <v>13328</v>
      </c>
      <c r="P323" s="192">
        <v>3056</v>
      </c>
      <c r="Q323" s="191">
        <v>2490</v>
      </c>
      <c r="R323" s="578">
        <v>4557</v>
      </c>
      <c r="S323" s="487"/>
      <c r="T323" s="488"/>
      <c r="U323" s="21"/>
      <c r="V323" s="21"/>
      <c r="W323" s="489"/>
      <c r="X323" s="490">
        <v>1565</v>
      </c>
      <c r="Y323" s="194">
        <v>80</v>
      </c>
      <c r="Z323" s="192">
        <v>2890</v>
      </c>
      <c r="AA323" s="192">
        <v>25201.1</v>
      </c>
      <c r="AB323" s="192">
        <v>26840</v>
      </c>
      <c r="AC323" s="194">
        <v>-1638.9000000000015</v>
      </c>
      <c r="AD323" s="491">
        <v>23950</v>
      </c>
      <c r="AE323" s="492">
        <v>-0.25</v>
      </c>
      <c r="AF323" s="192">
        <v>13328</v>
      </c>
      <c r="AG323" s="192">
        <v>13328</v>
      </c>
      <c r="AH323" s="192">
        <v>0.75</v>
      </c>
      <c r="AI323" s="193">
        <v>8754</v>
      </c>
      <c r="AJ323" s="194">
        <v>0</v>
      </c>
      <c r="AK323" s="192">
        <v>620.33000000000004</v>
      </c>
      <c r="AL323" s="192">
        <v>615.69000000000005</v>
      </c>
      <c r="AM323" s="207">
        <v>1188.27</v>
      </c>
      <c r="AN323" s="207">
        <v>27.61904761904762</v>
      </c>
      <c r="AO323" s="197">
        <v>7.4798897361081779E-3</v>
      </c>
      <c r="AP323" s="493">
        <v>752.63</v>
      </c>
      <c r="AQ323" s="494">
        <v>1139.02</v>
      </c>
      <c r="AR323" s="495">
        <v>1131.69</v>
      </c>
      <c r="AS323" s="495">
        <v>1133.8399999999999</v>
      </c>
      <c r="AT323" s="495">
        <v>1236</v>
      </c>
      <c r="AU323" s="496">
        <v>1215.46</v>
      </c>
      <c r="AV323" s="589">
        <v>1153.77</v>
      </c>
      <c r="AW323" s="21"/>
      <c r="AX323" s="497">
        <v>1.1599999999999999</v>
      </c>
      <c r="AY323" s="498">
        <v>1.4745999999999999</v>
      </c>
      <c r="AZ323" s="499">
        <v>2.5324</v>
      </c>
      <c r="BA323" s="499">
        <v>2.3824999999999998</v>
      </c>
      <c r="BB323" s="579">
        <v>1.6515</v>
      </c>
      <c r="BC323" s="307"/>
      <c r="BD323" s="500"/>
      <c r="BE323" s="501"/>
      <c r="BF323" s="580">
        <v>1060.32</v>
      </c>
      <c r="BG323" s="502">
        <v>1060.32</v>
      </c>
      <c r="BH323" s="503">
        <v>0</v>
      </c>
      <c r="BI323" s="503">
        <v>0</v>
      </c>
      <c r="BJ323" s="503">
        <v>0</v>
      </c>
      <c r="BK323" s="503">
        <v>1060.32</v>
      </c>
      <c r="BL323" s="503">
        <v>1060.32</v>
      </c>
      <c r="BM323" s="503">
        <v>1060.32</v>
      </c>
      <c r="BN323" s="503">
        <v>1060.27</v>
      </c>
      <c r="BO323" s="503">
        <v>1060.26</v>
      </c>
      <c r="BP323" s="503">
        <v>33.080006214074871</v>
      </c>
      <c r="BQ323" s="503">
        <v>0</v>
      </c>
      <c r="BR323" s="503">
        <v>0</v>
      </c>
      <c r="BS323" s="503">
        <v>1060.31</v>
      </c>
      <c r="BT323" s="503">
        <v>0</v>
      </c>
      <c r="BU323" s="504">
        <v>0</v>
      </c>
      <c r="BV323" s="307"/>
      <c r="BW323" s="458"/>
      <c r="BX323" s="505"/>
      <c r="BY323" s="505"/>
      <c r="BZ323" s="505"/>
      <c r="CA323" s="505"/>
      <c r="CB323" s="505"/>
      <c r="CC323" s="505"/>
      <c r="CD323" s="505"/>
      <c r="CE323" s="505"/>
      <c r="CF323" s="505"/>
      <c r="CG323" s="505"/>
      <c r="CH323" s="505"/>
      <c r="CI323" s="505"/>
      <c r="CJ323" s="505"/>
      <c r="CK323" s="505"/>
      <c r="CL323" s="505"/>
      <c r="CM323" s="505"/>
      <c r="CN323" s="505"/>
      <c r="CO323" s="500"/>
      <c r="CP323" s="505"/>
      <c r="CQ323" s="505"/>
      <c r="CR323" s="506"/>
      <c r="CS323" s="500"/>
      <c r="CT323" s="505"/>
      <c r="CU323" s="500"/>
      <c r="CV323" s="500"/>
      <c r="CW323" s="500"/>
      <c r="CX323" s="506"/>
      <c r="CY323" s="505"/>
      <c r="CZ323" s="475"/>
      <c r="DA323" s="307"/>
      <c r="DB323" s="507">
        <v>0</v>
      </c>
      <c r="DC323" s="508"/>
      <c r="DD323" s="508"/>
      <c r="DE323" s="508"/>
      <c r="DF323" s="573">
        <v>793.91</v>
      </c>
      <c r="DG323" s="396">
        <v>270.77</v>
      </c>
      <c r="DH323" s="397"/>
      <c r="DI323" s="512"/>
      <c r="DJ323" s="171">
        <v>1064.6799999999998</v>
      </c>
      <c r="DK323" s="172">
        <v>793.91</v>
      </c>
      <c r="DL323" s="172">
        <v>270.77</v>
      </c>
      <c r="DM323" s="172">
        <v>746.98</v>
      </c>
      <c r="DN323" s="172">
        <v>282.74</v>
      </c>
      <c r="DO323" s="172">
        <v>2722.04</v>
      </c>
      <c r="DP323" s="172">
        <v>638.03</v>
      </c>
      <c r="DQ323" s="513">
        <v>0</v>
      </c>
      <c r="DS323" s="2"/>
      <c r="DT323" s="2"/>
      <c r="DU323" s="2"/>
      <c r="DV323" s="2"/>
      <c r="DW323" s="60"/>
      <c r="DX323" s="512">
        <v>31373</v>
      </c>
      <c r="DY323" s="514">
        <v>1</v>
      </c>
      <c r="DZ323" s="169">
        <v>0</v>
      </c>
      <c r="EA323" s="169">
        <v>0</v>
      </c>
      <c r="EB323" s="577"/>
      <c r="EC323" s="577"/>
      <c r="ED323" s="577"/>
      <c r="EE323" s="577"/>
      <c r="EF323" s="577"/>
      <c r="EG323" s="577"/>
      <c r="EH323" s="577"/>
      <c r="EI323" s="577"/>
      <c r="EJ323" s="577"/>
      <c r="EK323" s="577"/>
      <c r="EL323" s="577"/>
      <c r="EM323" s="169">
        <v>1188.27</v>
      </c>
      <c r="EO323" s="656">
        <v>8191.3</v>
      </c>
      <c r="EP323" s="657">
        <v>12592.7</v>
      </c>
      <c r="EQ323" s="658">
        <v>2967.7</v>
      </c>
      <c r="ER323" s="657">
        <v>2394.1999999999998</v>
      </c>
      <c r="ES323" s="657">
        <v>4369.1000000000004</v>
      </c>
      <c r="EU323" s="635">
        <v>6.4279186657527965E-2</v>
      </c>
      <c r="EV323" s="635">
        <v>5.5169567827130797E-2</v>
      </c>
      <c r="EW323" s="635">
        <v>2.8893979057591682E-2</v>
      </c>
      <c r="EX323" s="635">
        <v>3.8473895582329387E-2</v>
      </c>
      <c r="EY323" s="635">
        <v>4.1233267500548523E-2</v>
      </c>
      <c r="EZ323" s="9"/>
    </row>
    <row r="324" spans="8:156" x14ac:dyDescent="0.2">
      <c r="H324" s="14"/>
      <c r="I324" s="248"/>
      <c r="J324" s="4"/>
      <c r="K324" s="249"/>
      <c r="L324" s="249"/>
      <c r="M324" s="486">
        <v>45191</v>
      </c>
      <c r="N324" s="193">
        <v>8275</v>
      </c>
      <c r="O324" s="191">
        <v>13541</v>
      </c>
      <c r="P324" s="192">
        <v>3005</v>
      </c>
      <c r="Q324" s="191">
        <v>2580</v>
      </c>
      <c r="R324" s="578">
        <v>4595</v>
      </c>
      <c r="S324" s="487"/>
      <c r="T324" s="488"/>
      <c r="U324" s="21"/>
      <c r="V324" s="21"/>
      <c r="W324" s="489"/>
      <c r="X324" s="490">
        <v>1559</v>
      </c>
      <c r="Y324" s="194">
        <v>80</v>
      </c>
      <c r="Z324" s="192">
        <v>2943</v>
      </c>
      <c r="AA324" s="192">
        <v>25263.19</v>
      </c>
      <c r="AB324" s="192">
        <v>26921</v>
      </c>
      <c r="AC324" s="194">
        <v>-1657.8100000000013</v>
      </c>
      <c r="AD324" s="491">
        <v>23978</v>
      </c>
      <c r="AE324" s="492">
        <v>0.08</v>
      </c>
      <c r="AF324" s="192">
        <v>13541</v>
      </c>
      <c r="AG324" s="192">
        <v>13541</v>
      </c>
      <c r="AH324" s="192">
        <v>0.08</v>
      </c>
      <c r="AI324" s="193">
        <v>8275</v>
      </c>
      <c r="AJ324" s="194">
        <v>0</v>
      </c>
      <c r="AK324" s="192">
        <v>636.53</v>
      </c>
      <c r="AL324" s="192">
        <v>627.44000000000005</v>
      </c>
      <c r="AM324" s="207">
        <v>1186.1199999999999</v>
      </c>
      <c r="AN324" s="207">
        <v>26.530952380952385</v>
      </c>
      <c r="AO324" s="197">
        <v>1.4280552369880318E-2</v>
      </c>
      <c r="AP324" s="493">
        <v>471.76</v>
      </c>
      <c r="AQ324" s="494">
        <v>1141.51</v>
      </c>
      <c r="AR324" s="495">
        <v>1127.8399999999999</v>
      </c>
      <c r="AS324" s="495">
        <v>1131.6400000000001</v>
      </c>
      <c r="AT324" s="495">
        <v>1241.8699999999999</v>
      </c>
      <c r="AU324" s="496">
        <v>1215.46</v>
      </c>
      <c r="AV324" s="589">
        <v>1150.6400000000001</v>
      </c>
      <c r="AW324" s="21"/>
      <c r="AX324" s="497">
        <v>1.1143000000000001</v>
      </c>
      <c r="AY324" s="498">
        <v>1.4486000000000001</v>
      </c>
      <c r="AZ324" s="499">
        <v>2.6105999999999998</v>
      </c>
      <c r="BA324" s="499">
        <v>2.3824999999999998</v>
      </c>
      <c r="BB324" s="579">
        <v>1.6088</v>
      </c>
      <c r="BC324" s="307"/>
      <c r="BD324" s="500"/>
      <c r="BE324" s="501"/>
      <c r="BF324" s="580">
        <v>1060.1500000000001</v>
      </c>
      <c r="BG324" s="502">
        <v>1060.1500000000001</v>
      </c>
      <c r="BH324" s="503">
        <v>0</v>
      </c>
      <c r="BI324" s="503">
        <v>0</v>
      </c>
      <c r="BJ324" s="503">
        <v>0</v>
      </c>
      <c r="BK324" s="503">
        <v>1060.1500000000001</v>
      </c>
      <c r="BL324" s="503">
        <v>1060.1500000000001</v>
      </c>
      <c r="BM324" s="503">
        <v>1060.1500000000001</v>
      </c>
      <c r="BN324" s="503">
        <v>1059.96</v>
      </c>
      <c r="BO324" s="503">
        <v>1060.1199999999999</v>
      </c>
      <c r="BP324" s="503">
        <v>33.139454931866482</v>
      </c>
      <c r="BQ324" s="503">
        <v>0</v>
      </c>
      <c r="BR324" s="503">
        <v>0</v>
      </c>
      <c r="BS324" s="503">
        <v>1060.19</v>
      </c>
      <c r="BT324" s="503">
        <v>0</v>
      </c>
      <c r="BU324" s="504">
        <v>0</v>
      </c>
      <c r="BV324" s="307"/>
      <c r="BW324" s="458"/>
      <c r="BX324" s="505"/>
      <c r="BY324" s="505"/>
      <c r="BZ324" s="505"/>
      <c r="CA324" s="505"/>
      <c r="CB324" s="505"/>
      <c r="CC324" s="505"/>
      <c r="CD324" s="505"/>
      <c r="CE324" s="505"/>
      <c r="CF324" s="505"/>
      <c r="CG324" s="505"/>
      <c r="CH324" s="505"/>
      <c r="CI324" s="505"/>
      <c r="CJ324" s="505"/>
      <c r="CK324" s="505"/>
      <c r="CL324" s="505"/>
      <c r="CM324" s="505"/>
      <c r="CN324" s="505"/>
      <c r="CO324" s="500"/>
      <c r="CP324" s="505"/>
      <c r="CQ324" s="505"/>
      <c r="CR324" s="506"/>
      <c r="CS324" s="500"/>
      <c r="CT324" s="505"/>
      <c r="CU324" s="500"/>
      <c r="CV324" s="500"/>
      <c r="CW324" s="500"/>
      <c r="CX324" s="506"/>
      <c r="CY324" s="505"/>
      <c r="CZ324" s="475"/>
      <c r="DA324" s="307"/>
      <c r="DB324" s="507">
        <v>0</v>
      </c>
      <c r="DC324" s="508"/>
      <c r="DD324" s="508"/>
      <c r="DE324" s="508"/>
      <c r="DF324" s="573">
        <v>792.49</v>
      </c>
      <c r="DG324" s="396">
        <v>267.83999999999997</v>
      </c>
      <c r="DH324" s="397"/>
      <c r="DI324" s="512"/>
      <c r="DJ324" s="171">
        <v>1060.33</v>
      </c>
      <c r="DK324" s="172">
        <v>792.49</v>
      </c>
      <c r="DL324" s="172">
        <v>267.83999999999997</v>
      </c>
      <c r="DM324" s="172">
        <v>766.6</v>
      </c>
      <c r="DN324" s="172">
        <v>328.36</v>
      </c>
      <c r="DO324" s="172">
        <v>2747.9300000000003</v>
      </c>
      <c r="DP324" s="172">
        <v>577.51</v>
      </c>
      <c r="DQ324" s="513">
        <v>0</v>
      </c>
      <c r="DS324" s="2"/>
      <c r="DT324" s="2"/>
      <c r="DU324" s="2"/>
      <c r="DV324" s="2"/>
      <c r="DW324" s="60"/>
      <c r="DX324" s="512">
        <v>32197</v>
      </c>
      <c r="DY324" s="514">
        <v>1</v>
      </c>
      <c r="DZ324" s="169">
        <v>0</v>
      </c>
      <c r="EA324" s="169">
        <v>0</v>
      </c>
      <c r="EB324" s="577"/>
      <c r="EC324" s="577"/>
      <c r="ED324" s="577"/>
      <c r="EE324" s="577"/>
      <c r="EF324" s="577"/>
      <c r="EG324" s="577"/>
      <c r="EH324" s="577"/>
      <c r="EI324" s="577"/>
      <c r="EJ324" s="577"/>
      <c r="EK324" s="577"/>
      <c r="EL324" s="577"/>
      <c r="EM324" s="169">
        <v>1186.1199999999999</v>
      </c>
      <c r="EO324" s="656">
        <v>7716.6</v>
      </c>
      <c r="EP324" s="657">
        <v>12786.4</v>
      </c>
      <c r="EQ324" s="658">
        <v>2957</v>
      </c>
      <c r="ER324" s="657">
        <v>2479.6</v>
      </c>
      <c r="ES324" s="657">
        <v>4404.5</v>
      </c>
      <c r="EU324" s="635">
        <v>6.7480362537764307E-2</v>
      </c>
      <c r="EV324" s="635">
        <v>5.572705117790417E-2</v>
      </c>
      <c r="EW324" s="635">
        <v>1.5973377703826955E-2</v>
      </c>
      <c r="EX324" s="635">
        <v>3.891472868217058E-2</v>
      </c>
      <c r="EY324" s="635">
        <v>4.1458106637649622E-2</v>
      </c>
      <c r="EZ324" s="9"/>
    </row>
    <row r="325" spans="8:156" x14ac:dyDescent="0.2">
      <c r="H325" s="14"/>
      <c r="I325" s="248"/>
      <c r="J325" s="4"/>
      <c r="K325" s="249"/>
      <c r="L325" s="249"/>
      <c r="M325" s="486">
        <v>45192</v>
      </c>
      <c r="N325" s="193">
        <v>8739</v>
      </c>
      <c r="O325" s="191">
        <v>12847</v>
      </c>
      <c r="P325" s="192">
        <v>2902</v>
      </c>
      <c r="Q325" s="191">
        <v>2596</v>
      </c>
      <c r="R325" s="578">
        <v>4575</v>
      </c>
      <c r="S325" s="487"/>
      <c r="T325" s="488"/>
      <c r="U325" s="21"/>
      <c r="V325" s="21"/>
      <c r="W325" s="489"/>
      <c r="X325" s="490">
        <v>1496</v>
      </c>
      <c r="Y325" s="194">
        <v>79</v>
      </c>
      <c r="Z325" s="192">
        <v>2976</v>
      </c>
      <c r="AA325" s="192">
        <v>25365.02</v>
      </c>
      <c r="AB325" s="192">
        <v>26742</v>
      </c>
      <c r="AC325" s="194">
        <v>-1376.9799999999996</v>
      </c>
      <c r="AD325" s="491">
        <v>23766</v>
      </c>
      <c r="AE325" s="492">
        <v>-0.04</v>
      </c>
      <c r="AF325" s="192">
        <v>12847</v>
      </c>
      <c r="AG325" s="192">
        <v>12847</v>
      </c>
      <c r="AH325" s="192">
        <v>-0.04</v>
      </c>
      <c r="AI325" s="193">
        <v>8739</v>
      </c>
      <c r="AJ325" s="194">
        <v>0</v>
      </c>
      <c r="AK325" s="192">
        <v>620.94000000000005</v>
      </c>
      <c r="AL325" s="192">
        <v>628.55999999999995</v>
      </c>
      <c r="AM325" s="207">
        <v>1182.8599999999999</v>
      </c>
      <c r="AN325" s="207">
        <v>26.730952380952381</v>
      </c>
      <c r="AO325" s="197">
        <v>-1.2271717074113264E-2</v>
      </c>
      <c r="AP325" s="493">
        <v>945.91</v>
      </c>
      <c r="AQ325" s="494">
        <v>592.33000000000004</v>
      </c>
      <c r="AR325" s="495">
        <v>1129.1300000000001</v>
      </c>
      <c r="AS325" s="495">
        <v>1130.01</v>
      </c>
      <c r="AT325" s="495">
        <v>1243.69</v>
      </c>
      <c r="AU325" s="496">
        <v>1243.6400000000001</v>
      </c>
      <c r="AV325" s="589">
        <v>1148.17</v>
      </c>
      <c r="AW325" s="21"/>
      <c r="AX325" s="497">
        <v>1.1227</v>
      </c>
      <c r="AY325" s="498">
        <v>1.4302999999999999</v>
      </c>
      <c r="AZ325" s="499">
        <v>2.6312000000000002</v>
      </c>
      <c r="BA325" s="499">
        <v>2.8048000000000002</v>
      </c>
      <c r="BB325" s="579">
        <v>1.5766</v>
      </c>
      <c r="BC325" s="307"/>
      <c r="BD325" s="500"/>
      <c r="BE325" s="501"/>
      <c r="BF325" s="580">
        <v>1060</v>
      </c>
      <c r="BG325" s="502">
        <v>1060</v>
      </c>
      <c r="BH325" s="503">
        <v>0</v>
      </c>
      <c r="BI325" s="503">
        <v>0</v>
      </c>
      <c r="BJ325" s="503">
        <v>0</v>
      </c>
      <c r="BK325" s="503">
        <v>1060</v>
      </c>
      <c r="BL325" s="503">
        <v>1060</v>
      </c>
      <c r="BM325" s="503">
        <v>1060</v>
      </c>
      <c r="BN325" s="503">
        <v>1060.1400000000001</v>
      </c>
      <c r="BO325" s="503">
        <v>1059.98</v>
      </c>
      <c r="BP325" s="503">
        <v>32.146624972361728</v>
      </c>
      <c r="BQ325" s="503">
        <v>0</v>
      </c>
      <c r="BR325" s="503">
        <v>0</v>
      </c>
      <c r="BS325" s="503">
        <v>1060.01</v>
      </c>
      <c r="BT325" s="503">
        <v>0</v>
      </c>
      <c r="BU325" s="504">
        <v>0</v>
      </c>
      <c r="BV325" s="307"/>
      <c r="BW325" s="458"/>
      <c r="BX325" s="505"/>
      <c r="BY325" s="505"/>
      <c r="BZ325" s="505"/>
      <c r="CA325" s="505"/>
      <c r="CB325" s="505"/>
      <c r="CC325" s="505"/>
      <c r="CD325" s="505"/>
      <c r="CE325" s="505"/>
      <c r="CF325" s="505"/>
      <c r="CG325" s="505"/>
      <c r="CH325" s="505"/>
      <c r="CI325" s="505"/>
      <c r="CJ325" s="505"/>
      <c r="CK325" s="505"/>
      <c r="CL325" s="505"/>
      <c r="CM325" s="505"/>
      <c r="CN325" s="505"/>
      <c r="CO325" s="500"/>
      <c r="CP325" s="505"/>
      <c r="CQ325" s="505"/>
      <c r="CR325" s="506"/>
      <c r="CS325" s="500"/>
      <c r="CT325" s="505"/>
      <c r="CU325" s="500"/>
      <c r="CV325" s="500"/>
      <c r="CW325" s="500"/>
      <c r="CX325" s="506"/>
      <c r="CY325" s="505"/>
      <c r="CZ325" s="475"/>
      <c r="DA325" s="307"/>
      <c r="DB325" s="507">
        <v>0</v>
      </c>
      <c r="DC325" s="508"/>
      <c r="DD325" s="508"/>
      <c r="DE325" s="508"/>
      <c r="DF325" s="573">
        <v>774.97</v>
      </c>
      <c r="DG325" s="396">
        <v>242.76</v>
      </c>
      <c r="DH325" s="397"/>
      <c r="DI325" s="512"/>
      <c r="DJ325" s="171">
        <v>1017.73</v>
      </c>
      <c r="DK325" s="172">
        <v>774.97</v>
      </c>
      <c r="DL325" s="172">
        <v>242.76</v>
      </c>
      <c r="DM325" s="172">
        <v>775.76</v>
      </c>
      <c r="DN325" s="172">
        <v>211.24</v>
      </c>
      <c r="DO325" s="172">
        <v>2747.1400000000003</v>
      </c>
      <c r="DP325" s="172">
        <v>609.03</v>
      </c>
      <c r="DQ325" s="513">
        <v>0</v>
      </c>
      <c r="DS325" s="2"/>
      <c r="DT325" s="2"/>
      <c r="DU325" s="2"/>
      <c r="DV325" s="2"/>
      <c r="DW325" s="60"/>
      <c r="DX325" s="512">
        <v>32582</v>
      </c>
      <c r="DY325" s="514">
        <v>1</v>
      </c>
      <c r="DZ325" s="169">
        <v>0</v>
      </c>
      <c r="EA325" s="169">
        <v>0</v>
      </c>
      <c r="EB325" s="577"/>
      <c r="EC325" s="577"/>
      <c r="ED325" s="577"/>
      <c r="EE325" s="577"/>
      <c r="EF325" s="577"/>
      <c r="EG325" s="577"/>
      <c r="EH325" s="577"/>
      <c r="EI325" s="577"/>
      <c r="EJ325" s="577"/>
      <c r="EK325" s="577"/>
      <c r="EL325" s="577"/>
      <c r="EM325" s="169">
        <v>1182.8599999999999</v>
      </c>
      <c r="EO325" s="656">
        <v>8160</v>
      </c>
      <c r="EP325" s="657">
        <v>12111</v>
      </c>
      <c r="EQ325" s="658">
        <v>2870</v>
      </c>
      <c r="ER325" s="657">
        <v>2495</v>
      </c>
      <c r="ES325" s="657">
        <v>4574</v>
      </c>
      <c r="EU325" s="635">
        <v>6.6254720219704771E-2</v>
      </c>
      <c r="EV325" s="635">
        <v>5.7289639604576947E-2</v>
      </c>
      <c r="EW325" s="635">
        <v>1.1026878015161957E-2</v>
      </c>
      <c r="EX325" s="635">
        <v>3.8906009244992296E-2</v>
      </c>
      <c r="EY325" s="635">
        <v>2.185792349726776E-4</v>
      </c>
      <c r="EZ325" s="9"/>
    </row>
    <row r="326" spans="8:156" x14ac:dyDescent="0.2">
      <c r="H326" s="14"/>
      <c r="I326" s="248"/>
      <c r="J326" s="4"/>
      <c r="K326" s="249"/>
      <c r="L326" s="249"/>
      <c r="M326" s="486">
        <v>45193</v>
      </c>
      <c r="N326" s="193">
        <v>8794</v>
      </c>
      <c r="O326" s="191">
        <v>13387</v>
      </c>
      <c r="P326" s="192">
        <v>2899</v>
      </c>
      <c r="Q326" s="191">
        <v>2524</v>
      </c>
      <c r="R326" s="578">
        <v>4614</v>
      </c>
      <c r="S326" s="487"/>
      <c r="T326" s="488"/>
      <c r="U326" s="21"/>
      <c r="V326" s="21"/>
      <c r="W326" s="489"/>
      <c r="X326" s="490">
        <v>1423</v>
      </c>
      <c r="Y326" s="194">
        <v>81</v>
      </c>
      <c r="Z326" s="192">
        <v>2992</v>
      </c>
      <c r="AA326" s="192">
        <v>25287.23</v>
      </c>
      <c r="AB326" s="192">
        <v>27486</v>
      </c>
      <c r="AC326" s="194">
        <v>-2198.7700000000004</v>
      </c>
      <c r="AD326" s="491">
        <v>24494</v>
      </c>
      <c r="AE326" s="492">
        <v>0.09</v>
      </c>
      <c r="AF326" s="192">
        <v>13387</v>
      </c>
      <c r="AG326" s="192">
        <v>13387</v>
      </c>
      <c r="AH326" s="192">
        <v>1.0900000000000001</v>
      </c>
      <c r="AI326" s="193">
        <v>8794</v>
      </c>
      <c r="AJ326" s="194">
        <v>0</v>
      </c>
      <c r="AK326" s="192">
        <v>920.76199999999994</v>
      </c>
      <c r="AL326" s="192">
        <v>843.27</v>
      </c>
      <c r="AM326" s="207">
        <v>1163.76</v>
      </c>
      <c r="AN326" s="207">
        <v>27.266666666666669</v>
      </c>
      <c r="AO326" s="197">
        <v>8.4160727745063293E-2</v>
      </c>
      <c r="AP326" s="493">
        <v>561.59</v>
      </c>
      <c r="AQ326" s="494">
        <v>581.79999999999995</v>
      </c>
      <c r="AR326" s="495">
        <v>1130.57</v>
      </c>
      <c r="AS326" s="495">
        <v>1128.69</v>
      </c>
      <c r="AT326" s="495">
        <v>1243.1300000000001</v>
      </c>
      <c r="AU326" s="496">
        <v>1243.6400000000001</v>
      </c>
      <c r="AV326" s="589">
        <v>1146.8499999999999</v>
      </c>
      <c r="AW326" s="21"/>
      <c r="AX326" s="497">
        <v>1.1452</v>
      </c>
      <c r="AY326" s="498">
        <v>1.4127000000000001</v>
      </c>
      <c r="AZ326" s="499">
        <v>2.6223000000000001</v>
      </c>
      <c r="BA326" s="499">
        <v>2.8048000000000002</v>
      </c>
      <c r="BB326" s="579">
        <v>1.5721000000000001</v>
      </c>
      <c r="BC326" s="307"/>
      <c r="BD326" s="500"/>
      <c r="BE326" s="501"/>
      <c r="BF326" s="580">
        <v>1060.97</v>
      </c>
      <c r="BG326" s="502">
        <v>1060.97</v>
      </c>
      <c r="BH326" s="503">
        <v>0</v>
      </c>
      <c r="BI326" s="503">
        <v>0</v>
      </c>
      <c r="BJ326" s="503">
        <v>0</v>
      </c>
      <c r="BK326" s="503">
        <v>1060.97</v>
      </c>
      <c r="BL326" s="503">
        <v>1060.97</v>
      </c>
      <c r="BM326" s="503">
        <v>1060.97</v>
      </c>
      <c r="BN326" s="503">
        <v>1060.45</v>
      </c>
      <c r="BO326" s="503">
        <v>1060.74</v>
      </c>
      <c r="BP326" s="503">
        <v>30.044695511825683</v>
      </c>
      <c r="BQ326" s="503">
        <v>0</v>
      </c>
      <c r="BR326" s="503">
        <v>0</v>
      </c>
      <c r="BS326" s="503">
        <v>1060.77</v>
      </c>
      <c r="BT326" s="503">
        <v>0</v>
      </c>
      <c r="BU326" s="504">
        <v>0</v>
      </c>
      <c r="BV326" s="307"/>
      <c r="BW326" s="458"/>
      <c r="BX326" s="505"/>
      <c r="BY326" s="505"/>
      <c r="BZ326" s="505"/>
      <c r="CA326" s="505"/>
      <c r="CB326" s="505"/>
      <c r="CC326" s="505"/>
      <c r="CD326" s="505"/>
      <c r="CE326" s="505"/>
      <c r="CF326" s="505"/>
      <c r="CG326" s="505"/>
      <c r="CH326" s="505"/>
      <c r="CI326" s="505"/>
      <c r="CJ326" s="505"/>
      <c r="CK326" s="505"/>
      <c r="CL326" s="505"/>
      <c r="CM326" s="505"/>
      <c r="CN326" s="505"/>
      <c r="CO326" s="500"/>
      <c r="CP326" s="505"/>
      <c r="CQ326" s="505"/>
      <c r="CR326" s="506"/>
      <c r="CS326" s="500"/>
      <c r="CT326" s="505"/>
      <c r="CU326" s="500"/>
      <c r="CV326" s="500"/>
      <c r="CW326" s="500"/>
      <c r="CX326" s="506"/>
      <c r="CY326" s="505"/>
      <c r="CZ326" s="475"/>
      <c r="DA326" s="307"/>
      <c r="DB326" s="507">
        <v>0</v>
      </c>
      <c r="DC326" s="508"/>
      <c r="DD326" s="508"/>
      <c r="DE326" s="508"/>
      <c r="DF326" s="573">
        <v>721.07</v>
      </c>
      <c r="DG326" s="396">
        <v>246.91</v>
      </c>
      <c r="DH326" s="397"/>
      <c r="DI326" s="512"/>
      <c r="DJ326" s="171">
        <v>967.98</v>
      </c>
      <c r="DK326" s="172">
        <v>721.07</v>
      </c>
      <c r="DL326" s="172">
        <v>246.91</v>
      </c>
      <c r="DM326" s="172">
        <v>0</v>
      </c>
      <c r="DN326" s="172">
        <v>0</v>
      </c>
      <c r="DO326" s="172">
        <v>3468.21</v>
      </c>
      <c r="DP326" s="172">
        <v>855.94</v>
      </c>
      <c r="DQ326" s="513">
        <v>0</v>
      </c>
      <c r="DS326" s="2"/>
      <c r="DT326" s="2"/>
      <c r="DU326" s="2"/>
      <c r="DV326" s="2"/>
      <c r="DW326" s="60"/>
      <c r="DX326" s="512">
        <v>0</v>
      </c>
      <c r="DY326" s="514">
        <v>0</v>
      </c>
      <c r="DZ326" s="169">
        <v>0</v>
      </c>
      <c r="EA326" s="169">
        <v>0</v>
      </c>
      <c r="EB326" s="577"/>
      <c r="EC326" s="577"/>
      <c r="ED326" s="577"/>
      <c r="EE326" s="577"/>
      <c r="EF326" s="577"/>
      <c r="EG326" s="577"/>
      <c r="EH326" s="577"/>
      <c r="EI326" s="577"/>
      <c r="EJ326" s="577"/>
      <c r="EK326" s="577"/>
      <c r="EL326" s="577"/>
      <c r="EM326" s="169">
        <v>1163.76</v>
      </c>
      <c r="EO326" s="656">
        <v>8222</v>
      </c>
      <c r="EP326" s="657">
        <v>12623</v>
      </c>
      <c r="EQ326" s="658">
        <v>2858</v>
      </c>
      <c r="ER326" s="657">
        <v>2425</v>
      </c>
      <c r="ES326" s="657">
        <v>4614</v>
      </c>
      <c r="EU326" s="635">
        <v>6.5044348419376855E-2</v>
      </c>
      <c r="EV326" s="635">
        <v>5.7070292074400536E-2</v>
      </c>
      <c r="EW326" s="635">
        <v>1.4142807864780959E-2</v>
      </c>
      <c r="EX326" s="635">
        <v>3.9223454833597467E-2</v>
      </c>
      <c r="EY326" s="635">
        <v>0</v>
      </c>
      <c r="EZ326" s="9"/>
    </row>
    <row r="327" spans="8:156" x14ac:dyDescent="0.2">
      <c r="H327" s="14"/>
      <c r="I327" s="248"/>
      <c r="J327" s="4"/>
      <c r="K327" s="249"/>
      <c r="L327" s="249"/>
      <c r="M327" s="486">
        <v>45194</v>
      </c>
      <c r="N327" s="193">
        <v>8797</v>
      </c>
      <c r="O327" s="191">
        <v>13404</v>
      </c>
      <c r="P327" s="192">
        <v>2967</v>
      </c>
      <c r="Q327" s="191">
        <v>2582</v>
      </c>
      <c r="R327" s="578">
        <v>4562</v>
      </c>
      <c r="S327" s="487"/>
      <c r="T327" s="488"/>
      <c r="U327" s="21"/>
      <c r="V327" s="21"/>
      <c r="W327" s="489"/>
      <c r="X327" s="490">
        <v>1553</v>
      </c>
      <c r="Y327" s="194">
        <v>81</v>
      </c>
      <c r="Z327" s="192">
        <v>2979</v>
      </c>
      <c r="AA327" s="192">
        <v>25363.9</v>
      </c>
      <c r="AB327" s="192">
        <v>27331</v>
      </c>
      <c r="AC327" s="194">
        <v>-1967.0999999999985</v>
      </c>
      <c r="AD327" s="491">
        <v>24352</v>
      </c>
      <c r="AE327" s="492">
        <v>0.21</v>
      </c>
      <c r="AF327" s="192">
        <v>13404</v>
      </c>
      <c r="AG327" s="192">
        <v>13404</v>
      </c>
      <c r="AH327" s="192">
        <v>1.21</v>
      </c>
      <c r="AI327" s="193">
        <v>8797</v>
      </c>
      <c r="AJ327" s="194">
        <v>0</v>
      </c>
      <c r="AK327" s="192">
        <v>924.85</v>
      </c>
      <c r="AL327" s="192">
        <v>927.6</v>
      </c>
      <c r="AM327" s="207">
        <v>1146.79</v>
      </c>
      <c r="AN327" s="207">
        <v>27.011904761904763</v>
      </c>
      <c r="AO327" s="197">
        <v>-2.9734551548899822E-3</v>
      </c>
      <c r="AP327" s="493">
        <v>701.27</v>
      </c>
      <c r="AQ327" s="494">
        <v>573.88</v>
      </c>
      <c r="AR327" s="495">
        <v>1129.73</v>
      </c>
      <c r="AS327" s="495">
        <v>1129.93</v>
      </c>
      <c r="AT327" s="495">
        <v>1241</v>
      </c>
      <c r="AU327" s="496">
        <v>1243.6400000000001</v>
      </c>
      <c r="AV327" s="589">
        <v>1150.81</v>
      </c>
      <c r="AW327" s="21"/>
      <c r="AX327" s="497">
        <v>1.1345000000000001</v>
      </c>
      <c r="AY327" s="498">
        <v>1.4286000000000001</v>
      </c>
      <c r="AZ327" s="499">
        <v>2.5960999999999999</v>
      </c>
      <c r="BA327" s="499">
        <v>2.8048000000000002</v>
      </c>
      <c r="BB327" s="579">
        <v>1.6176999999999999</v>
      </c>
      <c r="BC327" s="307"/>
      <c r="BD327" s="500"/>
      <c r="BE327" s="501"/>
      <c r="BF327" s="580">
        <v>1060.8699999999999</v>
      </c>
      <c r="BG327" s="502">
        <v>1060.8699999999999</v>
      </c>
      <c r="BH327" s="503">
        <v>0</v>
      </c>
      <c r="BI327" s="503">
        <v>0</v>
      </c>
      <c r="BJ327" s="503">
        <v>0</v>
      </c>
      <c r="BK327" s="503">
        <v>1060.8699999999999</v>
      </c>
      <c r="BL327" s="503">
        <v>1060.8699999999999</v>
      </c>
      <c r="BM327" s="503">
        <v>1060.8699999999999</v>
      </c>
      <c r="BN327" s="503">
        <v>1060.9100000000001</v>
      </c>
      <c r="BO327" s="503">
        <v>1060.8</v>
      </c>
      <c r="BP327" s="503">
        <v>32.695902451101759</v>
      </c>
      <c r="BQ327" s="503">
        <v>0</v>
      </c>
      <c r="BR327" s="503">
        <v>0</v>
      </c>
      <c r="BS327" s="503">
        <v>1060.81</v>
      </c>
      <c r="BT327" s="503">
        <v>0</v>
      </c>
      <c r="BU327" s="504">
        <v>0</v>
      </c>
      <c r="BV327" s="307"/>
      <c r="BW327" s="458"/>
      <c r="BX327" s="505"/>
      <c r="BY327" s="505"/>
      <c r="BZ327" s="505"/>
      <c r="CA327" s="505"/>
      <c r="CB327" s="505"/>
      <c r="CC327" s="505"/>
      <c r="CD327" s="505"/>
      <c r="CE327" s="505"/>
      <c r="CF327" s="505"/>
      <c r="CG327" s="505"/>
      <c r="CH327" s="505"/>
      <c r="CI327" s="505"/>
      <c r="CJ327" s="505"/>
      <c r="CK327" s="505"/>
      <c r="CL327" s="505"/>
      <c r="CM327" s="505"/>
      <c r="CN327" s="505"/>
      <c r="CO327" s="500"/>
      <c r="CP327" s="505"/>
      <c r="CQ327" s="505"/>
      <c r="CR327" s="506"/>
      <c r="CS327" s="500"/>
      <c r="CT327" s="505"/>
      <c r="CU327" s="500"/>
      <c r="CV327" s="500"/>
      <c r="CW327" s="500"/>
      <c r="CX327" s="506"/>
      <c r="CY327" s="505"/>
      <c r="CZ327" s="475"/>
      <c r="DA327" s="307"/>
      <c r="DB327" s="507">
        <v>0</v>
      </c>
      <c r="DC327" s="508"/>
      <c r="DD327" s="508"/>
      <c r="DE327" s="508"/>
      <c r="DF327" s="573">
        <v>798.02</v>
      </c>
      <c r="DG327" s="396">
        <v>258.45</v>
      </c>
      <c r="DH327" s="397"/>
      <c r="DI327" s="512"/>
      <c r="DJ327" s="171">
        <v>1056.47</v>
      </c>
      <c r="DK327" s="172">
        <v>798.02</v>
      </c>
      <c r="DL327" s="172">
        <v>258.45</v>
      </c>
      <c r="DM327" s="172">
        <v>1267.8800000000001</v>
      </c>
      <c r="DN327" s="172">
        <v>610.26</v>
      </c>
      <c r="DO327" s="172">
        <v>2998.3500000000004</v>
      </c>
      <c r="DP327" s="172">
        <v>504.13</v>
      </c>
      <c r="DQ327" s="513">
        <v>0</v>
      </c>
      <c r="DS327" s="2"/>
      <c r="DT327" s="2"/>
      <c r="DU327" s="2"/>
      <c r="DV327" s="2"/>
      <c r="DW327" s="60"/>
      <c r="DX327" s="512">
        <v>53251</v>
      </c>
      <c r="DY327" s="514">
        <v>2</v>
      </c>
      <c r="DZ327" s="169">
        <v>0</v>
      </c>
      <c r="EA327" s="169">
        <v>0</v>
      </c>
      <c r="EB327" s="577"/>
      <c r="EC327" s="577"/>
      <c r="ED327" s="577"/>
      <c r="EE327" s="577"/>
      <c r="EF327" s="577"/>
      <c r="EG327" s="577"/>
      <c r="EH327" s="577"/>
      <c r="EI327" s="577"/>
      <c r="EJ327" s="577"/>
      <c r="EK327" s="577"/>
      <c r="EL327" s="577"/>
      <c r="EM327" s="169">
        <v>1146.79</v>
      </c>
      <c r="EO327" s="656">
        <v>8254</v>
      </c>
      <c r="EP327" s="657">
        <v>12639</v>
      </c>
      <c r="EQ327" s="658">
        <v>2911.2</v>
      </c>
      <c r="ER327" s="657">
        <v>2481.8000000000002</v>
      </c>
      <c r="ES327" s="657">
        <v>4382.3999999999996</v>
      </c>
      <c r="EU327" s="635">
        <v>6.1725588268727975E-2</v>
      </c>
      <c r="EV327" s="635">
        <v>5.7072515666965085E-2</v>
      </c>
      <c r="EW327" s="635">
        <v>1.8806875631951527E-2</v>
      </c>
      <c r="EX327" s="635">
        <v>3.8807126258714103E-2</v>
      </c>
      <c r="EY327" s="635">
        <v>3.9368697939500298E-2</v>
      </c>
      <c r="EZ327" s="9"/>
    </row>
    <row r="328" spans="8:156" x14ac:dyDescent="0.2">
      <c r="H328" s="14"/>
      <c r="I328" s="248"/>
      <c r="J328" s="4"/>
      <c r="K328" s="249"/>
      <c r="L328" s="249"/>
      <c r="M328" s="486">
        <v>45195</v>
      </c>
      <c r="N328" s="193">
        <v>8798</v>
      </c>
      <c r="O328" s="191">
        <v>13450</v>
      </c>
      <c r="P328" s="192">
        <v>2982</v>
      </c>
      <c r="Q328" s="191">
        <v>2626</v>
      </c>
      <c r="R328" s="578">
        <v>3165</v>
      </c>
      <c r="S328" s="487"/>
      <c r="T328" s="488"/>
      <c r="U328" s="21"/>
      <c r="V328" s="21"/>
      <c r="W328" s="489"/>
      <c r="X328" s="490">
        <v>1476</v>
      </c>
      <c r="Y328" s="194">
        <v>78</v>
      </c>
      <c r="Z328" s="192">
        <v>2946</v>
      </c>
      <c r="AA328" s="192">
        <v>25275.08</v>
      </c>
      <c r="AB328" s="192">
        <v>26327</v>
      </c>
      <c r="AC328" s="194">
        <v>-1051.9199999999983</v>
      </c>
      <c r="AD328" s="491">
        <v>23381</v>
      </c>
      <c r="AE328" s="492">
        <v>0.26</v>
      </c>
      <c r="AF328" s="192">
        <v>13450</v>
      </c>
      <c r="AG328" s="192">
        <v>13450</v>
      </c>
      <c r="AH328" s="192">
        <v>0.26</v>
      </c>
      <c r="AI328" s="193">
        <v>8798</v>
      </c>
      <c r="AJ328" s="194">
        <v>0</v>
      </c>
      <c r="AK328" s="192">
        <v>988.58</v>
      </c>
      <c r="AL328" s="192">
        <v>965.5</v>
      </c>
      <c r="AM328" s="207">
        <v>1173.1400000000001</v>
      </c>
      <c r="AN328" s="207">
        <v>27.252380952380957</v>
      </c>
      <c r="AO328" s="197">
        <v>2.3346618381921584E-2</v>
      </c>
      <c r="AP328" s="493">
        <v>426.52</v>
      </c>
      <c r="AQ328" s="494">
        <v>551.5</v>
      </c>
      <c r="AR328" s="495">
        <v>1130.55</v>
      </c>
      <c r="AS328" s="495">
        <v>1129.07</v>
      </c>
      <c r="AT328" s="495">
        <v>1236.98</v>
      </c>
      <c r="AU328" s="496">
        <v>1221.8900000000001</v>
      </c>
      <c r="AV328" s="589">
        <v>1173.6500000000001</v>
      </c>
      <c r="AW328" s="21"/>
      <c r="AX328" s="497">
        <v>1.1446000000000001</v>
      </c>
      <c r="AY328" s="498">
        <v>1.4148000000000001</v>
      </c>
      <c r="AZ328" s="499">
        <v>2.5501999999999998</v>
      </c>
      <c r="BA328" s="499">
        <v>2.4603999999999999</v>
      </c>
      <c r="BB328" s="579">
        <v>1.9228000000000001</v>
      </c>
      <c r="BC328" s="307"/>
      <c r="BD328" s="500"/>
      <c r="BE328" s="501"/>
      <c r="BF328" s="580">
        <v>1062.3699999999999</v>
      </c>
      <c r="BG328" s="502">
        <v>1062.3699999999999</v>
      </c>
      <c r="BH328" s="503">
        <v>0</v>
      </c>
      <c r="BI328" s="503">
        <v>0</v>
      </c>
      <c r="BJ328" s="503">
        <v>0</v>
      </c>
      <c r="BK328" s="503">
        <v>1062.3699999999999</v>
      </c>
      <c r="BL328" s="503">
        <v>1062.3699999999999</v>
      </c>
      <c r="BM328" s="503">
        <v>1062.3699999999999</v>
      </c>
      <c r="BN328" s="503">
        <v>1062.6099999999999</v>
      </c>
      <c r="BO328" s="503">
        <v>1062.33</v>
      </c>
      <c r="BP328" s="503">
        <v>32.36839560297863</v>
      </c>
      <c r="BQ328" s="503">
        <v>0</v>
      </c>
      <c r="BR328" s="503">
        <v>0</v>
      </c>
      <c r="BS328" s="503">
        <v>1062.43</v>
      </c>
      <c r="BT328" s="503">
        <v>0</v>
      </c>
      <c r="BU328" s="504">
        <v>0</v>
      </c>
      <c r="BV328" s="307"/>
      <c r="BW328" s="458"/>
      <c r="BX328" s="505"/>
      <c r="BY328" s="505"/>
      <c r="BZ328" s="505"/>
      <c r="CA328" s="505"/>
      <c r="CB328" s="505"/>
      <c r="CC328" s="505"/>
      <c r="CD328" s="505"/>
      <c r="CE328" s="505"/>
      <c r="CF328" s="505"/>
      <c r="CG328" s="505"/>
      <c r="CH328" s="505"/>
      <c r="CI328" s="505"/>
      <c r="CJ328" s="505"/>
      <c r="CK328" s="505"/>
      <c r="CL328" s="505"/>
      <c r="CM328" s="505"/>
      <c r="CN328" s="505"/>
      <c r="CO328" s="500"/>
      <c r="CP328" s="505"/>
      <c r="CQ328" s="505"/>
      <c r="CR328" s="506"/>
      <c r="CS328" s="500"/>
      <c r="CT328" s="505"/>
      <c r="CU328" s="500"/>
      <c r="CV328" s="500"/>
      <c r="CW328" s="500"/>
      <c r="CX328" s="506"/>
      <c r="CY328" s="505"/>
      <c r="CZ328" s="475"/>
      <c r="DA328" s="307"/>
      <c r="DB328" s="507">
        <v>0</v>
      </c>
      <c r="DC328" s="508"/>
      <c r="DD328" s="508"/>
      <c r="DE328" s="508"/>
      <c r="DF328" s="573">
        <v>767.71</v>
      </c>
      <c r="DG328" s="396">
        <v>236.39</v>
      </c>
      <c r="DH328" s="397"/>
      <c r="DI328" s="512"/>
      <c r="DJ328" s="171">
        <v>1004.1</v>
      </c>
      <c r="DK328" s="172">
        <v>767.71</v>
      </c>
      <c r="DL328" s="172">
        <v>236.39</v>
      </c>
      <c r="DM328" s="172">
        <v>546.33000000000004</v>
      </c>
      <c r="DN328" s="172">
        <v>211.33</v>
      </c>
      <c r="DO328" s="172">
        <v>3219.73</v>
      </c>
      <c r="DP328" s="172">
        <v>529.19000000000005</v>
      </c>
      <c r="DQ328" s="513">
        <v>0</v>
      </c>
      <c r="DS328" s="2"/>
      <c r="DT328" s="2"/>
      <c r="DU328" s="2"/>
      <c r="DV328" s="2"/>
      <c r="DW328" s="60"/>
      <c r="DX328" s="512">
        <v>22946</v>
      </c>
      <c r="DY328" s="514">
        <v>1</v>
      </c>
      <c r="DZ328" s="169">
        <v>0</v>
      </c>
      <c r="EA328" s="169">
        <v>0</v>
      </c>
      <c r="EB328" s="577"/>
      <c r="EC328" s="577"/>
      <c r="ED328" s="577"/>
      <c r="EE328" s="577"/>
      <c r="EF328" s="577"/>
      <c r="EG328" s="577"/>
      <c r="EH328" s="577"/>
      <c r="EI328" s="577"/>
      <c r="EJ328" s="577"/>
      <c r="EK328" s="577"/>
      <c r="EL328" s="577"/>
      <c r="EM328" s="169">
        <v>1173.1400000000001</v>
      </c>
      <c r="EO328" s="656">
        <v>8218</v>
      </c>
      <c r="EP328" s="657">
        <v>12683.5</v>
      </c>
      <c r="EQ328" s="658">
        <v>2909</v>
      </c>
      <c r="ER328" s="657">
        <v>2531.6</v>
      </c>
      <c r="ES328" s="657">
        <v>3100.9</v>
      </c>
      <c r="EU328" s="635">
        <v>6.5924073653102974E-2</v>
      </c>
      <c r="EV328" s="635">
        <v>5.6988847583643122E-2</v>
      </c>
      <c r="EW328" s="635">
        <v>2.448021462105969E-2</v>
      </c>
      <c r="EX328" s="635">
        <v>3.5948210205635982E-2</v>
      </c>
      <c r="EY328" s="635">
        <v>2.0252764612954159E-2</v>
      </c>
      <c r="EZ328" s="9"/>
    </row>
    <row r="329" spans="8:156" x14ac:dyDescent="0.2">
      <c r="H329" s="14"/>
      <c r="I329" s="248"/>
      <c r="J329" s="4"/>
      <c r="K329" s="249"/>
      <c r="L329" s="249"/>
      <c r="M329" s="486">
        <v>45196</v>
      </c>
      <c r="N329" s="193">
        <v>8799</v>
      </c>
      <c r="O329" s="191">
        <v>13408</v>
      </c>
      <c r="P329" s="192">
        <v>3112</v>
      </c>
      <c r="Q329" s="191">
        <v>2666</v>
      </c>
      <c r="R329" s="578">
        <v>2967</v>
      </c>
      <c r="S329" s="487"/>
      <c r="T329" s="488"/>
      <c r="U329" s="21"/>
      <c r="V329" s="21"/>
      <c r="W329" s="489"/>
      <c r="X329" s="490">
        <v>1504</v>
      </c>
      <c r="Y329" s="194">
        <v>77</v>
      </c>
      <c r="Z329" s="192">
        <v>2948</v>
      </c>
      <c r="AA329" s="192">
        <v>25229.53</v>
      </c>
      <c r="AB329" s="192">
        <v>26502</v>
      </c>
      <c r="AC329" s="194">
        <v>-1272.4700000000012</v>
      </c>
      <c r="AD329" s="491">
        <v>23554</v>
      </c>
      <c r="AE329" s="492">
        <v>-0.04</v>
      </c>
      <c r="AF329" s="192">
        <v>13408</v>
      </c>
      <c r="AG329" s="192">
        <v>13408</v>
      </c>
      <c r="AH329" s="192">
        <v>0.96</v>
      </c>
      <c r="AI329" s="193">
        <v>8799</v>
      </c>
      <c r="AJ329" s="194">
        <v>0</v>
      </c>
      <c r="AK329" s="192">
        <v>877.56990000000008</v>
      </c>
      <c r="AL329" s="192">
        <v>922.34637451171875</v>
      </c>
      <c r="AM329" s="207">
        <v>1196.73</v>
      </c>
      <c r="AN329" s="207">
        <v>27.083333333333332</v>
      </c>
      <c r="AO329" s="197">
        <v>-5.1023256964167381E-2</v>
      </c>
      <c r="AP329" s="493">
        <v>233.32</v>
      </c>
      <c r="AQ329" s="494">
        <v>561.41999999999996</v>
      </c>
      <c r="AR329" s="495">
        <v>1130.06</v>
      </c>
      <c r="AS329" s="495">
        <v>1130.45</v>
      </c>
      <c r="AT329" s="495">
        <v>1235.47</v>
      </c>
      <c r="AU329" s="496">
        <v>1220.5999999999999</v>
      </c>
      <c r="AV329" s="589">
        <v>1178.57</v>
      </c>
      <c r="AW329" s="21"/>
      <c r="AX329" s="497">
        <v>1.1375</v>
      </c>
      <c r="AY329" s="498">
        <v>1.4322999999999999</v>
      </c>
      <c r="AZ329" s="499">
        <v>2.5333000000000001</v>
      </c>
      <c r="BA329" s="499">
        <v>2.4449000000000001</v>
      </c>
      <c r="BB329" s="579">
        <v>1.982</v>
      </c>
      <c r="BC329" s="307"/>
      <c r="BD329" s="500"/>
      <c r="BE329" s="501"/>
      <c r="BF329" s="580">
        <v>1060.26</v>
      </c>
      <c r="BG329" s="502">
        <v>1060.26</v>
      </c>
      <c r="BH329" s="503">
        <v>0</v>
      </c>
      <c r="BI329" s="503">
        <v>0</v>
      </c>
      <c r="BJ329" s="503">
        <v>0</v>
      </c>
      <c r="BK329" s="503">
        <v>1060.26</v>
      </c>
      <c r="BL329" s="503">
        <v>1060.26</v>
      </c>
      <c r="BM329" s="503">
        <v>1060.26</v>
      </c>
      <c r="BN329" s="503">
        <v>1060.06</v>
      </c>
      <c r="BO329" s="503">
        <v>1060.21</v>
      </c>
      <c r="BP329" s="503">
        <v>33.052145257172391</v>
      </c>
      <c r="BQ329" s="503">
        <v>0</v>
      </c>
      <c r="BR329" s="503">
        <v>0</v>
      </c>
      <c r="BS329" s="503">
        <v>1060.27</v>
      </c>
      <c r="BT329" s="503">
        <v>0</v>
      </c>
      <c r="BU329" s="504">
        <v>0</v>
      </c>
      <c r="BV329" s="307"/>
      <c r="BW329" s="458"/>
      <c r="BX329" s="505"/>
      <c r="BY329" s="505"/>
      <c r="BZ329" s="505"/>
      <c r="CA329" s="505"/>
      <c r="CB329" s="505"/>
      <c r="CC329" s="505"/>
      <c r="CD329" s="505"/>
      <c r="CE329" s="505"/>
      <c r="CF329" s="505"/>
      <c r="CG329" s="505"/>
      <c r="CH329" s="505"/>
      <c r="CI329" s="505"/>
      <c r="CJ329" s="505"/>
      <c r="CK329" s="505"/>
      <c r="CL329" s="505"/>
      <c r="CM329" s="505"/>
      <c r="CN329" s="505"/>
      <c r="CO329" s="500"/>
      <c r="CP329" s="505"/>
      <c r="CQ329" s="505"/>
      <c r="CR329" s="506"/>
      <c r="CS329" s="500"/>
      <c r="CT329" s="505"/>
      <c r="CU329" s="500"/>
      <c r="CV329" s="500"/>
      <c r="CW329" s="500"/>
      <c r="CX329" s="506"/>
      <c r="CY329" s="505"/>
      <c r="CZ329" s="475"/>
      <c r="DA329" s="307"/>
      <c r="DB329" s="507">
        <v>0</v>
      </c>
      <c r="DC329" s="508"/>
      <c r="DD329" s="508"/>
      <c r="DE329" s="508"/>
      <c r="DF329" s="573">
        <v>762.75</v>
      </c>
      <c r="DG329" s="396">
        <v>260.27999999999997</v>
      </c>
      <c r="DH329" s="397"/>
      <c r="DI329" s="512"/>
      <c r="DJ329" s="171">
        <v>1023.03</v>
      </c>
      <c r="DK329" s="172">
        <v>762.75</v>
      </c>
      <c r="DL329" s="172">
        <v>260.27999999999997</v>
      </c>
      <c r="DM329" s="172">
        <v>996.13</v>
      </c>
      <c r="DN329" s="172">
        <v>277.19</v>
      </c>
      <c r="DO329" s="172">
        <v>2986.35</v>
      </c>
      <c r="DP329" s="172">
        <v>512.28</v>
      </c>
      <c r="DQ329" s="513">
        <v>0</v>
      </c>
      <c r="DS329" s="2"/>
      <c r="DT329" s="2"/>
      <c r="DU329" s="2"/>
      <c r="DV329" s="2"/>
      <c r="DW329" s="60"/>
      <c r="DX329" s="512">
        <v>41837.360000000001</v>
      </c>
      <c r="DY329" s="514">
        <v>1</v>
      </c>
      <c r="DZ329" s="169">
        <v>0</v>
      </c>
      <c r="EA329" s="169">
        <v>0</v>
      </c>
      <c r="EB329" s="577"/>
      <c r="EC329" s="577"/>
      <c r="ED329" s="577"/>
      <c r="EE329" s="577"/>
      <c r="EF329" s="577"/>
      <c r="EG329" s="577"/>
      <c r="EH329" s="577"/>
      <c r="EI329" s="577"/>
      <c r="EJ329" s="577"/>
      <c r="EK329" s="577"/>
      <c r="EL329" s="577"/>
      <c r="EM329" s="169">
        <v>1196.73</v>
      </c>
      <c r="EO329" s="656">
        <v>8213.2000000000007</v>
      </c>
      <c r="EP329" s="657">
        <v>12641</v>
      </c>
      <c r="EQ329" s="658">
        <v>3047.9</v>
      </c>
      <c r="ER329" s="657">
        <v>2566.3000000000002</v>
      </c>
      <c r="ES329" s="657">
        <v>2927.1</v>
      </c>
      <c r="EU329" s="635">
        <v>6.6575747244004918E-2</v>
      </c>
      <c r="EV329" s="635">
        <v>5.7204653937947492E-2</v>
      </c>
      <c r="EW329" s="635">
        <v>2.0597686375321309E-2</v>
      </c>
      <c r="EX329" s="635">
        <v>3.7396849212303004E-2</v>
      </c>
      <c r="EY329" s="635">
        <v>1.3447927199191132E-2</v>
      </c>
      <c r="EZ329" s="9"/>
    </row>
    <row r="330" spans="8:156" x14ac:dyDescent="0.2">
      <c r="H330" s="14"/>
      <c r="I330" s="248"/>
      <c r="J330" s="4"/>
      <c r="K330" s="249"/>
      <c r="L330" s="249"/>
      <c r="M330" s="486">
        <v>45197</v>
      </c>
      <c r="N330" s="193">
        <v>8798</v>
      </c>
      <c r="O330" s="191">
        <v>13532</v>
      </c>
      <c r="P330" s="192">
        <v>3118</v>
      </c>
      <c r="Q330" s="191">
        <v>2547</v>
      </c>
      <c r="R330" s="578">
        <v>2843</v>
      </c>
      <c r="S330" s="487"/>
      <c r="T330" s="488"/>
      <c r="U330" s="21"/>
      <c r="V330" s="21"/>
      <c r="W330" s="489"/>
      <c r="X330" s="490">
        <v>1493</v>
      </c>
      <c r="Y330" s="194">
        <v>77</v>
      </c>
      <c r="Z330" s="192">
        <v>2881</v>
      </c>
      <c r="AA330" s="192">
        <v>25105.58</v>
      </c>
      <c r="AB330" s="192">
        <v>26021</v>
      </c>
      <c r="AC330" s="194">
        <v>-915.41999999999825</v>
      </c>
      <c r="AD330" s="491">
        <v>23140</v>
      </c>
      <c r="AE330" s="492">
        <v>0.37</v>
      </c>
      <c r="AF330" s="192">
        <v>13532</v>
      </c>
      <c r="AG330" s="192">
        <v>13532</v>
      </c>
      <c r="AH330" s="192">
        <v>1.37</v>
      </c>
      <c r="AI330" s="193">
        <v>8798</v>
      </c>
      <c r="AJ330" s="194">
        <v>0</v>
      </c>
      <c r="AK330" s="192">
        <v>705.49369999999999</v>
      </c>
      <c r="AL330" s="192">
        <v>781.9346923828125</v>
      </c>
      <c r="AM330" s="207">
        <v>1191.77</v>
      </c>
      <c r="AN330" s="207">
        <v>27.083333333333332</v>
      </c>
      <c r="AO330" s="197">
        <v>-0.1083510630680508</v>
      </c>
      <c r="AP330" s="493">
        <v>806.4</v>
      </c>
      <c r="AQ330" s="494">
        <v>542.97</v>
      </c>
      <c r="AR330" s="495">
        <v>1130.06</v>
      </c>
      <c r="AS330" s="495">
        <v>1131.67</v>
      </c>
      <c r="AT330" s="495">
        <v>1235.29</v>
      </c>
      <c r="AU330" s="496">
        <v>1217.4000000000001</v>
      </c>
      <c r="AV330" s="589">
        <v>1178.27</v>
      </c>
      <c r="AW330" s="21"/>
      <c r="AX330" s="497">
        <v>1.1375</v>
      </c>
      <c r="AY330" s="498">
        <v>1.4482999999999999</v>
      </c>
      <c r="AZ330" s="499">
        <v>2.5346000000000002</v>
      </c>
      <c r="BA330" s="499">
        <v>2.3988</v>
      </c>
      <c r="BB330" s="579">
        <v>1.9795</v>
      </c>
      <c r="BC330" s="307"/>
      <c r="BD330" s="500"/>
      <c r="BE330" s="501"/>
      <c r="BF330" s="580">
        <v>1060.3399999999999</v>
      </c>
      <c r="BG330" s="502">
        <v>1060.3399999999999</v>
      </c>
      <c r="BH330" s="503">
        <v>0</v>
      </c>
      <c r="BI330" s="503">
        <v>0</v>
      </c>
      <c r="BJ330" s="503">
        <v>0</v>
      </c>
      <c r="BK330" s="503">
        <v>1060.3399999999999</v>
      </c>
      <c r="BL330" s="503">
        <v>1060.3399999999999</v>
      </c>
      <c r="BM330" s="503">
        <v>1060.3399999999999</v>
      </c>
      <c r="BN330" s="503">
        <v>1060.3599999999999</v>
      </c>
      <c r="BO330" s="503">
        <v>1060.33</v>
      </c>
      <c r="BP330" s="503">
        <v>32.930151112264092</v>
      </c>
      <c r="BQ330" s="503">
        <v>0</v>
      </c>
      <c r="BR330" s="503">
        <v>0</v>
      </c>
      <c r="BS330" s="503">
        <v>1060.3499999999999</v>
      </c>
      <c r="BT330" s="503">
        <v>0</v>
      </c>
      <c r="BU330" s="504">
        <v>0</v>
      </c>
      <c r="BV330" s="307"/>
      <c r="BW330" s="458"/>
      <c r="BX330" s="505"/>
      <c r="BY330" s="505"/>
      <c r="BZ330" s="505"/>
      <c r="CA330" s="505"/>
      <c r="CB330" s="505"/>
      <c r="CC330" s="505"/>
      <c r="CD330" s="505"/>
      <c r="CE330" s="505"/>
      <c r="CF330" s="505"/>
      <c r="CG330" s="505"/>
      <c r="CH330" s="505"/>
      <c r="CI330" s="505"/>
      <c r="CJ330" s="505"/>
      <c r="CK330" s="505"/>
      <c r="CL330" s="505"/>
      <c r="CM330" s="505"/>
      <c r="CN330" s="505"/>
      <c r="CO330" s="500"/>
      <c r="CP330" s="505"/>
      <c r="CQ330" s="505"/>
      <c r="CR330" s="506"/>
      <c r="CS330" s="500"/>
      <c r="CT330" s="505"/>
      <c r="CU330" s="500"/>
      <c r="CV330" s="500"/>
      <c r="CW330" s="500"/>
      <c r="CX330" s="506"/>
      <c r="CY330" s="505"/>
      <c r="CZ330" s="475"/>
      <c r="DA330" s="307"/>
      <c r="DB330" s="507">
        <v>0</v>
      </c>
      <c r="DC330" s="508"/>
      <c r="DD330" s="508"/>
      <c r="DE330" s="508"/>
      <c r="DF330" s="573">
        <v>764.15</v>
      </c>
      <c r="DG330" s="396">
        <v>251.35</v>
      </c>
      <c r="DH330" s="397"/>
      <c r="DI330" s="512"/>
      <c r="DJ330" s="171">
        <v>1015.5</v>
      </c>
      <c r="DK330" s="172">
        <v>764.15</v>
      </c>
      <c r="DL330" s="172">
        <v>251.35</v>
      </c>
      <c r="DM330" s="172">
        <v>1047.5</v>
      </c>
      <c r="DN330" s="172">
        <v>281.81</v>
      </c>
      <c r="DO330" s="172">
        <v>2703</v>
      </c>
      <c r="DP330" s="172">
        <v>481.82</v>
      </c>
      <c r="DQ330" s="513">
        <v>0</v>
      </c>
      <c r="DS330" s="2"/>
      <c r="DT330" s="2"/>
      <c r="DU330" s="2"/>
      <c r="DV330" s="2"/>
      <c r="DW330" s="60"/>
      <c r="DX330" s="512">
        <v>43995</v>
      </c>
      <c r="DY330" s="514">
        <v>1</v>
      </c>
      <c r="DZ330" s="169">
        <v>0</v>
      </c>
      <c r="EA330" s="169">
        <v>0</v>
      </c>
      <c r="EB330" s="577"/>
      <c r="EC330" s="577"/>
      <c r="ED330" s="577"/>
      <c r="EE330" s="577"/>
      <c r="EF330" s="577"/>
      <c r="EG330" s="577"/>
      <c r="EH330" s="577"/>
      <c r="EI330" s="577"/>
      <c r="EJ330" s="577"/>
      <c r="EK330" s="577"/>
      <c r="EL330" s="577"/>
      <c r="EM330" s="169">
        <v>1191.77</v>
      </c>
      <c r="EO330" s="656">
        <v>8234.9</v>
      </c>
      <c r="EP330" s="657">
        <v>12771.3</v>
      </c>
      <c r="EQ330" s="658">
        <v>3054.9</v>
      </c>
      <c r="ER330" s="657">
        <v>2454.5</v>
      </c>
      <c r="ES330" s="657">
        <v>2809.2</v>
      </c>
      <c r="EU330" s="635">
        <v>6.4003182541486736E-2</v>
      </c>
      <c r="EV330" s="635">
        <v>5.6214898019509366E-2</v>
      </c>
      <c r="EW330" s="635">
        <v>2.0237331622835121E-2</v>
      </c>
      <c r="EX330" s="635">
        <v>3.631723596387907E-2</v>
      </c>
      <c r="EY330" s="635">
        <v>1.1888849806542449E-2</v>
      </c>
      <c r="EZ330" s="9"/>
    </row>
    <row r="331" spans="8:156" x14ac:dyDescent="0.2">
      <c r="H331" s="14"/>
      <c r="I331" s="248"/>
      <c r="J331" s="4"/>
      <c r="K331" s="249"/>
      <c r="L331" s="249"/>
      <c r="M331" s="486">
        <v>45198</v>
      </c>
      <c r="N331" s="193">
        <v>8795</v>
      </c>
      <c r="O331" s="191">
        <v>13688</v>
      </c>
      <c r="P331" s="192">
        <v>3139</v>
      </c>
      <c r="Q331" s="191">
        <v>2664</v>
      </c>
      <c r="R331" s="578">
        <v>3609</v>
      </c>
      <c r="S331" s="487"/>
      <c r="T331" s="488"/>
      <c r="U331" s="21"/>
      <c r="V331" s="21"/>
      <c r="W331" s="489"/>
      <c r="X331" s="490">
        <v>1477</v>
      </c>
      <c r="Y331" s="194">
        <v>80</v>
      </c>
      <c r="Z331" s="192">
        <v>2967</v>
      </c>
      <c r="AA331" s="192">
        <v>25224.41</v>
      </c>
      <c r="AB331" s="192">
        <v>27527</v>
      </c>
      <c r="AC331" s="194">
        <v>-2302.59</v>
      </c>
      <c r="AD331" s="491">
        <v>24560</v>
      </c>
      <c r="AE331" s="492">
        <v>0.31</v>
      </c>
      <c r="AF331" s="192">
        <v>13688</v>
      </c>
      <c r="AG331" s="192">
        <v>13688</v>
      </c>
      <c r="AH331" s="192">
        <v>1.31</v>
      </c>
      <c r="AI331" s="193">
        <v>8795</v>
      </c>
      <c r="AJ331" s="194">
        <v>0</v>
      </c>
      <c r="AK331" s="192">
        <v>711.96</v>
      </c>
      <c r="AL331" s="192">
        <v>639.02</v>
      </c>
      <c r="AM331" s="207">
        <v>1193.2</v>
      </c>
      <c r="AN331" s="207">
        <v>27.083333333333332</v>
      </c>
      <c r="AO331" s="197">
        <v>0.1024495758188663</v>
      </c>
      <c r="AP331" s="493">
        <v>343.62</v>
      </c>
      <c r="AQ331" s="494">
        <v>561.91</v>
      </c>
      <c r="AR331" s="495">
        <v>1130.06</v>
      </c>
      <c r="AS331" s="495">
        <v>1133.57</v>
      </c>
      <c r="AT331" s="495">
        <v>1236.5899999999999</v>
      </c>
      <c r="AU331" s="496">
        <v>1219.9000000000001</v>
      </c>
      <c r="AV331" s="589">
        <v>1167.46</v>
      </c>
      <c r="AW331" s="21"/>
      <c r="AX331" s="497">
        <v>1.1375</v>
      </c>
      <c r="AY331" s="498">
        <v>1.4739</v>
      </c>
      <c r="AZ331" s="499">
        <v>2.5501999999999998</v>
      </c>
      <c r="BA331" s="499">
        <v>2.4344999999999999</v>
      </c>
      <c r="BB331" s="579">
        <v>1.8456999999999999</v>
      </c>
      <c r="BC331" s="307"/>
      <c r="BD331" s="500"/>
      <c r="BE331" s="501"/>
      <c r="BF331" s="580">
        <v>1060.8499999999999</v>
      </c>
      <c r="BG331" s="502">
        <v>1060.8499999999999</v>
      </c>
      <c r="BH331" s="503">
        <v>0</v>
      </c>
      <c r="BI331" s="503">
        <v>0</v>
      </c>
      <c r="BJ331" s="503">
        <v>0</v>
      </c>
      <c r="BK331" s="503">
        <v>1060.8499999999999</v>
      </c>
      <c r="BL331" s="503">
        <v>1060.8499999999999</v>
      </c>
      <c r="BM331" s="503">
        <v>1060.8499999999999</v>
      </c>
      <c r="BN331" s="503">
        <v>1060.8399999999999</v>
      </c>
      <c r="BO331" s="503">
        <v>1060.8800000000001</v>
      </c>
      <c r="BP331" s="503">
        <v>31.507132779432517</v>
      </c>
      <c r="BQ331" s="503">
        <v>0</v>
      </c>
      <c r="BR331" s="503">
        <v>0</v>
      </c>
      <c r="BS331" s="503">
        <v>1060.94</v>
      </c>
      <c r="BT331" s="503">
        <v>0</v>
      </c>
      <c r="BU331" s="504">
        <v>0</v>
      </c>
      <c r="BV331" s="307"/>
      <c r="BW331" s="458"/>
      <c r="BX331" s="505"/>
      <c r="BY331" s="505"/>
      <c r="BZ331" s="505"/>
      <c r="CA331" s="505"/>
      <c r="CB331" s="505"/>
      <c r="CC331" s="505"/>
      <c r="CD331" s="505"/>
      <c r="CE331" s="505"/>
      <c r="CF331" s="505"/>
      <c r="CG331" s="505"/>
      <c r="CH331" s="505"/>
      <c r="CI331" s="505"/>
      <c r="CJ331" s="505"/>
      <c r="CK331" s="505"/>
      <c r="CL331" s="505"/>
      <c r="CM331" s="505"/>
      <c r="CN331" s="505"/>
      <c r="CO331" s="500"/>
      <c r="CP331" s="505"/>
      <c r="CQ331" s="505"/>
      <c r="CR331" s="506"/>
      <c r="CS331" s="500"/>
      <c r="CT331" s="505"/>
      <c r="CU331" s="500"/>
      <c r="CV331" s="500"/>
      <c r="CW331" s="500"/>
      <c r="CX331" s="506"/>
      <c r="CY331" s="505"/>
      <c r="CZ331" s="475"/>
      <c r="DA331" s="307"/>
      <c r="DB331" s="507">
        <v>0</v>
      </c>
      <c r="DC331" s="508"/>
      <c r="DD331" s="508"/>
      <c r="DE331" s="508"/>
      <c r="DF331" s="573">
        <v>740.62</v>
      </c>
      <c r="DG331" s="396">
        <v>264.3</v>
      </c>
      <c r="DH331" s="397"/>
      <c r="DI331" s="512"/>
      <c r="DJ331" s="171">
        <v>1004.9200000000001</v>
      </c>
      <c r="DK331" s="172">
        <v>740.62</v>
      </c>
      <c r="DL331" s="172">
        <v>264.3</v>
      </c>
      <c r="DM331" s="172">
        <v>775.12</v>
      </c>
      <c r="DN331" s="172">
        <v>328.62</v>
      </c>
      <c r="DO331" s="172">
        <v>2668.5</v>
      </c>
      <c r="DP331" s="172">
        <v>417.5</v>
      </c>
      <c r="DQ331" s="513">
        <v>0</v>
      </c>
      <c r="DS331" s="2"/>
      <c r="DT331" s="2"/>
      <c r="DU331" s="2"/>
      <c r="DV331" s="2"/>
      <c r="DW331" s="60"/>
      <c r="DX331" s="512">
        <v>32555</v>
      </c>
      <c r="DY331" s="514">
        <v>1</v>
      </c>
      <c r="DZ331" s="169">
        <v>0</v>
      </c>
      <c r="EA331" s="169">
        <v>0</v>
      </c>
      <c r="EB331" s="577"/>
      <c r="EC331" s="577"/>
      <c r="ED331" s="577"/>
      <c r="EE331" s="577"/>
      <c r="EF331" s="577"/>
      <c r="EG331" s="577"/>
      <c r="EH331" s="577"/>
      <c r="EI331" s="577"/>
      <c r="EJ331" s="577"/>
      <c r="EK331" s="577"/>
      <c r="EL331" s="577"/>
      <c r="EM331" s="169">
        <v>1193.2</v>
      </c>
      <c r="EO331" s="656">
        <v>8275.1</v>
      </c>
      <c r="EP331" s="657">
        <v>12930.9</v>
      </c>
      <c r="EQ331" s="658">
        <v>3061.5</v>
      </c>
      <c r="ER331" s="657">
        <v>2570.4</v>
      </c>
      <c r="ES331" s="657">
        <v>3513</v>
      </c>
      <c r="EU331" s="635">
        <v>5.9113132461625882E-2</v>
      </c>
      <c r="EV331" s="635">
        <v>5.5311221507890147E-2</v>
      </c>
      <c r="EW331" s="635">
        <v>2.4689391525963684E-2</v>
      </c>
      <c r="EX331" s="635">
        <v>3.5135135135135102E-2</v>
      </c>
      <c r="EY331" s="635">
        <v>2.6600166251039069E-2</v>
      </c>
      <c r="EZ331" s="9"/>
    </row>
    <row r="332" spans="8:156" x14ac:dyDescent="0.2">
      <c r="H332" s="14"/>
      <c r="I332" s="248"/>
      <c r="J332" s="4"/>
      <c r="K332" s="249"/>
      <c r="L332" s="249"/>
      <c r="M332" s="486">
        <v>45199</v>
      </c>
      <c r="N332" s="193">
        <v>8787</v>
      </c>
      <c r="O332" s="191">
        <v>13642</v>
      </c>
      <c r="P332" s="192">
        <v>3161</v>
      </c>
      <c r="Q332" s="191">
        <v>2655</v>
      </c>
      <c r="R332" s="578">
        <v>4474</v>
      </c>
      <c r="S332" s="487"/>
      <c r="T332" s="488"/>
      <c r="U332" s="21"/>
      <c r="V332" s="21"/>
      <c r="W332" s="489"/>
      <c r="X332" s="490">
        <v>1607</v>
      </c>
      <c r="Y332" s="194">
        <v>82</v>
      </c>
      <c r="Z332" s="192">
        <v>3007</v>
      </c>
      <c r="AA332" s="192">
        <v>25198.3</v>
      </c>
      <c r="AB332" s="192">
        <v>27627</v>
      </c>
      <c r="AC332" s="194">
        <v>-2428.7000000000007</v>
      </c>
      <c r="AD332" s="491">
        <v>24620</v>
      </c>
      <c r="AE332" s="492">
        <v>0.53</v>
      </c>
      <c r="AF332" s="192">
        <v>13642</v>
      </c>
      <c r="AG332" s="192">
        <v>13642</v>
      </c>
      <c r="AH332" s="192">
        <v>1.53</v>
      </c>
      <c r="AI332" s="193">
        <v>8787</v>
      </c>
      <c r="AJ332" s="194">
        <v>0</v>
      </c>
      <c r="AK332" s="192">
        <v>838.67669999999998</v>
      </c>
      <c r="AL332" s="192">
        <v>840.22</v>
      </c>
      <c r="AM332" s="207">
        <v>1208.7</v>
      </c>
      <c r="AN332" s="207">
        <v>26.30952380952381</v>
      </c>
      <c r="AO332" s="197">
        <v>-1.8401608152462622E-3</v>
      </c>
      <c r="AP332" s="493">
        <v>816.92</v>
      </c>
      <c r="AQ332" s="494">
        <v>538.16999999999996</v>
      </c>
      <c r="AR332" s="495">
        <v>1128.03</v>
      </c>
      <c r="AS332" s="495">
        <v>1132.3399999999999</v>
      </c>
      <c r="AT332" s="495">
        <v>1235.43</v>
      </c>
      <c r="AU332" s="496">
        <v>1221.82</v>
      </c>
      <c r="AV332" s="589">
        <v>1152.31</v>
      </c>
      <c r="AW332" s="21"/>
      <c r="AX332" s="497">
        <v>1.105</v>
      </c>
      <c r="AY332" s="498">
        <v>1.4568000000000001</v>
      </c>
      <c r="AZ332" s="499">
        <v>2.5432999999999999</v>
      </c>
      <c r="BA332" s="499">
        <v>2.4540999999999999</v>
      </c>
      <c r="BB332" s="579">
        <v>1.6384000000000001</v>
      </c>
      <c r="BC332" s="307"/>
      <c r="BD332" s="500"/>
      <c r="BE332" s="501"/>
      <c r="BF332" s="580">
        <v>1057.25</v>
      </c>
      <c r="BG332" s="502">
        <v>1057.25</v>
      </c>
      <c r="BH332" s="503">
        <v>0</v>
      </c>
      <c r="BI332" s="503">
        <v>0</v>
      </c>
      <c r="BJ332" s="503">
        <v>0</v>
      </c>
      <c r="BK332" s="503">
        <v>1057.25</v>
      </c>
      <c r="BL332" s="503">
        <v>1057.25</v>
      </c>
      <c r="BM332" s="503">
        <v>1057.25</v>
      </c>
      <c r="BN332" s="503">
        <v>1057.02</v>
      </c>
      <c r="BO332" s="503">
        <v>1057.18</v>
      </c>
      <c r="BP332" s="503">
        <v>33.421864971423332</v>
      </c>
      <c r="BQ332" s="503">
        <v>0</v>
      </c>
      <c r="BR332" s="503">
        <v>0</v>
      </c>
      <c r="BS332" s="503">
        <v>1057.22</v>
      </c>
      <c r="BT332" s="503">
        <v>0</v>
      </c>
      <c r="BU332" s="504">
        <v>0</v>
      </c>
      <c r="BV332" s="307"/>
      <c r="BW332" s="458"/>
      <c r="BX332" s="505"/>
      <c r="BY332" s="505"/>
      <c r="BZ332" s="505"/>
      <c r="CA332" s="505"/>
      <c r="CB332" s="505"/>
      <c r="CC332" s="505"/>
      <c r="CD332" s="505"/>
      <c r="CE332" s="505"/>
      <c r="CF332" s="505"/>
      <c r="CG332" s="505"/>
      <c r="CH332" s="505"/>
      <c r="CI332" s="505"/>
      <c r="CJ332" s="505"/>
      <c r="CK332" s="505"/>
      <c r="CL332" s="505"/>
      <c r="CM332" s="505"/>
      <c r="CN332" s="505"/>
      <c r="CO332" s="500"/>
      <c r="CP332" s="505"/>
      <c r="CQ332" s="505"/>
      <c r="CR332" s="506"/>
      <c r="CS332" s="500"/>
      <c r="CT332" s="505"/>
      <c r="CU332" s="500"/>
      <c r="CV332" s="500"/>
      <c r="CW332" s="500"/>
      <c r="CX332" s="506"/>
      <c r="CY332" s="505"/>
      <c r="CZ332" s="475"/>
      <c r="DA332" s="307"/>
      <c r="DB332" s="507">
        <v>0</v>
      </c>
      <c r="DC332" s="508"/>
      <c r="DD332" s="508"/>
      <c r="DE332" s="508"/>
      <c r="DF332" s="573">
        <v>814.67</v>
      </c>
      <c r="DG332" s="396">
        <v>278.86</v>
      </c>
      <c r="DH332" s="397"/>
      <c r="DI332" s="512"/>
      <c r="DJ332" s="171">
        <v>1093.53</v>
      </c>
      <c r="DK332" s="172">
        <v>814.67</v>
      </c>
      <c r="DL332" s="172">
        <v>278.86</v>
      </c>
      <c r="DM332" s="172">
        <v>1044.52</v>
      </c>
      <c r="DN332" s="172">
        <v>211.02</v>
      </c>
      <c r="DO332" s="172">
        <v>2438.65</v>
      </c>
      <c r="DP332" s="172">
        <v>485.34000000000003</v>
      </c>
      <c r="DQ332" s="513">
        <v>0</v>
      </c>
      <c r="DS332" s="2"/>
      <c r="DT332" s="2"/>
      <c r="DU332" s="2"/>
      <c r="DV332" s="2"/>
      <c r="DW332" s="60"/>
      <c r="DX332" s="512">
        <v>43870</v>
      </c>
      <c r="DY332" s="514">
        <v>1</v>
      </c>
      <c r="DZ332" s="169">
        <v>0</v>
      </c>
      <c r="EA332" s="169">
        <v>0</v>
      </c>
      <c r="EB332" s="577"/>
      <c r="EC332" s="577"/>
      <c r="ED332" s="577"/>
      <c r="EE332" s="577"/>
      <c r="EF332" s="577"/>
      <c r="EG332" s="577"/>
      <c r="EH332" s="577"/>
      <c r="EI332" s="577"/>
      <c r="EJ332" s="577"/>
      <c r="EK332" s="577"/>
      <c r="EL332" s="577"/>
      <c r="EM332" s="169">
        <v>1208.7</v>
      </c>
      <c r="EO332" s="656">
        <v>8352.1</v>
      </c>
      <c r="EP332" s="657">
        <v>12888.7</v>
      </c>
      <c r="EQ332" s="658">
        <v>3044.3</v>
      </c>
      <c r="ER332" s="657">
        <v>2568.8000000000002</v>
      </c>
      <c r="ES332" s="657">
        <v>4304.6000000000004</v>
      </c>
      <c r="EU332" s="635">
        <v>4.9493570046659795E-2</v>
      </c>
      <c r="EV332" s="635">
        <v>5.5219176073889403E-2</v>
      </c>
      <c r="EW332" s="635">
        <v>3.6918696614995195E-2</v>
      </c>
      <c r="EX332" s="635">
        <v>3.2467043314500871E-2</v>
      </c>
      <c r="EY332" s="635">
        <v>3.7863209655788925E-2</v>
      </c>
      <c r="EZ332" s="9"/>
    </row>
    <row r="333" spans="8:156" ht="15.75" x14ac:dyDescent="0.25">
      <c r="H333" s="14"/>
      <c r="I333" s="248"/>
      <c r="J333" s="485" t="s">
        <v>211</v>
      </c>
      <c r="K333" s="249"/>
      <c r="L333" s="249"/>
      <c r="M333" s="486">
        <v>45200</v>
      </c>
      <c r="N333" s="193">
        <v>8798</v>
      </c>
      <c r="O333" s="191">
        <v>13736</v>
      </c>
      <c r="P333" s="192">
        <v>3117</v>
      </c>
      <c r="Q333" s="191">
        <v>2609</v>
      </c>
      <c r="R333" s="578">
        <v>4376</v>
      </c>
      <c r="S333" s="487"/>
      <c r="T333" s="488"/>
      <c r="U333" s="21"/>
      <c r="V333" s="21"/>
      <c r="W333" s="489"/>
      <c r="X333" s="490">
        <v>1616</v>
      </c>
      <c r="Y333" s="194">
        <v>82</v>
      </c>
      <c r="Z333" s="192">
        <v>3002</v>
      </c>
      <c r="AA333" s="192">
        <v>25272.87</v>
      </c>
      <c r="AB333" s="192">
        <v>27854</v>
      </c>
      <c r="AC333" s="194">
        <v>-2581.130000000001</v>
      </c>
      <c r="AD333" s="491">
        <v>24852</v>
      </c>
      <c r="AE333" s="492">
        <v>0.28000000000000003</v>
      </c>
      <c r="AF333" s="192">
        <v>13736</v>
      </c>
      <c r="AG333" s="192">
        <v>13736</v>
      </c>
      <c r="AH333" s="192">
        <v>0.28000000000000003</v>
      </c>
      <c r="AI333" s="193">
        <v>8798</v>
      </c>
      <c r="AJ333" s="194">
        <v>0</v>
      </c>
      <c r="AK333" s="192">
        <v>780.57</v>
      </c>
      <c r="AL333" s="192">
        <v>826.17</v>
      </c>
      <c r="AM333" s="207">
        <v>1212.6300000000001</v>
      </c>
      <c r="AN333" s="207">
        <v>25.914285714285718</v>
      </c>
      <c r="AO333" s="197">
        <v>-5.8418847765094616E-2</v>
      </c>
      <c r="AP333" s="493">
        <v>537.20000000000005</v>
      </c>
      <c r="AQ333" s="494">
        <v>553.32000000000005</v>
      </c>
      <c r="AR333" s="495">
        <v>1127.19</v>
      </c>
      <c r="AS333" s="495">
        <v>1129.68</v>
      </c>
      <c r="AT333" s="495">
        <v>1236.4100000000001</v>
      </c>
      <c r="AU333" s="496">
        <v>1221.05</v>
      </c>
      <c r="AV333" s="589">
        <v>1151</v>
      </c>
      <c r="AW333" s="21"/>
      <c r="AX333" s="497">
        <v>1.0884</v>
      </c>
      <c r="AY333" s="498">
        <v>1.4236</v>
      </c>
      <c r="AZ333" s="499">
        <v>2.5472000000000001</v>
      </c>
      <c r="BA333" s="499">
        <v>2.4529000000000001</v>
      </c>
      <c r="BB333" s="579">
        <v>1.6240000000000001</v>
      </c>
      <c r="BC333" s="307"/>
      <c r="BD333" s="500"/>
      <c r="BE333" s="501"/>
      <c r="BF333" s="580">
        <v>1056.06</v>
      </c>
      <c r="BG333" s="502">
        <v>1056.06</v>
      </c>
      <c r="BH333" s="503">
        <v>0</v>
      </c>
      <c r="BI333" s="503">
        <v>0</v>
      </c>
      <c r="BJ333" s="503">
        <v>0</v>
      </c>
      <c r="BK333" s="503">
        <v>1056.06</v>
      </c>
      <c r="BL333" s="503">
        <v>1056.06</v>
      </c>
      <c r="BM333" s="503">
        <v>1056.06</v>
      </c>
      <c r="BN333" s="503">
        <v>1056.1400000000001</v>
      </c>
      <c r="BO333" s="503">
        <v>1056.03</v>
      </c>
      <c r="BP333" s="503">
        <v>33.68488785390366</v>
      </c>
      <c r="BQ333" s="503">
        <v>0</v>
      </c>
      <c r="BR333" s="503">
        <v>0</v>
      </c>
      <c r="BS333" s="503">
        <v>1056.1099999999999</v>
      </c>
      <c r="BT333" s="503">
        <v>0</v>
      </c>
      <c r="BU333" s="504">
        <v>0</v>
      </c>
      <c r="BV333" s="307"/>
      <c r="BW333" s="458"/>
      <c r="BX333" s="505"/>
      <c r="BY333" s="505"/>
      <c r="BZ333" s="505"/>
      <c r="CA333" s="505"/>
      <c r="CB333" s="505"/>
      <c r="CC333" s="505"/>
      <c r="CD333" s="505"/>
      <c r="CE333" s="505"/>
      <c r="CF333" s="505"/>
      <c r="CG333" s="505"/>
      <c r="CH333" s="505"/>
      <c r="CI333" s="505"/>
      <c r="CJ333" s="505"/>
      <c r="CK333" s="505"/>
      <c r="CL333" s="505"/>
      <c r="CM333" s="505"/>
      <c r="CN333" s="505"/>
      <c r="CO333" s="500"/>
      <c r="CP333" s="505"/>
      <c r="CQ333" s="505"/>
      <c r="CR333" s="506"/>
      <c r="CS333" s="500"/>
      <c r="CT333" s="505"/>
      <c r="CU333" s="500"/>
      <c r="CV333" s="500"/>
      <c r="CW333" s="500"/>
      <c r="CX333" s="506"/>
      <c r="CY333" s="505"/>
      <c r="CZ333" s="475"/>
      <c r="DA333" s="307"/>
      <c r="DB333" s="507">
        <v>0</v>
      </c>
      <c r="DC333" s="508"/>
      <c r="DD333" s="508"/>
      <c r="DE333" s="508"/>
      <c r="DF333" s="573">
        <v>835.93</v>
      </c>
      <c r="DG333" s="396">
        <v>263.41000000000003</v>
      </c>
      <c r="DH333" s="397"/>
      <c r="DI333" s="512"/>
      <c r="DJ333" s="171">
        <v>1099.3399999999999</v>
      </c>
      <c r="DK333" s="172">
        <v>835.93</v>
      </c>
      <c r="DL333" s="172">
        <v>263.41000000000003</v>
      </c>
      <c r="DM333" s="172">
        <v>0</v>
      </c>
      <c r="DN333" s="172">
        <v>0</v>
      </c>
      <c r="DO333" s="172">
        <v>3274.58</v>
      </c>
      <c r="DP333" s="172">
        <v>748.75</v>
      </c>
      <c r="DQ333" s="513">
        <v>0</v>
      </c>
      <c r="DS333" s="2"/>
      <c r="DT333" s="2"/>
      <c r="DU333" s="2"/>
      <c r="DV333" s="2"/>
      <c r="DW333" s="60"/>
      <c r="DX333" s="512">
        <v>0</v>
      </c>
      <c r="DY333" s="514">
        <v>0</v>
      </c>
      <c r="DZ333" s="169">
        <v>0</v>
      </c>
      <c r="EA333" s="169">
        <v>0</v>
      </c>
      <c r="EB333" s="577"/>
      <c r="EC333" s="577"/>
      <c r="ED333" s="577"/>
      <c r="EE333" s="577"/>
      <c r="EF333" s="577"/>
      <c r="EG333" s="577"/>
      <c r="EH333" s="577"/>
      <c r="EI333" s="577"/>
      <c r="EJ333" s="577"/>
      <c r="EK333" s="577"/>
      <c r="EL333" s="577"/>
      <c r="EM333" s="169">
        <v>1212.6300000000001</v>
      </c>
      <c r="EO333" s="656">
        <v>8413.7000000000007</v>
      </c>
      <c r="EP333" s="657">
        <v>12961.7</v>
      </c>
      <c r="EQ333" s="658">
        <v>3043.1</v>
      </c>
      <c r="ER333" s="657">
        <v>2515.9</v>
      </c>
      <c r="ES333" s="657">
        <v>4211.3999999999996</v>
      </c>
      <c r="EU333" s="635">
        <v>4.3680381904978319E-2</v>
      </c>
      <c r="EV333" s="635">
        <v>5.6370122306348226E-2</v>
      </c>
      <c r="EW333" s="635">
        <v>2.3708694257298712E-2</v>
      </c>
      <c r="EX333" s="635">
        <v>3.5684170180145615E-2</v>
      </c>
      <c r="EY333" s="635">
        <v>3.7614259597806302E-2</v>
      </c>
      <c r="EZ333" s="9"/>
    </row>
    <row r="334" spans="8:156" x14ac:dyDescent="0.2">
      <c r="H334" s="14"/>
      <c r="I334" s="248"/>
      <c r="J334" s="4"/>
      <c r="K334" s="249"/>
      <c r="L334" s="249"/>
      <c r="M334" s="486">
        <v>45201</v>
      </c>
      <c r="N334" s="193">
        <v>8277</v>
      </c>
      <c r="O334" s="191">
        <v>13671</v>
      </c>
      <c r="P334" s="192">
        <v>2989</v>
      </c>
      <c r="Q334" s="191">
        <v>2471</v>
      </c>
      <c r="R334" s="578">
        <v>4355</v>
      </c>
      <c r="S334" s="487"/>
      <c r="T334" s="488"/>
      <c r="U334" s="21"/>
      <c r="V334" s="21"/>
      <c r="W334" s="489"/>
      <c r="X334" s="490">
        <v>1580</v>
      </c>
      <c r="Y334" s="194">
        <v>79</v>
      </c>
      <c r="Z334" s="192">
        <v>2857</v>
      </c>
      <c r="AA334" s="192">
        <v>25124.74</v>
      </c>
      <c r="AB334" s="192">
        <v>26526</v>
      </c>
      <c r="AC334" s="194">
        <v>-1401.2599999999984</v>
      </c>
      <c r="AD334" s="491">
        <v>23669</v>
      </c>
      <c r="AE334" s="492">
        <v>-4.08</v>
      </c>
      <c r="AF334" s="192">
        <v>13671</v>
      </c>
      <c r="AG334" s="192">
        <v>13671</v>
      </c>
      <c r="AH334" s="192">
        <v>-3.08</v>
      </c>
      <c r="AI334" s="193">
        <v>8277</v>
      </c>
      <c r="AJ334" s="194">
        <v>0</v>
      </c>
      <c r="AK334" s="192">
        <v>209.63</v>
      </c>
      <c r="AL334" s="192">
        <v>368.49</v>
      </c>
      <c r="AM334" s="207">
        <v>1230.8399999999999</v>
      </c>
      <c r="AN334" s="207">
        <v>25.854761904761908</v>
      </c>
      <c r="AO334" s="197">
        <v>-0.75781138195868925</v>
      </c>
      <c r="AP334" s="493">
        <v>270.35000000000002</v>
      </c>
      <c r="AQ334" s="494">
        <v>1871.26</v>
      </c>
      <c r="AR334" s="495">
        <v>1126.76</v>
      </c>
      <c r="AS334" s="495">
        <v>1129.77</v>
      </c>
      <c r="AT334" s="495">
        <v>1234.72</v>
      </c>
      <c r="AU334" s="496">
        <v>1219.6199999999999</v>
      </c>
      <c r="AV334" s="589">
        <v>1153.05</v>
      </c>
      <c r="AW334" s="21"/>
      <c r="AX334" s="497">
        <v>1.0859000000000001</v>
      </c>
      <c r="AY334" s="498">
        <v>1.4279999999999999</v>
      </c>
      <c r="AZ334" s="499">
        <v>2.5259999999999998</v>
      </c>
      <c r="BA334" s="499">
        <v>2.4306000000000001</v>
      </c>
      <c r="BB334" s="579">
        <v>1.6501999999999999</v>
      </c>
      <c r="BC334" s="307"/>
      <c r="BD334" s="500"/>
      <c r="BE334" s="501"/>
      <c r="BF334" s="580">
        <v>1054.44</v>
      </c>
      <c r="BG334" s="502">
        <v>1054.44</v>
      </c>
      <c r="BH334" s="503">
        <v>0</v>
      </c>
      <c r="BI334" s="503">
        <v>0</v>
      </c>
      <c r="BJ334" s="503">
        <v>0</v>
      </c>
      <c r="BK334" s="503">
        <v>1054.44</v>
      </c>
      <c r="BL334" s="503">
        <v>1054.44</v>
      </c>
      <c r="BM334" s="503">
        <v>1054.44</v>
      </c>
      <c r="BN334" s="503">
        <v>1054.58</v>
      </c>
      <c r="BO334" s="503">
        <v>1054.4000000000001</v>
      </c>
      <c r="BP334" s="503">
        <v>33.849762302049555</v>
      </c>
      <c r="BQ334" s="503">
        <v>0</v>
      </c>
      <c r="BR334" s="503">
        <v>0</v>
      </c>
      <c r="BS334" s="503">
        <v>1054.47</v>
      </c>
      <c r="BT334" s="503">
        <v>0</v>
      </c>
      <c r="BU334" s="504">
        <v>0</v>
      </c>
      <c r="BV334" s="307"/>
      <c r="BW334" s="458"/>
      <c r="BX334" s="505"/>
      <c r="BY334" s="505"/>
      <c r="BZ334" s="505"/>
      <c r="CA334" s="505"/>
      <c r="CB334" s="505"/>
      <c r="CC334" s="505"/>
      <c r="CD334" s="505"/>
      <c r="CE334" s="505"/>
      <c r="CF334" s="505"/>
      <c r="CG334" s="505"/>
      <c r="CH334" s="505"/>
      <c r="CI334" s="505"/>
      <c r="CJ334" s="505"/>
      <c r="CK334" s="505"/>
      <c r="CL334" s="505"/>
      <c r="CM334" s="505"/>
      <c r="CN334" s="505"/>
      <c r="CO334" s="500"/>
      <c r="CP334" s="505"/>
      <c r="CQ334" s="505"/>
      <c r="CR334" s="506"/>
      <c r="CS334" s="500"/>
      <c r="CT334" s="505"/>
      <c r="CU334" s="500"/>
      <c r="CV334" s="500"/>
      <c r="CW334" s="500"/>
      <c r="CX334" s="506"/>
      <c r="CY334" s="505"/>
      <c r="CZ334" s="475"/>
      <c r="DA334" s="307"/>
      <c r="DB334" s="507">
        <v>0</v>
      </c>
      <c r="DC334" s="508"/>
      <c r="DD334" s="590"/>
      <c r="DE334" s="590"/>
      <c r="DF334" s="573">
        <v>784.75</v>
      </c>
      <c r="DG334" s="396">
        <v>290.42</v>
      </c>
      <c r="DH334" s="397"/>
      <c r="DI334" s="512"/>
      <c r="DJ334" s="171">
        <v>1075.17</v>
      </c>
      <c r="DK334" s="172">
        <v>784.75</v>
      </c>
      <c r="DL334" s="172">
        <v>290.42</v>
      </c>
      <c r="DM334" s="172">
        <v>781.43</v>
      </c>
      <c r="DN334" s="172">
        <v>282.29000000000002</v>
      </c>
      <c r="DO334" s="172">
        <v>3277.9000000000005</v>
      </c>
      <c r="DP334" s="172">
        <v>756.88</v>
      </c>
      <c r="DQ334" s="513">
        <v>0</v>
      </c>
      <c r="DS334" s="2"/>
      <c r="DT334" s="2"/>
      <c r="DU334" s="2"/>
      <c r="DV334" s="2"/>
      <c r="DW334" s="60"/>
      <c r="DX334" s="512">
        <v>32820</v>
      </c>
      <c r="DY334" s="514">
        <v>1</v>
      </c>
      <c r="DZ334" s="169">
        <v>0</v>
      </c>
      <c r="EA334" s="169">
        <v>0</v>
      </c>
      <c r="EB334" s="577"/>
      <c r="EC334" s="577"/>
      <c r="ED334" s="577"/>
      <c r="EE334" s="577"/>
      <c r="EF334" s="577"/>
      <c r="EG334" s="577"/>
      <c r="EH334" s="577"/>
      <c r="EI334" s="577"/>
      <c r="EJ334" s="577"/>
      <c r="EK334" s="577"/>
      <c r="EL334" s="577"/>
      <c r="EM334" s="169">
        <v>1230.8399999999999</v>
      </c>
      <c r="EO334" s="656">
        <v>7924.6</v>
      </c>
      <c r="EP334" s="657">
        <v>12902.7</v>
      </c>
      <c r="EQ334" s="658">
        <v>2942.9</v>
      </c>
      <c r="ER334" s="657">
        <v>2379.8000000000002</v>
      </c>
      <c r="ES334" s="657">
        <v>4198.7</v>
      </c>
      <c r="EU334" s="635">
        <v>4.2575812492448913E-2</v>
      </c>
      <c r="EV334" s="635">
        <v>5.6199253895106376E-2</v>
      </c>
      <c r="EW334" s="635">
        <v>1.5423218467714925E-2</v>
      </c>
      <c r="EX334" s="635">
        <v>3.6908134358559212E-2</v>
      </c>
      <c r="EY334" s="635">
        <v>3.5889781859931157E-2</v>
      </c>
      <c r="EZ334" s="9"/>
    </row>
    <row r="335" spans="8:156" x14ac:dyDescent="0.2">
      <c r="H335" s="14"/>
      <c r="I335" s="248"/>
      <c r="J335" s="4"/>
      <c r="K335" s="249"/>
      <c r="L335" s="249"/>
      <c r="M335" s="486">
        <v>45202</v>
      </c>
      <c r="N335" s="193">
        <v>7850</v>
      </c>
      <c r="O335" s="191">
        <v>13536</v>
      </c>
      <c r="P335" s="192">
        <v>3098</v>
      </c>
      <c r="Q335" s="191">
        <v>2399</v>
      </c>
      <c r="R335" s="578">
        <v>4246</v>
      </c>
      <c r="S335" s="487"/>
      <c r="T335" s="488"/>
      <c r="U335" s="21"/>
      <c r="V335" s="21"/>
      <c r="W335" s="489"/>
      <c r="X335" s="490">
        <v>1552</v>
      </c>
      <c r="Y335" s="194">
        <v>78</v>
      </c>
      <c r="Z335" s="192">
        <v>2824</v>
      </c>
      <c r="AA335" s="192">
        <v>25024.66</v>
      </c>
      <c r="AB335" s="192">
        <v>25906</v>
      </c>
      <c r="AC335" s="194">
        <v>-881.34000000000015</v>
      </c>
      <c r="AD335" s="491">
        <v>23082</v>
      </c>
      <c r="AE335" s="492">
        <v>0.5</v>
      </c>
      <c r="AF335" s="192">
        <v>13536</v>
      </c>
      <c r="AG335" s="192">
        <v>13536</v>
      </c>
      <c r="AH335" s="192">
        <v>1.5</v>
      </c>
      <c r="AI335" s="193">
        <v>7850</v>
      </c>
      <c r="AJ335" s="194">
        <v>0</v>
      </c>
      <c r="AK335" s="192">
        <v>0</v>
      </c>
      <c r="AL335" s="192">
        <v>0</v>
      </c>
      <c r="AM335" s="207">
        <v>1227.6400000000001</v>
      </c>
      <c r="AN335" s="207">
        <v>25.269047619047619</v>
      </c>
      <c r="AO335" s="197" t="e">
        <v>#DIV/0!</v>
      </c>
      <c r="AP335" s="493">
        <v>634.76</v>
      </c>
      <c r="AQ335" s="494">
        <v>1730.1</v>
      </c>
      <c r="AR335" s="495">
        <v>1125.26</v>
      </c>
      <c r="AS335" s="495">
        <v>1130.8699999999999</v>
      </c>
      <c r="AT335" s="495">
        <v>1237.08</v>
      </c>
      <c r="AU335" s="496">
        <v>1219.72</v>
      </c>
      <c r="AV335" s="589">
        <v>1154.3</v>
      </c>
      <c r="AW335" s="21"/>
      <c r="AX335" s="497">
        <v>1.0612999999999999</v>
      </c>
      <c r="AY335" s="498">
        <v>1.4371</v>
      </c>
      <c r="AZ335" s="499">
        <v>2.5585</v>
      </c>
      <c r="BA335" s="499">
        <v>2.4337</v>
      </c>
      <c r="BB335" s="579">
        <v>1.6649</v>
      </c>
      <c r="BC335" s="307"/>
      <c r="BD335" s="500"/>
      <c r="BE335" s="501"/>
      <c r="BF335" s="580">
        <v>1055.1300000000001</v>
      </c>
      <c r="BG335" s="502">
        <v>1055.1300000000001</v>
      </c>
      <c r="BH335" s="503">
        <v>0</v>
      </c>
      <c r="BI335" s="503">
        <v>0</v>
      </c>
      <c r="BJ335" s="503">
        <v>0</v>
      </c>
      <c r="BK335" s="503">
        <v>1055.1300000000001</v>
      </c>
      <c r="BL335" s="503">
        <v>1055.1300000000001</v>
      </c>
      <c r="BM335" s="503">
        <v>1055.1300000000001</v>
      </c>
      <c r="BN335" s="503">
        <v>1054.07</v>
      </c>
      <c r="BO335" s="503">
        <v>1055.1500000000001</v>
      </c>
      <c r="BP335" s="503">
        <v>33.915320119502717</v>
      </c>
      <c r="BQ335" s="503">
        <v>0</v>
      </c>
      <c r="BR335" s="503">
        <v>0</v>
      </c>
      <c r="BS335" s="503">
        <v>1055.2</v>
      </c>
      <c r="BT335" s="503">
        <v>0</v>
      </c>
      <c r="BU335" s="504">
        <v>0</v>
      </c>
      <c r="BV335" s="307"/>
      <c r="BW335" s="458"/>
      <c r="BX335" s="505"/>
      <c r="BY335" s="505"/>
      <c r="BZ335" s="505"/>
      <c r="CA335" s="505"/>
      <c r="CB335" s="505"/>
      <c r="CC335" s="505"/>
      <c r="CD335" s="505"/>
      <c r="CE335" s="505"/>
      <c r="CF335" s="505"/>
      <c r="CG335" s="505"/>
      <c r="CH335" s="505"/>
      <c r="CI335" s="505"/>
      <c r="CJ335" s="505"/>
      <c r="CK335" s="505"/>
      <c r="CL335" s="505"/>
      <c r="CM335" s="505"/>
      <c r="CN335" s="505"/>
      <c r="CO335" s="500"/>
      <c r="CP335" s="505"/>
      <c r="CQ335" s="505"/>
      <c r="CR335" s="506"/>
      <c r="CS335" s="500"/>
      <c r="CT335" s="505"/>
      <c r="CU335" s="500"/>
      <c r="CV335" s="500"/>
      <c r="CW335" s="500"/>
      <c r="CX335" s="506"/>
      <c r="CY335" s="505"/>
      <c r="CZ335" s="475"/>
      <c r="DA335" s="307"/>
      <c r="DB335" s="507">
        <v>0</v>
      </c>
      <c r="DC335" s="508"/>
      <c r="DD335" s="590"/>
      <c r="DE335" s="590"/>
      <c r="DF335" s="573">
        <v>782.78</v>
      </c>
      <c r="DG335" s="396">
        <v>272.97000000000003</v>
      </c>
      <c r="DH335" s="397"/>
      <c r="DI335" s="512"/>
      <c r="DJ335" s="171">
        <v>1055.75</v>
      </c>
      <c r="DK335" s="172">
        <v>782.78</v>
      </c>
      <c r="DL335" s="172">
        <v>272.97000000000003</v>
      </c>
      <c r="DM335" s="172">
        <v>726.69</v>
      </c>
      <c r="DN335" s="172">
        <v>328.71</v>
      </c>
      <c r="DO335" s="172">
        <v>3333.99</v>
      </c>
      <c r="DP335" s="172">
        <v>701.14</v>
      </c>
      <c r="DQ335" s="513">
        <v>0</v>
      </c>
      <c r="DS335" s="2"/>
      <c r="DT335" s="2"/>
      <c r="DU335" s="2"/>
      <c r="DV335" s="2"/>
      <c r="DW335" s="60"/>
      <c r="DX335" s="512">
        <v>30521</v>
      </c>
      <c r="DY335" s="514">
        <v>1</v>
      </c>
      <c r="DZ335" s="169">
        <v>0</v>
      </c>
      <c r="EA335" s="169">
        <v>0</v>
      </c>
      <c r="EB335" s="577"/>
      <c r="EC335" s="577"/>
      <c r="ED335" s="577"/>
      <c r="EE335" s="577"/>
      <c r="EF335" s="577"/>
      <c r="EG335" s="577"/>
      <c r="EH335" s="577"/>
      <c r="EI335" s="577"/>
      <c r="EJ335" s="577"/>
      <c r="EK335" s="577"/>
      <c r="EL335" s="577"/>
      <c r="EM335" s="169">
        <v>1227.6400000000001</v>
      </c>
      <c r="EO335" s="656">
        <v>7539.9</v>
      </c>
      <c r="EP335" s="657">
        <v>12782</v>
      </c>
      <c r="EQ335" s="658">
        <v>3040.7</v>
      </c>
      <c r="ER335" s="657">
        <v>2314</v>
      </c>
      <c r="ES335" s="657">
        <v>4092.1</v>
      </c>
      <c r="EU335" s="635">
        <v>3.9503184713375841E-2</v>
      </c>
      <c r="EV335" s="635">
        <v>5.5703309692671392E-2</v>
      </c>
      <c r="EW335" s="635">
        <v>1.8495803744351252E-2</v>
      </c>
      <c r="EX335" s="635">
        <v>3.5431429762401004E-2</v>
      </c>
      <c r="EY335" s="635">
        <v>3.6245878473857768E-2</v>
      </c>
      <c r="EZ335" s="9"/>
    </row>
    <row r="336" spans="8:156" x14ac:dyDescent="0.2">
      <c r="H336" s="14"/>
      <c r="I336" s="248"/>
      <c r="J336" s="4"/>
      <c r="K336" s="249"/>
      <c r="L336" s="249"/>
      <c r="M336" s="486">
        <v>45203</v>
      </c>
      <c r="N336" s="193">
        <v>7849</v>
      </c>
      <c r="O336" s="191">
        <v>13144</v>
      </c>
      <c r="P336" s="192">
        <v>2999</v>
      </c>
      <c r="Q336" s="191">
        <v>2320</v>
      </c>
      <c r="R336" s="578">
        <v>4335</v>
      </c>
      <c r="S336" s="487"/>
      <c r="T336" s="488"/>
      <c r="U336" s="21"/>
      <c r="V336" s="21"/>
      <c r="W336" s="489"/>
      <c r="X336" s="490">
        <v>1522</v>
      </c>
      <c r="Y336" s="194">
        <v>77</v>
      </c>
      <c r="Z336" s="192">
        <v>2660</v>
      </c>
      <c r="AA336" s="192">
        <v>25179.13</v>
      </c>
      <c r="AB336" s="192">
        <v>25778</v>
      </c>
      <c r="AC336" s="194">
        <v>-598.86999999999898</v>
      </c>
      <c r="AD336" s="491">
        <v>23118</v>
      </c>
      <c r="AE336" s="492">
        <v>-0.09</v>
      </c>
      <c r="AF336" s="192">
        <v>13144</v>
      </c>
      <c r="AG336" s="192">
        <v>13144</v>
      </c>
      <c r="AH336" s="192">
        <v>0.91</v>
      </c>
      <c r="AI336" s="193">
        <v>7849</v>
      </c>
      <c r="AJ336" s="194">
        <v>0</v>
      </c>
      <c r="AK336" s="192">
        <v>0</v>
      </c>
      <c r="AL336" s="192">
        <v>0</v>
      </c>
      <c r="AM336" s="207">
        <v>1218.04</v>
      </c>
      <c r="AN336" s="207">
        <v>26.238095238095237</v>
      </c>
      <c r="AO336" s="197" t="e">
        <v>#DIV/0!</v>
      </c>
      <c r="AP336" s="493">
        <v>369.16</v>
      </c>
      <c r="AQ336" s="494">
        <v>1682.89</v>
      </c>
      <c r="AR336" s="495">
        <v>1127.8399999999999</v>
      </c>
      <c r="AS336" s="495">
        <v>1131.19</v>
      </c>
      <c r="AT336" s="495">
        <v>1239.42</v>
      </c>
      <c r="AU336" s="496">
        <v>1217.96</v>
      </c>
      <c r="AV336" s="589">
        <v>1155.02</v>
      </c>
      <c r="AW336" s="21"/>
      <c r="AX336" s="497">
        <v>1.1020000000000001</v>
      </c>
      <c r="AY336" s="498">
        <v>1.4429000000000001</v>
      </c>
      <c r="AZ336" s="499">
        <v>2.5857000000000001</v>
      </c>
      <c r="BA336" s="499">
        <v>2.3961999999999999</v>
      </c>
      <c r="BB336" s="579">
        <v>1.6623000000000001</v>
      </c>
      <c r="BC336" s="307"/>
      <c r="BD336" s="500"/>
      <c r="BE336" s="501"/>
      <c r="BF336" s="580">
        <v>1056.1500000000001</v>
      </c>
      <c r="BG336" s="502">
        <v>1056.1500000000001</v>
      </c>
      <c r="BH336" s="503">
        <v>0</v>
      </c>
      <c r="BI336" s="503">
        <v>0</v>
      </c>
      <c r="BJ336" s="503">
        <v>0</v>
      </c>
      <c r="BK336" s="503">
        <v>1056.1500000000001</v>
      </c>
      <c r="BL336" s="503">
        <v>1056.1500000000001</v>
      </c>
      <c r="BM336" s="503">
        <v>1056.1500000000001</v>
      </c>
      <c r="BN336" s="503">
        <v>1057.21</v>
      </c>
      <c r="BO336" s="503">
        <v>1056.06</v>
      </c>
      <c r="BP336" s="503">
        <v>33.784383463307996</v>
      </c>
      <c r="BQ336" s="503">
        <v>0</v>
      </c>
      <c r="BR336" s="503">
        <v>0</v>
      </c>
      <c r="BS336" s="503">
        <v>1056.3699999999999</v>
      </c>
      <c r="BT336" s="503">
        <v>0</v>
      </c>
      <c r="BU336" s="504">
        <v>0</v>
      </c>
      <c r="BV336" s="307"/>
      <c r="BW336" s="458"/>
      <c r="BX336" s="505"/>
      <c r="BY336" s="505"/>
      <c r="BZ336" s="505"/>
      <c r="CA336" s="505"/>
      <c r="CB336" s="505"/>
      <c r="CC336" s="505"/>
      <c r="CD336" s="505"/>
      <c r="CE336" s="505"/>
      <c r="CF336" s="505"/>
      <c r="CG336" s="505"/>
      <c r="CH336" s="505"/>
      <c r="CI336" s="505"/>
      <c r="CJ336" s="505"/>
      <c r="CK336" s="505"/>
      <c r="CL336" s="505"/>
      <c r="CM336" s="505"/>
      <c r="CN336" s="505"/>
      <c r="CO336" s="500"/>
      <c r="CP336" s="505"/>
      <c r="CQ336" s="505"/>
      <c r="CR336" s="506"/>
      <c r="CS336" s="500"/>
      <c r="CT336" s="505"/>
      <c r="CU336" s="500"/>
      <c r="CV336" s="500"/>
      <c r="CW336" s="500"/>
      <c r="CX336" s="506"/>
      <c r="CY336" s="505"/>
      <c r="CZ336" s="475"/>
      <c r="DA336" s="307"/>
      <c r="DB336" s="507">
        <v>0</v>
      </c>
      <c r="DC336" s="508"/>
      <c r="DD336" s="590"/>
      <c r="DE336" s="590"/>
      <c r="DF336" s="573">
        <v>765.84</v>
      </c>
      <c r="DG336" s="396">
        <v>269.55</v>
      </c>
      <c r="DH336" s="397"/>
      <c r="DI336" s="512"/>
      <c r="DJ336" s="171">
        <v>1035.3900000000001</v>
      </c>
      <c r="DK336" s="172">
        <v>765.84</v>
      </c>
      <c r="DL336" s="172">
        <v>269.55</v>
      </c>
      <c r="DM336" s="172">
        <v>874.6</v>
      </c>
      <c r="DN336" s="172">
        <v>276.52</v>
      </c>
      <c r="DO336" s="172">
        <v>3225.2299999999996</v>
      </c>
      <c r="DP336" s="172">
        <v>694.17</v>
      </c>
      <c r="DQ336" s="513">
        <v>0</v>
      </c>
      <c r="DS336" s="2"/>
      <c r="DT336" s="2"/>
      <c r="DU336" s="2"/>
      <c r="DV336" s="2"/>
      <c r="DW336" s="60"/>
      <c r="DX336" s="512">
        <v>36733</v>
      </c>
      <c r="DY336" s="514">
        <v>1</v>
      </c>
      <c r="DZ336" s="169">
        <v>0</v>
      </c>
      <c r="EA336" s="169">
        <v>0</v>
      </c>
      <c r="EB336" s="577"/>
      <c r="EC336" s="577"/>
      <c r="ED336" s="577"/>
      <c r="EE336" s="577"/>
      <c r="EF336" s="577"/>
      <c r="EG336" s="577"/>
      <c r="EH336" s="577"/>
      <c r="EI336" s="577"/>
      <c r="EJ336" s="577"/>
      <c r="EK336" s="577"/>
      <c r="EL336" s="577"/>
      <c r="EM336" s="169">
        <v>1218.04</v>
      </c>
      <c r="EO336" s="656">
        <v>7534.9</v>
      </c>
      <c r="EP336" s="657">
        <v>12408.8</v>
      </c>
      <c r="EQ336" s="658">
        <v>2936.9</v>
      </c>
      <c r="ER336" s="657">
        <v>2236.3000000000002</v>
      </c>
      <c r="ES336" s="657">
        <v>4172.8999999999996</v>
      </c>
      <c r="EU336" s="635">
        <v>4.0017836667091397E-2</v>
      </c>
      <c r="EV336" s="635">
        <v>5.5934266585514356E-2</v>
      </c>
      <c r="EW336" s="635">
        <v>2.0706902300766893E-2</v>
      </c>
      <c r="EX336" s="635">
        <v>3.6077586206896474E-2</v>
      </c>
      <c r="EY336" s="635">
        <v>3.739331026528267E-2</v>
      </c>
      <c r="EZ336" s="9"/>
    </row>
    <row r="337" spans="8:160" x14ac:dyDescent="0.2">
      <c r="H337" s="14"/>
      <c r="I337" s="248"/>
      <c r="J337" s="4"/>
      <c r="K337" s="249"/>
      <c r="L337" s="249"/>
      <c r="M337" s="486">
        <v>45204</v>
      </c>
      <c r="N337" s="193">
        <v>7849</v>
      </c>
      <c r="O337" s="191">
        <v>13618</v>
      </c>
      <c r="P337" s="192">
        <v>2929</v>
      </c>
      <c r="Q337" s="191">
        <v>2392</v>
      </c>
      <c r="R337" s="578">
        <v>4485</v>
      </c>
      <c r="S337" s="487"/>
      <c r="T337" s="488"/>
      <c r="U337" s="21"/>
      <c r="V337" s="21"/>
      <c r="W337" s="489"/>
      <c r="X337" s="490">
        <v>1551</v>
      </c>
      <c r="Y337" s="194">
        <v>78</v>
      </c>
      <c r="Z337" s="192">
        <v>2791</v>
      </c>
      <c r="AA337" s="192">
        <v>25031.9</v>
      </c>
      <c r="AB337" s="192">
        <v>25669</v>
      </c>
      <c r="AC337" s="194">
        <v>-637.09999999999854</v>
      </c>
      <c r="AD337" s="491">
        <v>22878</v>
      </c>
      <c r="AE337" s="492">
        <v>0.21</v>
      </c>
      <c r="AF337" s="192">
        <v>13618</v>
      </c>
      <c r="AG337" s="192">
        <v>13618</v>
      </c>
      <c r="AH337" s="192">
        <v>0.21</v>
      </c>
      <c r="AI337" s="193">
        <v>7849</v>
      </c>
      <c r="AJ337" s="194">
        <v>0</v>
      </c>
      <c r="AK337" s="192">
        <v>404.81</v>
      </c>
      <c r="AL337" s="192">
        <v>274.45999999999998</v>
      </c>
      <c r="AM337" s="207">
        <v>1221.9100000000001</v>
      </c>
      <c r="AN337" s="207">
        <v>26.266666666666669</v>
      </c>
      <c r="AO337" s="197">
        <v>0.32200291494775329</v>
      </c>
      <c r="AP337" s="493">
        <v>631.6</v>
      </c>
      <c r="AQ337" s="494">
        <v>1716.47</v>
      </c>
      <c r="AR337" s="495">
        <v>1128.27</v>
      </c>
      <c r="AS337" s="495">
        <v>1127.92</v>
      </c>
      <c r="AT337" s="495">
        <v>1240.49</v>
      </c>
      <c r="AU337" s="496">
        <v>1213.68</v>
      </c>
      <c r="AV337" s="589">
        <v>1151.29</v>
      </c>
      <c r="AW337" s="21"/>
      <c r="AX337" s="497">
        <v>1.1032</v>
      </c>
      <c r="AY337" s="498">
        <v>1.403</v>
      </c>
      <c r="AZ337" s="499">
        <v>2.5992999999999999</v>
      </c>
      <c r="BA337" s="499">
        <v>2.3414999999999999</v>
      </c>
      <c r="BB337" s="579">
        <v>1.617</v>
      </c>
      <c r="BC337" s="307"/>
      <c r="BD337" s="500"/>
      <c r="BE337" s="501"/>
      <c r="BF337" s="580">
        <v>1054.4100000000001</v>
      </c>
      <c r="BG337" s="502">
        <v>1054.4100000000001</v>
      </c>
      <c r="BH337" s="503">
        <v>0</v>
      </c>
      <c r="BI337" s="503">
        <v>0</v>
      </c>
      <c r="BJ337" s="503">
        <v>0</v>
      </c>
      <c r="BK337" s="503">
        <v>1054.4100000000001</v>
      </c>
      <c r="BL337" s="503">
        <v>1054.4100000000001</v>
      </c>
      <c r="BM337" s="503">
        <v>1054.4100000000001</v>
      </c>
      <c r="BN337" s="503">
        <v>1054.3399999999999</v>
      </c>
      <c r="BO337" s="503">
        <v>1054.3900000000001</v>
      </c>
      <c r="BP337" s="503">
        <v>33.738688325392509</v>
      </c>
      <c r="BQ337" s="503">
        <v>0</v>
      </c>
      <c r="BR337" s="503">
        <v>0</v>
      </c>
      <c r="BS337" s="503">
        <v>1054.42</v>
      </c>
      <c r="BT337" s="503">
        <v>0</v>
      </c>
      <c r="BU337" s="504">
        <v>0</v>
      </c>
      <c r="BV337" s="307"/>
      <c r="BW337" s="458"/>
      <c r="BX337" s="505"/>
      <c r="BY337" s="505"/>
      <c r="BZ337" s="505"/>
      <c r="CA337" s="505"/>
      <c r="CB337" s="505"/>
      <c r="CC337" s="505"/>
      <c r="CD337" s="505"/>
      <c r="CE337" s="505"/>
      <c r="CF337" s="505"/>
      <c r="CG337" s="505"/>
      <c r="CH337" s="505"/>
      <c r="CI337" s="505"/>
      <c r="CJ337" s="505"/>
      <c r="CK337" s="505"/>
      <c r="CL337" s="505"/>
      <c r="CM337" s="505"/>
      <c r="CN337" s="505"/>
      <c r="CO337" s="500"/>
      <c r="CP337" s="505"/>
      <c r="CQ337" s="505"/>
      <c r="CR337" s="506"/>
      <c r="CS337" s="500"/>
      <c r="CT337" s="505"/>
      <c r="CU337" s="500"/>
      <c r="CV337" s="500"/>
      <c r="CW337" s="500"/>
      <c r="CX337" s="506"/>
      <c r="CY337" s="505"/>
      <c r="CZ337" s="475"/>
      <c r="DA337" s="307"/>
      <c r="DB337" s="507">
        <v>0</v>
      </c>
      <c r="DC337" s="508"/>
      <c r="DD337" s="590"/>
      <c r="DE337" s="590"/>
      <c r="DF337" s="573">
        <v>800.3</v>
      </c>
      <c r="DG337" s="396">
        <v>254.81</v>
      </c>
      <c r="DH337" s="397"/>
      <c r="DI337" s="512"/>
      <c r="DJ337" s="171">
        <v>1055.1099999999999</v>
      </c>
      <c r="DK337" s="172">
        <v>800.3</v>
      </c>
      <c r="DL337" s="172">
        <v>254.81</v>
      </c>
      <c r="DM337" s="172">
        <v>771.5</v>
      </c>
      <c r="DN337" s="172">
        <v>0</v>
      </c>
      <c r="DO337" s="172">
        <v>3254.0299999999997</v>
      </c>
      <c r="DP337" s="172">
        <v>948.98</v>
      </c>
      <c r="DQ337" s="513">
        <v>0</v>
      </c>
      <c r="DS337" s="2"/>
      <c r="DT337" s="2"/>
      <c r="DU337" s="2"/>
      <c r="DV337" s="2"/>
      <c r="DW337" s="60"/>
      <c r="DX337" s="512">
        <v>32403</v>
      </c>
      <c r="DY337" s="514">
        <v>0</v>
      </c>
      <c r="DZ337" s="169">
        <v>0</v>
      </c>
      <c r="EA337" s="169">
        <v>0</v>
      </c>
      <c r="EB337" s="577"/>
      <c r="EC337" s="577"/>
      <c r="ED337" s="577"/>
      <c r="EE337" s="577"/>
      <c r="EF337" s="577"/>
      <c r="EG337" s="577"/>
      <c r="EH337" s="577"/>
      <c r="EI337" s="577"/>
      <c r="EJ337" s="577"/>
      <c r="EK337" s="577"/>
      <c r="EL337" s="577"/>
      <c r="EM337" s="169">
        <v>1221.9100000000001</v>
      </c>
      <c r="EO337" s="656">
        <v>7536.1</v>
      </c>
      <c r="EP337" s="657">
        <v>12832.4</v>
      </c>
      <c r="EQ337" s="658">
        <v>2880.9</v>
      </c>
      <c r="ER337" s="657">
        <v>2297.3000000000002</v>
      </c>
      <c r="ES337" s="657">
        <v>4330.3999999999996</v>
      </c>
      <c r="EU337" s="635">
        <v>3.9864950949165451E-2</v>
      </c>
      <c r="EV337" s="635">
        <v>5.7688353649581463E-2</v>
      </c>
      <c r="EW337" s="635">
        <v>1.6421987026288803E-2</v>
      </c>
      <c r="EX337" s="635">
        <v>3.9590301003344402E-2</v>
      </c>
      <c r="EY337" s="635">
        <v>3.4470457079152812E-2</v>
      </c>
      <c r="EZ337" s="9"/>
    </row>
    <row r="338" spans="8:160" x14ac:dyDescent="0.2">
      <c r="H338" s="14"/>
      <c r="I338" s="248"/>
      <c r="J338" s="4"/>
      <c r="K338" s="249"/>
      <c r="L338" s="249"/>
      <c r="M338" s="486">
        <v>45205</v>
      </c>
      <c r="N338" s="193">
        <v>7849</v>
      </c>
      <c r="O338" s="191">
        <v>13804</v>
      </c>
      <c r="P338" s="192">
        <v>2914</v>
      </c>
      <c r="Q338" s="191">
        <v>2361</v>
      </c>
      <c r="R338" s="578">
        <v>4710</v>
      </c>
      <c r="S338" s="487"/>
      <c r="T338" s="488"/>
      <c r="U338" s="21"/>
      <c r="V338" s="21"/>
      <c r="W338" s="489"/>
      <c r="X338" s="490">
        <v>1546</v>
      </c>
      <c r="Y338" s="194">
        <v>79</v>
      </c>
      <c r="Z338" s="192">
        <v>2868</v>
      </c>
      <c r="AA338" s="192">
        <v>25182.89</v>
      </c>
      <c r="AB338" s="192">
        <v>25970</v>
      </c>
      <c r="AC338" s="194">
        <v>-787.11000000000058</v>
      </c>
      <c r="AD338" s="491">
        <v>23102</v>
      </c>
      <c r="AE338" s="492">
        <v>0.36</v>
      </c>
      <c r="AF338" s="192">
        <v>13804</v>
      </c>
      <c r="AG338" s="192">
        <v>13804</v>
      </c>
      <c r="AH338" s="192">
        <v>1.3599999999999999</v>
      </c>
      <c r="AI338" s="193">
        <v>7849</v>
      </c>
      <c r="AJ338" s="194">
        <v>0</v>
      </c>
      <c r="AK338" s="192">
        <v>529.58000000000004</v>
      </c>
      <c r="AL338" s="192">
        <v>532.49</v>
      </c>
      <c r="AM338" s="207">
        <v>1216.58</v>
      </c>
      <c r="AN338" s="207">
        <v>25.454761904761902</v>
      </c>
      <c r="AO338" s="197">
        <v>-5.4949205030400848E-3</v>
      </c>
      <c r="AP338" s="493">
        <v>536.19000000000005</v>
      </c>
      <c r="AQ338" s="494">
        <v>1760.29</v>
      </c>
      <c r="AR338" s="495">
        <v>1126.05</v>
      </c>
      <c r="AS338" s="495">
        <v>1130.42</v>
      </c>
      <c r="AT338" s="495">
        <v>1237.3900000000001</v>
      </c>
      <c r="AU338" s="496">
        <v>1216.1099999999999</v>
      </c>
      <c r="AV338" s="589">
        <v>1147.01</v>
      </c>
      <c r="AW338" s="21"/>
      <c r="AX338" s="497">
        <v>1.0690999999999999</v>
      </c>
      <c r="AY338" s="498">
        <v>1.4353</v>
      </c>
      <c r="AZ338" s="499">
        <v>2.5546000000000002</v>
      </c>
      <c r="BA338" s="499">
        <v>2.3797000000000001</v>
      </c>
      <c r="BB338" s="579">
        <v>1.5588</v>
      </c>
      <c r="BC338" s="307"/>
      <c r="BD338" s="500"/>
      <c r="BE338" s="501"/>
      <c r="BF338" s="580">
        <v>1055.07</v>
      </c>
      <c r="BG338" s="502">
        <v>1055.07</v>
      </c>
      <c r="BH338" s="503">
        <v>0</v>
      </c>
      <c r="BI338" s="503">
        <v>0</v>
      </c>
      <c r="BJ338" s="503">
        <v>0</v>
      </c>
      <c r="BK338" s="503">
        <v>1055.07</v>
      </c>
      <c r="BL338" s="503">
        <v>1055.07</v>
      </c>
      <c r="BM338" s="503">
        <v>1055.07</v>
      </c>
      <c r="BN338" s="503">
        <v>1055.0899999999999</v>
      </c>
      <c r="BO338" s="503">
        <v>1055.04</v>
      </c>
      <c r="BP338" s="503">
        <v>33.239458878563752</v>
      </c>
      <c r="BQ338" s="503">
        <v>0</v>
      </c>
      <c r="BR338" s="503">
        <v>0</v>
      </c>
      <c r="BS338" s="503">
        <v>1055.1099999999999</v>
      </c>
      <c r="BT338" s="503">
        <v>0</v>
      </c>
      <c r="BU338" s="504">
        <v>0</v>
      </c>
      <c r="BV338" s="307"/>
      <c r="BW338" s="458"/>
      <c r="BX338" s="505"/>
      <c r="BY338" s="505"/>
      <c r="BZ338" s="505"/>
      <c r="CA338" s="505"/>
      <c r="CB338" s="505"/>
      <c r="CC338" s="505"/>
      <c r="CD338" s="505"/>
      <c r="CE338" s="505"/>
      <c r="CF338" s="505"/>
      <c r="CG338" s="505"/>
      <c r="CH338" s="505"/>
      <c r="CI338" s="505"/>
      <c r="CJ338" s="505"/>
      <c r="CK338" s="505"/>
      <c r="CL338" s="505"/>
      <c r="CM338" s="505"/>
      <c r="CN338" s="505"/>
      <c r="CO338" s="500"/>
      <c r="CP338" s="505"/>
      <c r="CQ338" s="505"/>
      <c r="CR338" s="506"/>
      <c r="CS338" s="500"/>
      <c r="CT338" s="505"/>
      <c r="CU338" s="500"/>
      <c r="CV338" s="500"/>
      <c r="CW338" s="500"/>
      <c r="CX338" s="506"/>
      <c r="CY338" s="505"/>
      <c r="CZ338" s="475"/>
      <c r="DA338" s="307"/>
      <c r="DB338" s="507">
        <v>0</v>
      </c>
      <c r="DC338" s="508"/>
      <c r="DD338" s="590"/>
      <c r="DE338" s="590"/>
      <c r="DF338" s="573">
        <v>777.73</v>
      </c>
      <c r="DG338" s="396">
        <v>273.89999999999998</v>
      </c>
      <c r="DH338" s="397"/>
      <c r="DI338" s="512"/>
      <c r="DJ338" s="171">
        <v>1051.6300000000001</v>
      </c>
      <c r="DK338" s="172">
        <v>777.73</v>
      </c>
      <c r="DL338" s="172">
        <v>273.89999999999998</v>
      </c>
      <c r="DM338" s="172">
        <v>492.76</v>
      </c>
      <c r="DN338" s="172">
        <v>328.62</v>
      </c>
      <c r="DO338" s="172">
        <v>3539</v>
      </c>
      <c r="DP338" s="172">
        <v>894.26</v>
      </c>
      <c r="DQ338" s="513">
        <v>0</v>
      </c>
      <c r="DS338" s="2"/>
      <c r="DT338" s="2"/>
      <c r="DU338" s="2"/>
      <c r="DV338" s="2"/>
      <c r="DW338" s="60"/>
      <c r="DX338" s="512">
        <v>20696</v>
      </c>
      <c r="DY338" s="514">
        <v>1</v>
      </c>
      <c r="DZ338" s="169">
        <v>0</v>
      </c>
      <c r="EA338" s="169">
        <v>0</v>
      </c>
      <c r="EB338" s="577"/>
      <c r="EC338" s="577"/>
      <c r="ED338" s="577"/>
      <c r="EE338" s="577"/>
      <c r="EF338" s="577"/>
      <c r="EG338" s="577"/>
      <c r="EH338" s="577"/>
      <c r="EI338" s="577"/>
      <c r="EJ338" s="577"/>
      <c r="EK338" s="577"/>
      <c r="EL338" s="577"/>
      <c r="EM338" s="169">
        <v>1216.58</v>
      </c>
      <c r="EO338" s="656">
        <v>7517.4</v>
      </c>
      <c r="EP338" s="657">
        <v>13029.8</v>
      </c>
      <c r="EQ338" s="658">
        <v>2851.5</v>
      </c>
      <c r="ER338" s="657">
        <v>2276.5</v>
      </c>
      <c r="ES338" s="657">
        <v>4521.3</v>
      </c>
      <c r="EU338" s="635">
        <v>4.2247420053510044E-2</v>
      </c>
      <c r="EV338" s="635">
        <v>5.6085192697768814E-2</v>
      </c>
      <c r="EW338" s="635">
        <v>2.1448181194234729E-2</v>
      </c>
      <c r="EX338" s="635">
        <v>3.5789919525624735E-2</v>
      </c>
      <c r="EY338" s="635">
        <v>4.0063694267515888E-2</v>
      </c>
      <c r="EZ338" s="9"/>
    </row>
    <row r="339" spans="8:160" x14ac:dyDescent="0.2">
      <c r="H339" s="14"/>
      <c r="I339" s="248"/>
      <c r="J339" s="4"/>
      <c r="K339" s="249"/>
      <c r="L339" s="249"/>
      <c r="M339" s="486">
        <v>45206</v>
      </c>
      <c r="N339" s="193">
        <v>7849</v>
      </c>
      <c r="O339" s="191">
        <v>13831</v>
      </c>
      <c r="P339" s="192">
        <v>2850</v>
      </c>
      <c r="Q339" s="191">
        <v>2386</v>
      </c>
      <c r="R339" s="578">
        <v>4575</v>
      </c>
      <c r="S339" s="487"/>
      <c r="T339" s="488"/>
      <c r="U339" s="21"/>
      <c r="V339" s="21"/>
      <c r="W339" s="489"/>
      <c r="X339" s="490">
        <v>1522</v>
      </c>
      <c r="Y339" s="194">
        <v>79</v>
      </c>
      <c r="Z339" s="192">
        <v>2837</v>
      </c>
      <c r="AA339" s="192">
        <v>25182.639999999999</v>
      </c>
      <c r="AB339" s="192">
        <v>26239</v>
      </c>
      <c r="AC339" s="194">
        <v>-1056.3600000000006</v>
      </c>
      <c r="AD339" s="491">
        <v>23402</v>
      </c>
      <c r="AE339" s="492">
        <v>0.16</v>
      </c>
      <c r="AF339" s="192">
        <v>13831</v>
      </c>
      <c r="AG339" s="192">
        <v>13831</v>
      </c>
      <c r="AH339" s="192">
        <v>1.1599999999999999</v>
      </c>
      <c r="AI339" s="193">
        <v>7849</v>
      </c>
      <c r="AJ339" s="194">
        <v>0</v>
      </c>
      <c r="AK339" s="192">
        <v>538.9</v>
      </c>
      <c r="AL339" s="192">
        <v>539.55999999999995</v>
      </c>
      <c r="AM339" s="207">
        <v>1220.26</v>
      </c>
      <c r="AN339" s="207">
        <v>25.071428571428573</v>
      </c>
      <c r="AO339" s="197">
        <v>-1.2247170161439379E-3</v>
      </c>
      <c r="AP339" s="493">
        <v>226.14</v>
      </c>
      <c r="AQ339" s="494">
        <v>1665.54</v>
      </c>
      <c r="AR339" s="495">
        <v>1125.02</v>
      </c>
      <c r="AS339" s="495">
        <v>1130.26</v>
      </c>
      <c r="AT339" s="495">
        <v>1236.8399999999999</v>
      </c>
      <c r="AU339" s="496">
        <v>1218.46</v>
      </c>
      <c r="AV339" s="589">
        <v>1144.93</v>
      </c>
      <c r="AW339" s="21"/>
      <c r="AX339" s="497">
        <v>1.0529999999999999</v>
      </c>
      <c r="AY339" s="498">
        <v>1.4333</v>
      </c>
      <c r="AZ339" s="499">
        <v>2.5533999999999999</v>
      </c>
      <c r="BA339" s="499">
        <v>2.4119000000000002</v>
      </c>
      <c r="BB339" s="579">
        <v>1.5402</v>
      </c>
      <c r="BC339" s="307"/>
      <c r="BD339" s="500"/>
      <c r="BE339" s="501"/>
      <c r="BF339" s="580">
        <v>1054.03</v>
      </c>
      <c r="BG339" s="502">
        <v>1054.03</v>
      </c>
      <c r="BH339" s="503">
        <v>0</v>
      </c>
      <c r="BI339" s="503">
        <v>0</v>
      </c>
      <c r="BJ339" s="503">
        <v>0</v>
      </c>
      <c r="BK339" s="503">
        <v>1054.03</v>
      </c>
      <c r="BL339" s="503">
        <v>1054.03</v>
      </c>
      <c r="BM339" s="503">
        <v>1054.03</v>
      </c>
      <c r="BN339" s="503">
        <v>1054</v>
      </c>
      <c r="BO339" s="503">
        <v>1053.99</v>
      </c>
      <c r="BP339" s="503">
        <v>32.878282683941443</v>
      </c>
      <c r="BQ339" s="503">
        <v>0</v>
      </c>
      <c r="BR339" s="503">
        <v>0</v>
      </c>
      <c r="BS339" s="503">
        <v>1053.99</v>
      </c>
      <c r="BT339" s="503">
        <v>0</v>
      </c>
      <c r="BU339" s="504">
        <v>0</v>
      </c>
      <c r="BV339" s="307"/>
      <c r="BW339" s="458"/>
      <c r="BX339" s="505"/>
      <c r="BY339" s="505"/>
      <c r="BZ339" s="505"/>
      <c r="CA339" s="505"/>
      <c r="CB339" s="505"/>
      <c r="CC339" s="505"/>
      <c r="CD339" s="505"/>
      <c r="CE339" s="505"/>
      <c r="CF339" s="505"/>
      <c r="CG339" s="505"/>
      <c r="CH339" s="505"/>
      <c r="CI339" s="505"/>
      <c r="CJ339" s="505"/>
      <c r="CK339" s="505"/>
      <c r="CL339" s="505"/>
      <c r="CM339" s="505"/>
      <c r="CN339" s="505"/>
      <c r="CO339" s="500"/>
      <c r="CP339" s="505"/>
      <c r="CQ339" s="505"/>
      <c r="CR339" s="506"/>
      <c r="CS339" s="500"/>
      <c r="CT339" s="505"/>
      <c r="CU339" s="500"/>
      <c r="CV339" s="500"/>
      <c r="CW339" s="500"/>
      <c r="CX339" s="506"/>
      <c r="CY339" s="505"/>
      <c r="CZ339" s="475"/>
      <c r="DA339" s="307"/>
      <c r="DB339" s="507">
        <v>0</v>
      </c>
      <c r="DC339" s="508"/>
      <c r="DD339" s="590"/>
      <c r="DE339" s="590"/>
      <c r="DF339" s="573">
        <v>761.12</v>
      </c>
      <c r="DG339" s="396">
        <v>274.25</v>
      </c>
      <c r="DH339" s="397"/>
      <c r="DI339" s="512"/>
      <c r="DJ339" s="171">
        <v>1035.3699999999999</v>
      </c>
      <c r="DK339" s="172">
        <v>761.12</v>
      </c>
      <c r="DL339" s="172">
        <v>274.25</v>
      </c>
      <c r="DM339" s="172">
        <v>1049.6400000000001</v>
      </c>
      <c r="DN339" s="172">
        <v>426.67</v>
      </c>
      <c r="DO339" s="172">
        <v>3250.48</v>
      </c>
      <c r="DP339" s="172">
        <v>741.84</v>
      </c>
      <c r="DQ339" s="513">
        <v>0</v>
      </c>
      <c r="DS339" s="2"/>
      <c r="DT339" s="2"/>
      <c r="DU339" s="2"/>
      <c r="DV339" s="2"/>
      <c r="DW339" s="60"/>
      <c r="DX339" s="512">
        <v>44085</v>
      </c>
      <c r="DY339" s="514">
        <v>2</v>
      </c>
      <c r="DZ339" s="169">
        <v>0</v>
      </c>
      <c r="EA339" s="169">
        <v>0</v>
      </c>
      <c r="EB339" s="577"/>
      <c r="EC339" s="577"/>
      <c r="ED339" s="577"/>
      <c r="EE339" s="577"/>
      <c r="EF339" s="577"/>
      <c r="EG339" s="577"/>
      <c r="EH339" s="577"/>
      <c r="EI339" s="577"/>
      <c r="EJ339" s="577"/>
      <c r="EK339" s="577"/>
      <c r="EL339" s="577"/>
      <c r="EM339" s="169">
        <v>1220.26</v>
      </c>
      <c r="EO339" s="656">
        <v>7530.5</v>
      </c>
      <c r="EP339" s="657">
        <v>13052.9</v>
      </c>
      <c r="EQ339" s="658">
        <v>2810.5</v>
      </c>
      <c r="ER339" s="657">
        <v>2303.6</v>
      </c>
      <c r="ES339" s="657">
        <v>8915.7999999999993</v>
      </c>
      <c r="EU339" s="635">
        <v>4.0578417632819469E-2</v>
      </c>
      <c r="EV339" s="635">
        <v>5.6257682018653776E-2</v>
      </c>
      <c r="EW339" s="635">
        <v>1.3859649122807018E-2</v>
      </c>
      <c r="EX339" s="635">
        <v>3.4534786253143372E-2</v>
      </c>
      <c r="EY339" s="635">
        <v>-0.94880874316939878</v>
      </c>
      <c r="EZ339" s="9"/>
    </row>
    <row r="340" spans="8:160" x14ac:dyDescent="0.2">
      <c r="H340" s="14"/>
      <c r="I340" s="248"/>
      <c r="J340" s="4"/>
      <c r="K340" s="249"/>
      <c r="L340" s="249"/>
      <c r="M340" s="486">
        <v>45207</v>
      </c>
      <c r="N340" s="193">
        <v>7849</v>
      </c>
      <c r="O340" s="191">
        <v>13886</v>
      </c>
      <c r="P340" s="192">
        <v>2788</v>
      </c>
      <c r="Q340" s="191">
        <v>2341</v>
      </c>
      <c r="R340" s="578">
        <v>4657</v>
      </c>
      <c r="S340" s="487"/>
      <c r="T340" s="488"/>
      <c r="U340" s="21"/>
      <c r="V340" s="21"/>
      <c r="W340" s="489"/>
      <c r="X340" s="490">
        <v>1473</v>
      </c>
      <c r="Y340" s="194">
        <v>79</v>
      </c>
      <c r="Z340" s="192">
        <v>2840</v>
      </c>
      <c r="AA340" s="192">
        <v>25307.99</v>
      </c>
      <c r="AB340" s="192">
        <v>26598</v>
      </c>
      <c r="AC340" s="194">
        <v>-1290.0099999999984</v>
      </c>
      <c r="AD340" s="491">
        <v>23758</v>
      </c>
      <c r="AE340" s="492">
        <v>-15.13</v>
      </c>
      <c r="AF340" s="192">
        <v>13886</v>
      </c>
      <c r="AG340" s="192">
        <v>13886</v>
      </c>
      <c r="AH340" s="192">
        <v>-14.13</v>
      </c>
      <c r="AI340" s="193">
        <v>7849</v>
      </c>
      <c r="AJ340" s="194">
        <v>0</v>
      </c>
      <c r="AK340" s="192">
        <v>538.9144</v>
      </c>
      <c r="AL340" s="192">
        <v>539.61553955078102</v>
      </c>
      <c r="AM340" s="207">
        <v>1204.83</v>
      </c>
      <c r="AN340" s="207">
        <v>26.238095238095237</v>
      </c>
      <c r="AO340" s="197">
        <v>-1.3010221118252214E-3</v>
      </c>
      <c r="AP340" s="493">
        <v>0</v>
      </c>
      <c r="AQ340" s="494">
        <v>1642.39</v>
      </c>
      <c r="AR340" s="495">
        <v>1128.18</v>
      </c>
      <c r="AS340" s="495">
        <v>1131.04</v>
      </c>
      <c r="AT340" s="495">
        <v>1242.92</v>
      </c>
      <c r="AU340" s="496">
        <v>1220.0899999999999</v>
      </c>
      <c r="AV340" s="589">
        <v>1149.26</v>
      </c>
      <c r="AW340" s="21"/>
      <c r="AX340" s="497">
        <v>1.1020000000000001</v>
      </c>
      <c r="AY340" s="498">
        <v>1.4402999999999999</v>
      </c>
      <c r="AZ340" s="499">
        <v>2.6261999999999999</v>
      </c>
      <c r="BA340" s="499">
        <v>2.4352999999999998</v>
      </c>
      <c r="BB340" s="579">
        <v>1.5938000000000001</v>
      </c>
      <c r="BC340" s="307"/>
      <c r="BD340" s="500"/>
      <c r="BE340" s="501"/>
      <c r="BF340" s="580">
        <v>1054.6099999999999</v>
      </c>
      <c r="BG340" s="502">
        <v>1054.6099999999999</v>
      </c>
      <c r="BH340" s="503">
        <v>0</v>
      </c>
      <c r="BI340" s="503">
        <v>0</v>
      </c>
      <c r="BJ340" s="503">
        <v>0</v>
      </c>
      <c r="BK340" s="503">
        <v>1054.6099999999999</v>
      </c>
      <c r="BL340" s="503">
        <v>1054.6099999999999</v>
      </c>
      <c r="BM340" s="503">
        <v>1054.6099999999999</v>
      </c>
      <c r="BN340" s="503">
        <v>1054.7</v>
      </c>
      <c r="BO340" s="503">
        <v>1054.5899999999999</v>
      </c>
      <c r="BP340" s="503">
        <v>31.78864883728308</v>
      </c>
      <c r="BQ340" s="503">
        <v>0</v>
      </c>
      <c r="BR340" s="503">
        <v>0</v>
      </c>
      <c r="BS340" s="503">
        <v>1054.5999999999999</v>
      </c>
      <c r="BT340" s="503">
        <v>0</v>
      </c>
      <c r="BU340" s="504">
        <v>0</v>
      </c>
      <c r="BV340" s="307"/>
      <c r="BW340" s="458"/>
      <c r="BX340" s="505"/>
      <c r="BY340" s="505"/>
      <c r="BZ340" s="505"/>
      <c r="CA340" s="505"/>
      <c r="CB340" s="505"/>
      <c r="CC340" s="505"/>
      <c r="CD340" s="505"/>
      <c r="CE340" s="505"/>
      <c r="CF340" s="505"/>
      <c r="CG340" s="505"/>
      <c r="CH340" s="505"/>
      <c r="CI340" s="505"/>
      <c r="CJ340" s="505"/>
      <c r="CK340" s="505"/>
      <c r="CL340" s="505"/>
      <c r="CM340" s="505"/>
      <c r="CN340" s="505"/>
      <c r="CO340" s="500"/>
      <c r="CP340" s="505"/>
      <c r="CQ340" s="505"/>
      <c r="CR340" s="506"/>
      <c r="CS340" s="500"/>
      <c r="CT340" s="505"/>
      <c r="CU340" s="500"/>
      <c r="CV340" s="500"/>
      <c r="CW340" s="500"/>
      <c r="CX340" s="506"/>
      <c r="CY340" s="505"/>
      <c r="CZ340" s="475"/>
      <c r="DA340" s="307"/>
      <c r="DB340" s="507">
        <v>0</v>
      </c>
      <c r="DC340" s="508"/>
      <c r="DD340" s="590"/>
      <c r="DE340" s="590"/>
      <c r="DF340" s="573">
        <v>767.31</v>
      </c>
      <c r="DG340" s="396">
        <v>234.7</v>
      </c>
      <c r="DH340" s="397"/>
      <c r="DI340" s="512"/>
      <c r="DJ340" s="171">
        <v>1002.01</v>
      </c>
      <c r="DK340" s="172">
        <v>767.31</v>
      </c>
      <c r="DL340" s="172">
        <v>234.7</v>
      </c>
      <c r="DM340" s="172">
        <v>0</v>
      </c>
      <c r="DN340" s="172">
        <v>0</v>
      </c>
      <c r="DO340" s="172">
        <v>4017.79</v>
      </c>
      <c r="DP340" s="172">
        <v>976.54</v>
      </c>
      <c r="DQ340" s="513">
        <v>0</v>
      </c>
      <c r="DS340" s="2"/>
      <c r="DT340" s="2"/>
      <c r="DU340" s="2"/>
      <c r="DV340" s="2"/>
      <c r="DW340" s="60"/>
      <c r="DX340" s="512">
        <v>0</v>
      </c>
      <c r="DY340" s="514">
        <v>0</v>
      </c>
      <c r="DZ340" s="169">
        <v>0</v>
      </c>
      <c r="EA340" s="169">
        <v>0</v>
      </c>
      <c r="EB340" s="577"/>
      <c r="EC340" s="577"/>
      <c r="ED340" s="577"/>
      <c r="EE340" s="577"/>
      <c r="EF340" s="577"/>
      <c r="EG340" s="577"/>
      <c r="EH340" s="577"/>
      <c r="EI340" s="577"/>
      <c r="EJ340" s="577"/>
      <c r="EK340" s="577"/>
      <c r="EL340" s="577"/>
      <c r="EM340" s="169">
        <v>1204.83</v>
      </c>
      <c r="EO340" s="656">
        <v>7569.4</v>
      </c>
      <c r="EP340" s="657">
        <v>13109</v>
      </c>
      <c r="EQ340" s="658">
        <v>2762.1</v>
      </c>
      <c r="ER340" s="657">
        <v>2254.6999999999998</v>
      </c>
      <c r="ES340" s="657">
        <v>4470.6000000000004</v>
      </c>
      <c r="EU340" s="635">
        <v>3.5622372276723192E-2</v>
      </c>
      <c r="EV340" s="635">
        <v>5.5955638772864753E-2</v>
      </c>
      <c r="EW340" s="635">
        <v>9.2898134863701898E-3</v>
      </c>
      <c r="EX340" s="635">
        <v>3.6864587782998795E-2</v>
      </c>
      <c r="EY340" s="635">
        <v>4.0025767661584631E-2</v>
      </c>
      <c r="EZ340" s="9"/>
    </row>
    <row r="341" spans="8:160" x14ac:dyDescent="0.2">
      <c r="H341" s="14"/>
      <c r="I341" s="248"/>
      <c r="J341" s="4"/>
      <c r="K341" s="249"/>
      <c r="L341" s="249"/>
      <c r="M341" s="486">
        <v>45208</v>
      </c>
      <c r="N341" s="193">
        <v>7849</v>
      </c>
      <c r="O341" s="191">
        <v>13772</v>
      </c>
      <c r="P341" s="192">
        <v>2874</v>
      </c>
      <c r="Q341" s="191">
        <v>2470</v>
      </c>
      <c r="R341" s="578">
        <v>4640</v>
      </c>
      <c r="S341" s="487"/>
      <c r="T341" s="488"/>
      <c r="U341" s="21"/>
      <c r="V341" s="21"/>
      <c r="W341" s="489"/>
      <c r="X341" s="490">
        <v>1556</v>
      </c>
      <c r="Y341" s="194">
        <v>79</v>
      </c>
      <c r="Z341" s="192">
        <v>2868</v>
      </c>
      <c r="AA341" s="192">
        <v>25173.99</v>
      </c>
      <c r="AB341" s="192">
        <v>26369</v>
      </c>
      <c r="AC341" s="194">
        <v>-1195.0099999999984</v>
      </c>
      <c r="AD341" s="491">
        <v>23501</v>
      </c>
      <c r="AE341" s="492">
        <v>-0.06</v>
      </c>
      <c r="AF341" s="192">
        <v>13772</v>
      </c>
      <c r="AG341" s="192">
        <v>13772</v>
      </c>
      <c r="AH341" s="192">
        <v>0.94</v>
      </c>
      <c r="AI341" s="193">
        <v>7849</v>
      </c>
      <c r="AJ341" s="194">
        <v>0</v>
      </c>
      <c r="AK341" s="192">
        <v>520.71450000000004</v>
      </c>
      <c r="AL341" s="192">
        <v>518.39593505859375</v>
      </c>
      <c r="AM341" s="207">
        <v>1209.47</v>
      </c>
      <c r="AN341" s="207">
        <v>25.833333333333332</v>
      </c>
      <c r="AO341" s="197">
        <v>4.4526606065440726E-3</v>
      </c>
      <c r="AP341" s="493">
        <v>244.64</v>
      </c>
      <c r="AQ341" s="494">
        <v>1626.24</v>
      </c>
      <c r="AR341" s="495">
        <v>1126.93</v>
      </c>
      <c r="AS341" s="495">
        <v>1129.25</v>
      </c>
      <c r="AT341" s="495">
        <v>1238.4100000000001</v>
      </c>
      <c r="AU341" s="496">
        <v>1219.7</v>
      </c>
      <c r="AV341" s="589">
        <v>1149.68</v>
      </c>
      <c r="AW341" s="21"/>
      <c r="AX341" s="497">
        <v>1.085</v>
      </c>
      <c r="AY341" s="498">
        <v>1.4160999999999999</v>
      </c>
      <c r="AZ341" s="499">
        <v>2.5720000000000001</v>
      </c>
      <c r="BA341" s="499">
        <v>2.4304999999999999</v>
      </c>
      <c r="BB341" s="579">
        <v>1.6019000000000001</v>
      </c>
      <c r="BC341" s="307"/>
      <c r="BD341" s="500"/>
      <c r="BE341" s="501"/>
      <c r="BF341" s="580">
        <v>1054.58</v>
      </c>
      <c r="BG341" s="502">
        <v>1054.58</v>
      </c>
      <c r="BH341" s="503">
        <v>0</v>
      </c>
      <c r="BI341" s="503">
        <v>0</v>
      </c>
      <c r="BJ341" s="503">
        <v>0</v>
      </c>
      <c r="BK341" s="503">
        <v>1054.58</v>
      </c>
      <c r="BL341" s="503">
        <v>1054.58</v>
      </c>
      <c r="BM341" s="503">
        <v>1054.58</v>
      </c>
      <c r="BN341" s="503">
        <v>1054.27</v>
      </c>
      <c r="BO341" s="503">
        <v>1054.57</v>
      </c>
      <c r="BP341" s="503">
        <v>33.484891631071029</v>
      </c>
      <c r="BQ341" s="503">
        <v>0</v>
      </c>
      <c r="BR341" s="503">
        <v>0</v>
      </c>
      <c r="BS341" s="503">
        <v>1054.58</v>
      </c>
      <c r="BT341" s="503">
        <v>0</v>
      </c>
      <c r="BU341" s="504">
        <v>0</v>
      </c>
      <c r="BV341" s="307"/>
      <c r="BW341" s="458"/>
      <c r="BX341" s="505"/>
      <c r="BY341" s="505"/>
      <c r="BZ341" s="505"/>
      <c r="CA341" s="505"/>
      <c r="CB341" s="505"/>
      <c r="CC341" s="505"/>
      <c r="CD341" s="505"/>
      <c r="CE341" s="505"/>
      <c r="CF341" s="505"/>
      <c r="CG341" s="505"/>
      <c r="CH341" s="505"/>
      <c r="CI341" s="505"/>
      <c r="CJ341" s="505"/>
      <c r="CK341" s="505"/>
      <c r="CL341" s="505"/>
      <c r="CM341" s="505"/>
      <c r="CN341" s="505"/>
      <c r="CO341" s="500"/>
      <c r="CP341" s="505"/>
      <c r="CQ341" s="505"/>
      <c r="CR341" s="506"/>
      <c r="CS341" s="500"/>
      <c r="CT341" s="505"/>
      <c r="CU341" s="500"/>
      <c r="CV341" s="500"/>
      <c r="CW341" s="500"/>
      <c r="CX341" s="506"/>
      <c r="CY341" s="505"/>
      <c r="CZ341" s="475"/>
      <c r="DA341" s="307"/>
      <c r="DB341" s="507">
        <v>0</v>
      </c>
      <c r="DC341" s="508"/>
      <c r="DD341" s="590"/>
      <c r="DE341" s="590"/>
      <c r="DF341" s="573">
        <v>765.03</v>
      </c>
      <c r="DG341" s="396">
        <v>293.26</v>
      </c>
      <c r="DH341" s="397"/>
      <c r="DI341" s="512"/>
      <c r="DJ341" s="171">
        <v>1058.29</v>
      </c>
      <c r="DK341" s="172">
        <v>765.03</v>
      </c>
      <c r="DL341" s="172">
        <v>293.26</v>
      </c>
      <c r="DM341" s="172">
        <v>1045.57</v>
      </c>
      <c r="DN341" s="172">
        <v>609.71</v>
      </c>
      <c r="DO341" s="172">
        <v>3737.25</v>
      </c>
      <c r="DP341" s="172">
        <v>660.09</v>
      </c>
      <c r="DQ341" s="513">
        <v>0</v>
      </c>
      <c r="DS341" s="2"/>
      <c r="DT341" s="2"/>
      <c r="DU341" s="2"/>
      <c r="DV341" s="2"/>
      <c r="DW341" s="60"/>
      <c r="DX341" s="512">
        <v>43914</v>
      </c>
      <c r="DY341" s="514">
        <v>2</v>
      </c>
      <c r="DZ341" s="169">
        <v>0</v>
      </c>
      <c r="EA341" s="169">
        <v>0</v>
      </c>
      <c r="EB341" s="577"/>
      <c r="EC341" s="577"/>
      <c r="ED341" s="577"/>
      <c r="EE341" s="577"/>
      <c r="EF341" s="577"/>
      <c r="EG341" s="577"/>
      <c r="EH341" s="577"/>
      <c r="EI341" s="577"/>
      <c r="EJ341" s="577"/>
      <c r="EK341" s="577"/>
      <c r="EL341" s="577"/>
      <c r="EM341" s="169">
        <v>1209.47</v>
      </c>
      <c r="EO341" s="656">
        <v>7549.1</v>
      </c>
      <c r="EP341" s="657">
        <v>12901.3</v>
      </c>
      <c r="EQ341" s="658">
        <v>2807.1</v>
      </c>
      <c r="ER341" s="657">
        <v>2378.6</v>
      </c>
      <c r="ES341" s="657">
        <v>4460</v>
      </c>
      <c r="EU341" s="635">
        <v>3.8208689004968738E-2</v>
      </c>
      <c r="EV341" s="635">
        <v>6.3222480395004416E-2</v>
      </c>
      <c r="EW341" s="635">
        <v>2.3277661795407131E-2</v>
      </c>
      <c r="EX341" s="635">
        <v>3.7004048582995989E-2</v>
      </c>
      <c r="EY341" s="635">
        <v>3.8793103448275863E-2</v>
      </c>
      <c r="EZ341" s="9"/>
    </row>
    <row r="342" spans="8:160" x14ac:dyDescent="0.2">
      <c r="H342" s="14"/>
      <c r="I342" s="248"/>
      <c r="J342" s="4"/>
      <c r="K342" s="249"/>
      <c r="L342" s="249"/>
      <c r="M342" s="486">
        <v>45209</v>
      </c>
      <c r="N342" s="193">
        <v>7849</v>
      </c>
      <c r="O342" s="191">
        <v>13666</v>
      </c>
      <c r="P342" s="192">
        <v>2964</v>
      </c>
      <c r="Q342" s="191">
        <v>2598</v>
      </c>
      <c r="R342" s="578">
        <v>4088</v>
      </c>
      <c r="S342" s="487"/>
      <c r="T342" s="488"/>
      <c r="U342" s="21"/>
      <c r="V342" s="21"/>
      <c r="W342" s="489"/>
      <c r="X342" s="490">
        <v>1558</v>
      </c>
      <c r="Y342" s="194">
        <v>78</v>
      </c>
      <c r="Z342" s="192">
        <v>2856</v>
      </c>
      <c r="AA342" s="192">
        <v>25302.85</v>
      </c>
      <c r="AB342" s="192">
        <v>26345</v>
      </c>
      <c r="AC342" s="194">
        <v>-1042.1500000000015</v>
      </c>
      <c r="AD342" s="491">
        <v>23489</v>
      </c>
      <c r="AE342" s="492">
        <v>-0.67</v>
      </c>
      <c r="AF342" s="192">
        <v>13666</v>
      </c>
      <c r="AG342" s="192">
        <v>13666</v>
      </c>
      <c r="AH342" s="192">
        <v>0.32999999999999996</v>
      </c>
      <c r="AI342" s="193">
        <v>7849</v>
      </c>
      <c r="AJ342" s="194">
        <v>0</v>
      </c>
      <c r="AK342" s="192">
        <v>319.3272</v>
      </c>
      <c r="AL342" s="192">
        <v>448.56631469726563</v>
      </c>
      <c r="AM342" s="207">
        <v>1221.49</v>
      </c>
      <c r="AN342" s="207">
        <v>26.680952380952384</v>
      </c>
      <c r="AO342" s="197">
        <v>-0.40472316388101487</v>
      </c>
      <c r="AP342" s="493">
        <v>0</v>
      </c>
      <c r="AQ342" s="494">
        <v>1643.85</v>
      </c>
      <c r="AR342" s="495">
        <v>1128.8699999999999</v>
      </c>
      <c r="AS342" s="495">
        <v>1130.6300000000001</v>
      </c>
      <c r="AT342" s="495">
        <v>1238.4100000000001</v>
      </c>
      <c r="AU342" s="496">
        <v>1217.79</v>
      </c>
      <c r="AV342" s="589">
        <v>1153.81</v>
      </c>
      <c r="AW342" s="21"/>
      <c r="AX342" s="497">
        <v>1.1206</v>
      </c>
      <c r="AY342" s="498">
        <v>1.4420999999999999</v>
      </c>
      <c r="AZ342" s="499">
        <v>2.5720000000000001</v>
      </c>
      <c r="BA342" s="499">
        <v>2.4007000000000001</v>
      </c>
      <c r="BB342" s="579">
        <v>1.6578999999999999</v>
      </c>
      <c r="BC342" s="307"/>
      <c r="BD342" s="500"/>
      <c r="BE342" s="501"/>
      <c r="BF342" s="580">
        <v>1054.48</v>
      </c>
      <c r="BG342" s="502">
        <v>1054.48</v>
      </c>
      <c r="BH342" s="503">
        <v>0</v>
      </c>
      <c r="BI342" s="503">
        <v>0</v>
      </c>
      <c r="BJ342" s="503">
        <v>0</v>
      </c>
      <c r="BK342" s="503">
        <v>1054.48</v>
      </c>
      <c r="BL342" s="503">
        <v>1054.48</v>
      </c>
      <c r="BM342" s="503">
        <v>1054.48</v>
      </c>
      <c r="BN342" s="503">
        <v>1054.5999999999999</v>
      </c>
      <c r="BO342" s="503">
        <v>1054.45</v>
      </c>
      <c r="BP342" s="503">
        <v>34.011551419862023</v>
      </c>
      <c r="BQ342" s="503">
        <v>0</v>
      </c>
      <c r="BR342" s="503">
        <v>0</v>
      </c>
      <c r="BS342" s="503">
        <v>1054.49</v>
      </c>
      <c r="BT342" s="503">
        <v>0</v>
      </c>
      <c r="BU342" s="504">
        <v>0</v>
      </c>
      <c r="BV342" s="307"/>
      <c r="BW342" s="458"/>
      <c r="BX342" s="505"/>
      <c r="BY342" s="505"/>
      <c r="BZ342" s="505"/>
      <c r="CA342" s="505"/>
      <c r="CB342" s="505"/>
      <c r="CC342" s="505"/>
      <c r="CD342" s="505"/>
      <c r="CE342" s="505"/>
      <c r="CF342" s="505"/>
      <c r="CG342" s="505"/>
      <c r="CH342" s="505"/>
      <c r="CI342" s="505"/>
      <c r="CJ342" s="505"/>
      <c r="CK342" s="505"/>
      <c r="CL342" s="505"/>
      <c r="CM342" s="505"/>
      <c r="CN342" s="505"/>
      <c r="CO342" s="500"/>
      <c r="CP342" s="505"/>
      <c r="CQ342" s="505"/>
      <c r="CR342" s="506"/>
      <c r="CS342" s="500"/>
      <c r="CT342" s="505"/>
      <c r="CU342" s="500"/>
      <c r="CV342" s="500"/>
      <c r="CW342" s="500"/>
      <c r="CX342" s="506"/>
      <c r="CY342" s="505"/>
      <c r="CZ342" s="475"/>
      <c r="DA342" s="307"/>
      <c r="DB342" s="507">
        <v>0</v>
      </c>
      <c r="DC342" s="508"/>
      <c r="DD342" s="590"/>
      <c r="DE342" s="590"/>
      <c r="DF342" s="573">
        <v>802.19</v>
      </c>
      <c r="DG342" s="396">
        <v>257.77999999999997</v>
      </c>
      <c r="DH342" s="397"/>
      <c r="DI342" s="512"/>
      <c r="DJ342" s="171">
        <v>1059.97</v>
      </c>
      <c r="DK342" s="172">
        <v>802.19</v>
      </c>
      <c r="DL342" s="172">
        <v>257.77999999999997</v>
      </c>
      <c r="DM342" s="172">
        <v>738.62</v>
      </c>
      <c r="DN342" s="172">
        <v>211.69</v>
      </c>
      <c r="DO342" s="172">
        <v>3800.8199999999997</v>
      </c>
      <c r="DP342" s="172">
        <v>706.18</v>
      </c>
      <c r="DQ342" s="513">
        <v>0</v>
      </c>
      <c r="DS342" s="2"/>
      <c r="DT342" s="2"/>
      <c r="DU342" s="2"/>
      <c r="DV342" s="2"/>
      <c r="DW342" s="60"/>
      <c r="DX342" s="512">
        <v>31022</v>
      </c>
      <c r="DY342" s="514">
        <v>1</v>
      </c>
      <c r="DZ342" s="169">
        <v>0</v>
      </c>
      <c r="EA342" s="169">
        <v>0</v>
      </c>
      <c r="EB342" s="577"/>
      <c r="EC342" s="577"/>
      <c r="ED342" s="577"/>
      <c r="EE342" s="577"/>
      <c r="EF342" s="577"/>
      <c r="EG342" s="577"/>
      <c r="EH342" s="577"/>
      <c r="EI342" s="577"/>
      <c r="EJ342" s="577"/>
      <c r="EK342" s="577"/>
      <c r="EL342" s="577"/>
      <c r="EM342" s="169">
        <v>1221.49</v>
      </c>
      <c r="EO342" s="656">
        <v>7516.3</v>
      </c>
      <c r="EP342" s="657">
        <v>12902.3</v>
      </c>
      <c r="EQ342" s="658">
        <v>2877.3</v>
      </c>
      <c r="ER342" s="657">
        <v>2502.9</v>
      </c>
      <c r="ES342" s="657">
        <v>3948.9</v>
      </c>
      <c r="EU342" s="635">
        <v>4.238756529494201E-2</v>
      </c>
      <c r="EV342" s="635">
        <v>5.5883213815308114E-2</v>
      </c>
      <c r="EW342" s="635">
        <v>2.9251012145748927E-2</v>
      </c>
      <c r="EX342" s="635">
        <v>3.6605080831408739E-2</v>
      </c>
      <c r="EY342" s="635">
        <v>3.4026418786692735E-2</v>
      </c>
      <c r="EZ342" s="9"/>
    </row>
    <row r="343" spans="8:160" x14ac:dyDescent="0.2">
      <c r="H343" s="14"/>
      <c r="I343" s="248"/>
      <c r="J343" s="4"/>
      <c r="K343" s="249"/>
      <c r="L343" s="249"/>
      <c r="M343" s="486">
        <v>45210</v>
      </c>
      <c r="N343" s="193">
        <v>7849</v>
      </c>
      <c r="O343" s="191">
        <v>14033</v>
      </c>
      <c r="P343" s="192">
        <v>2973</v>
      </c>
      <c r="Q343" s="191">
        <v>2603</v>
      </c>
      <c r="R343" s="578">
        <v>4365</v>
      </c>
      <c r="S343" s="487"/>
      <c r="T343" s="488"/>
      <c r="U343" s="21"/>
      <c r="V343" s="21"/>
      <c r="W343" s="489"/>
      <c r="X343" s="490">
        <v>1607</v>
      </c>
      <c r="Y343" s="194">
        <v>80</v>
      </c>
      <c r="Z343" s="192">
        <v>2937</v>
      </c>
      <c r="AA343" s="192">
        <v>25199.08</v>
      </c>
      <c r="AB343" s="192">
        <v>26770</v>
      </c>
      <c r="AC343" s="194">
        <v>-1570.9199999999983</v>
      </c>
      <c r="AD343" s="491">
        <v>23833</v>
      </c>
      <c r="AE343" s="492">
        <v>-0.04</v>
      </c>
      <c r="AF343" s="192">
        <v>14033</v>
      </c>
      <c r="AG343" s="192">
        <v>14033</v>
      </c>
      <c r="AH343" s="192">
        <v>0.96</v>
      </c>
      <c r="AI343" s="193">
        <v>7849</v>
      </c>
      <c r="AJ343" s="194">
        <v>0</v>
      </c>
      <c r="AK343" s="192">
        <v>105.16980000000001</v>
      </c>
      <c r="AL343" s="192">
        <v>105.47</v>
      </c>
      <c r="AM343" s="207">
        <v>1221.21</v>
      </c>
      <c r="AN343" s="207">
        <v>27.62380952380952</v>
      </c>
      <c r="AO343" s="197">
        <v>-2.8544315953818451E-3</v>
      </c>
      <c r="AP343" s="493">
        <v>381.07</v>
      </c>
      <c r="AQ343" s="494">
        <v>1658.59</v>
      </c>
      <c r="AR343" s="495">
        <v>1128.72</v>
      </c>
      <c r="AS343" s="495">
        <v>1134.6400000000001</v>
      </c>
      <c r="AT343" s="495">
        <v>1238.4100000000001</v>
      </c>
      <c r="AU343" s="496">
        <v>1221.19</v>
      </c>
      <c r="AV343" s="589">
        <v>1153.3499999999999</v>
      </c>
      <c r="AW343" s="21"/>
      <c r="AX343" s="497">
        <v>1.1601999999999999</v>
      </c>
      <c r="AY343" s="498">
        <v>1.4875</v>
      </c>
      <c r="AZ343" s="499">
        <v>2.5720000000000001</v>
      </c>
      <c r="BA343" s="499">
        <v>2.4369000000000001</v>
      </c>
      <c r="BB343" s="579">
        <v>1.6469</v>
      </c>
      <c r="BC343" s="307"/>
      <c r="BD343" s="500"/>
      <c r="BE343" s="501"/>
      <c r="BF343" s="580">
        <v>1054.8399999999999</v>
      </c>
      <c r="BG343" s="502">
        <v>1054.8399999999999</v>
      </c>
      <c r="BH343" s="503">
        <v>0</v>
      </c>
      <c r="BI343" s="503">
        <v>0</v>
      </c>
      <c r="BJ343" s="503">
        <v>0</v>
      </c>
      <c r="BK343" s="503">
        <v>1054.8399999999999</v>
      </c>
      <c r="BL343" s="503">
        <v>1054.8399999999999</v>
      </c>
      <c r="BM343" s="503">
        <v>1054.8399999999999</v>
      </c>
      <c r="BN343" s="503">
        <v>1054.8800000000001</v>
      </c>
      <c r="BO343" s="503">
        <v>1054.79</v>
      </c>
      <c r="BP343" s="503">
        <v>34.356597429532094</v>
      </c>
      <c r="BQ343" s="503">
        <v>0</v>
      </c>
      <c r="BR343" s="503">
        <v>0</v>
      </c>
      <c r="BS343" s="503">
        <v>1054.8399999999999</v>
      </c>
      <c r="BT343" s="503">
        <v>0</v>
      </c>
      <c r="BU343" s="504">
        <v>0</v>
      </c>
      <c r="BV343" s="307"/>
      <c r="BW343" s="458"/>
      <c r="BX343" s="505"/>
      <c r="BY343" s="505"/>
      <c r="BZ343" s="505"/>
      <c r="CA343" s="505"/>
      <c r="CB343" s="505"/>
      <c r="CC343" s="505"/>
      <c r="CD343" s="505"/>
      <c r="CE343" s="505"/>
      <c r="CF343" s="505"/>
      <c r="CG343" s="505"/>
      <c r="CH343" s="505"/>
      <c r="CI343" s="505"/>
      <c r="CJ343" s="505"/>
      <c r="CK343" s="505"/>
      <c r="CL343" s="505"/>
      <c r="CM343" s="505"/>
      <c r="CN343" s="505"/>
      <c r="CO343" s="500"/>
      <c r="CP343" s="505"/>
      <c r="CQ343" s="505"/>
      <c r="CR343" s="506"/>
      <c r="CS343" s="500"/>
      <c r="CT343" s="505"/>
      <c r="CU343" s="500"/>
      <c r="CV343" s="500"/>
      <c r="CW343" s="500"/>
      <c r="CX343" s="506"/>
      <c r="CY343" s="505"/>
      <c r="CZ343" s="475"/>
      <c r="DA343" s="307"/>
      <c r="DB343" s="507">
        <v>0</v>
      </c>
      <c r="DC343" s="508"/>
      <c r="DD343" s="590"/>
      <c r="DE343" s="590"/>
      <c r="DF343" s="573">
        <v>800.63</v>
      </c>
      <c r="DG343" s="396">
        <v>292.7</v>
      </c>
      <c r="DH343" s="397"/>
      <c r="DI343" s="512"/>
      <c r="DJ343" s="171">
        <v>1093.33</v>
      </c>
      <c r="DK343" s="172">
        <v>800.63</v>
      </c>
      <c r="DL343" s="172">
        <v>292.7</v>
      </c>
      <c r="DM343" s="172">
        <v>1079.29</v>
      </c>
      <c r="DN343" s="172">
        <v>277.20999999999998</v>
      </c>
      <c r="DO343" s="172">
        <v>3522.16</v>
      </c>
      <c r="DP343" s="172">
        <v>721.67</v>
      </c>
      <c r="DQ343" s="513">
        <v>0</v>
      </c>
      <c r="DS343" s="2"/>
      <c r="DT343" s="2"/>
      <c r="DU343" s="2"/>
      <c r="DV343" s="2"/>
      <c r="DW343" s="60"/>
      <c r="DX343" s="512">
        <v>45330</v>
      </c>
      <c r="DY343" s="514">
        <v>1</v>
      </c>
      <c r="DZ343" s="169">
        <v>0</v>
      </c>
      <c r="EA343" s="169">
        <v>0</v>
      </c>
      <c r="EB343" s="577"/>
      <c r="EC343" s="577"/>
      <c r="ED343" s="577"/>
      <c r="EE343" s="577"/>
      <c r="EF343" s="577"/>
      <c r="EG343" s="577"/>
      <c r="EH343" s="577"/>
      <c r="EI343" s="577"/>
      <c r="EJ343" s="577"/>
      <c r="EK343" s="577"/>
      <c r="EL343" s="577"/>
      <c r="EM343" s="169">
        <v>1221.21</v>
      </c>
      <c r="EO343" s="656">
        <v>7543.4</v>
      </c>
      <c r="EP343" s="657">
        <v>12753.3</v>
      </c>
      <c r="EQ343" s="658">
        <v>2907.1</v>
      </c>
      <c r="ER343" s="657">
        <v>2510.9</v>
      </c>
      <c r="ES343" s="657">
        <v>4217.3999999999996</v>
      </c>
      <c r="EU343" s="635">
        <v>3.8934896165116618E-2</v>
      </c>
      <c r="EV343" s="635">
        <v>9.1192189838238485E-2</v>
      </c>
      <c r="EW343" s="635">
        <v>2.2166162125798888E-2</v>
      </c>
      <c r="EX343" s="635">
        <v>3.5382251248559322E-2</v>
      </c>
      <c r="EY343" s="635">
        <v>3.3814432989690807E-2</v>
      </c>
      <c r="EZ343" s="9"/>
    </row>
    <row r="344" spans="8:160" x14ac:dyDescent="0.2">
      <c r="H344" s="14"/>
      <c r="I344" s="248"/>
      <c r="J344" s="4"/>
      <c r="K344" s="249"/>
      <c r="L344" s="249"/>
      <c r="M344" s="486">
        <v>45211</v>
      </c>
      <c r="N344" s="193">
        <v>7849</v>
      </c>
      <c r="O344" s="191">
        <v>13535</v>
      </c>
      <c r="P344" s="192">
        <v>2982</v>
      </c>
      <c r="Q344" s="191">
        <v>2504</v>
      </c>
      <c r="R344" s="578">
        <v>4540</v>
      </c>
      <c r="S344" s="487"/>
      <c r="T344" s="488"/>
      <c r="U344" s="21"/>
      <c r="V344" s="21"/>
      <c r="W344" s="489"/>
      <c r="X344" s="490">
        <v>1489</v>
      </c>
      <c r="Y344" s="194">
        <v>79</v>
      </c>
      <c r="Z344" s="192">
        <v>2674</v>
      </c>
      <c r="AA344" s="192">
        <v>24415.919999999998</v>
      </c>
      <c r="AB344" s="192">
        <v>26267</v>
      </c>
      <c r="AC344" s="194">
        <v>-1851.0800000000017</v>
      </c>
      <c r="AD344" s="491">
        <v>23593</v>
      </c>
      <c r="AE344" s="492">
        <v>-0.02</v>
      </c>
      <c r="AF344" s="192">
        <v>13535</v>
      </c>
      <c r="AG344" s="192">
        <v>13535</v>
      </c>
      <c r="AH344" s="192">
        <v>0.98</v>
      </c>
      <c r="AI344" s="193">
        <v>7849</v>
      </c>
      <c r="AJ344" s="194">
        <v>0</v>
      </c>
      <c r="AK344" s="192">
        <v>0</v>
      </c>
      <c r="AL344" s="192">
        <v>0</v>
      </c>
      <c r="AM344" s="207">
        <v>1152.78</v>
      </c>
      <c r="AN344" s="207">
        <v>26.354761904761908</v>
      </c>
      <c r="AO344" s="197" t="e">
        <v>#DIV/0!</v>
      </c>
      <c r="AP344" s="493">
        <v>759.56</v>
      </c>
      <c r="AQ344" s="494">
        <v>1662.68</v>
      </c>
      <c r="AR344" s="495">
        <v>1110.49</v>
      </c>
      <c r="AS344" s="495">
        <v>1129.68</v>
      </c>
      <c r="AT344" s="495">
        <v>1237.79</v>
      </c>
      <c r="AU344" s="496">
        <v>1219.49</v>
      </c>
      <c r="AV344" s="589">
        <v>1150.23</v>
      </c>
      <c r="AW344" s="21"/>
      <c r="AX344" s="497">
        <v>1.1069</v>
      </c>
      <c r="AY344" s="498">
        <v>1.4117999999999999</v>
      </c>
      <c r="AZ344" s="499">
        <v>2.5611000000000002</v>
      </c>
      <c r="BA344" s="499">
        <v>2.4205999999999999</v>
      </c>
      <c r="BB344" s="579">
        <v>1.6071</v>
      </c>
      <c r="BC344" s="307"/>
      <c r="BD344" s="500"/>
      <c r="BE344" s="501"/>
      <c r="BF344" s="580">
        <v>1057.78</v>
      </c>
      <c r="BG344" s="502">
        <v>1057.78</v>
      </c>
      <c r="BH344" s="503">
        <v>0</v>
      </c>
      <c r="BI344" s="503">
        <v>0</v>
      </c>
      <c r="BJ344" s="503">
        <v>0</v>
      </c>
      <c r="BK344" s="503">
        <v>1057.78</v>
      </c>
      <c r="BL344" s="503">
        <v>1057.78</v>
      </c>
      <c r="BM344" s="503">
        <v>1057.78</v>
      </c>
      <c r="BN344" s="503">
        <v>1057.57</v>
      </c>
      <c r="BO344" s="503">
        <v>1057.79</v>
      </c>
      <c r="BP344" s="503">
        <v>32.241006049028975</v>
      </c>
      <c r="BQ344" s="503">
        <v>0</v>
      </c>
      <c r="BR344" s="503">
        <v>0</v>
      </c>
      <c r="BS344" s="503">
        <v>1057.8</v>
      </c>
      <c r="BT344" s="503">
        <v>0</v>
      </c>
      <c r="BU344" s="504">
        <v>0</v>
      </c>
      <c r="BV344" s="307"/>
      <c r="BW344" s="458"/>
      <c r="BX344" s="505"/>
      <c r="BY344" s="505"/>
      <c r="BZ344" s="505"/>
      <c r="CA344" s="505"/>
      <c r="CB344" s="505"/>
      <c r="CC344" s="505"/>
      <c r="CD344" s="505"/>
      <c r="CE344" s="505"/>
      <c r="CF344" s="505"/>
      <c r="CG344" s="505"/>
      <c r="CH344" s="505"/>
      <c r="CI344" s="505"/>
      <c r="CJ344" s="505"/>
      <c r="CK344" s="505"/>
      <c r="CL344" s="505"/>
      <c r="CM344" s="505"/>
      <c r="CN344" s="505"/>
      <c r="CO344" s="500"/>
      <c r="CP344" s="505"/>
      <c r="CQ344" s="505"/>
      <c r="CR344" s="506"/>
      <c r="CS344" s="500"/>
      <c r="CT344" s="505"/>
      <c r="CU344" s="500"/>
      <c r="CV344" s="500"/>
      <c r="CW344" s="500"/>
      <c r="CX344" s="506"/>
      <c r="CY344" s="505"/>
      <c r="CZ344" s="475"/>
      <c r="DA344" s="307"/>
      <c r="DB344" s="507">
        <v>0</v>
      </c>
      <c r="DC344" s="508"/>
      <c r="DD344" s="590"/>
      <c r="DE344" s="590"/>
      <c r="DF344" s="573">
        <v>729.57</v>
      </c>
      <c r="DG344" s="396">
        <v>283.12</v>
      </c>
      <c r="DH344" s="397"/>
      <c r="DI344" s="512"/>
      <c r="DJ344" s="171">
        <v>1012.69</v>
      </c>
      <c r="DK344" s="172">
        <v>729.57</v>
      </c>
      <c r="DL344" s="172">
        <v>283.12</v>
      </c>
      <c r="DM344" s="172">
        <v>821.4</v>
      </c>
      <c r="DN344" s="172">
        <v>281.24</v>
      </c>
      <c r="DO344" s="172">
        <v>3430.33</v>
      </c>
      <c r="DP344" s="172">
        <v>723.55</v>
      </c>
      <c r="DQ344" s="513">
        <v>0</v>
      </c>
      <c r="DS344" s="2"/>
      <c r="DT344" s="2"/>
      <c r="DU344" s="2"/>
      <c r="DV344" s="2"/>
      <c r="DW344" s="60"/>
      <c r="DX344" s="512">
        <v>34499</v>
      </c>
      <c r="DY344" s="514">
        <v>1</v>
      </c>
      <c r="DZ344" s="169">
        <v>0</v>
      </c>
      <c r="EA344" s="169">
        <v>0</v>
      </c>
      <c r="EB344" s="577"/>
      <c r="EC344" s="577"/>
      <c r="ED344" s="577"/>
      <c r="EE344" s="577"/>
      <c r="EF344" s="577"/>
      <c r="EG344" s="577"/>
      <c r="EH344" s="577"/>
      <c r="EI344" s="577"/>
      <c r="EJ344" s="577"/>
      <c r="EK344" s="577"/>
      <c r="EL344" s="577"/>
      <c r="EM344" s="169">
        <v>1152.78</v>
      </c>
      <c r="EO344" s="656">
        <v>7550.6</v>
      </c>
      <c r="EP344" s="657">
        <v>11732.7</v>
      </c>
      <c r="EQ344" s="658">
        <v>2909.9</v>
      </c>
      <c r="ER344" s="657">
        <v>2416.8000000000002</v>
      </c>
      <c r="ES344" s="657">
        <v>4377.8999999999996</v>
      </c>
      <c r="EU344" s="635">
        <v>3.8017581857561426E-2</v>
      </c>
      <c r="EV344" s="635">
        <v>0.13315847801994823</v>
      </c>
      <c r="EW344" s="635">
        <v>2.4178403755868515E-2</v>
      </c>
      <c r="EX344" s="635">
        <v>3.4824281150159675E-2</v>
      </c>
      <c r="EY344" s="635">
        <v>3.5704845814978056E-2</v>
      </c>
      <c r="EZ344" s="9"/>
    </row>
    <row r="345" spans="8:160" x14ac:dyDescent="0.2">
      <c r="H345" s="14"/>
      <c r="I345" s="248"/>
      <c r="J345" s="4"/>
      <c r="K345" s="249"/>
      <c r="L345" s="249"/>
      <c r="M345" s="486">
        <v>45212</v>
      </c>
      <c r="N345" s="193">
        <v>7849</v>
      </c>
      <c r="O345" s="191">
        <v>14090</v>
      </c>
      <c r="P345" s="192">
        <v>2609</v>
      </c>
      <c r="Q345" s="191">
        <v>2635</v>
      </c>
      <c r="R345" s="578">
        <v>4498</v>
      </c>
      <c r="S345" s="487"/>
      <c r="T345" s="488"/>
      <c r="U345" s="21"/>
      <c r="V345" s="21"/>
      <c r="W345" s="489"/>
      <c r="X345" s="490">
        <v>1615</v>
      </c>
      <c r="Y345" s="194">
        <v>79</v>
      </c>
      <c r="Z345" s="192">
        <v>2605</v>
      </c>
      <c r="AA345" s="192">
        <v>23791.69</v>
      </c>
      <c r="AB345" s="192">
        <v>25140</v>
      </c>
      <c r="AC345" s="194">
        <v>-1348.3100000000013</v>
      </c>
      <c r="AD345" s="491">
        <v>22535</v>
      </c>
      <c r="AE345" s="492">
        <v>1634.29</v>
      </c>
      <c r="AF345" s="192">
        <v>14090</v>
      </c>
      <c r="AG345" s="192">
        <v>14090</v>
      </c>
      <c r="AH345" s="192">
        <v>0.28999999999996362</v>
      </c>
      <c r="AI345" s="193">
        <v>7849</v>
      </c>
      <c r="AJ345" s="194">
        <v>0</v>
      </c>
      <c r="AK345" s="192">
        <v>0</v>
      </c>
      <c r="AL345" s="192">
        <v>0</v>
      </c>
      <c r="AM345" s="207">
        <v>1177.26</v>
      </c>
      <c r="AN345" s="207">
        <v>26.549999999999997</v>
      </c>
      <c r="AO345" s="197" t="e">
        <v>#DIV/0!</v>
      </c>
      <c r="AP345" s="493">
        <v>422.97</v>
      </c>
      <c r="AQ345" s="494">
        <v>1612.48</v>
      </c>
      <c r="AR345" s="495">
        <v>1128.78</v>
      </c>
      <c r="AS345" s="495">
        <v>1137.45</v>
      </c>
      <c r="AT345" s="495">
        <v>1236.02</v>
      </c>
      <c r="AU345" s="496">
        <v>1218.98</v>
      </c>
      <c r="AV345" s="589">
        <v>1148.31</v>
      </c>
      <c r="AW345" s="21"/>
      <c r="AX345" s="497">
        <v>1.1151</v>
      </c>
      <c r="AY345" s="498">
        <v>1.5181</v>
      </c>
      <c r="AZ345" s="499">
        <v>2.5430999999999999</v>
      </c>
      <c r="BA345" s="499">
        <v>2.4165000000000001</v>
      </c>
      <c r="BB345" s="579">
        <v>1.5841000000000001</v>
      </c>
      <c r="BC345" s="307"/>
      <c r="BD345" s="500"/>
      <c r="BE345" s="501"/>
      <c r="BF345" s="580">
        <v>1054.26</v>
      </c>
      <c r="BG345" s="502">
        <v>1054.26</v>
      </c>
      <c r="BH345" s="503">
        <v>0</v>
      </c>
      <c r="BI345" s="503">
        <v>0</v>
      </c>
      <c r="BJ345" s="503">
        <v>0</v>
      </c>
      <c r="BK345" s="503">
        <v>1054.26</v>
      </c>
      <c r="BL345" s="503">
        <v>1054.26</v>
      </c>
      <c r="BM345" s="503">
        <v>1054.26</v>
      </c>
      <c r="BN345" s="503">
        <v>1054.47</v>
      </c>
      <c r="BO345" s="503">
        <v>1054.26</v>
      </c>
      <c r="BP345" s="503">
        <v>34.687667687257346</v>
      </c>
      <c r="BQ345" s="503">
        <v>0</v>
      </c>
      <c r="BR345" s="503">
        <v>0</v>
      </c>
      <c r="BS345" s="503">
        <v>1054.28</v>
      </c>
      <c r="BT345" s="503">
        <v>0</v>
      </c>
      <c r="BU345" s="504">
        <v>0</v>
      </c>
      <c r="BV345" s="307"/>
      <c r="BW345" s="458"/>
      <c r="BX345" s="505"/>
      <c r="BY345" s="505"/>
      <c r="BZ345" s="505"/>
      <c r="CA345" s="505"/>
      <c r="CB345" s="505"/>
      <c r="CC345" s="505"/>
      <c r="CD345" s="505"/>
      <c r="CE345" s="505"/>
      <c r="CF345" s="505"/>
      <c r="CG345" s="505"/>
      <c r="CH345" s="505"/>
      <c r="CI345" s="505"/>
      <c r="CJ345" s="505"/>
      <c r="CK345" s="505"/>
      <c r="CL345" s="505"/>
      <c r="CM345" s="505"/>
      <c r="CN345" s="505"/>
      <c r="CO345" s="500"/>
      <c r="CP345" s="505"/>
      <c r="CQ345" s="505"/>
      <c r="CR345" s="506"/>
      <c r="CS345" s="500"/>
      <c r="CT345" s="505"/>
      <c r="CU345" s="500"/>
      <c r="CV345" s="500"/>
      <c r="CW345" s="500"/>
      <c r="CX345" s="506"/>
      <c r="CY345" s="505"/>
      <c r="CZ345" s="475"/>
      <c r="DA345" s="307"/>
      <c r="DB345" s="507">
        <v>0</v>
      </c>
      <c r="DC345" s="508"/>
      <c r="DD345" s="590"/>
      <c r="DE345" s="590"/>
      <c r="DF345" s="573">
        <v>811.07</v>
      </c>
      <c r="DG345" s="396">
        <v>287.87</v>
      </c>
      <c r="DH345" s="397"/>
      <c r="DI345" s="512"/>
      <c r="DJ345" s="171">
        <v>1098.94</v>
      </c>
      <c r="DK345" s="172">
        <v>811.07</v>
      </c>
      <c r="DL345" s="172">
        <v>287.87</v>
      </c>
      <c r="DM345" s="172">
        <v>780.14</v>
      </c>
      <c r="DN345" s="172">
        <v>328.07</v>
      </c>
      <c r="DO345" s="172">
        <v>3461.26</v>
      </c>
      <c r="DP345" s="172">
        <v>683.35</v>
      </c>
      <c r="DQ345" s="513">
        <v>0</v>
      </c>
      <c r="DS345" s="2"/>
      <c r="DT345" s="2"/>
      <c r="DU345" s="2"/>
      <c r="DV345" s="2"/>
      <c r="DW345" s="60"/>
      <c r="DX345" s="512">
        <v>32766</v>
      </c>
      <c r="DY345" s="514">
        <v>1</v>
      </c>
      <c r="DZ345" s="169">
        <v>0</v>
      </c>
      <c r="EA345" s="169">
        <v>0</v>
      </c>
      <c r="EB345" s="577"/>
      <c r="EC345" s="577"/>
      <c r="ED345" s="577"/>
      <c r="EE345" s="577"/>
      <c r="EF345" s="577"/>
      <c r="EG345" s="577"/>
      <c r="EH345" s="577"/>
      <c r="EI345" s="577"/>
      <c r="EJ345" s="577"/>
      <c r="EK345" s="577"/>
      <c r="EL345" s="577"/>
      <c r="EM345" s="169">
        <v>1177.26</v>
      </c>
      <c r="EO345" s="656">
        <v>7512.5</v>
      </c>
      <c r="EP345" s="657">
        <v>12537.1</v>
      </c>
      <c r="EQ345" s="658">
        <v>2575.9</v>
      </c>
      <c r="ER345" s="657">
        <v>2543.1</v>
      </c>
      <c r="ES345" s="657">
        <v>4326.6000000000004</v>
      </c>
      <c r="EU345" s="635">
        <v>4.2871703401707227E-2</v>
      </c>
      <c r="EV345" s="635">
        <v>0.11021291696238464</v>
      </c>
      <c r="EW345" s="635">
        <v>1.2686853200459912E-2</v>
      </c>
      <c r="EX345" s="635">
        <v>3.4876660341556009E-2</v>
      </c>
      <c r="EY345" s="635">
        <v>3.8105824811027041E-2</v>
      </c>
      <c r="EZ345" s="9"/>
    </row>
    <row r="346" spans="8:160" x14ac:dyDescent="0.2">
      <c r="H346" s="14"/>
      <c r="I346" s="248"/>
      <c r="J346" s="4"/>
      <c r="K346" s="249"/>
      <c r="L346" s="249"/>
      <c r="M346" s="486">
        <v>45213</v>
      </c>
      <c r="N346" s="193">
        <v>7849</v>
      </c>
      <c r="O346" s="191">
        <v>13931</v>
      </c>
      <c r="P346" s="192">
        <v>2594</v>
      </c>
      <c r="Q346" s="191">
        <v>2725</v>
      </c>
      <c r="R346" s="578">
        <v>4631</v>
      </c>
      <c r="S346" s="487"/>
      <c r="T346" s="488"/>
      <c r="U346" s="21"/>
      <c r="V346" s="21"/>
      <c r="W346" s="489"/>
      <c r="X346" s="490">
        <v>1479</v>
      </c>
      <c r="Y346" s="194">
        <v>79</v>
      </c>
      <c r="Z346" s="192">
        <v>2727</v>
      </c>
      <c r="AA346" s="192">
        <v>24061.48</v>
      </c>
      <c r="AB346" s="192">
        <v>25616</v>
      </c>
      <c r="AC346" s="194">
        <v>-1554.5200000000004</v>
      </c>
      <c r="AD346" s="491">
        <v>22889</v>
      </c>
      <c r="AE346" s="492">
        <v>-0.15</v>
      </c>
      <c r="AF346" s="192">
        <v>13931</v>
      </c>
      <c r="AG346" s="192">
        <v>13931</v>
      </c>
      <c r="AH346" s="192">
        <v>0.85</v>
      </c>
      <c r="AI346" s="193">
        <v>7849</v>
      </c>
      <c r="AJ346" s="194">
        <v>0</v>
      </c>
      <c r="AK346" s="192">
        <v>0</v>
      </c>
      <c r="AL346" s="192">
        <v>0</v>
      </c>
      <c r="AM346" s="207">
        <v>1196.7</v>
      </c>
      <c r="AN346" s="207">
        <v>26.011904761904763</v>
      </c>
      <c r="AO346" s="197" t="e">
        <v>#DIV/0!</v>
      </c>
      <c r="AP346" s="493">
        <v>421.99</v>
      </c>
      <c r="AQ346" s="494">
        <v>2937.46</v>
      </c>
      <c r="AR346" s="495">
        <v>1127.02</v>
      </c>
      <c r="AS346" s="495">
        <v>1127.8800000000001</v>
      </c>
      <c r="AT346" s="495">
        <v>1228.57</v>
      </c>
      <c r="AU346" s="496">
        <v>1216.57</v>
      </c>
      <c r="AV346" s="589">
        <v>1145.52</v>
      </c>
      <c r="AW346" s="21"/>
      <c r="AX346" s="497">
        <v>1.0925</v>
      </c>
      <c r="AY346" s="498">
        <v>1.4064000000000001</v>
      </c>
      <c r="AZ346" s="499">
        <v>2.4434999999999998</v>
      </c>
      <c r="BA346" s="499">
        <v>2.3896000000000002</v>
      </c>
      <c r="BB346" s="579">
        <v>1.5523</v>
      </c>
      <c r="BC346" s="307"/>
      <c r="BD346" s="500"/>
      <c r="BE346" s="501"/>
      <c r="BF346" s="580">
        <v>1053.75</v>
      </c>
      <c r="BG346" s="502">
        <v>1053.75</v>
      </c>
      <c r="BH346" s="503">
        <v>0</v>
      </c>
      <c r="BI346" s="503">
        <v>0</v>
      </c>
      <c r="BJ346" s="503">
        <v>0</v>
      </c>
      <c r="BK346" s="503">
        <v>1053.75</v>
      </c>
      <c r="BL346" s="503">
        <v>1053.75</v>
      </c>
      <c r="BM346" s="503">
        <v>1053.75</v>
      </c>
      <c r="BN346" s="503">
        <v>1053.94</v>
      </c>
      <c r="BO346" s="503">
        <v>1053.74</v>
      </c>
      <c r="BP346" s="503">
        <v>31.702804916482823</v>
      </c>
      <c r="BQ346" s="503">
        <v>0</v>
      </c>
      <c r="BR346" s="503">
        <v>0</v>
      </c>
      <c r="BS346" s="503">
        <v>1053.79</v>
      </c>
      <c r="BT346" s="503">
        <v>0</v>
      </c>
      <c r="BU346" s="504">
        <v>0</v>
      </c>
      <c r="BV346" s="307"/>
      <c r="BW346" s="458"/>
      <c r="BX346" s="505"/>
      <c r="BY346" s="505"/>
      <c r="BZ346" s="505"/>
      <c r="CA346" s="505"/>
      <c r="CB346" s="505"/>
      <c r="CC346" s="505"/>
      <c r="CD346" s="505"/>
      <c r="CE346" s="505"/>
      <c r="CF346" s="505"/>
      <c r="CG346" s="505"/>
      <c r="CH346" s="505"/>
      <c r="CI346" s="505"/>
      <c r="CJ346" s="505"/>
      <c r="CK346" s="505"/>
      <c r="CL346" s="505"/>
      <c r="CM346" s="505"/>
      <c r="CN346" s="505"/>
      <c r="CO346" s="500"/>
      <c r="CP346" s="505"/>
      <c r="CQ346" s="505"/>
      <c r="CR346" s="506"/>
      <c r="CS346" s="500"/>
      <c r="CT346" s="505"/>
      <c r="CU346" s="500"/>
      <c r="CV346" s="500"/>
      <c r="CW346" s="500"/>
      <c r="CX346" s="506"/>
      <c r="CY346" s="505"/>
      <c r="CZ346" s="475"/>
      <c r="DA346" s="307"/>
      <c r="DB346" s="507">
        <v>0</v>
      </c>
      <c r="DC346" s="508"/>
      <c r="DD346" s="590"/>
      <c r="DE346" s="590"/>
      <c r="DF346" s="573">
        <v>749.41</v>
      </c>
      <c r="DG346" s="396">
        <v>256.52</v>
      </c>
      <c r="DH346" s="397"/>
      <c r="DI346" s="512"/>
      <c r="DJ346" s="171">
        <v>1005.93</v>
      </c>
      <c r="DK346" s="172">
        <v>749.41</v>
      </c>
      <c r="DL346" s="172">
        <v>256.52</v>
      </c>
      <c r="DM346" s="172">
        <v>1561.95</v>
      </c>
      <c r="DN346" s="172">
        <v>211.57</v>
      </c>
      <c r="DO346" s="172">
        <v>2648.72</v>
      </c>
      <c r="DP346" s="172">
        <v>728.3</v>
      </c>
      <c r="DQ346" s="513">
        <v>0</v>
      </c>
      <c r="DS346" s="2"/>
      <c r="DT346" s="2"/>
      <c r="DU346" s="2"/>
      <c r="DV346" s="2"/>
      <c r="DW346" s="60"/>
      <c r="DX346" s="512">
        <v>65602</v>
      </c>
      <c r="DY346" s="514">
        <v>1</v>
      </c>
      <c r="DZ346" s="169">
        <v>0</v>
      </c>
      <c r="EA346" s="169">
        <v>0</v>
      </c>
      <c r="EB346" s="577"/>
      <c r="EC346" s="577"/>
      <c r="ED346" s="577"/>
      <c r="EE346" s="577"/>
      <c r="EF346" s="577"/>
      <c r="EG346" s="577"/>
      <c r="EH346" s="577"/>
      <c r="EI346" s="577"/>
      <c r="EJ346" s="577"/>
      <c r="EK346" s="577"/>
      <c r="EL346" s="577"/>
      <c r="EM346" s="169">
        <v>1196.7</v>
      </c>
      <c r="EO346" s="656">
        <v>7511.6</v>
      </c>
      <c r="EP346" s="657">
        <v>12317.2</v>
      </c>
      <c r="EQ346" s="658">
        <v>2535.1999999999998</v>
      </c>
      <c r="ER346" s="657">
        <v>2626.1</v>
      </c>
      <c r="ES346" s="657">
        <v>4457.8</v>
      </c>
      <c r="EU346" s="635">
        <v>4.2986367690151565E-2</v>
      </c>
      <c r="EV346" s="635">
        <v>0.11584236594645031</v>
      </c>
      <c r="EW346" s="635">
        <v>2.2667694680030912E-2</v>
      </c>
      <c r="EX346" s="635">
        <v>3.6293577981651406E-2</v>
      </c>
      <c r="EY346" s="635">
        <v>3.740012956164971E-2</v>
      </c>
      <c r="EZ346" s="9"/>
    </row>
    <row r="347" spans="8:160" x14ac:dyDescent="0.2">
      <c r="H347" s="14"/>
      <c r="I347" s="248"/>
      <c r="J347" s="4"/>
      <c r="K347" s="249"/>
      <c r="L347" s="249"/>
      <c r="M347" s="486">
        <v>45214</v>
      </c>
      <c r="N347" s="193">
        <v>7849</v>
      </c>
      <c r="O347" s="191">
        <v>14156</v>
      </c>
      <c r="P347" s="192">
        <v>1975</v>
      </c>
      <c r="Q347" s="191">
        <v>2719</v>
      </c>
      <c r="R347" s="578">
        <v>4475</v>
      </c>
      <c r="S347" s="487"/>
      <c r="T347" s="488"/>
      <c r="U347" s="21"/>
      <c r="V347" s="21"/>
      <c r="W347" s="489"/>
      <c r="X347" s="490">
        <v>1490</v>
      </c>
      <c r="Y347" s="194">
        <v>78</v>
      </c>
      <c r="Z347" s="192">
        <v>2385</v>
      </c>
      <c r="AA347" s="192">
        <v>23548.23</v>
      </c>
      <c r="AB347" s="192">
        <v>24847</v>
      </c>
      <c r="AC347" s="194">
        <v>-1298.7700000000004</v>
      </c>
      <c r="AD347" s="491">
        <v>22462</v>
      </c>
      <c r="AE347" s="492">
        <v>-0.33</v>
      </c>
      <c r="AF347" s="192">
        <v>14156</v>
      </c>
      <c r="AG347" s="192">
        <v>14156</v>
      </c>
      <c r="AH347" s="192">
        <v>0.66999999999999993</v>
      </c>
      <c r="AI347" s="193">
        <v>7849</v>
      </c>
      <c r="AJ347" s="194">
        <v>0</v>
      </c>
      <c r="AK347" s="192">
        <v>0</v>
      </c>
      <c r="AL347" s="192">
        <v>0</v>
      </c>
      <c r="AM347" s="207">
        <v>1202.21</v>
      </c>
      <c r="AN347" s="207">
        <v>27.569047619047616</v>
      </c>
      <c r="AO347" s="197" t="e">
        <v>#DIV/0!</v>
      </c>
      <c r="AP347" s="493">
        <v>649.47</v>
      </c>
      <c r="AQ347" s="494">
        <v>2907.65</v>
      </c>
      <c r="AR347" s="495">
        <v>1131.83</v>
      </c>
      <c r="AS347" s="495">
        <v>1133.49</v>
      </c>
      <c r="AT347" s="495">
        <v>1232.6500000000001</v>
      </c>
      <c r="AU347" s="496">
        <v>1222.03</v>
      </c>
      <c r="AV347" s="589">
        <v>1148.8900000000001</v>
      </c>
      <c r="AW347" s="21"/>
      <c r="AX347" s="497">
        <v>1.1578999999999999</v>
      </c>
      <c r="AY347" s="498">
        <v>1.4694</v>
      </c>
      <c r="AZ347" s="499">
        <v>2.4836</v>
      </c>
      <c r="BA347" s="499">
        <v>2.4481999999999999</v>
      </c>
      <c r="BB347" s="579">
        <v>1.5955999999999999</v>
      </c>
      <c r="BC347" s="307"/>
      <c r="BD347" s="500"/>
      <c r="BE347" s="501"/>
      <c r="BF347" s="580">
        <v>1053.69</v>
      </c>
      <c r="BG347" s="502">
        <v>1053.69</v>
      </c>
      <c r="BH347" s="503">
        <v>0</v>
      </c>
      <c r="BI347" s="503">
        <v>0</v>
      </c>
      <c r="BJ347" s="503">
        <v>0</v>
      </c>
      <c r="BK347" s="503">
        <v>1053.69</v>
      </c>
      <c r="BL347" s="503">
        <v>1053.69</v>
      </c>
      <c r="BM347" s="503">
        <v>1053.69</v>
      </c>
      <c r="BN347" s="503">
        <v>1053.94</v>
      </c>
      <c r="BO347" s="503">
        <v>1053.69</v>
      </c>
      <c r="BP347" s="503">
        <v>32.508179893500994</v>
      </c>
      <c r="BQ347" s="503">
        <v>0</v>
      </c>
      <c r="BR347" s="503">
        <v>0</v>
      </c>
      <c r="BS347" s="503">
        <v>1053.7</v>
      </c>
      <c r="BT347" s="503">
        <v>0</v>
      </c>
      <c r="BU347" s="504">
        <v>0</v>
      </c>
      <c r="BV347" s="307"/>
      <c r="BW347" s="458"/>
      <c r="BX347" s="505"/>
      <c r="BY347" s="505"/>
      <c r="BZ347" s="505"/>
      <c r="CA347" s="505"/>
      <c r="CB347" s="505"/>
      <c r="CC347" s="505"/>
      <c r="CD347" s="505"/>
      <c r="CE347" s="505"/>
      <c r="CF347" s="505"/>
      <c r="CG347" s="505"/>
      <c r="CH347" s="505"/>
      <c r="CI347" s="505"/>
      <c r="CJ347" s="505"/>
      <c r="CK347" s="505"/>
      <c r="CL347" s="505"/>
      <c r="CM347" s="505"/>
      <c r="CN347" s="505"/>
      <c r="CO347" s="500"/>
      <c r="CP347" s="505"/>
      <c r="CQ347" s="505"/>
      <c r="CR347" s="506"/>
      <c r="CS347" s="500"/>
      <c r="CT347" s="505"/>
      <c r="CU347" s="500"/>
      <c r="CV347" s="500"/>
      <c r="CW347" s="500"/>
      <c r="CX347" s="506"/>
      <c r="CY347" s="505"/>
      <c r="CZ347" s="475"/>
      <c r="DA347" s="307"/>
      <c r="DB347" s="507">
        <v>0</v>
      </c>
      <c r="DC347" s="508"/>
      <c r="DD347" s="590"/>
      <c r="DE347" s="590"/>
      <c r="DF347" s="573">
        <v>765.64</v>
      </c>
      <c r="DG347" s="396">
        <v>247.77</v>
      </c>
      <c r="DH347" s="397"/>
      <c r="DI347" s="512"/>
      <c r="DJ347" s="171">
        <v>1013.41</v>
      </c>
      <c r="DK347" s="172">
        <v>765.64</v>
      </c>
      <c r="DL347" s="172">
        <v>247.77</v>
      </c>
      <c r="DM347" s="172">
        <v>0</v>
      </c>
      <c r="DN347" s="172">
        <v>0</v>
      </c>
      <c r="DO347" s="172">
        <v>3414.3600000000006</v>
      </c>
      <c r="DP347" s="172">
        <v>976.06999999999994</v>
      </c>
      <c r="DQ347" s="513">
        <v>0</v>
      </c>
      <c r="DS347" s="2"/>
      <c r="DT347" s="2"/>
      <c r="DU347" s="2"/>
      <c r="DV347" s="2"/>
      <c r="DW347" s="60"/>
      <c r="DX347" s="512">
        <v>0</v>
      </c>
      <c r="DY347" s="514">
        <v>0</v>
      </c>
      <c r="DZ347" s="169">
        <v>0</v>
      </c>
      <c r="EA347" s="169">
        <v>0</v>
      </c>
      <c r="EB347" s="577"/>
      <c r="EC347" s="577"/>
      <c r="ED347" s="577"/>
      <c r="EE347" s="577"/>
      <c r="EF347" s="577"/>
      <c r="EG347" s="577"/>
      <c r="EH347" s="577"/>
      <c r="EI347" s="577"/>
      <c r="EJ347" s="577"/>
      <c r="EK347" s="577"/>
      <c r="EL347" s="577"/>
      <c r="EM347" s="169">
        <v>1202.21</v>
      </c>
      <c r="EO347" s="656">
        <v>7511.2</v>
      </c>
      <c r="EP347" s="657">
        <v>12587.8</v>
      </c>
      <c r="EQ347" s="658">
        <v>1920.9</v>
      </c>
      <c r="ER347" s="657">
        <v>2621.1999999999998</v>
      </c>
      <c r="ES347" s="657">
        <v>4316</v>
      </c>
      <c r="EU347" s="635">
        <v>4.3037329596126918E-2</v>
      </c>
      <c r="EV347" s="635">
        <v>0.11077988132240751</v>
      </c>
      <c r="EW347" s="635">
        <v>2.7392405063291093E-2</v>
      </c>
      <c r="EX347" s="635">
        <v>3.5969106289076937E-2</v>
      </c>
      <c r="EY347" s="635">
        <v>3.5530726256983239E-2</v>
      </c>
      <c r="EZ347" s="9"/>
    </row>
    <row r="348" spans="8:160" x14ac:dyDescent="0.2">
      <c r="H348" s="14"/>
      <c r="I348" s="248"/>
      <c r="J348" s="4"/>
      <c r="K348" s="249"/>
      <c r="L348" s="249"/>
      <c r="M348" s="486">
        <v>45215</v>
      </c>
      <c r="N348" s="193">
        <v>7849</v>
      </c>
      <c r="O348" s="191">
        <v>14256</v>
      </c>
      <c r="P348" s="192">
        <v>2035</v>
      </c>
      <c r="Q348" s="191">
        <v>2622</v>
      </c>
      <c r="R348" s="578">
        <v>4529</v>
      </c>
      <c r="S348" s="487"/>
      <c r="T348" s="488"/>
      <c r="U348" s="21"/>
      <c r="V348" s="21"/>
      <c r="W348" s="489"/>
      <c r="X348" s="490">
        <v>1530</v>
      </c>
      <c r="Y348" s="194">
        <v>78</v>
      </c>
      <c r="Z348" s="192">
        <v>2383</v>
      </c>
      <c r="AA348" s="192">
        <v>24231.58</v>
      </c>
      <c r="AB348" s="192">
        <v>25447</v>
      </c>
      <c r="AC348" s="194">
        <v>-1215.4199999999983</v>
      </c>
      <c r="AD348" s="491">
        <v>23064</v>
      </c>
      <c r="AE348" s="492">
        <v>0.05</v>
      </c>
      <c r="AF348" s="192">
        <v>14256</v>
      </c>
      <c r="AG348" s="192">
        <v>14256</v>
      </c>
      <c r="AH348" s="192">
        <v>1.05</v>
      </c>
      <c r="AI348" s="193">
        <v>7849</v>
      </c>
      <c r="AJ348" s="194">
        <v>0</v>
      </c>
      <c r="AK348" s="192">
        <v>0</v>
      </c>
      <c r="AL348" s="192">
        <v>0</v>
      </c>
      <c r="AM348" s="207">
        <v>1214.72</v>
      </c>
      <c r="AN348" s="207">
        <v>27.709523809523809</v>
      </c>
      <c r="AO348" s="197" t="e">
        <v>#DIV/0!</v>
      </c>
      <c r="AP348" s="493">
        <v>0</v>
      </c>
      <c r="AQ348" s="494">
        <v>3021.23</v>
      </c>
      <c r="AR348" s="495">
        <v>1132.3900000000001</v>
      </c>
      <c r="AS348" s="495">
        <v>1129.0999999999999</v>
      </c>
      <c r="AT348" s="495">
        <v>1236.7</v>
      </c>
      <c r="AU348" s="496">
        <v>1221.9100000000001</v>
      </c>
      <c r="AV348" s="589">
        <v>1149.95</v>
      </c>
      <c r="AW348" s="21"/>
      <c r="AX348" s="497">
        <v>1.1637999999999999</v>
      </c>
      <c r="AY348" s="498">
        <v>1.4123000000000001</v>
      </c>
      <c r="AZ348" s="499">
        <v>2.5333999999999999</v>
      </c>
      <c r="BA348" s="499">
        <v>2.4500000000000002</v>
      </c>
      <c r="BB348" s="579">
        <v>1.6101000000000001</v>
      </c>
      <c r="BC348" s="307"/>
      <c r="BD348" s="500"/>
      <c r="BE348" s="501"/>
      <c r="BF348" s="580">
        <v>1053.52</v>
      </c>
      <c r="BG348" s="502">
        <v>1053.52</v>
      </c>
      <c r="BH348" s="503">
        <v>0</v>
      </c>
      <c r="BI348" s="503">
        <v>0</v>
      </c>
      <c r="BJ348" s="503">
        <v>0</v>
      </c>
      <c r="BK348" s="503">
        <v>1053.52</v>
      </c>
      <c r="BL348" s="503">
        <v>1053.52</v>
      </c>
      <c r="BM348" s="503">
        <v>1053.52</v>
      </c>
      <c r="BN348" s="503">
        <v>1053.6300000000001</v>
      </c>
      <c r="BO348" s="503">
        <v>1053.52</v>
      </c>
      <c r="BP348" s="503">
        <v>33.272186890799269</v>
      </c>
      <c r="BQ348" s="503">
        <v>0</v>
      </c>
      <c r="BR348" s="503">
        <v>0</v>
      </c>
      <c r="BS348" s="503">
        <v>1053.56</v>
      </c>
      <c r="BT348" s="503">
        <v>0</v>
      </c>
      <c r="BU348" s="504">
        <v>0</v>
      </c>
      <c r="BV348" s="307"/>
      <c r="BW348" s="458"/>
      <c r="BX348" s="505"/>
      <c r="BY348" s="505"/>
      <c r="BZ348" s="505"/>
      <c r="CA348" s="505"/>
      <c r="CB348" s="505"/>
      <c r="CC348" s="505"/>
      <c r="CD348" s="505"/>
      <c r="CE348" s="505"/>
      <c r="CF348" s="505"/>
      <c r="CG348" s="505"/>
      <c r="CH348" s="505"/>
      <c r="CI348" s="505"/>
      <c r="CJ348" s="505"/>
      <c r="CK348" s="505"/>
      <c r="CL348" s="505"/>
      <c r="CM348" s="505"/>
      <c r="CN348" s="505"/>
      <c r="CO348" s="500"/>
      <c r="CP348" s="505"/>
      <c r="CQ348" s="505"/>
      <c r="CR348" s="506"/>
      <c r="CS348" s="500"/>
      <c r="CT348" s="505"/>
      <c r="CU348" s="500"/>
      <c r="CV348" s="500"/>
      <c r="CW348" s="500"/>
      <c r="CX348" s="506"/>
      <c r="CY348" s="505"/>
      <c r="CZ348" s="475"/>
      <c r="DA348" s="307"/>
      <c r="DB348" s="507">
        <v>0</v>
      </c>
      <c r="DC348" s="508"/>
      <c r="DD348" s="590"/>
      <c r="DE348" s="590"/>
      <c r="DF348" s="573">
        <v>743.38</v>
      </c>
      <c r="DG348" s="396">
        <v>297.74</v>
      </c>
      <c r="DH348" s="397"/>
      <c r="DI348" s="512"/>
      <c r="DJ348" s="171">
        <v>1041.1199999999999</v>
      </c>
      <c r="DK348" s="172">
        <v>743.38</v>
      </c>
      <c r="DL348" s="172">
        <v>297.74</v>
      </c>
      <c r="DM348" s="172">
        <v>758.12</v>
      </c>
      <c r="DN348" s="172">
        <v>610.76</v>
      </c>
      <c r="DO348" s="172">
        <v>3399.62</v>
      </c>
      <c r="DP348" s="172">
        <v>663.05</v>
      </c>
      <c r="DQ348" s="513">
        <v>0</v>
      </c>
      <c r="DS348" s="2"/>
      <c r="DT348" s="2"/>
      <c r="DU348" s="2"/>
      <c r="DV348" s="2"/>
      <c r="DW348" s="60"/>
      <c r="DX348" s="512">
        <v>31841</v>
      </c>
      <c r="DY348" s="514">
        <v>2</v>
      </c>
      <c r="DZ348" s="169">
        <v>0</v>
      </c>
      <c r="EA348" s="169">
        <v>0</v>
      </c>
      <c r="EB348" s="577"/>
      <c r="EC348" s="577"/>
      <c r="ED348" s="577"/>
      <c r="EE348" s="577"/>
      <c r="EF348" s="577"/>
      <c r="EG348" s="577"/>
      <c r="EH348" s="577"/>
      <c r="EI348" s="577"/>
      <c r="EJ348" s="577"/>
      <c r="EK348" s="577"/>
      <c r="EL348" s="577"/>
      <c r="EM348" s="169">
        <v>1214.72</v>
      </c>
      <c r="EO348" s="656">
        <v>7543.7</v>
      </c>
      <c r="EP348" s="657">
        <v>12650.9</v>
      </c>
      <c r="EQ348" s="658">
        <v>1981.4</v>
      </c>
      <c r="ER348" s="657">
        <v>2524.9</v>
      </c>
      <c r="ES348" s="657">
        <v>4360.8</v>
      </c>
      <c r="EU348" s="635">
        <v>3.8896674735635135E-2</v>
      </c>
      <c r="EV348" s="635">
        <v>0.11259118967452303</v>
      </c>
      <c r="EW348" s="635">
        <v>2.6339066339066294E-2</v>
      </c>
      <c r="EX348" s="635">
        <v>3.7032799389778763E-2</v>
      </c>
      <c r="EY348" s="635">
        <v>3.7138441156988257E-2</v>
      </c>
      <c r="EZ348" s="9"/>
    </row>
    <row r="349" spans="8:160" x14ac:dyDescent="0.2">
      <c r="H349" s="14"/>
      <c r="I349" s="248"/>
      <c r="J349" s="4"/>
      <c r="K349" s="249"/>
      <c r="L349" s="249"/>
      <c r="M349" s="486">
        <v>45216</v>
      </c>
      <c r="N349" s="193">
        <v>7849</v>
      </c>
      <c r="O349" s="191">
        <v>13981</v>
      </c>
      <c r="P349" s="192">
        <v>2407</v>
      </c>
      <c r="Q349" s="191">
        <v>2198</v>
      </c>
      <c r="R349" s="578">
        <v>4370</v>
      </c>
      <c r="S349" s="487"/>
      <c r="T349" s="488"/>
      <c r="U349" s="21"/>
      <c r="V349" s="21"/>
      <c r="W349" s="489"/>
      <c r="X349" s="490">
        <v>1522</v>
      </c>
      <c r="Y349" s="194">
        <v>77</v>
      </c>
      <c r="Z349" s="192">
        <v>2307</v>
      </c>
      <c r="AA349" s="192">
        <v>23536.38</v>
      </c>
      <c r="AB349" s="192">
        <v>24130</v>
      </c>
      <c r="AC349" s="194">
        <v>-593.61999999999898</v>
      </c>
      <c r="AD349" s="491">
        <v>21823</v>
      </c>
      <c r="AE349" s="492">
        <v>-0.12</v>
      </c>
      <c r="AF349" s="192">
        <v>13981</v>
      </c>
      <c r="AG349" s="192">
        <v>13981</v>
      </c>
      <c r="AH349" s="192">
        <v>0.88</v>
      </c>
      <c r="AI349" s="193">
        <v>7849</v>
      </c>
      <c r="AJ349" s="194">
        <v>0</v>
      </c>
      <c r="AK349" s="192">
        <v>0</v>
      </c>
      <c r="AL349" s="192">
        <v>0</v>
      </c>
      <c r="AM349" s="207">
        <v>1212.43</v>
      </c>
      <c r="AN349" s="207">
        <v>27.602380952380951</v>
      </c>
      <c r="AO349" s="197" t="e">
        <v>#DIV/0!</v>
      </c>
      <c r="AP349" s="493">
        <v>819.75</v>
      </c>
      <c r="AQ349" s="494">
        <v>3043.94</v>
      </c>
      <c r="AR349" s="495">
        <v>1131.8599999999999</v>
      </c>
      <c r="AS349" s="495">
        <v>1129.68</v>
      </c>
      <c r="AT349" s="495">
        <v>1239.43</v>
      </c>
      <c r="AU349" s="496">
        <v>1222.18</v>
      </c>
      <c r="AV349" s="589">
        <v>1148.45</v>
      </c>
      <c r="AW349" s="21"/>
      <c r="AX349" s="497">
        <v>1.1593</v>
      </c>
      <c r="AY349" s="498">
        <v>1.4191</v>
      </c>
      <c r="AZ349" s="499">
        <v>2.5646</v>
      </c>
      <c r="BA349" s="499">
        <v>2.4763000000000002</v>
      </c>
      <c r="BB349" s="579">
        <v>1.5923</v>
      </c>
      <c r="BC349" s="307"/>
      <c r="BD349" s="500"/>
      <c r="BE349" s="501"/>
      <c r="BF349" s="580">
        <v>1053.27</v>
      </c>
      <c r="BG349" s="502">
        <v>1053.27</v>
      </c>
      <c r="BH349" s="503">
        <v>0</v>
      </c>
      <c r="BI349" s="503">
        <v>0</v>
      </c>
      <c r="BJ349" s="503">
        <v>0</v>
      </c>
      <c r="BK349" s="503">
        <v>1053.27</v>
      </c>
      <c r="BL349" s="503">
        <v>1053.27</v>
      </c>
      <c r="BM349" s="503">
        <v>1053.27</v>
      </c>
      <c r="BN349" s="503">
        <v>1053.29</v>
      </c>
      <c r="BO349" s="503">
        <v>1053.23</v>
      </c>
      <c r="BP349" s="503">
        <v>33.61759454633988</v>
      </c>
      <c r="BQ349" s="503">
        <v>0</v>
      </c>
      <c r="BR349" s="503">
        <v>0</v>
      </c>
      <c r="BS349" s="503">
        <v>1053.32</v>
      </c>
      <c r="BT349" s="503">
        <v>0</v>
      </c>
      <c r="BU349" s="504">
        <v>0</v>
      </c>
      <c r="BV349" s="307"/>
      <c r="BW349" s="458"/>
      <c r="BX349" s="505"/>
      <c r="BY349" s="505"/>
      <c r="BZ349" s="505"/>
      <c r="CA349" s="505"/>
      <c r="CB349" s="505"/>
      <c r="CC349" s="505"/>
      <c r="CD349" s="505"/>
      <c r="CE349" s="505"/>
      <c r="CF349" s="505"/>
      <c r="CG349" s="505"/>
      <c r="CH349" s="505"/>
      <c r="CI349" s="505"/>
      <c r="CJ349" s="505"/>
      <c r="CK349" s="505"/>
      <c r="CL349" s="505"/>
      <c r="CM349" s="505"/>
      <c r="CN349" s="505"/>
      <c r="CO349" s="500"/>
      <c r="CP349" s="505"/>
      <c r="CQ349" s="505"/>
      <c r="CR349" s="506"/>
      <c r="CS349" s="500"/>
      <c r="CT349" s="505"/>
      <c r="CU349" s="500"/>
      <c r="CV349" s="500"/>
      <c r="CW349" s="500"/>
      <c r="CX349" s="506"/>
      <c r="CY349" s="505"/>
      <c r="CZ349" s="475"/>
      <c r="DA349" s="307"/>
      <c r="DB349" s="507">
        <v>0</v>
      </c>
      <c r="DC349" s="508"/>
      <c r="DD349" s="590"/>
      <c r="DE349" s="590"/>
      <c r="DF349" s="573">
        <v>750.67</v>
      </c>
      <c r="DG349" s="396">
        <v>284.92</v>
      </c>
      <c r="DH349" s="397"/>
      <c r="DI349" s="512"/>
      <c r="DJ349" s="171">
        <v>1035.5899999999999</v>
      </c>
      <c r="DK349" s="172">
        <v>750.67</v>
      </c>
      <c r="DL349" s="172">
        <v>284.92</v>
      </c>
      <c r="DM349" s="172">
        <v>995.48</v>
      </c>
      <c r="DN349" s="172">
        <v>276.64</v>
      </c>
      <c r="DO349" s="172">
        <v>3154.81</v>
      </c>
      <c r="DP349" s="172">
        <v>671.33</v>
      </c>
      <c r="DQ349" s="513">
        <v>0</v>
      </c>
      <c r="DS349" s="2"/>
      <c r="DT349" s="2"/>
      <c r="DU349" s="2"/>
      <c r="DV349" s="2"/>
      <c r="DW349" s="60"/>
      <c r="DX349" s="512">
        <v>41810</v>
      </c>
      <c r="DY349" s="514">
        <v>1</v>
      </c>
      <c r="DZ349" s="169">
        <v>0</v>
      </c>
      <c r="EA349" s="169">
        <v>0</v>
      </c>
      <c r="EB349" s="577"/>
      <c r="EC349" s="577"/>
      <c r="ED349" s="577"/>
      <c r="EE349" s="577"/>
      <c r="EF349" s="577"/>
      <c r="EG349" s="577"/>
      <c r="EH349" s="577"/>
      <c r="EI349" s="577"/>
      <c r="EJ349" s="577"/>
      <c r="EK349" s="577"/>
      <c r="EL349" s="577"/>
      <c r="EM349" s="169">
        <v>1212.43</v>
      </c>
      <c r="EO349" s="656">
        <v>7512.8</v>
      </c>
      <c r="EP349" s="657">
        <v>13018.9</v>
      </c>
      <c r="EQ349" s="658">
        <v>2352.1</v>
      </c>
      <c r="ER349" s="657">
        <v>2122</v>
      </c>
      <c r="ES349" s="657">
        <v>4208</v>
      </c>
      <c r="EU349" s="635">
        <v>4.2833481972225737E-2</v>
      </c>
      <c r="EV349" s="635">
        <v>6.8814820113010544E-2</v>
      </c>
      <c r="EW349" s="635">
        <v>2.280847528043211E-2</v>
      </c>
      <c r="EX349" s="635">
        <v>3.4576888080072796E-2</v>
      </c>
      <c r="EY349" s="635">
        <v>3.7070938215102975E-2</v>
      </c>
      <c r="EZ349" s="9"/>
    </row>
    <row r="350" spans="8:160" x14ac:dyDescent="0.2">
      <c r="H350" s="14"/>
      <c r="I350" s="248"/>
      <c r="J350" s="4"/>
      <c r="K350" s="249"/>
      <c r="L350" s="249"/>
      <c r="M350" s="486">
        <v>45217</v>
      </c>
      <c r="N350" s="193">
        <v>7849</v>
      </c>
      <c r="O350" s="191">
        <v>13435</v>
      </c>
      <c r="P350" s="192">
        <v>2915</v>
      </c>
      <c r="Q350" s="191">
        <v>2712</v>
      </c>
      <c r="R350" s="578">
        <v>4126</v>
      </c>
      <c r="S350" s="487"/>
      <c r="T350" s="488"/>
      <c r="U350" s="21"/>
      <c r="V350" s="21"/>
      <c r="W350" s="489"/>
      <c r="X350" s="490">
        <v>1585</v>
      </c>
      <c r="Y350" s="194">
        <v>78</v>
      </c>
      <c r="Z350" s="192">
        <v>2503</v>
      </c>
      <c r="AA350" s="192">
        <v>24431.03</v>
      </c>
      <c r="AB350" s="192">
        <v>24825</v>
      </c>
      <c r="AC350" s="194">
        <v>-393.97000000000116</v>
      </c>
      <c r="AD350" s="491">
        <v>22322</v>
      </c>
      <c r="AE350" s="492">
        <v>0.11</v>
      </c>
      <c r="AF350" s="192">
        <v>13435</v>
      </c>
      <c r="AG350" s="192">
        <v>13435</v>
      </c>
      <c r="AH350" s="192">
        <v>0.11</v>
      </c>
      <c r="AI350" s="193">
        <v>7849</v>
      </c>
      <c r="AJ350" s="194">
        <v>0</v>
      </c>
      <c r="AK350" s="192">
        <v>0</v>
      </c>
      <c r="AL350" s="192">
        <v>0</v>
      </c>
      <c r="AM350" s="207">
        <v>1210.67</v>
      </c>
      <c r="AN350" s="207">
        <v>28.185714285714283</v>
      </c>
      <c r="AO350" s="197" t="e">
        <v>#DIV/0!</v>
      </c>
      <c r="AP350" s="493">
        <v>323.56</v>
      </c>
      <c r="AQ350" s="494">
        <v>3014.66</v>
      </c>
      <c r="AR350" s="495">
        <v>1133.6500000000001</v>
      </c>
      <c r="AS350" s="495">
        <v>1130.54</v>
      </c>
      <c r="AT350" s="495">
        <v>1239.77</v>
      </c>
      <c r="AU350" s="496">
        <v>1221.42</v>
      </c>
      <c r="AV350" s="589">
        <v>1152.79</v>
      </c>
      <c r="AW350" s="21"/>
      <c r="AX350" s="497">
        <v>1.1838</v>
      </c>
      <c r="AY350" s="498">
        <v>1.4291</v>
      </c>
      <c r="AZ350" s="499">
        <v>2.5886999999999998</v>
      </c>
      <c r="BA350" s="499">
        <v>2.4491000000000001</v>
      </c>
      <c r="BB350" s="579">
        <v>1.6503000000000001</v>
      </c>
      <c r="BC350" s="307"/>
      <c r="BD350" s="500"/>
      <c r="BE350" s="501"/>
      <c r="BF350" s="580">
        <v>1054.8599999999999</v>
      </c>
      <c r="BG350" s="502">
        <v>1054.8599999999999</v>
      </c>
      <c r="BH350" s="503">
        <v>0</v>
      </c>
      <c r="BI350" s="503">
        <v>0</v>
      </c>
      <c r="BJ350" s="503">
        <v>0</v>
      </c>
      <c r="BK350" s="503">
        <v>1054.8599999999999</v>
      </c>
      <c r="BL350" s="503">
        <v>1054.8599999999999</v>
      </c>
      <c r="BM350" s="503">
        <v>1054.8599999999999</v>
      </c>
      <c r="BN350" s="503">
        <v>1054.44</v>
      </c>
      <c r="BO350" s="503">
        <v>1054.77</v>
      </c>
      <c r="BP350" s="503">
        <v>34.742082031124141</v>
      </c>
      <c r="BQ350" s="503">
        <v>0</v>
      </c>
      <c r="BR350" s="503">
        <v>0</v>
      </c>
      <c r="BS350" s="503">
        <v>1054.93</v>
      </c>
      <c r="BT350" s="503">
        <v>0</v>
      </c>
      <c r="BU350" s="504">
        <v>0</v>
      </c>
      <c r="BV350" s="307"/>
      <c r="BW350" s="458"/>
      <c r="BX350" s="505"/>
      <c r="BY350" s="505"/>
      <c r="BZ350" s="505"/>
      <c r="CA350" s="505"/>
      <c r="CB350" s="505"/>
      <c r="CC350" s="505"/>
      <c r="CD350" s="505"/>
      <c r="CE350" s="505"/>
      <c r="CF350" s="505"/>
      <c r="CG350" s="505"/>
      <c r="CH350" s="505"/>
      <c r="CI350" s="505"/>
      <c r="CJ350" s="505"/>
      <c r="CK350" s="505"/>
      <c r="CL350" s="505"/>
      <c r="CM350" s="505"/>
      <c r="CN350" s="505"/>
      <c r="CO350" s="500"/>
      <c r="CP350" s="505"/>
      <c r="CQ350" s="505"/>
      <c r="CR350" s="506"/>
      <c r="CS350" s="500"/>
      <c r="CT350" s="505"/>
      <c r="CU350" s="500"/>
      <c r="CV350" s="500"/>
      <c r="CW350" s="500"/>
      <c r="CX350" s="506"/>
      <c r="CY350" s="505"/>
      <c r="CZ350" s="475"/>
      <c r="DA350" s="307"/>
      <c r="DB350" s="507">
        <v>0</v>
      </c>
      <c r="DC350" s="508"/>
      <c r="DD350" s="590"/>
      <c r="DE350" s="590"/>
      <c r="DF350" s="573">
        <v>802.81</v>
      </c>
      <c r="DG350" s="396">
        <v>275.48</v>
      </c>
      <c r="DH350" s="397"/>
      <c r="DI350" s="512"/>
      <c r="DJ350" s="171">
        <v>1078.29</v>
      </c>
      <c r="DK350" s="172">
        <v>802.81</v>
      </c>
      <c r="DL350" s="172">
        <v>275.48</v>
      </c>
      <c r="DM350" s="172">
        <v>273.89999999999998</v>
      </c>
      <c r="DN350" s="172">
        <v>210.98</v>
      </c>
      <c r="DO350" s="172">
        <v>3683.7200000000003</v>
      </c>
      <c r="DP350" s="172">
        <v>735.83</v>
      </c>
      <c r="DQ350" s="513">
        <v>0</v>
      </c>
      <c r="DS350" s="2"/>
      <c r="DT350" s="2"/>
      <c r="DU350" s="2"/>
      <c r="DV350" s="2"/>
      <c r="DW350" s="60"/>
      <c r="DX350" s="512">
        <v>11504</v>
      </c>
      <c r="DY350" s="514">
        <v>1</v>
      </c>
      <c r="DZ350" s="169">
        <v>0</v>
      </c>
      <c r="EA350" s="169">
        <v>0</v>
      </c>
      <c r="EB350" s="577"/>
      <c r="EC350" s="577"/>
      <c r="ED350" s="577"/>
      <c r="EE350" s="577"/>
      <c r="EF350" s="577"/>
      <c r="EG350" s="577"/>
      <c r="EH350" s="577"/>
      <c r="EI350" s="577"/>
      <c r="EJ350" s="577"/>
      <c r="EK350" s="577"/>
      <c r="EL350" s="577"/>
      <c r="EM350" s="169">
        <v>1210.67</v>
      </c>
      <c r="EO350" s="656">
        <v>7518.4</v>
      </c>
      <c r="EP350" s="657">
        <v>12710.5</v>
      </c>
      <c r="EQ350" s="658">
        <v>2883.6</v>
      </c>
      <c r="ER350" s="657">
        <v>2615.8000000000002</v>
      </c>
      <c r="ES350" s="657">
        <v>3996.2</v>
      </c>
      <c r="EU350" s="635">
        <v>4.2120015288571837E-2</v>
      </c>
      <c r="EV350" s="635">
        <v>5.3926311871976183E-2</v>
      </c>
      <c r="EW350" s="635">
        <v>1.07718696397942E-2</v>
      </c>
      <c r="EX350" s="635">
        <v>3.5471976401179876E-2</v>
      </c>
      <c r="EY350" s="635">
        <v>3.1459040232670911E-2</v>
      </c>
      <c r="EZ350" s="9"/>
      <c r="FD350" s="22" t="e">
        <f>+(FC350-FB350)/FC350</f>
        <v>#DIV/0!</v>
      </c>
    </row>
    <row r="351" spans="8:160" x14ac:dyDescent="0.2">
      <c r="H351" s="14"/>
      <c r="I351" s="248"/>
      <c r="J351" s="4"/>
      <c r="K351" s="249"/>
      <c r="L351" s="249"/>
      <c r="M351" s="486">
        <v>45218</v>
      </c>
      <c r="N351" s="193">
        <v>7848</v>
      </c>
      <c r="O351" s="191">
        <v>11217</v>
      </c>
      <c r="P351" s="192">
        <v>2962</v>
      </c>
      <c r="Q351" s="191">
        <v>2828</v>
      </c>
      <c r="R351" s="578">
        <v>4079</v>
      </c>
      <c r="S351" s="487"/>
      <c r="T351" s="488"/>
      <c r="U351" s="21"/>
      <c r="V351" s="21"/>
      <c r="W351" s="489"/>
      <c r="X351" s="490">
        <v>1467</v>
      </c>
      <c r="Y351" s="194">
        <v>72</v>
      </c>
      <c r="Z351" s="192">
        <v>2417</v>
      </c>
      <c r="AA351" s="192">
        <v>22322.3</v>
      </c>
      <c r="AB351" s="192">
        <v>22715</v>
      </c>
      <c r="AC351" s="194">
        <v>-392.70000000000073</v>
      </c>
      <c r="AD351" s="491">
        <v>20298</v>
      </c>
      <c r="AE351" s="492">
        <v>1.81</v>
      </c>
      <c r="AF351" s="192">
        <v>11217</v>
      </c>
      <c r="AG351" s="192">
        <v>11217</v>
      </c>
      <c r="AH351" s="192">
        <v>2.81</v>
      </c>
      <c r="AI351" s="193">
        <v>7848</v>
      </c>
      <c r="AJ351" s="194">
        <v>0</v>
      </c>
      <c r="AK351" s="192">
        <v>0</v>
      </c>
      <c r="AL351" s="192">
        <v>0</v>
      </c>
      <c r="AM351" s="207">
        <v>1151.76</v>
      </c>
      <c r="AN351" s="192">
        <v>28.68095238095238</v>
      </c>
      <c r="AO351" s="197" t="e">
        <v>#DIV/0!</v>
      </c>
      <c r="AP351" s="493">
        <v>556.01</v>
      </c>
      <c r="AQ351" s="494">
        <v>2970.42</v>
      </c>
      <c r="AR351" s="495">
        <v>1134.8699999999999</v>
      </c>
      <c r="AS351" s="495">
        <v>1123.68</v>
      </c>
      <c r="AT351" s="495">
        <v>1238.58</v>
      </c>
      <c r="AU351" s="496">
        <v>1219.95</v>
      </c>
      <c r="AV351" s="589">
        <v>1152.94</v>
      </c>
      <c r="AW351" s="21"/>
      <c r="AX351" s="497">
        <v>1.2045999999999999</v>
      </c>
      <c r="AY351" s="498">
        <v>1.3385</v>
      </c>
      <c r="AZ351" s="499">
        <v>2.5718999999999999</v>
      </c>
      <c r="BA351" s="499">
        <v>2.4243999999999999</v>
      </c>
      <c r="BB351" s="579">
        <v>1.6538999999999999</v>
      </c>
      <c r="BC351" s="307"/>
      <c r="BD351" s="500"/>
      <c r="BE351" s="501"/>
      <c r="BF351" s="580">
        <v>1057.1099999999999</v>
      </c>
      <c r="BG351" s="502">
        <v>1057.1099999999999</v>
      </c>
      <c r="BH351" s="503">
        <v>0</v>
      </c>
      <c r="BI351" s="503">
        <v>0</v>
      </c>
      <c r="BJ351" s="503">
        <v>0</v>
      </c>
      <c r="BK351" s="503">
        <v>1057.1099999999999</v>
      </c>
      <c r="BL351" s="503">
        <v>1057.1099999999999</v>
      </c>
      <c r="BM351" s="503">
        <v>1057.1099999999999</v>
      </c>
      <c r="BN351" s="503">
        <v>1057.0999999999999</v>
      </c>
      <c r="BO351" s="503">
        <v>1057.0999999999999</v>
      </c>
      <c r="BP351" s="503">
        <v>34.486762977811573</v>
      </c>
      <c r="BQ351" s="503">
        <v>0</v>
      </c>
      <c r="BR351" s="503">
        <v>0</v>
      </c>
      <c r="BS351" s="503">
        <v>1057.1199999999999</v>
      </c>
      <c r="BT351" s="503">
        <v>0</v>
      </c>
      <c r="BU351" s="504">
        <v>0</v>
      </c>
      <c r="BV351" s="307"/>
      <c r="BW351" s="458"/>
      <c r="BX351" s="505"/>
      <c r="BY351" s="505"/>
      <c r="BZ351" s="505"/>
      <c r="CA351" s="505"/>
      <c r="CB351" s="505"/>
      <c r="CC351" s="505"/>
      <c r="CD351" s="505"/>
      <c r="CE351" s="505"/>
      <c r="CF351" s="505"/>
      <c r="CG351" s="505"/>
      <c r="CH351" s="505"/>
      <c r="CI351" s="505"/>
      <c r="CJ351" s="505"/>
      <c r="CK351" s="505"/>
      <c r="CL351" s="505"/>
      <c r="CM351" s="505"/>
      <c r="CN351" s="505"/>
      <c r="CO351" s="500"/>
      <c r="CP351" s="505"/>
      <c r="CQ351" s="505"/>
      <c r="CR351" s="506"/>
      <c r="CS351" s="500"/>
      <c r="CT351" s="505"/>
      <c r="CU351" s="500"/>
      <c r="CV351" s="500"/>
      <c r="CW351" s="500"/>
      <c r="CX351" s="506"/>
      <c r="CY351" s="505"/>
      <c r="CZ351" s="475"/>
      <c r="DA351" s="307"/>
      <c r="DB351" s="507">
        <v>0</v>
      </c>
      <c r="DC351" s="508"/>
      <c r="DD351" s="590"/>
      <c r="DE351" s="590"/>
      <c r="DF351" s="573">
        <v>742.1</v>
      </c>
      <c r="DG351" s="396">
        <v>255.74</v>
      </c>
      <c r="DH351" s="397"/>
      <c r="DI351" s="512"/>
      <c r="DJ351" s="171">
        <v>997.84</v>
      </c>
      <c r="DK351" s="172">
        <v>742.1</v>
      </c>
      <c r="DL351" s="172">
        <v>255.74</v>
      </c>
      <c r="DM351" s="172">
        <v>728.31</v>
      </c>
      <c r="DN351" s="172">
        <v>281.55</v>
      </c>
      <c r="DO351" s="172">
        <v>3697.5099999999993</v>
      </c>
      <c r="DP351" s="172">
        <v>710.02</v>
      </c>
      <c r="DQ351" s="513">
        <v>0</v>
      </c>
      <c r="DS351" s="2"/>
      <c r="DT351" s="2"/>
      <c r="DU351" s="2"/>
      <c r="DV351" s="2"/>
      <c r="DW351" s="60"/>
      <c r="DX351" s="512">
        <v>30589</v>
      </c>
      <c r="DY351" s="514">
        <v>1</v>
      </c>
      <c r="DZ351" s="169">
        <v>0</v>
      </c>
      <c r="EA351" s="169">
        <v>0</v>
      </c>
      <c r="EB351" s="577"/>
      <c r="EC351" s="577"/>
      <c r="ED351" s="577"/>
      <c r="EE351" s="577"/>
      <c r="EF351" s="577"/>
      <c r="EG351" s="577"/>
      <c r="EH351" s="577"/>
      <c r="EI351" s="577"/>
      <c r="EJ351" s="577"/>
      <c r="EK351" s="577"/>
      <c r="EL351" s="577"/>
      <c r="EM351" s="169">
        <v>1151.76</v>
      </c>
      <c r="EO351" s="656">
        <v>7502.1</v>
      </c>
      <c r="EP351" s="657">
        <v>10566.2</v>
      </c>
      <c r="EQ351" s="658">
        <v>2923.1</v>
      </c>
      <c r="ER351" s="657">
        <v>2730.5</v>
      </c>
      <c r="ES351" s="657">
        <v>3955.7</v>
      </c>
      <c r="EU351" s="635">
        <v>4.4074923547400564E-2</v>
      </c>
      <c r="EV351" s="635">
        <v>5.8019078184897856E-2</v>
      </c>
      <c r="EW351" s="635">
        <v>1.3133018230925081E-2</v>
      </c>
      <c r="EX351" s="635">
        <v>3.4476661951909474E-2</v>
      </c>
      <c r="EY351" s="635">
        <v>3.0227997058102522E-2</v>
      </c>
      <c r="EZ351" s="9"/>
      <c r="FD351" s="22" t="e">
        <f>+(FC351-FB351)/FC351</f>
        <v>#DIV/0!</v>
      </c>
    </row>
    <row r="352" spans="8:160" x14ac:dyDescent="0.2">
      <c r="H352" s="14"/>
      <c r="I352" s="248"/>
      <c r="J352" s="4"/>
      <c r="K352" s="249"/>
      <c r="L352" s="249"/>
      <c r="M352" s="486">
        <v>45219</v>
      </c>
      <c r="N352" s="193">
        <v>7849</v>
      </c>
      <c r="O352" s="191">
        <v>13720</v>
      </c>
      <c r="P352" s="192">
        <v>2846</v>
      </c>
      <c r="Q352" s="191">
        <v>2784</v>
      </c>
      <c r="R352" s="578">
        <v>4218</v>
      </c>
      <c r="S352" s="487"/>
      <c r="T352" s="488"/>
      <c r="U352" s="21"/>
      <c r="V352" s="21"/>
      <c r="W352" s="489"/>
      <c r="X352" s="490">
        <v>1600</v>
      </c>
      <c r="Y352" s="194">
        <v>79</v>
      </c>
      <c r="Z352" s="192">
        <v>2433</v>
      </c>
      <c r="AA352" s="192">
        <v>24588.66</v>
      </c>
      <c r="AB352" s="192">
        <v>25045</v>
      </c>
      <c r="AC352" s="194">
        <v>-456.34000000000015</v>
      </c>
      <c r="AD352" s="491">
        <v>22612</v>
      </c>
      <c r="AE352" s="492">
        <v>0.19</v>
      </c>
      <c r="AF352" s="192">
        <v>13720</v>
      </c>
      <c r="AG352" s="192">
        <v>13720</v>
      </c>
      <c r="AH352" s="192">
        <v>1.19</v>
      </c>
      <c r="AI352" s="193">
        <v>7849</v>
      </c>
      <c r="AJ352" s="194">
        <v>0</v>
      </c>
      <c r="AK352" s="192">
        <v>0</v>
      </c>
      <c r="AL352" s="192">
        <v>0</v>
      </c>
      <c r="AM352" s="207">
        <v>1206.07</v>
      </c>
      <c r="AN352" s="192">
        <v>27.838095238095239</v>
      </c>
      <c r="AO352" s="197" t="e">
        <v>#DIV/0!</v>
      </c>
      <c r="AP352" s="493">
        <v>441.84</v>
      </c>
      <c r="AQ352" s="494">
        <v>3044.9</v>
      </c>
      <c r="AR352" s="495">
        <v>1132.27</v>
      </c>
      <c r="AS352" s="495">
        <v>1127.1199999999999</v>
      </c>
      <c r="AT352" s="495">
        <v>1242.29</v>
      </c>
      <c r="AU352" s="496">
        <v>1223.25</v>
      </c>
      <c r="AV352" s="589">
        <v>1153.31</v>
      </c>
      <c r="AW352" s="21"/>
      <c r="AX352" s="497">
        <v>1.1692</v>
      </c>
      <c r="AY352" s="498">
        <v>1.3931</v>
      </c>
      <c r="AZ352" s="499">
        <v>2.6158000000000001</v>
      </c>
      <c r="BA352" s="499">
        <v>2.4710999999999999</v>
      </c>
      <c r="BB352" s="579">
        <v>1.6429</v>
      </c>
      <c r="BC352" s="307"/>
      <c r="BD352" s="500"/>
      <c r="BE352" s="501"/>
      <c r="BF352" s="580">
        <v>1053.69</v>
      </c>
      <c r="BG352" s="502">
        <v>1053.69</v>
      </c>
      <c r="BH352" s="503">
        <v>0</v>
      </c>
      <c r="BI352" s="503">
        <v>0</v>
      </c>
      <c r="BJ352" s="503">
        <v>0</v>
      </c>
      <c r="BK352" s="503">
        <v>1053.69</v>
      </c>
      <c r="BL352" s="503">
        <v>1053.69</v>
      </c>
      <c r="BM352" s="503">
        <v>1053.69</v>
      </c>
      <c r="BN352" s="503">
        <v>1054.1099999999999</v>
      </c>
      <c r="BO352" s="503">
        <v>1054.04</v>
      </c>
      <c r="BP352" s="503">
        <v>34.641754464143617</v>
      </c>
      <c r="BQ352" s="503">
        <v>0</v>
      </c>
      <c r="BR352" s="503">
        <v>0</v>
      </c>
      <c r="BS352" s="503">
        <v>1054.08</v>
      </c>
      <c r="BT352" s="503">
        <v>0</v>
      </c>
      <c r="BU352" s="504">
        <v>0</v>
      </c>
      <c r="BV352" s="307"/>
      <c r="BW352" s="458"/>
      <c r="BX352" s="505"/>
      <c r="BY352" s="505"/>
      <c r="BZ352" s="505"/>
      <c r="CA352" s="505"/>
      <c r="CB352" s="505"/>
      <c r="CC352" s="505"/>
      <c r="CD352" s="505"/>
      <c r="CE352" s="505"/>
      <c r="CF352" s="505"/>
      <c r="CG352" s="505"/>
      <c r="CH352" s="505"/>
      <c r="CI352" s="505"/>
      <c r="CJ352" s="505"/>
      <c r="CK352" s="505"/>
      <c r="CL352" s="505"/>
      <c r="CM352" s="505"/>
      <c r="CN352" s="505"/>
      <c r="CO352" s="500"/>
      <c r="CP352" s="505"/>
      <c r="CQ352" s="505"/>
      <c r="CR352" s="506"/>
      <c r="CS352" s="500"/>
      <c r="CT352" s="505"/>
      <c r="CU352" s="500"/>
      <c r="CV352" s="500"/>
      <c r="CW352" s="500"/>
      <c r="CX352" s="506"/>
      <c r="CY352" s="505"/>
      <c r="CZ352" s="475"/>
      <c r="DA352" s="307"/>
      <c r="DB352" s="507">
        <v>0</v>
      </c>
      <c r="DC352" s="508"/>
      <c r="DD352" s="590"/>
      <c r="DE352" s="590"/>
      <c r="DF352" s="573">
        <v>806.44</v>
      </c>
      <c r="DG352" s="396">
        <v>281.89999999999998</v>
      </c>
      <c r="DH352" s="397"/>
      <c r="DI352" s="512"/>
      <c r="DJ352" s="171">
        <v>1088.3400000000001</v>
      </c>
      <c r="DK352" s="172">
        <v>806.44</v>
      </c>
      <c r="DL352" s="172">
        <v>281.89999999999998</v>
      </c>
      <c r="DM352" s="172">
        <v>1113.71</v>
      </c>
      <c r="DN352" s="172">
        <v>328.38</v>
      </c>
      <c r="DO352" s="172">
        <v>3390.24</v>
      </c>
      <c r="DP352" s="172">
        <v>663.54000000000008</v>
      </c>
      <c r="DQ352" s="513">
        <v>0</v>
      </c>
      <c r="DS352" s="2"/>
      <c r="DT352" s="2"/>
      <c r="DU352" s="2"/>
      <c r="DV352" s="2"/>
      <c r="DW352" s="60"/>
      <c r="DX352" s="512">
        <v>46776</v>
      </c>
      <c r="DY352" s="514">
        <v>1</v>
      </c>
      <c r="DZ352" s="169">
        <v>0</v>
      </c>
      <c r="EA352" s="169">
        <v>0</v>
      </c>
      <c r="EB352" s="577"/>
      <c r="EC352" s="577"/>
      <c r="ED352" s="577"/>
      <c r="EE352" s="577"/>
      <c r="EF352" s="577"/>
      <c r="EG352" s="577"/>
      <c r="EH352" s="577"/>
      <c r="EI352" s="577"/>
      <c r="EJ352" s="577"/>
      <c r="EK352" s="577"/>
      <c r="EL352" s="577"/>
      <c r="EM352" s="169">
        <v>1206.07</v>
      </c>
      <c r="EO352" s="656">
        <v>7468</v>
      </c>
      <c r="EP352" s="657">
        <v>12964.9</v>
      </c>
      <c r="EQ352" s="658">
        <v>2811.3</v>
      </c>
      <c r="ER352" s="657">
        <v>2689.8</v>
      </c>
      <c r="ES352" s="657">
        <v>4218.5</v>
      </c>
      <c r="EU352" s="635">
        <v>4.8541215441457508E-2</v>
      </c>
      <c r="EV352" s="635">
        <v>5.5036443148688073E-2</v>
      </c>
      <c r="EW352" s="635">
        <v>1.2192550948699865E-2</v>
      </c>
      <c r="EX352" s="635">
        <v>3.383620689655166E-2</v>
      </c>
      <c r="EY352" s="635">
        <v>-1.1853959222380275E-4</v>
      </c>
      <c r="EZ352" s="9"/>
      <c r="FD352" s="22" t="e">
        <f>+(FC352-FB352)/FC352</f>
        <v>#DIV/0!</v>
      </c>
    </row>
    <row r="353" spans="1:160" x14ac:dyDescent="0.2">
      <c r="H353" s="14"/>
      <c r="I353" s="248"/>
      <c r="K353" s="249"/>
      <c r="L353" s="249"/>
      <c r="M353" s="486">
        <v>45220</v>
      </c>
      <c r="N353" s="193">
        <v>7849</v>
      </c>
      <c r="O353" s="191">
        <v>13555</v>
      </c>
      <c r="P353" s="192">
        <v>2776</v>
      </c>
      <c r="Q353" s="191">
        <v>2703</v>
      </c>
      <c r="R353" s="578">
        <v>4314</v>
      </c>
      <c r="S353" s="487"/>
      <c r="T353" s="488"/>
      <c r="U353" s="21"/>
      <c r="V353" s="21"/>
      <c r="W353" s="489"/>
      <c r="X353" s="490">
        <v>1580</v>
      </c>
      <c r="Y353" s="194">
        <v>78</v>
      </c>
      <c r="Z353" s="192">
        <v>2455</v>
      </c>
      <c r="AA353" s="192">
        <v>24544.25</v>
      </c>
      <c r="AB353" s="192">
        <v>24951</v>
      </c>
      <c r="AC353" s="194">
        <v>-406.75</v>
      </c>
      <c r="AD353" s="491">
        <v>22496</v>
      </c>
      <c r="AE353" s="492">
        <v>-0.42</v>
      </c>
      <c r="AF353" s="192">
        <v>13555</v>
      </c>
      <c r="AG353" s="192">
        <v>13555</v>
      </c>
      <c r="AH353" s="192">
        <v>-0.42</v>
      </c>
      <c r="AI353" s="193">
        <v>7849</v>
      </c>
      <c r="AJ353" s="194">
        <v>0</v>
      </c>
      <c r="AK353" s="192">
        <v>0</v>
      </c>
      <c r="AL353" s="192">
        <v>0</v>
      </c>
      <c r="AM353" s="207">
        <v>1203.42</v>
      </c>
      <c r="AN353" s="207">
        <v>28.19047619047619</v>
      </c>
      <c r="AO353" s="197" t="e">
        <v>#DIV/0!</v>
      </c>
      <c r="AP353" s="493">
        <v>239.66</v>
      </c>
      <c r="AQ353" s="494">
        <v>3145.34</v>
      </c>
      <c r="AR353" s="495">
        <v>1133.2</v>
      </c>
      <c r="AS353" s="495">
        <v>1127.8599999999999</v>
      </c>
      <c r="AT353" s="495">
        <v>1236.8599999999999</v>
      </c>
      <c r="AU353" s="496">
        <v>1221.04</v>
      </c>
      <c r="AV353" s="589">
        <v>1151.82</v>
      </c>
      <c r="AW353" s="21"/>
      <c r="AX353" s="497">
        <v>1.1839999999999999</v>
      </c>
      <c r="AY353" s="498">
        <v>1.4</v>
      </c>
      <c r="AZ353" s="499">
        <v>2.5430999999999999</v>
      </c>
      <c r="BA353" s="499">
        <v>2.4441000000000002</v>
      </c>
      <c r="BB353" s="579">
        <v>1.6362000000000001</v>
      </c>
      <c r="BC353" s="307"/>
      <c r="BD353" s="500"/>
      <c r="BE353" s="501"/>
      <c r="BF353" s="580">
        <v>1054.27</v>
      </c>
      <c r="BG353" s="502">
        <v>1054.27</v>
      </c>
      <c r="BH353" s="503">
        <v>0</v>
      </c>
      <c r="BI353" s="503">
        <v>0</v>
      </c>
      <c r="BJ353" s="503">
        <v>0</v>
      </c>
      <c r="BK353" s="503">
        <v>1054.27</v>
      </c>
      <c r="BL353" s="503">
        <v>1054.27</v>
      </c>
      <c r="BM353" s="503">
        <v>1054.27</v>
      </c>
      <c r="BN353" s="503">
        <v>1054.1099999999999</v>
      </c>
      <c r="BO353" s="503">
        <v>1054.3</v>
      </c>
      <c r="BP353" s="503">
        <v>34.442414334711671</v>
      </c>
      <c r="BQ353" s="503">
        <v>0</v>
      </c>
      <c r="BR353" s="503">
        <v>0</v>
      </c>
      <c r="BS353" s="503">
        <v>1054.3599999999999</v>
      </c>
      <c r="BT353" s="503">
        <v>0</v>
      </c>
      <c r="BU353" s="504">
        <v>0</v>
      </c>
      <c r="BV353" s="307"/>
      <c r="BW353" s="458"/>
      <c r="BX353" s="505"/>
      <c r="BY353" s="505"/>
      <c r="BZ353" s="505"/>
      <c r="CA353" s="505"/>
      <c r="CB353" s="505"/>
      <c r="CC353" s="505"/>
      <c r="CD353" s="505"/>
      <c r="CE353" s="505"/>
      <c r="CF353" s="505"/>
      <c r="CG353" s="505"/>
      <c r="CH353" s="505"/>
      <c r="CI353" s="505"/>
      <c r="CJ353" s="505"/>
      <c r="CK353" s="505"/>
      <c r="CL353" s="505"/>
      <c r="CM353" s="505"/>
      <c r="CN353" s="505"/>
      <c r="CO353" s="500"/>
      <c r="CP353" s="505"/>
      <c r="CQ353" s="505"/>
      <c r="CR353" s="506"/>
      <c r="CS353" s="500"/>
      <c r="CT353" s="505"/>
      <c r="CU353" s="500"/>
      <c r="CV353" s="500"/>
      <c r="CW353" s="500"/>
      <c r="CX353" s="506"/>
      <c r="CY353" s="505"/>
      <c r="CZ353" s="475"/>
      <c r="DA353" s="307"/>
      <c r="DB353" s="507">
        <v>0</v>
      </c>
      <c r="DC353" s="508"/>
      <c r="DD353" s="590"/>
      <c r="DE353" s="590"/>
      <c r="DF353" s="573">
        <v>811.32</v>
      </c>
      <c r="DG353" s="396">
        <v>263.18</v>
      </c>
      <c r="DH353" s="397"/>
      <c r="DI353" s="512"/>
      <c r="DJ353" s="171">
        <v>1074.5</v>
      </c>
      <c r="DK353" s="172">
        <v>811.32</v>
      </c>
      <c r="DL353" s="172">
        <v>263.18</v>
      </c>
      <c r="DM353" s="172">
        <v>1324.6</v>
      </c>
      <c r="DN353" s="172">
        <v>211.52</v>
      </c>
      <c r="DO353" s="172">
        <v>2876.96</v>
      </c>
      <c r="DP353" s="172">
        <v>715.2</v>
      </c>
      <c r="DQ353" s="513">
        <v>0</v>
      </c>
      <c r="DS353" s="2"/>
      <c r="DT353" s="2"/>
      <c r="DU353" s="2"/>
      <c r="DV353" s="2"/>
      <c r="DW353" s="60"/>
      <c r="DX353" s="512">
        <v>55633</v>
      </c>
      <c r="DY353" s="514">
        <v>1</v>
      </c>
      <c r="DZ353" s="169">
        <v>0</v>
      </c>
      <c r="EA353" s="169">
        <v>0</v>
      </c>
      <c r="EB353" s="577"/>
      <c r="EC353" s="577"/>
      <c r="ED353" s="577"/>
      <c r="EE353" s="577"/>
      <c r="EF353" s="577"/>
      <c r="EG353" s="577"/>
      <c r="EH353" s="577"/>
      <c r="EI353" s="577"/>
      <c r="EJ353" s="577"/>
      <c r="EK353" s="577"/>
      <c r="EL353" s="577"/>
      <c r="EM353" s="169">
        <v>1203.42</v>
      </c>
      <c r="EO353" s="656">
        <v>7501</v>
      </c>
      <c r="EP353" s="657">
        <v>12803</v>
      </c>
      <c r="EQ353" s="658">
        <v>2749</v>
      </c>
      <c r="ER353" s="657">
        <v>2611</v>
      </c>
      <c r="ES353" s="657">
        <v>4180</v>
      </c>
      <c r="EU353" s="635">
        <v>4.4336858198496622E-2</v>
      </c>
      <c r="EV353" s="635">
        <v>5.547768351161933E-2</v>
      </c>
      <c r="EW353" s="635">
        <v>9.7262247838616721E-3</v>
      </c>
      <c r="EX353" s="635">
        <v>3.4036256011838698E-2</v>
      </c>
      <c r="EY353" s="635">
        <v>3.1061659712563746E-2</v>
      </c>
      <c r="EZ353" s="9"/>
    </row>
    <row r="354" spans="1:160" x14ac:dyDescent="0.2">
      <c r="H354" s="14"/>
      <c r="I354" s="248"/>
      <c r="K354" s="249"/>
      <c r="L354" s="249"/>
      <c r="M354" s="486">
        <v>45221</v>
      </c>
      <c r="N354" s="193">
        <v>7849</v>
      </c>
      <c r="O354" s="191">
        <v>13442</v>
      </c>
      <c r="P354" s="192">
        <v>2704</v>
      </c>
      <c r="Q354" s="191">
        <v>2697</v>
      </c>
      <c r="R354" s="578">
        <v>4242</v>
      </c>
      <c r="S354" s="487"/>
      <c r="T354" s="488"/>
      <c r="U354" s="21"/>
      <c r="V354" s="21"/>
      <c r="W354" s="489"/>
      <c r="X354" s="490">
        <v>1523</v>
      </c>
      <c r="Y354" s="194">
        <v>77</v>
      </c>
      <c r="Z354" s="192">
        <v>0</v>
      </c>
      <c r="AA354" s="192">
        <v>22615.96</v>
      </c>
      <c r="AB354" s="192">
        <v>23523</v>
      </c>
      <c r="AC354" s="194">
        <v>-907.04000000000087</v>
      </c>
      <c r="AD354" s="491">
        <v>23523</v>
      </c>
      <c r="AE354" s="492">
        <v>1001.48</v>
      </c>
      <c r="AF354" s="192">
        <v>13442</v>
      </c>
      <c r="AG354" s="192">
        <v>13442</v>
      </c>
      <c r="AH354" s="192">
        <v>0.48000000000001819</v>
      </c>
      <c r="AI354" s="193">
        <v>7849</v>
      </c>
      <c r="AJ354" s="194">
        <v>0</v>
      </c>
      <c r="AK354" s="192">
        <v>0</v>
      </c>
      <c r="AL354" s="192">
        <v>0</v>
      </c>
      <c r="AM354" s="207">
        <v>1199.97</v>
      </c>
      <c r="AN354" s="207">
        <v>27.154761904761905</v>
      </c>
      <c r="AO354" s="197" t="e">
        <v>#DIV/0!</v>
      </c>
      <c r="AP354" s="493">
        <v>0</v>
      </c>
      <c r="AQ354" s="494">
        <v>3609.55</v>
      </c>
      <c r="AR354" s="495">
        <v>1130.1099999999999</v>
      </c>
      <c r="AS354" s="495">
        <v>1127.96</v>
      </c>
      <c r="AT354" s="495">
        <v>1235.32</v>
      </c>
      <c r="AU354" s="496">
        <v>1221.46</v>
      </c>
      <c r="AV354" s="589">
        <v>1149.8499999999999</v>
      </c>
      <c r="AW354" s="21"/>
      <c r="AX354" s="497">
        <v>1.1405000000000001</v>
      </c>
      <c r="AY354" s="498">
        <v>1.3943000000000001</v>
      </c>
      <c r="AZ354" s="499">
        <v>2.5253000000000001</v>
      </c>
      <c r="BA354" s="499">
        <v>2.4498000000000002</v>
      </c>
      <c r="BB354" s="579">
        <v>1.6143000000000001</v>
      </c>
      <c r="BC354" s="307"/>
      <c r="BD354" s="500"/>
      <c r="BE354" s="501"/>
      <c r="BF354" s="580">
        <v>1054.27</v>
      </c>
      <c r="BG354" s="502">
        <v>1054.27</v>
      </c>
      <c r="BH354" s="503">
        <v>0</v>
      </c>
      <c r="BI354" s="503">
        <v>0</v>
      </c>
      <c r="BJ354" s="503">
        <v>0</v>
      </c>
      <c r="BK354" s="503">
        <v>1054.27</v>
      </c>
      <c r="BL354" s="503">
        <v>1054.27</v>
      </c>
      <c r="BM354" s="503">
        <v>1054.27</v>
      </c>
      <c r="BN354" s="503">
        <v>1053.32</v>
      </c>
      <c r="BO354" s="503">
        <v>1054.3</v>
      </c>
      <c r="BP354" s="503">
        <v>33.486131764401627</v>
      </c>
      <c r="BQ354" s="503">
        <v>0</v>
      </c>
      <c r="BR354" s="503">
        <v>0</v>
      </c>
      <c r="BS354" s="503">
        <v>1054.3599999999999</v>
      </c>
      <c r="BT354" s="503">
        <v>0</v>
      </c>
      <c r="BU354" s="504">
        <v>0</v>
      </c>
      <c r="BV354" s="307"/>
      <c r="BW354" s="458"/>
      <c r="BX354" s="505"/>
      <c r="BY354" s="505"/>
      <c r="BZ354" s="505"/>
      <c r="CA354" s="505"/>
      <c r="CB354" s="505"/>
      <c r="CC354" s="505"/>
      <c r="CD354" s="505"/>
      <c r="CE354" s="505"/>
      <c r="CF354" s="505"/>
      <c r="CG354" s="505"/>
      <c r="CH354" s="505"/>
      <c r="CI354" s="505"/>
      <c r="CJ354" s="505"/>
      <c r="CK354" s="505"/>
      <c r="CL354" s="505"/>
      <c r="CM354" s="505"/>
      <c r="CN354" s="505"/>
      <c r="CO354" s="500"/>
      <c r="CP354" s="505"/>
      <c r="CQ354" s="505"/>
      <c r="CR354" s="506"/>
      <c r="CS354" s="500"/>
      <c r="CT354" s="505"/>
      <c r="CU354" s="500"/>
      <c r="CV354" s="500"/>
      <c r="CW354" s="500"/>
      <c r="CX354" s="506"/>
      <c r="CY354" s="505"/>
      <c r="CZ354" s="475"/>
      <c r="DA354" s="307"/>
      <c r="DB354" s="507">
        <v>0</v>
      </c>
      <c r="DC354" s="508"/>
      <c r="DD354" s="590"/>
      <c r="DE354" s="590"/>
      <c r="DF354" s="573">
        <v>784.56</v>
      </c>
      <c r="DG354" s="396">
        <v>251.3</v>
      </c>
      <c r="DH354" s="397"/>
      <c r="DI354" s="512"/>
      <c r="DJ354" s="171">
        <v>1035.8599999999999</v>
      </c>
      <c r="DK354" s="172">
        <v>784.56</v>
      </c>
      <c r="DL354" s="172">
        <v>251.3</v>
      </c>
      <c r="DM354" s="172">
        <v>0</v>
      </c>
      <c r="DN354" s="172">
        <v>0</v>
      </c>
      <c r="DO354" s="172">
        <v>3661.5200000000004</v>
      </c>
      <c r="DP354" s="172">
        <v>966.5</v>
      </c>
      <c r="DQ354" s="513">
        <v>0</v>
      </c>
      <c r="DS354" s="2"/>
      <c r="DT354" s="2"/>
      <c r="DU354" s="2"/>
      <c r="DV354" s="2"/>
      <c r="DW354" s="60"/>
      <c r="DX354" s="512">
        <v>0</v>
      </c>
      <c r="DY354" s="514">
        <v>0</v>
      </c>
      <c r="DZ354" s="169">
        <v>0</v>
      </c>
      <c r="EA354" s="169">
        <v>0</v>
      </c>
      <c r="EB354" s="577"/>
      <c r="EC354" s="577"/>
      <c r="ED354" s="577"/>
      <c r="EE354" s="577"/>
      <c r="EF354" s="577"/>
      <c r="EG354" s="577"/>
      <c r="EH354" s="577"/>
      <c r="EI354" s="577"/>
      <c r="EJ354" s="577"/>
      <c r="EK354" s="577"/>
      <c r="EL354" s="577"/>
      <c r="EM354" s="169">
        <v>1199.97</v>
      </c>
      <c r="EO354" s="656">
        <v>7439.8</v>
      </c>
      <c r="EP354" s="657">
        <v>12689.9</v>
      </c>
      <c r="EQ354" s="658">
        <v>2659.3</v>
      </c>
      <c r="ER354" s="657">
        <v>2605.1</v>
      </c>
      <c r="ES354" s="657">
        <v>4104.8999999999996</v>
      </c>
      <c r="EU354" s="635">
        <v>5.213402981271497E-2</v>
      </c>
      <c r="EV354" s="635">
        <v>5.5951495313197465E-2</v>
      </c>
      <c r="EW354" s="635">
        <v>1.6531065088757329E-2</v>
      </c>
      <c r="EX354" s="635">
        <v>3.4074898034853578E-2</v>
      </c>
      <c r="EY354" s="635">
        <v>3.2319660537482406E-2</v>
      </c>
      <c r="EZ354" s="9"/>
    </row>
    <row r="355" spans="1:160" x14ac:dyDescent="0.2">
      <c r="H355" s="14"/>
      <c r="I355" s="248"/>
      <c r="K355" s="249"/>
      <c r="L355" s="249"/>
      <c r="M355" s="486">
        <v>45222</v>
      </c>
      <c r="N355" s="193">
        <v>7849</v>
      </c>
      <c r="O355" s="191">
        <v>13561</v>
      </c>
      <c r="P355" s="192">
        <v>2769</v>
      </c>
      <c r="Q355" s="191">
        <v>2761</v>
      </c>
      <c r="R355" s="578">
        <v>4174</v>
      </c>
      <c r="S355" s="487"/>
      <c r="T355" s="488"/>
      <c r="U355" s="21"/>
      <c r="V355" s="21"/>
      <c r="W355" s="489"/>
      <c r="X355" s="490">
        <v>1569</v>
      </c>
      <c r="Y355" s="194">
        <v>78</v>
      </c>
      <c r="Z355" s="192">
        <v>0</v>
      </c>
      <c r="AA355" s="192">
        <v>22329.119999999999</v>
      </c>
      <c r="AB355" s="192">
        <v>23340</v>
      </c>
      <c r="AC355" s="194">
        <v>-1010.880000000001</v>
      </c>
      <c r="AD355" s="491">
        <v>23340</v>
      </c>
      <c r="AE355" s="492">
        <v>1217.17</v>
      </c>
      <c r="AF355" s="192">
        <v>13561</v>
      </c>
      <c r="AG355" s="192">
        <v>13561</v>
      </c>
      <c r="AH355" s="192">
        <v>0.17000000000007276</v>
      </c>
      <c r="AI355" s="193">
        <v>7849</v>
      </c>
      <c r="AJ355" s="194">
        <v>0</v>
      </c>
      <c r="AK355" s="192">
        <v>0</v>
      </c>
      <c r="AL355" s="192">
        <v>0</v>
      </c>
      <c r="AM355" s="207">
        <v>1202.33</v>
      </c>
      <c r="AN355" s="207">
        <v>26.580952380952382</v>
      </c>
      <c r="AO355" s="197" t="e">
        <v>#DIV/0!</v>
      </c>
      <c r="AP355" s="493">
        <v>0</v>
      </c>
      <c r="AQ355" s="494">
        <v>3707.5</v>
      </c>
      <c r="AR355" s="495">
        <v>1128.45</v>
      </c>
      <c r="AS355" s="495">
        <v>1128.92</v>
      </c>
      <c r="AT355" s="495">
        <v>1240</v>
      </c>
      <c r="AU355" s="496">
        <v>1221.46</v>
      </c>
      <c r="AV355" s="589">
        <v>1152.1500000000001</v>
      </c>
      <c r="AW355" s="21"/>
      <c r="AX355" s="497">
        <v>1.1164000000000001</v>
      </c>
      <c r="AY355" s="498">
        <v>1.4125000000000001</v>
      </c>
      <c r="AZ355" s="499">
        <v>2.5874000000000001</v>
      </c>
      <c r="BA355" s="499">
        <v>2.4498000000000002</v>
      </c>
      <c r="BB355" s="579">
        <v>1.6439999999999999</v>
      </c>
      <c r="BC355" s="307"/>
      <c r="BD355" s="500"/>
      <c r="BE355" s="501"/>
      <c r="BF355" s="580">
        <v>1054.27</v>
      </c>
      <c r="BG355" s="502">
        <v>1054.27</v>
      </c>
      <c r="BH355" s="503">
        <v>0</v>
      </c>
      <c r="BI355" s="503">
        <v>0</v>
      </c>
      <c r="BJ355" s="503">
        <v>0</v>
      </c>
      <c r="BK355" s="503">
        <v>1054.27</v>
      </c>
      <c r="BL355" s="503">
        <v>1054.27</v>
      </c>
      <c r="BM355" s="503">
        <v>1054.27</v>
      </c>
      <c r="BN355" s="503">
        <v>1055.3699999999999</v>
      </c>
      <c r="BO355" s="503">
        <v>1054.3</v>
      </c>
      <c r="BP355" s="503">
        <v>34.312849521115901</v>
      </c>
      <c r="BQ355" s="503">
        <v>0</v>
      </c>
      <c r="BR355" s="503">
        <v>0</v>
      </c>
      <c r="BS355" s="503">
        <v>1054.3599999999999</v>
      </c>
      <c r="BT355" s="503">
        <v>0</v>
      </c>
      <c r="BU355" s="504">
        <v>0</v>
      </c>
      <c r="BV355" s="307"/>
      <c r="BW355" s="458"/>
      <c r="BX355" s="505"/>
      <c r="BY355" s="505"/>
      <c r="BZ355" s="505"/>
      <c r="CA355" s="505"/>
      <c r="CB355" s="505"/>
      <c r="CC355" s="505"/>
      <c r="CD355" s="505"/>
      <c r="CE355" s="505"/>
      <c r="CF355" s="505"/>
      <c r="CG355" s="505"/>
      <c r="CH355" s="505"/>
      <c r="CI355" s="505"/>
      <c r="CJ355" s="505"/>
      <c r="CK355" s="505"/>
      <c r="CL355" s="505"/>
      <c r="CM355" s="505"/>
      <c r="CN355" s="505"/>
      <c r="CO355" s="500"/>
      <c r="CP355" s="505"/>
      <c r="CQ355" s="505"/>
      <c r="CR355" s="506"/>
      <c r="CS355" s="500"/>
      <c r="CT355" s="505"/>
      <c r="CU355" s="500"/>
      <c r="CV355" s="500"/>
      <c r="CW355" s="500"/>
      <c r="CX355" s="506"/>
      <c r="CY355" s="505"/>
      <c r="CZ355" s="475"/>
      <c r="DA355" s="307"/>
      <c r="DB355" s="507">
        <v>0</v>
      </c>
      <c r="DC355" s="508"/>
      <c r="DD355" s="590"/>
      <c r="DE355" s="590"/>
      <c r="DF355" s="573">
        <v>789.61</v>
      </c>
      <c r="DG355" s="396">
        <v>278</v>
      </c>
      <c r="DH355" s="397"/>
      <c r="DI355" s="512"/>
      <c r="DJ355" s="171">
        <v>1067.6100000000001</v>
      </c>
      <c r="DK355" s="172">
        <v>789.61</v>
      </c>
      <c r="DL355" s="172">
        <v>278</v>
      </c>
      <c r="DM355" s="172">
        <v>1288.19</v>
      </c>
      <c r="DN355" s="172">
        <v>610.07000000000005</v>
      </c>
      <c r="DO355" s="172">
        <v>3162.94</v>
      </c>
      <c r="DP355" s="172">
        <v>634.42999999999995</v>
      </c>
      <c r="DQ355" s="513">
        <v>0</v>
      </c>
      <c r="DS355" s="2"/>
      <c r="DT355" s="2"/>
      <c r="DU355" s="2"/>
      <c r="DV355" s="2"/>
      <c r="DW355" s="60"/>
      <c r="DX355" s="512">
        <v>54104</v>
      </c>
      <c r="DY355" s="514">
        <v>2</v>
      </c>
      <c r="DZ355" s="169">
        <v>0</v>
      </c>
      <c r="EA355" s="169">
        <v>0</v>
      </c>
      <c r="EB355" s="577"/>
      <c r="EC355" s="577"/>
      <c r="ED355" s="577"/>
      <c r="EE355" s="577"/>
      <c r="EF355" s="577"/>
      <c r="EG355" s="577"/>
      <c r="EH355" s="577"/>
      <c r="EI355" s="577"/>
      <c r="EJ355" s="577"/>
      <c r="EK355" s="577"/>
      <c r="EL355" s="577"/>
      <c r="EM355" s="169">
        <v>1202.33</v>
      </c>
      <c r="EO355" s="656">
        <v>7434.5</v>
      </c>
      <c r="EP355" s="657">
        <v>12800.4</v>
      </c>
      <c r="EQ355" s="658">
        <v>2735.4</v>
      </c>
      <c r="ER355" s="657">
        <v>2669.6</v>
      </c>
      <c r="ES355" s="657">
        <v>4044.6</v>
      </c>
      <c r="EU355" s="635">
        <v>5.2809275066887498E-2</v>
      </c>
      <c r="EV355" s="635">
        <v>5.6087309195487087E-2</v>
      </c>
      <c r="EW355" s="635">
        <v>1.2134344528710693E-2</v>
      </c>
      <c r="EX355" s="635">
        <v>3.3103947844983737E-2</v>
      </c>
      <c r="EY355" s="635">
        <v>3.1001437470052729E-2</v>
      </c>
      <c r="EZ355" s="9"/>
    </row>
    <row r="356" spans="1:160" x14ac:dyDescent="0.2">
      <c r="H356" s="14"/>
      <c r="I356" s="248"/>
      <c r="K356" s="249"/>
      <c r="L356" s="249"/>
      <c r="M356" s="486">
        <v>45223</v>
      </c>
      <c r="N356" s="193">
        <v>7849</v>
      </c>
      <c r="O356" s="191">
        <v>12936</v>
      </c>
      <c r="P356" s="192">
        <v>2756</v>
      </c>
      <c r="Q356" s="191">
        <v>2687</v>
      </c>
      <c r="R356" s="578">
        <v>4291</v>
      </c>
      <c r="S356" s="487"/>
      <c r="T356" s="488"/>
      <c r="U356" s="21"/>
      <c r="V356" s="21"/>
      <c r="W356" s="489"/>
      <c r="X356" s="490">
        <v>1516</v>
      </c>
      <c r="Y356" s="194">
        <v>76</v>
      </c>
      <c r="Z356" s="192">
        <v>0</v>
      </c>
      <c r="AA356" s="192">
        <v>22511.45</v>
      </c>
      <c r="AB356" s="192">
        <v>23464</v>
      </c>
      <c r="AC356" s="194">
        <v>-952.54999999999927</v>
      </c>
      <c r="AD356" s="491">
        <v>23464</v>
      </c>
      <c r="AE356" s="492">
        <v>473.99</v>
      </c>
      <c r="AF356" s="192">
        <v>12936</v>
      </c>
      <c r="AG356" s="192">
        <v>12936</v>
      </c>
      <c r="AH356" s="192">
        <v>0.99000000000000909</v>
      </c>
      <c r="AI356" s="193">
        <v>7849</v>
      </c>
      <c r="AJ356" s="194">
        <v>0</v>
      </c>
      <c r="AK356" s="192">
        <v>0</v>
      </c>
      <c r="AL356" s="192">
        <v>0</v>
      </c>
      <c r="AM356" s="207">
        <v>1195.1199999999999</v>
      </c>
      <c r="AN356" s="207">
        <v>27.409523809523812</v>
      </c>
      <c r="AO356" s="197" t="e">
        <v>#DIV/0!</v>
      </c>
      <c r="AP356" s="493">
        <v>705.73</v>
      </c>
      <c r="AQ356" s="494">
        <v>3088.16</v>
      </c>
      <c r="AR356" s="495">
        <v>1130.79</v>
      </c>
      <c r="AS356" s="495">
        <v>1126.73</v>
      </c>
      <c r="AT356" s="495">
        <v>1240.3</v>
      </c>
      <c r="AU356" s="496">
        <v>1221.46</v>
      </c>
      <c r="AV356" s="589">
        <v>1151.31</v>
      </c>
      <c r="AW356" s="21"/>
      <c r="AX356" s="497">
        <v>1.1512</v>
      </c>
      <c r="AY356" s="498">
        <v>1.3893</v>
      </c>
      <c r="AZ356" s="499">
        <v>2.5971000000000002</v>
      </c>
      <c r="BA356" s="499">
        <v>2.4491000000000001</v>
      </c>
      <c r="BB356" s="579">
        <v>1.6375</v>
      </c>
      <c r="BC356" s="307"/>
      <c r="BD356" s="500"/>
      <c r="BE356" s="501"/>
      <c r="BF356" s="580">
        <v>1056.6400000000001</v>
      </c>
      <c r="BG356" s="502">
        <v>1056.6400000000001</v>
      </c>
      <c r="BH356" s="503">
        <v>0</v>
      </c>
      <c r="BI356" s="503">
        <v>0</v>
      </c>
      <c r="BJ356" s="503">
        <v>0</v>
      </c>
      <c r="BK356" s="503">
        <v>1056.6400000000001</v>
      </c>
      <c r="BL356" s="503">
        <v>1056.6400000000001</v>
      </c>
      <c r="BM356" s="503">
        <v>1056.6400000000001</v>
      </c>
      <c r="BN356" s="503">
        <v>1056.83</v>
      </c>
      <c r="BO356" s="503">
        <v>1056.6400000000001</v>
      </c>
      <c r="BP356" s="503">
        <v>33.782889347619516</v>
      </c>
      <c r="BQ356" s="503">
        <v>0</v>
      </c>
      <c r="BR356" s="503">
        <v>0</v>
      </c>
      <c r="BS356" s="503">
        <v>1056.68</v>
      </c>
      <c r="BT356" s="503">
        <v>0</v>
      </c>
      <c r="BU356" s="504">
        <v>0</v>
      </c>
      <c r="BV356" s="307"/>
      <c r="BW356" s="458"/>
      <c r="BX356" s="505"/>
      <c r="BY356" s="505"/>
      <c r="BZ356" s="505"/>
      <c r="CA356" s="505"/>
      <c r="CB356" s="505"/>
      <c r="CC356" s="505"/>
      <c r="CD356" s="505"/>
      <c r="CE356" s="505"/>
      <c r="CF356" s="505"/>
      <c r="CG356" s="505"/>
      <c r="CH356" s="505"/>
      <c r="CI356" s="505"/>
      <c r="CJ356" s="505"/>
      <c r="CK356" s="505"/>
      <c r="CL356" s="505"/>
      <c r="CM356" s="505"/>
      <c r="CN356" s="505"/>
      <c r="CO356" s="500"/>
      <c r="CP356" s="505"/>
      <c r="CQ356" s="505"/>
      <c r="CR356" s="506"/>
      <c r="CS356" s="500"/>
      <c r="CT356" s="505"/>
      <c r="CU356" s="500"/>
      <c r="CV356" s="500"/>
      <c r="CW356" s="500"/>
      <c r="CX356" s="506"/>
      <c r="CY356" s="505"/>
      <c r="CZ356" s="475"/>
      <c r="DA356" s="307"/>
      <c r="DB356" s="507">
        <v>0</v>
      </c>
      <c r="DC356" s="508"/>
      <c r="DD356" s="590"/>
      <c r="DE356" s="590"/>
      <c r="DF356" s="573">
        <v>775.17</v>
      </c>
      <c r="DG356" s="396">
        <v>255.85</v>
      </c>
      <c r="DH356" s="397"/>
      <c r="DI356" s="512"/>
      <c r="DJ356" s="171">
        <v>1031.02</v>
      </c>
      <c r="DK356" s="172">
        <v>775.17</v>
      </c>
      <c r="DL356" s="172">
        <v>255.85</v>
      </c>
      <c r="DM356" s="172">
        <v>724.17</v>
      </c>
      <c r="DN356" s="172">
        <v>277.5</v>
      </c>
      <c r="DO356" s="172">
        <v>3213.9399999999996</v>
      </c>
      <c r="DP356" s="172">
        <v>612.78</v>
      </c>
      <c r="DQ356" s="513">
        <v>0</v>
      </c>
      <c r="DS356" s="2"/>
      <c r="DT356" s="2"/>
      <c r="DU356" s="2"/>
      <c r="DV356" s="2"/>
      <c r="DW356" s="60"/>
      <c r="DX356" s="512">
        <v>30415</v>
      </c>
      <c r="DY356" s="514">
        <v>1</v>
      </c>
      <c r="DZ356" s="169">
        <v>0</v>
      </c>
      <c r="EA356" s="169">
        <v>0</v>
      </c>
      <c r="EB356" s="577"/>
      <c r="EC356" s="577"/>
      <c r="ED356" s="577"/>
      <c r="EE356" s="577"/>
      <c r="EF356" s="577"/>
      <c r="EG356" s="577"/>
      <c r="EH356" s="577"/>
      <c r="EI356" s="577"/>
      <c r="EJ356" s="577"/>
      <c r="EK356" s="577"/>
      <c r="EL356" s="577"/>
      <c r="EM356" s="169">
        <v>1195.1199999999999</v>
      </c>
      <c r="EO356" s="656">
        <v>7426.9</v>
      </c>
      <c r="EP356" s="657">
        <v>12202.8</v>
      </c>
      <c r="EQ356" s="658">
        <v>2715.3</v>
      </c>
      <c r="ER356" s="657">
        <v>2598.5</v>
      </c>
      <c r="ES356" s="657">
        <v>4163</v>
      </c>
      <c r="EU356" s="635">
        <v>5.3777551280417932E-2</v>
      </c>
      <c r="EV356" s="635">
        <v>5.6679035250463881E-2</v>
      </c>
      <c r="EW356" s="635">
        <v>1.4767779390420835E-2</v>
      </c>
      <c r="EX356" s="635">
        <v>3.293636025307034E-2</v>
      </c>
      <c r="EY356" s="635">
        <v>2.9829876485667678E-2</v>
      </c>
      <c r="EZ356" s="9"/>
    </row>
    <row r="357" spans="1:160" x14ac:dyDescent="0.2">
      <c r="H357" s="14"/>
      <c r="I357" s="248"/>
      <c r="K357" s="249"/>
      <c r="L357" s="249"/>
      <c r="M357" s="486">
        <v>45224</v>
      </c>
      <c r="N357" s="193">
        <v>7849</v>
      </c>
      <c r="O357" s="191">
        <v>13486</v>
      </c>
      <c r="P357" s="192">
        <v>2764</v>
      </c>
      <c r="Q357" s="191">
        <v>2592</v>
      </c>
      <c r="R357" s="578">
        <v>4276</v>
      </c>
      <c r="S357" s="487"/>
      <c r="T357" s="488"/>
      <c r="U357" s="21"/>
      <c r="V357" s="21"/>
      <c r="W357" s="489"/>
      <c r="X357" s="490">
        <v>1528</v>
      </c>
      <c r="Y357" s="194">
        <v>77</v>
      </c>
      <c r="Z357" s="192">
        <v>0</v>
      </c>
      <c r="AA357" s="192">
        <v>22486.25</v>
      </c>
      <c r="AB357" s="192">
        <v>23441</v>
      </c>
      <c r="AC357" s="194">
        <v>-954.75</v>
      </c>
      <c r="AD357" s="491">
        <v>23441</v>
      </c>
      <c r="AE357" s="492">
        <v>914.12</v>
      </c>
      <c r="AF357" s="192">
        <v>13486</v>
      </c>
      <c r="AG357" s="192">
        <v>13486</v>
      </c>
      <c r="AH357" s="192">
        <v>1.1200000000000045</v>
      </c>
      <c r="AI357" s="193">
        <v>7849</v>
      </c>
      <c r="AJ357" s="194">
        <v>0</v>
      </c>
      <c r="AK357" s="192">
        <v>486.59379999999999</v>
      </c>
      <c r="AL357" s="192">
        <v>344.055419921875</v>
      </c>
      <c r="AM357" s="207">
        <v>1185.6600000000001</v>
      </c>
      <c r="AN357" s="207">
        <v>28.935714285714283</v>
      </c>
      <c r="AO357" s="197">
        <v>0.29293094173851986</v>
      </c>
      <c r="AP357" s="493">
        <v>234.81</v>
      </c>
      <c r="AQ357" s="494">
        <v>3099.82</v>
      </c>
      <c r="AR357" s="495">
        <v>1135.45</v>
      </c>
      <c r="AS357" s="495">
        <v>1125.72</v>
      </c>
      <c r="AT357" s="495">
        <v>1242.3399999999999</v>
      </c>
      <c r="AU357" s="496">
        <v>1227.54</v>
      </c>
      <c r="AV357" s="589">
        <v>1151.46</v>
      </c>
      <c r="AW357" s="21"/>
      <c r="AX357" s="497">
        <v>1.2153</v>
      </c>
      <c r="AY357" s="498">
        <v>1.3783000000000001</v>
      </c>
      <c r="AZ357" s="499">
        <v>2.6254</v>
      </c>
      <c r="BA357" s="499">
        <v>2.5373999999999999</v>
      </c>
      <c r="BB357" s="579">
        <v>1.6465000000000001</v>
      </c>
      <c r="BC357" s="307"/>
      <c r="BD357" s="500"/>
      <c r="BE357" s="501"/>
      <c r="BF357" s="580">
        <v>1055.5</v>
      </c>
      <c r="BG357" s="502">
        <v>1055.5</v>
      </c>
      <c r="BH357" s="503">
        <v>0</v>
      </c>
      <c r="BI357" s="503">
        <v>0</v>
      </c>
      <c r="BJ357" s="503">
        <v>0</v>
      </c>
      <c r="BK357" s="503">
        <v>1055.5</v>
      </c>
      <c r="BL357" s="503">
        <v>1055.5</v>
      </c>
      <c r="BM357" s="503">
        <v>1055.5</v>
      </c>
      <c r="BN357" s="503">
        <v>1056.43</v>
      </c>
      <c r="BO357" s="503">
        <v>1055.94</v>
      </c>
      <c r="BP357" s="503">
        <v>33.569929279555659</v>
      </c>
      <c r="BQ357" s="503">
        <v>10.567800000001625</v>
      </c>
      <c r="BR357" s="503">
        <v>0</v>
      </c>
      <c r="BS357" s="503">
        <v>1055.9000000000001</v>
      </c>
      <c r="BT357" s="503">
        <v>0</v>
      </c>
      <c r="BU357" s="504">
        <v>0</v>
      </c>
      <c r="BV357" s="307"/>
      <c r="BW357" s="458"/>
      <c r="BX357" s="505"/>
      <c r="BY357" s="505"/>
      <c r="BZ357" s="505"/>
      <c r="CA357" s="505"/>
      <c r="CB357" s="505"/>
      <c r="CC357" s="505"/>
      <c r="CD357" s="505"/>
      <c r="CE357" s="505"/>
      <c r="CF357" s="505"/>
      <c r="CG357" s="505"/>
      <c r="CH357" s="505"/>
      <c r="CI357" s="505"/>
      <c r="CJ357" s="505"/>
      <c r="CK357" s="505"/>
      <c r="CL357" s="505"/>
      <c r="CM357" s="505"/>
      <c r="CN357" s="505"/>
      <c r="CO357" s="500"/>
      <c r="CP357" s="505"/>
      <c r="CQ357" s="505"/>
      <c r="CR357" s="506"/>
      <c r="CS357" s="500"/>
      <c r="CT357" s="505"/>
      <c r="CU357" s="500"/>
      <c r="CV357" s="500"/>
      <c r="CW357" s="500"/>
      <c r="CX357" s="506"/>
      <c r="CY357" s="505"/>
      <c r="CZ357" s="475"/>
      <c r="DA357" s="307"/>
      <c r="DB357" s="507">
        <v>0</v>
      </c>
      <c r="DC357" s="508"/>
      <c r="DD357" s="590"/>
      <c r="DE357" s="590"/>
      <c r="DF357" s="573">
        <v>786.35</v>
      </c>
      <c r="DG357" s="396">
        <v>253.21</v>
      </c>
      <c r="DH357" s="397"/>
      <c r="DI357" s="512"/>
      <c r="DJ357" s="171">
        <v>1039.56</v>
      </c>
      <c r="DK357" s="172">
        <v>786.35</v>
      </c>
      <c r="DL357" s="172">
        <v>253.21</v>
      </c>
      <c r="DM357" s="172">
        <v>1038.69</v>
      </c>
      <c r="DN357" s="172">
        <v>211.6</v>
      </c>
      <c r="DO357" s="172">
        <v>2961.6</v>
      </c>
      <c r="DP357" s="172">
        <v>654.39</v>
      </c>
      <c r="DQ357" s="513">
        <v>0</v>
      </c>
      <c r="DS357" s="2"/>
      <c r="DT357" s="2"/>
      <c r="DU357" s="2"/>
      <c r="DV357" s="2"/>
      <c r="DW357" s="60"/>
      <c r="DX357" s="512">
        <v>43625</v>
      </c>
      <c r="DY357" s="514">
        <v>1</v>
      </c>
      <c r="DZ357" s="169">
        <v>0</v>
      </c>
      <c r="EA357" s="169">
        <v>0</v>
      </c>
      <c r="EB357" s="577"/>
      <c r="EC357" s="577"/>
      <c r="ED357" s="577"/>
      <c r="EE357" s="577"/>
      <c r="EF357" s="577"/>
      <c r="EG357" s="577"/>
      <c r="EH357" s="577"/>
      <c r="EI357" s="577"/>
      <c r="EJ357" s="577"/>
      <c r="EK357" s="577"/>
      <c r="EL357" s="577"/>
      <c r="EM357" s="169">
        <v>1185.6600000000001</v>
      </c>
      <c r="EO357" s="656">
        <v>7443</v>
      </c>
      <c r="EP357" s="657">
        <v>12716.2</v>
      </c>
      <c r="EQ357" s="658">
        <v>2726.6</v>
      </c>
      <c r="ER357" s="657">
        <v>2514.1</v>
      </c>
      <c r="ES357" s="657">
        <v>4148.8999999999996</v>
      </c>
      <c r="EU357" s="635">
        <v>5.1726334564912727E-2</v>
      </c>
      <c r="EV357" s="635">
        <v>5.708141776657269E-2</v>
      </c>
      <c r="EW357" s="635">
        <v>1.3531114327062261E-2</v>
      </c>
      <c r="EX357" s="635">
        <v>3.0054012345679046E-2</v>
      </c>
      <c r="EY357" s="635">
        <v>2.9724041159962668E-2</v>
      </c>
      <c r="EZ357" s="9"/>
    </row>
    <row r="358" spans="1:160" x14ac:dyDescent="0.2">
      <c r="H358" s="14"/>
      <c r="I358" s="248"/>
      <c r="K358" s="249"/>
      <c r="L358" s="249"/>
      <c r="M358" s="486">
        <v>45225</v>
      </c>
      <c r="N358" s="193">
        <v>7849</v>
      </c>
      <c r="O358" s="191">
        <v>13061</v>
      </c>
      <c r="P358" s="192">
        <v>2657</v>
      </c>
      <c r="Q358" s="191">
        <v>2673</v>
      </c>
      <c r="R358" s="578">
        <v>4202</v>
      </c>
      <c r="S358" s="487"/>
      <c r="T358" s="488"/>
      <c r="U358" s="21"/>
      <c r="V358" s="21"/>
      <c r="W358" s="489"/>
      <c r="X358" s="490">
        <v>1348</v>
      </c>
      <c r="Y358" s="194">
        <v>76</v>
      </c>
      <c r="Z358" s="192">
        <v>0</v>
      </c>
      <c r="AA358" s="192">
        <v>23056.86</v>
      </c>
      <c r="AB358" s="192">
        <v>23366</v>
      </c>
      <c r="AC358" s="194">
        <v>-309.13999999999942</v>
      </c>
      <c r="AD358" s="491">
        <v>23366</v>
      </c>
      <c r="AE358" s="492">
        <v>614.47</v>
      </c>
      <c r="AF358" s="192">
        <v>13061</v>
      </c>
      <c r="AG358" s="192">
        <v>13061</v>
      </c>
      <c r="AH358" s="192">
        <v>-14.529999999999973</v>
      </c>
      <c r="AI358" s="193">
        <v>7849</v>
      </c>
      <c r="AJ358" s="194">
        <v>0</v>
      </c>
      <c r="AK358" s="192">
        <v>425.99</v>
      </c>
      <c r="AL358" s="192">
        <v>467.99</v>
      </c>
      <c r="AM358" s="207">
        <v>1192.05</v>
      </c>
      <c r="AN358" s="207">
        <v>27.921428571428571</v>
      </c>
      <c r="AO358" s="197">
        <v>-9.8593863705720791E-2</v>
      </c>
      <c r="AP358" s="493">
        <v>386.99</v>
      </c>
      <c r="AQ358" s="494">
        <v>3032.5</v>
      </c>
      <c r="AR358" s="495">
        <v>1132.4000000000001</v>
      </c>
      <c r="AS358" s="495">
        <v>1122.0999999999999</v>
      </c>
      <c r="AT358" s="495">
        <v>1242.24</v>
      </c>
      <c r="AU358" s="496">
        <v>1221.1199999999999</v>
      </c>
      <c r="AV358" s="589">
        <v>1149.23</v>
      </c>
      <c r="AW358" s="21"/>
      <c r="AX358" s="497">
        <v>1.1727000000000001</v>
      </c>
      <c r="AY358" s="498">
        <v>1.3374999999999999</v>
      </c>
      <c r="AZ358" s="499">
        <v>2.6213000000000002</v>
      </c>
      <c r="BA358" s="499">
        <v>2.4710999999999999</v>
      </c>
      <c r="BB358" s="579">
        <v>1.6238999999999999</v>
      </c>
      <c r="BC358" s="307"/>
      <c r="BD358" s="500"/>
      <c r="BE358" s="501"/>
      <c r="BF358" s="580">
        <v>1054.94</v>
      </c>
      <c r="BG358" s="502">
        <v>1054.94</v>
      </c>
      <c r="BH358" s="503">
        <v>0</v>
      </c>
      <c r="BI358" s="503">
        <v>0</v>
      </c>
      <c r="BJ358" s="503">
        <v>0</v>
      </c>
      <c r="BK358" s="503">
        <v>1054.94</v>
      </c>
      <c r="BL358" s="503">
        <v>1054.94</v>
      </c>
      <c r="BM358" s="503">
        <v>1054.94</v>
      </c>
      <c r="BN358" s="503">
        <v>1055.03</v>
      </c>
      <c r="BO358" s="503">
        <v>1055.03</v>
      </c>
      <c r="BP358" s="503">
        <v>30.117272189737864</v>
      </c>
      <c r="BQ358" s="503">
        <v>258.160879999999</v>
      </c>
      <c r="BR358" s="503">
        <v>0</v>
      </c>
      <c r="BS358" s="503">
        <v>1055.08</v>
      </c>
      <c r="BT358" s="503">
        <v>0</v>
      </c>
      <c r="BU358" s="504">
        <v>0</v>
      </c>
      <c r="BV358" s="307"/>
      <c r="BW358" s="458"/>
      <c r="BX358" s="505"/>
      <c r="BY358" s="505"/>
      <c r="BZ358" s="505"/>
      <c r="CA358" s="505"/>
      <c r="CB358" s="505"/>
      <c r="CC358" s="505"/>
      <c r="CD358" s="505"/>
      <c r="CE358" s="505"/>
      <c r="CF358" s="505"/>
      <c r="CG358" s="505"/>
      <c r="CH358" s="505"/>
      <c r="CI358" s="505"/>
      <c r="CJ358" s="505"/>
      <c r="CK358" s="505"/>
      <c r="CL358" s="505"/>
      <c r="CM358" s="505"/>
      <c r="CN358" s="505"/>
      <c r="CO358" s="500"/>
      <c r="CP358" s="505"/>
      <c r="CQ358" s="505"/>
      <c r="CR358" s="506"/>
      <c r="CS358" s="500"/>
      <c r="CT358" s="505"/>
      <c r="CU358" s="500"/>
      <c r="CV358" s="500"/>
      <c r="CW358" s="500"/>
      <c r="CX358" s="506"/>
      <c r="CY358" s="505"/>
      <c r="CZ358" s="475"/>
      <c r="DA358" s="307"/>
      <c r="DB358" s="507">
        <v>0</v>
      </c>
      <c r="DC358" s="508"/>
      <c r="DD358" s="590"/>
      <c r="DE358" s="590"/>
      <c r="DF358" s="573">
        <v>675.2</v>
      </c>
      <c r="DG358" s="396">
        <v>241.63</v>
      </c>
      <c r="DH358" s="397"/>
      <c r="DI358" s="512"/>
      <c r="DJ358" s="171">
        <v>916.83</v>
      </c>
      <c r="DK358" s="172">
        <v>675.2</v>
      </c>
      <c r="DL358" s="172">
        <v>241.63</v>
      </c>
      <c r="DM358" s="172">
        <v>967.5</v>
      </c>
      <c r="DN358" s="172">
        <v>282.36</v>
      </c>
      <c r="DO358" s="172">
        <v>2669.3</v>
      </c>
      <c r="DP358" s="172">
        <v>613.66</v>
      </c>
      <c r="DQ358" s="513">
        <v>0</v>
      </c>
      <c r="DS358" s="2"/>
      <c r="DT358" s="2"/>
      <c r="DU358" s="2"/>
      <c r="DV358" s="2"/>
      <c r="DW358" s="60"/>
      <c r="DX358" s="512">
        <v>40635</v>
      </c>
      <c r="DY358" s="514">
        <v>1</v>
      </c>
      <c r="DZ358" s="169">
        <v>0</v>
      </c>
      <c r="EA358" s="169">
        <v>0</v>
      </c>
      <c r="EB358" s="577"/>
      <c r="EC358" s="577"/>
      <c r="ED358" s="577"/>
      <c r="EE358" s="577"/>
      <c r="EF358" s="577"/>
      <c r="EG358" s="577"/>
      <c r="EH358" s="577"/>
      <c r="EI358" s="577"/>
      <c r="EJ358" s="577"/>
      <c r="EK358" s="577"/>
      <c r="EL358" s="577"/>
      <c r="EM358" s="169">
        <v>1192.05</v>
      </c>
      <c r="EO358" s="656">
        <v>7436.3</v>
      </c>
      <c r="EP358" s="657">
        <v>12284.7</v>
      </c>
      <c r="EQ358" s="658">
        <v>2641.4</v>
      </c>
      <c r="ER358" s="657">
        <v>2584.1999999999998</v>
      </c>
      <c r="ES358" s="657">
        <v>4080.6</v>
      </c>
      <c r="EU358" s="635">
        <v>5.2579946489998704E-2</v>
      </c>
      <c r="EV358" s="635">
        <v>5.943649031467723E-2</v>
      </c>
      <c r="EW358" s="635">
        <v>5.871283402333425E-3</v>
      </c>
      <c r="EX358" s="635">
        <v>3.3221099887766621E-2</v>
      </c>
      <c r="EY358" s="635">
        <v>2.8891004283674464E-2</v>
      </c>
      <c r="EZ358" s="9"/>
    </row>
    <row r="359" spans="1:160" x14ac:dyDescent="0.2">
      <c r="H359" s="14"/>
      <c r="I359" s="248"/>
      <c r="K359" s="249"/>
      <c r="L359" s="249"/>
      <c r="M359" s="486">
        <v>45226</v>
      </c>
      <c r="N359" s="193">
        <v>7849</v>
      </c>
      <c r="O359" s="191">
        <v>13562</v>
      </c>
      <c r="P359" s="192">
        <v>2687</v>
      </c>
      <c r="Q359" s="191">
        <v>2686</v>
      </c>
      <c r="R359" s="578">
        <v>4244</v>
      </c>
      <c r="S359" s="487"/>
      <c r="T359" s="488"/>
      <c r="U359" s="21"/>
      <c r="V359" s="21"/>
      <c r="W359" s="489"/>
      <c r="X359" s="490">
        <v>1153</v>
      </c>
      <c r="Y359" s="194">
        <v>78</v>
      </c>
      <c r="Z359" s="192">
        <v>0</v>
      </c>
      <c r="AA359" s="192">
        <v>23056.86</v>
      </c>
      <c r="AB359" s="192">
        <v>24801</v>
      </c>
      <c r="AC359" s="194">
        <v>-1744.1399999999994</v>
      </c>
      <c r="AD359" s="491">
        <v>24801</v>
      </c>
      <c r="AE359" s="492">
        <v>11.24</v>
      </c>
      <c r="AF359" s="192">
        <v>13562</v>
      </c>
      <c r="AG359" s="192">
        <v>13562</v>
      </c>
      <c r="AH359" s="192">
        <v>11.24</v>
      </c>
      <c r="AI359" s="193">
        <v>7849</v>
      </c>
      <c r="AJ359" s="194">
        <v>0</v>
      </c>
      <c r="AK359" s="192">
        <v>388.24</v>
      </c>
      <c r="AL359" s="192">
        <v>399.98</v>
      </c>
      <c r="AM359" s="207">
        <v>1192.05</v>
      </c>
      <c r="AN359" s="207">
        <v>28.909523809523812</v>
      </c>
      <c r="AO359" s="197">
        <v>-3.0239027405728439E-2</v>
      </c>
      <c r="AP359" s="493">
        <v>475.53</v>
      </c>
      <c r="AQ359" s="494">
        <v>2928.94</v>
      </c>
      <c r="AR359" s="495">
        <v>1135.44</v>
      </c>
      <c r="AS359" s="495">
        <v>1128.04</v>
      </c>
      <c r="AT359" s="495">
        <v>1231.77</v>
      </c>
      <c r="AU359" s="496">
        <v>1222.48</v>
      </c>
      <c r="AV359" s="589">
        <v>1151.29</v>
      </c>
      <c r="AW359" s="21"/>
      <c r="AX359" s="497">
        <v>1.2141999999999999</v>
      </c>
      <c r="AY359" s="498">
        <v>1.4079999999999999</v>
      </c>
      <c r="AZ359" s="499">
        <v>2.4912000000000001</v>
      </c>
      <c r="BA359" s="499">
        <v>2.4685000000000001</v>
      </c>
      <c r="BB359" s="579">
        <v>1.6520999999999999</v>
      </c>
      <c r="BC359" s="307"/>
      <c r="BD359" s="500"/>
      <c r="BE359" s="501"/>
      <c r="BF359" s="580">
        <v>1054.94</v>
      </c>
      <c r="BG359" s="502">
        <v>1054.94</v>
      </c>
      <c r="BH359" s="503">
        <v>0</v>
      </c>
      <c r="BI359" s="503">
        <v>0</v>
      </c>
      <c r="BJ359" s="503">
        <v>0</v>
      </c>
      <c r="BK359" s="503">
        <v>1054.94</v>
      </c>
      <c r="BL359" s="503">
        <v>1054.94</v>
      </c>
      <c r="BM359" s="503">
        <v>1054.94</v>
      </c>
      <c r="BN359" s="503">
        <v>2880.46</v>
      </c>
      <c r="BO359" s="503">
        <v>1055.03</v>
      </c>
      <c r="BP359" s="503">
        <v>25.282003351811269</v>
      </c>
      <c r="BQ359" s="503">
        <v>579.39068000000134</v>
      </c>
      <c r="BR359" s="503">
        <v>0</v>
      </c>
      <c r="BS359" s="503">
        <v>1055.08</v>
      </c>
      <c r="BT359" s="503">
        <v>0</v>
      </c>
      <c r="BU359" s="504">
        <v>0</v>
      </c>
      <c r="BV359" s="307"/>
      <c r="BW359" s="458"/>
      <c r="BX359" s="505"/>
      <c r="BY359" s="505"/>
      <c r="BZ359" s="505"/>
      <c r="CA359" s="505"/>
      <c r="CB359" s="505"/>
      <c r="CC359" s="505"/>
      <c r="CD359" s="505"/>
      <c r="CE359" s="505"/>
      <c r="CF359" s="505"/>
      <c r="CG359" s="505"/>
      <c r="CH359" s="505"/>
      <c r="CI359" s="505"/>
      <c r="CJ359" s="505"/>
      <c r="CK359" s="505"/>
      <c r="CL359" s="505"/>
      <c r="CM359" s="505"/>
      <c r="CN359" s="505"/>
      <c r="CO359" s="500"/>
      <c r="CP359" s="505"/>
      <c r="CQ359" s="505"/>
      <c r="CR359" s="506"/>
      <c r="CS359" s="500"/>
      <c r="CT359" s="505"/>
      <c r="CU359" s="500"/>
      <c r="CV359" s="500"/>
      <c r="CW359" s="500"/>
      <c r="CX359" s="506"/>
      <c r="CY359" s="505"/>
      <c r="CZ359" s="475"/>
      <c r="DA359" s="307"/>
      <c r="DB359" s="507">
        <v>0</v>
      </c>
      <c r="DC359" s="508"/>
      <c r="DD359" s="590"/>
      <c r="DE359" s="590"/>
      <c r="DF359" s="573">
        <v>580.20000000000005</v>
      </c>
      <c r="DG359" s="396">
        <v>204.25</v>
      </c>
      <c r="DH359" s="397"/>
      <c r="DI359" s="512"/>
      <c r="DJ359" s="171">
        <v>784.45</v>
      </c>
      <c r="DK359" s="172">
        <v>580.20000000000005</v>
      </c>
      <c r="DL359" s="172">
        <v>204.25</v>
      </c>
      <c r="DM359" s="172">
        <v>577.24</v>
      </c>
      <c r="DN359" s="172">
        <v>328.43</v>
      </c>
      <c r="DO359" s="172">
        <v>2672.26</v>
      </c>
      <c r="DP359" s="172">
        <v>489.47999999999996</v>
      </c>
      <c r="DQ359" s="513">
        <v>0</v>
      </c>
      <c r="DS359" s="2"/>
      <c r="DT359" s="2"/>
      <c r="DU359" s="2"/>
      <c r="DV359" s="2"/>
      <c r="DW359" s="60"/>
      <c r="DX359" s="512">
        <v>24244</v>
      </c>
      <c r="DY359" s="514">
        <v>1</v>
      </c>
      <c r="DZ359" s="169">
        <v>0</v>
      </c>
      <c r="EA359" s="169">
        <v>0</v>
      </c>
      <c r="EB359" s="577"/>
      <c r="EC359" s="577"/>
      <c r="ED359" s="577"/>
      <c r="EE359" s="577"/>
      <c r="EF359" s="577"/>
      <c r="EG359" s="577"/>
      <c r="EH359" s="577"/>
      <c r="EI359" s="577"/>
      <c r="EJ359" s="577"/>
      <c r="EK359" s="577"/>
      <c r="EL359" s="577"/>
      <c r="EM359" s="169">
        <v>1192.05</v>
      </c>
      <c r="EO359" s="656">
        <v>7443.4</v>
      </c>
      <c r="EP359" s="657">
        <v>12795.8</v>
      </c>
      <c r="EQ359" s="658">
        <v>2626.4</v>
      </c>
      <c r="ER359" s="657">
        <v>2598.1999999999998</v>
      </c>
      <c r="ES359" s="657">
        <v>4125.2</v>
      </c>
      <c r="EU359" s="635">
        <v>5.1675372658937492E-2</v>
      </c>
      <c r="EV359" s="635">
        <v>5.649609202182574E-2</v>
      </c>
      <c r="EW359" s="635">
        <v>2.2553033122441352E-2</v>
      </c>
      <c r="EX359" s="635">
        <v>3.2688011913626275E-2</v>
      </c>
      <c r="EY359" s="635">
        <v>2.7992459943449618E-2</v>
      </c>
      <c r="EZ359" s="9"/>
    </row>
    <row r="360" spans="1:160" x14ac:dyDescent="0.2">
      <c r="H360" s="14"/>
      <c r="I360" s="248"/>
      <c r="K360" s="249"/>
      <c r="L360" s="249"/>
      <c r="M360" s="486">
        <v>45227</v>
      </c>
      <c r="N360" s="193">
        <v>7849</v>
      </c>
      <c r="O360" s="191">
        <v>13835</v>
      </c>
      <c r="P360" s="192">
        <v>2493</v>
      </c>
      <c r="Q360" s="191">
        <v>2804</v>
      </c>
      <c r="R360" s="578">
        <v>4295</v>
      </c>
      <c r="S360" s="487"/>
      <c r="T360" s="488"/>
      <c r="U360" s="21"/>
      <c r="V360" s="21"/>
      <c r="W360" s="489"/>
      <c r="X360" s="490">
        <v>1593</v>
      </c>
      <c r="Y360" s="194">
        <v>78</v>
      </c>
      <c r="Z360" s="192">
        <v>0</v>
      </c>
      <c r="AA360" s="192">
        <v>23056.86</v>
      </c>
      <c r="AB360" s="192">
        <v>23546</v>
      </c>
      <c r="AC360" s="194">
        <v>-489.13999999999942</v>
      </c>
      <c r="AD360" s="491">
        <v>23546</v>
      </c>
      <c r="AE360" s="492">
        <v>956.22</v>
      </c>
      <c r="AF360" s="192">
        <v>13835</v>
      </c>
      <c r="AG360" s="192">
        <v>13835</v>
      </c>
      <c r="AH360" s="192">
        <v>-14.779999999999973</v>
      </c>
      <c r="AI360" s="193">
        <v>7849</v>
      </c>
      <c r="AJ360" s="194">
        <v>0</v>
      </c>
      <c r="AK360" s="192">
        <v>359.42579999999998</v>
      </c>
      <c r="AL360" s="192">
        <v>380.48</v>
      </c>
      <c r="AM360" s="207">
        <v>1192.05</v>
      </c>
      <c r="AN360" s="207">
        <v>29.640476190476186</v>
      </c>
      <c r="AO360" s="197">
        <v>-5.8577319713832558E-2</v>
      </c>
      <c r="AP360" s="493">
        <v>317.81</v>
      </c>
      <c r="AQ360" s="494">
        <v>3233.49</v>
      </c>
      <c r="AR360" s="495">
        <v>1137.82</v>
      </c>
      <c r="AS360" s="495">
        <v>1131.8900000000001</v>
      </c>
      <c r="AT360" s="495">
        <v>1240.52</v>
      </c>
      <c r="AU360" s="496">
        <v>1217.42</v>
      </c>
      <c r="AV360" s="589">
        <v>1151.67</v>
      </c>
      <c r="AW360" s="21"/>
      <c r="AX360" s="497">
        <v>1.2448999999999999</v>
      </c>
      <c r="AY360" s="498">
        <v>1.4522999999999999</v>
      </c>
      <c r="AZ360" s="499">
        <v>2.5884</v>
      </c>
      <c r="BA360" s="499">
        <v>2.4045999999999998</v>
      </c>
      <c r="BB360" s="579">
        <v>1.6469</v>
      </c>
      <c r="BC360" s="307"/>
      <c r="BD360" s="500"/>
      <c r="BE360" s="501"/>
      <c r="BF360" s="580">
        <v>1054.94</v>
      </c>
      <c r="BG360" s="502">
        <v>1054.94</v>
      </c>
      <c r="BH360" s="503">
        <v>0</v>
      </c>
      <c r="BI360" s="503">
        <v>0</v>
      </c>
      <c r="BJ360" s="503">
        <v>0</v>
      </c>
      <c r="BK360" s="503">
        <v>1054.94</v>
      </c>
      <c r="BL360" s="503">
        <v>1054.94</v>
      </c>
      <c r="BM360" s="503">
        <v>1054.94</v>
      </c>
      <c r="BN360" s="503">
        <v>1055.03</v>
      </c>
      <c r="BO360" s="503">
        <v>1055.03</v>
      </c>
      <c r="BP360" s="503">
        <v>34.644136078782452</v>
      </c>
      <c r="BQ360" s="503">
        <v>59.730960000001232</v>
      </c>
      <c r="BR360" s="503">
        <v>0</v>
      </c>
      <c r="BS360" s="503">
        <v>1055.08</v>
      </c>
      <c r="BT360" s="503">
        <v>0</v>
      </c>
      <c r="BU360" s="504">
        <v>0</v>
      </c>
      <c r="BV360" s="307"/>
      <c r="BW360" s="458"/>
      <c r="BX360" s="505"/>
      <c r="BY360" s="505"/>
      <c r="BZ360" s="505"/>
      <c r="CA360" s="505"/>
      <c r="CB360" s="505"/>
      <c r="CC360" s="505"/>
      <c r="CD360" s="505"/>
      <c r="CE360" s="505"/>
      <c r="CF360" s="505"/>
      <c r="CG360" s="505"/>
      <c r="CH360" s="505"/>
      <c r="CI360" s="505"/>
      <c r="CJ360" s="505"/>
      <c r="CK360" s="505"/>
      <c r="CL360" s="505"/>
      <c r="CM360" s="505"/>
      <c r="CN360" s="505"/>
      <c r="CO360" s="500"/>
      <c r="CP360" s="505"/>
      <c r="CQ360" s="505"/>
      <c r="CR360" s="506"/>
      <c r="CS360" s="500"/>
      <c r="CT360" s="505"/>
      <c r="CU360" s="500"/>
      <c r="CV360" s="500"/>
      <c r="CW360" s="500"/>
      <c r="CX360" s="506"/>
      <c r="CY360" s="505"/>
      <c r="CZ360" s="475"/>
      <c r="DA360" s="307"/>
      <c r="DB360" s="507">
        <v>0</v>
      </c>
      <c r="DC360" s="508"/>
      <c r="DD360" s="590"/>
      <c r="DE360" s="590"/>
      <c r="DF360" s="573">
        <v>797.61</v>
      </c>
      <c r="DG360" s="396">
        <v>285.92</v>
      </c>
      <c r="DH360" s="397"/>
      <c r="DI360" s="512"/>
      <c r="DJ360" s="171">
        <v>1083.53</v>
      </c>
      <c r="DK360" s="172">
        <v>797.61</v>
      </c>
      <c r="DL360" s="172">
        <v>285.92</v>
      </c>
      <c r="DM360" s="172">
        <v>788.67</v>
      </c>
      <c r="DN360" s="172">
        <v>211.1</v>
      </c>
      <c r="DO360" s="172">
        <v>2681.2000000000003</v>
      </c>
      <c r="DP360" s="172">
        <v>564.29999999999995</v>
      </c>
      <c r="DQ360" s="513">
        <v>0</v>
      </c>
      <c r="DS360" s="2"/>
      <c r="DT360" s="2"/>
      <c r="DU360" s="2"/>
      <c r="DV360" s="2"/>
      <c r="DW360" s="60"/>
      <c r="DX360" s="512">
        <v>33124</v>
      </c>
      <c r="DY360" s="514">
        <v>1</v>
      </c>
      <c r="DZ360" s="169">
        <v>0</v>
      </c>
      <c r="EA360" s="169">
        <v>0</v>
      </c>
      <c r="EB360" s="577"/>
      <c r="EC360" s="577"/>
      <c r="ED360" s="577"/>
      <c r="EE360" s="577"/>
      <c r="EF360" s="577"/>
      <c r="EG360" s="577"/>
      <c r="EH360" s="577"/>
      <c r="EI360" s="577"/>
      <c r="EJ360" s="577"/>
      <c r="EK360" s="577"/>
      <c r="EL360" s="577"/>
      <c r="EM360" s="169">
        <v>1192.05</v>
      </c>
      <c r="EO360" s="656">
        <v>7449.1</v>
      </c>
      <c r="EP360" s="657">
        <v>13079.9</v>
      </c>
      <c r="EQ360" s="658">
        <v>2456.3000000000002</v>
      </c>
      <c r="ER360" s="657">
        <v>2703.1</v>
      </c>
      <c r="ES360" s="657">
        <v>4162.6000000000004</v>
      </c>
      <c r="EU360" s="635">
        <v>5.0949165498789611E-2</v>
      </c>
      <c r="EV360" s="635">
        <v>5.4578966389591643E-2</v>
      </c>
      <c r="EW360" s="635">
        <v>1.4721219414360135E-2</v>
      </c>
      <c r="EX360" s="635">
        <v>3.5984308131241115E-2</v>
      </c>
      <c r="EY360" s="635">
        <v>3.0826542491268833E-2</v>
      </c>
      <c r="EZ360" s="9"/>
    </row>
    <row r="361" spans="1:160" x14ac:dyDescent="0.2">
      <c r="H361" s="14"/>
      <c r="I361" s="248"/>
      <c r="K361" s="249"/>
      <c r="L361" s="249"/>
      <c r="M361" s="486">
        <v>45228</v>
      </c>
      <c r="N361" s="193">
        <v>7849</v>
      </c>
      <c r="O361" s="191">
        <v>13998</v>
      </c>
      <c r="P361" s="192">
        <v>2734</v>
      </c>
      <c r="Q361" s="191">
        <v>2683</v>
      </c>
      <c r="R361" s="578">
        <v>4368</v>
      </c>
      <c r="S361" s="487"/>
      <c r="T361" s="488"/>
      <c r="U361" s="21"/>
      <c r="V361" s="21"/>
      <c r="W361" s="489"/>
      <c r="X361" s="490">
        <v>1542</v>
      </c>
      <c r="Y361" s="194">
        <v>79</v>
      </c>
      <c r="Z361" s="192">
        <v>0</v>
      </c>
      <c r="AA361" s="192">
        <v>23056.86</v>
      </c>
      <c r="AB361" s="192">
        <v>24433</v>
      </c>
      <c r="AC361" s="194">
        <v>-1376.1399999999994</v>
      </c>
      <c r="AD361" s="491">
        <v>24433</v>
      </c>
      <c r="AE361" s="492">
        <v>397.45</v>
      </c>
      <c r="AF361" s="192">
        <v>13998</v>
      </c>
      <c r="AG361" s="192">
        <v>13998</v>
      </c>
      <c r="AH361" s="192">
        <v>-14.550000000000011</v>
      </c>
      <c r="AI361" s="193">
        <v>7849</v>
      </c>
      <c r="AJ361" s="194">
        <v>0</v>
      </c>
      <c r="AK361" s="192">
        <v>697.53</v>
      </c>
      <c r="AL361" s="192">
        <v>633.6</v>
      </c>
      <c r="AM361" s="207">
        <v>1192.05</v>
      </c>
      <c r="AN361" s="207">
        <v>30.676190476190477</v>
      </c>
      <c r="AO361" s="197">
        <v>9.1651971958195272E-2</v>
      </c>
      <c r="AP361" s="493">
        <v>129.88</v>
      </c>
      <c r="AQ361" s="494">
        <v>3161.09</v>
      </c>
      <c r="AR361" s="495">
        <v>1140.6099999999999</v>
      </c>
      <c r="AS361" s="495">
        <v>1132.58</v>
      </c>
      <c r="AT361" s="495">
        <v>1240.5899999999999</v>
      </c>
      <c r="AU361" s="496">
        <v>1217.1400000000001</v>
      </c>
      <c r="AV361" s="589">
        <v>1153.8</v>
      </c>
      <c r="AW361" s="21"/>
      <c r="AX361" s="497">
        <v>1.2884</v>
      </c>
      <c r="AY361" s="498">
        <v>1.4641</v>
      </c>
      <c r="AZ361" s="499">
        <v>2.6009000000000002</v>
      </c>
      <c r="BA361" s="499">
        <v>2.4001000000000001</v>
      </c>
      <c r="BB361" s="579">
        <v>1.669</v>
      </c>
      <c r="BC361" s="307"/>
      <c r="BD361" s="500"/>
      <c r="BE361" s="501"/>
      <c r="BF361" s="580">
        <v>1054.94</v>
      </c>
      <c r="BG361" s="502">
        <v>1054.94</v>
      </c>
      <c r="BH361" s="503">
        <v>0</v>
      </c>
      <c r="BI361" s="503">
        <v>0</v>
      </c>
      <c r="BJ361" s="503">
        <v>0</v>
      </c>
      <c r="BK361" s="503">
        <v>1054.94</v>
      </c>
      <c r="BL361" s="503">
        <v>1054.94</v>
      </c>
      <c r="BM361" s="503">
        <v>1054.94</v>
      </c>
      <c r="BN361" s="503">
        <v>1055.03</v>
      </c>
      <c r="BO361" s="503">
        <v>1055.03</v>
      </c>
      <c r="BP361" s="503">
        <v>33.158510369246336</v>
      </c>
      <c r="BQ361" s="503">
        <v>212.92536000000018</v>
      </c>
      <c r="BR361" s="503">
        <v>0</v>
      </c>
      <c r="BS361" s="503">
        <v>1055.08</v>
      </c>
      <c r="BT361" s="503">
        <v>0</v>
      </c>
      <c r="BU361" s="504">
        <v>0</v>
      </c>
      <c r="BV361" s="307"/>
      <c r="BW361" s="458"/>
      <c r="BX361" s="505"/>
      <c r="BY361" s="505"/>
      <c r="BZ361" s="505"/>
      <c r="CA361" s="505"/>
      <c r="CB361" s="505"/>
      <c r="CC361" s="505"/>
      <c r="CD361" s="505"/>
      <c r="CE361" s="505"/>
      <c r="CF361" s="505"/>
      <c r="CG361" s="505"/>
      <c r="CH361" s="505"/>
      <c r="CI361" s="505"/>
      <c r="CJ361" s="505"/>
      <c r="CK361" s="505"/>
      <c r="CL361" s="505"/>
      <c r="CM361" s="505"/>
      <c r="CN361" s="505"/>
      <c r="CO361" s="500"/>
      <c r="CP361" s="505"/>
      <c r="CQ361" s="505"/>
      <c r="CR361" s="506"/>
      <c r="CS361" s="500"/>
      <c r="CT361" s="505"/>
      <c r="CU361" s="500"/>
      <c r="CV361" s="500"/>
      <c r="CW361" s="500"/>
      <c r="CX361" s="506"/>
      <c r="CY361" s="505"/>
      <c r="CZ361" s="475"/>
      <c r="DA361" s="307"/>
      <c r="DB361" s="507">
        <v>0</v>
      </c>
      <c r="DC361" s="508"/>
      <c r="DD361" s="590"/>
      <c r="DE361" s="590"/>
      <c r="DF361" s="573">
        <v>804.32</v>
      </c>
      <c r="DG361" s="396">
        <v>244.55</v>
      </c>
      <c r="DH361" s="397"/>
      <c r="DI361" s="512"/>
      <c r="DJ361" s="171">
        <v>1048.8700000000001</v>
      </c>
      <c r="DK361" s="172">
        <v>804.32</v>
      </c>
      <c r="DL361" s="172">
        <v>244.55</v>
      </c>
      <c r="DM361" s="172">
        <v>0</v>
      </c>
      <c r="DN361" s="172">
        <v>0</v>
      </c>
      <c r="DO361" s="172">
        <v>3485.5199999999995</v>
      </c>
      <c r="DP361" s="172">
        <v>808.85</v>
      </c>
      <c r="DQ361" s="513">
        <v>0</v>
      </c>
      <c r="DS361" s="2"/>
      <c r="DT361" s="2"/>
      <c r="DU361" s="2"/>
      <c r="DV361" s="2"/>
      <c r="DW361" s="60"/>
      <c r="DX361" s="512">
        <v>0</v>
      </c>
      <c r="DY361" s="514">
        <v>0</v>
      </c>
      <c r="DZ361" s="169">
        <v>0</v>
      </c>
      <c r="EA361" s="169">
        <v>0</v>
      </c>
      <c r="EB361" s="577"/>
      <c r="EC361" s="577"/>
      <c r="ED361" s="577"/>
      <c r="EE361" s="577"/>
      <c r="EF361" s="577"/>
      <c r="EG361" s="577"/>
      <c r="EH361" s="577"/>
      <c r="EI361" s="577"/>
      <c r="EJ361" s="577"/>
      <c r="EK361" s="577"/>
      <c r="EL361" s="577"/>
      <c r="EM361" s="169">
        <v>1192.05</v>
      </c>
      <c r="EO361" s="656">
        <v>7460.9</v>
      </c>
      <c r="EP361" s="657">
        <v>13250.4</v>
      </c>
      <c r="EQ361" s="658">
        <v>2693.9</v>
      </c>
      <c r="ER361" s="657">
        <v>2583.8000000000002</v>
      </c>
      <c r="ES361" s="657">
        <v>4220.2</v>
      </c>
      <c r="EU361" s="635">
        <v>4.9445789272518838E-2</v>
      </c>
      <c r="EV361" s="635">
        <v>5.3407629661380226E-2</v>
      </c>
      <c r="EW361" s="635">
        <v>1.4667154352596894E-2</v>
      </c>
      <c r="EX361" s="635">
        <v>3.697353708535215E-2</v>
      </c>
      <c r="EY361" s="635">
        <v>3.3836996336996376E-2</v>
      </c>
      <c r="EZ361" s="9"/>
    </row>
    <row r="362" spans="1:160" x14ac:dyDescent="0.2">
      <c r="H362" s="14"/>
      <c r="I362" s="248"/>
      <c r="K362" s="249"/>
      <c r="L362" s="249"/>
      <c r="M362" s="486">
        <v>45229</v>
      </c>
      <c r="N362" s="193">
        <v>7849</v>
      </c>
      <c r="O362" s="191">
        <v>13310</v>
      </c>
      <c r="P362" s="192">
        <v>2644</v>
      </c>
      <c r="Q362" s="191">
        <v>2700</v>
      </c>
      <c r="R362" s="578">
        <v>4246</v>
      </c>
      <c r="S362" s="487"/>
      <c r="T362" s="488"/>
      <c r="U362" s="21"/>
      <c r="V362" s="21"/>
      <c r="W362" s="489"/>
      <c r="X362" s="490">
        <v>1584</v>
      </c>
      <c r="Y362" s="194">
        <v>77</v>
      </c>
      <c r="Z362" s="192">
        <v>0</v>
      </c>
      <c r="AA362" s="192">
        <v>23056.86</v>
      </c>
      <c r="AB362" s="192">
        <v>24051</v>
      </c>
      <c r="AC362" s="194">
        <v>-994.13999999999942</v>
      </c>
      <c r="AD362" s="491">
        <v>24051</v>
      </c>
      <c r="AE362" s="492">
        <v>35.130000000000003</v>
      </c>
      <c r="AF362" s="192">
        <v>13310</v>
      </c>
      <c r="AG362" s="192">
        <v>13310</v>
      </c>
      <c r="AH362" s="192">
        <v>36.130000000000003</v>
      </c>
      <c r="AI362" s="193">
        <v>7849</v>
      </c>
      <c r="AJ362" s="194">
        <v>0</v>
      </c>
      <c r="AK362" s="192">
        <v>345.41810000000004</v>
      </c>
      <c r="AL362" s="192">
        <v>354.14181518554688</v>
      </c>
      <c r="AM362" s="207">
        <v>1192.05</v>
      </c>
      <c r="AN362" s="207">
        <v>30.25238095238095</v>
      </c>
      <c r="AO362" s="197">
        <v>-2.525552420543925E-2</v>
      </c>
      <c r="AP362" s="493">
        <v>337.93299999999999</v>
      </c>
      <c r="AQ362" s="494">
        <v>3126.47</v>
      </c>
      <c r="AR362" s="495">
        <v>1139.3499999999999</v>
      </c>
      <c r="AS362" s="495">
        <v>1131.44</v>
      </c>
      <c r="AT362" s="495">
        <v>1235.93</v>
      </c>
      <c r="AU362" s="496">
        <v>1218.94</v>
      </c>
      <c r="AV362" s="589">
        <v>1152.71</v>
      </c>
      <c r="AW362" s="21"/>
      <c r="AX362" s="497">
        <v>1.2706</v>
      </c>
      <c r="AY362" s="498">
        <v>1.4493</v>
      </c>
      <c r="AZ362" s="499">
        <v>2.5402</v>
      </c>
      <c r="BA362" s="499">
        <v>2.4457</v>
      </c>
      <c r="BB362" s="579">
        <v>1.6597</v>
      </c>
      <c r="BC362" s="307"/>
      <c r="BD362" s="500"/>
      <c r="BE362" s="501"/>
      <c r="BF362" s="580">
        <v>1054.94</v>
      </c>
      <c r="BG362" s="502">
        <v>1054.94</v>
      </c>
      <c r="BH362" s="503">
        <v>0</v>
      </c>
      <c r="BI362" s="503">
        <v>0</v>
      </c>
      <c r="BJ362" s="503">
        <v>0</v>
      </c>
      <c r="BK362" s="503">
        <v>1054.94</v>
      </c>
      <c r="BL362" s="503">
        <v>1054.94</v>
      </c>
      <c r="BM362" s="503">
        <v>1054.94</v>
      </c>
      <c r="BN362" s="503">
        <v>1055.03</v>
      </c>
      <c r="BO362" s="503">
        <v>1055.03</v>
      </c>
      <c r="BP362" s="503">
        <v>35.053497674721129</v>
      </c>
      <c r="BQ362" s="503">
        <v>43.357199999998556</v>
      </c>
      <c r="BR362" s="503">
        <v>0</v>
      </c>
      <c r="BS362" s="503">
        <v>1055.08</v>
      </c>
      <c r="BT362" s="503">
        <v>0</v>
      </c>
      <c r="BU362" s="504">
        <v>0</v>
      </c>
      <c r="BV362" s="307"/>
      <c r="BW362" s="458"/>
      <c r="BX362" s="505"/>
      <c r="BY362" s="505"/>
      <c r="BZ362" s="505"/>
      <c r="CA362" s="505"/>
      <c r="CB362" s="505"/>
      <c r="CC362" s="505"/>
      <c r="CD362" s="505"/>
      <c r="CE362" s="505"/>
      <c r="CF362" s="505"/>
      <c r="CG362" s="505"/>
      <c r="CH362" s="505"/>
      <c r="CI362" s="505"/>
      <c r="CJ362" s="505"/>
      <c r="CK362" s="505"/>
      <c r="CL362" s="505"/>
      <c r="CM362" s="505"/>
      <c r="CN362" s="505"/>
      <c r="CO362" s="500"/>
      <c r="CP362" s="505"/>
      <c r="CQ362" s="505"/>
      <c r="CR362" s="506"/>
      <c r="CS362" s="500"/>
      <c r="CT362" s="505"/>
      <c r="CU362" s="500"/>
      <c r="CV362" s="500"/>
      <c r="CW362" s="500"/>
      <c r="CX362" s="506"/>
      <c r="CY362" s="505"/>
      <c r="CZ362" s="475"/>
      <c r="DA362" s="307"/>
      <c r="DB362" s="507">
        <v>0</v>
      </c>
      <c r="DC362" s="508"/>
      <c r="DD362" s="590"/>
      <c r="DE362" s="590"/>
      <c r="DF362" s="573">
        <v>801.18</v>
      </c>
      <c r="DG362" s="396">
        <v>276.68</v>
      </c>
      <c r="DH362" s="397"/>
      <c r="DI362" s="512"/>
      <c r="DJ362" s="171">
        <v>1077.8599999999999</v>
      </c>
      <c r="DK362" s="172">
        <v>801.18</v>
      </c>
      <c r="DL362" s="172">
        <v>276.68</v>
      </c>
      <c r="DM362" s="172">
        <v>1028.3599999999999</v>
      </c>
      <c r="DN362" s="172">
        <v>609.42999999999995</v>
      </c>
      <c r="DO362" s="172">
        <v>3258.34</v>
      </c>
      <c r="DP362" s="172">
        <v>476.1</v>
      </c>
      <c r="DQ362" s="513">
        <v>0</v>
      </c>
      <c r="DS362" s="2"/>
      <c r="DT362" s="2"/>
      <c r="DU362" s="2"/>
      <c r="DV362" s="2"/>
      <c r="DW362" s="60"/>
      <c r="DX362" s="512">
        <v>43191</v>
      </c>
      <c r="DY362" s="514">
        <v>2</v>
      </c>
      <c r="DZ362" s="169">
        <v>0</v>
      </c>
      <c r="EA362" s="169">
        <v>0</v>
      </c>
      <c r="EB362" s="577"/>
      <c r="EC362" s="577"/>
      <c r="ED362" s="577"/>
      <c r="EE362" s="577"/>
      <c r="EF362" s="577"/>
      <c r="EG362" s="577"/>
      <c r="EH362" s="577"/>
      <c r="EI362" s="577"/>
      <c r="EJ362" s="577"/>
      <c r="EK362" s="577"/>
      <c r="EL362" s="577"/>
      <c r="EM362" s="169">
        <v>1192.05</v>
      </c>
      <c r="EO362" s="656">
        <v>7442.8</v>
      </c>
      <c r="EP362" s="657">
        <v>12564.5</v>
      </c>
      <c r="EQ362" s="658">
        <v>2592.6</v>
      </c>
      <c r="ER362" s="657">
        <v>2613.1</v>
      </c>
      <c r="ES362" s="657">
        <v>4103.8999999999996</v>
      </c>
      <c r="EU362" s="635">
        <v>5.1751815517900347E-2</v>
      </c>
      <c r="EV362" s="635">
        <v>5.601051840721262E-2</v>
      </c>
      <c r="EW362" s="635">
        <v>1.9440242057488687E-2</v>
      </c>
      <c r="EX362" s="635">
        <v>3.2185185185185219E-2</v>
      </c>
      <c r="EY362" s="635">
        <v>3.3466792275082514E-2</v>
      </c>
      <c r="EZ362" s="9"/>
    </row>
    <row r="363" spans="1:160" s="592" customFormat="1" x14ac:dyDescent="0.2">
      <c r="A363" s="1"/>
      <c r="B363" s="1"/>
      <c r="C363" s="1"/>
      <c r="D363" s="1"/>
      <c r="E363" s="1"/>
      <c r="F363" s="1"/>
      <c r="G363" s="14"/>
      <c r="H363" s="14"/>
      <c r="I363" s="248"/>
      <c r="J363" s="1"/>
      <c r="K363" s="249"/>
      <c r="L363" s="249"/>
      <c r="M363" s="486">
        <v>45230</v>
      </c>
      <c r="N363" s="193">
        <v>7849</v>
      </c>
      <c r="O363" s="191">
        <v>13662</v>
      </c>
      <c r="P363" s="192">
        <v>2842</v>
      </c>
      <c r="Q363" s="191">
        <v>2653</v>
      </c>
      <c r="R363" s="578">
        <v>4172</v>
      </c>
      <c r="S363" s="487"/>
      <c r="T363" s="488"/>
      <c r="U363" s="21"/>
      <c r="V363" s="21"/>
      <c r="W363" s="489"/>
      <c r="X363" s="490">
        <v>1572</v>
      </c>
      <c r="Y363" s="194">
        <v>78</v>
      </c>
      <c r="Z363" s="192">
        <v>0</v>
      </c>
      <c r="AA363" s="192">
        <v>23056.86</v>
      </c>
      <c r="AB363" s="192">
        <v>23598</v>
      </c>
      <c r="AC363" s="194">
        <v>-541.13999999999942</v>
      </c>
      <c r="AD363" s="491">
        <v>23598</v>
      </c>
      <c r="AE363" s="492">
        <v>931.58</v>
      </c>
      <c r="AF363" s="192">
        <v>13662</v>
      </c>
      <c r="AG363" s="192">
        <v>13662</v>
      </c>
      <c r="AH363" s="192">
        <v>-13.419999999999959</v>
      </c>
      <c r="AI363" s="193">
        <v>7849</v>
      </c>
      <c r="AJ363" s="194">
        <v>0</v>
      </c>
      <c r="AK363" s="192">
        <v>510.98</v>
      </c>
      <c r="AL363" s="192">
        <v>534.0975341796875</v>
      </c>
      <c r="AM363" s="207">
        <v>1192.05</v>
      </c>
      <c r="AN363" s="207">
        <v>30.419047619047621</v>
      </c>
      <c r="AO363" s="197">
        <v>-4.5241563622230772E-2</v>
      </c>
      <c r="AP363" s="493">
        <v>0</v>
      </c>
      <c r="AQ363" s="494">
        <v>3295.39</v>
      </c>
      <c r="AR363" s="495">
        <v>1139.79</v>
      </c>
      <c r="AS363" s="495">
        <v>1129.25</v>
      </c>
      <c r="AT363" s="495">
        <v>1239.8599999999999</v>
      </c>
      <c r="AU363" s="496">
        <v>1222.3499999999999</v>
      </c>
      <c r="AV363" s="589">
        <v>1150.03</v>
      </c>
      <c r="AW363" s="21"/>
      <c r="AX363" s="497">
        <v>1.2776000000000001</v>
      </c>
      <c r="AY363" s="498">
        <v>1.4167000000000001</v>
      </c>
      <c r="AZ363" s="499">
        <v>2.5914999999999999</v>
      </c>
      <c r="BA363" s="499">
        <v>2.5095000000000001</v>
      </c>
      <c r="BB363" s="579">
        <v>1.6099000000000001</v>
      </c>
      <c r="BC363" s="307"/>
      <c r="BD363" s="500"/>
      <c r="BE363" s="501"/>
      <c r="BF363" s="580">
        <v>1054.94</v>
      </c>
      <c r="BG363" s="502">
        <v>1054.94</v>
      </c>
      <c r="BH363" s="503">
        <v>0</v>
      </c>
      <c r="BI363" s="503">
        <v>0</v>
      </c>
      <c r="BJ363" s="503">
        <v>0</v>
      </c>
      <c r="BK363" s="503">
        <v>1054.94</v>
      </c>
      <c r="BL363" s="503">
        <v>1054.94</v>
      </c>
      <c r="BM363" s="503">
        <v>1054.94</v>
      </c>
      <c r="BN363" s="503">
        <v>1055.03</v>
      </c>
      <c r="BO363" s="503">
        <v>1055.03</v>
      </c>
      <c r="BP363" s="503">
        <v>34.295977933157992</v>
      </c>
      <c r="BQ363" s="503">
        <v>89.647110000000339</v>
      </c>
      <c r="BR363" s="503">
        <v>0</v>
      </c>
      <c r="BS363" s="503">
        <v>1055.08</v>
      </c>
      <c r="BT363" s="503">
        <v>0</v>
      </c>
      <c r="BU363" s="504">
        <v>0</v>
      </c>
      <c r="BV363" s="307"/>
      <c r="BW363" s="458"/>
      <c r="BX363" s="505"/>
      <c r="BY363" s="505"/>
      <c r="BZ363" s="505"/>
      <c r="CA363" s="505"/>
      <c r="CB363" s="505"/>
      <c r="CC363" s="505"/>
      <c r="CD363" s="505"/>
      <c r="CE363" s="505"/>
      <c r="CF363" s="505"/>
      <c r="CG363" s="505"/>
      <c r="CH363" s="505"/>
      <c r="CI363" s="505"/>
      <c r="CJ363" s="505"/>
      <c r="CK363" s="505"/>
      <c r="CL363" s="505"/>
      <c r="CM363" s="505"/>
      <c r="CN363" s="505"/>
      <c r="CO363" s="500"/>
      <c r="CP363" s="505"/>
      <c r="CQ363" s="505"/>
      <c r="CR363" s="506"/>
      <c r="CS363" s="500"/>
      <c r="CT363" s="505"/>
      <c r="CU363" s="500"/>
      <c r="CV363" s="500"/>
      <c r="CW363" s="500"/>
      <c r="CX363" s="506"/>
      <c r="CY363" s="505"/>
      <c r="CZ363" s="475"/>
      <c r="DA363" s="307"/>
      <c r="DB363" s="507">
        <v>0</v>
      </c>
      <c r="DC363" s="508"/>
      <c r="DD363" s="590"/>
      <c r="DE363" s="590"/>
      <c r="DF363" s="573">
        <v>801.1</v>
      </c>
      <c r="DG363" s="396">
        <v>268.18</v>
      </c>
      <c r="DH363" s="397"/>
      <c r="DI363" s="512"/>
      <c r="DJ363" s="171">
        <v>1069.28</v>
      </c>
      <c r="DK363" s="172">
        <v>801.1</v>
      </c>
      <c r="DL363" s="172">
        <v>268.18</v>
      </c>
      <c r="DM363" s="172">
        <v>1541.24</v>
      </c>
      <c r="DN363" s="172">
        <v>211.14</v>
      </c>
      <c r="DO363" s="172">
        <v>2518.2000000000003</v>
      </c>
      <c r="DP363" s="172">
        <v>533.14</v>
      </c>
      <c r="DQ363" s="513">
        <v>0</v>
      </c>
      <c r="DR363" s="1"/>
      <c r="DS363" s="2"/>
      <c r="DT363" s="2"/>
      <c r="DU363" s="2"/>
      <c r="DV363" s="2"/>
      <c r="DW363" s="60"/>
      <c r="DX363" s="512">
        <v>64732</v>
      </c>
      <c r="DY363" s="514">
        <v>1</v>
      </c>
      <c r="DZ363" s="169">
        <v>0</v>
      </c>
      <c r="EA363" s="169">
        <v>0</v>
      </c>
      <c r="EB363" s="591"/>
      <c r="EC363" s="591"/>
      <c r="ED363" s="591"/>
      <c r="EE363" s="591"/>
      <c r="EF363" s="591"/>
      <c r="EG363" s="591"/>
      <c r="EH363" s="591"/>
      <c r="EI363" s="591"/>
      <c r="EJ363" s="591"/>
      <c r="EK363" s="591"/>
      <c r="EL363" s="591"/>
      <c r="EM363" s="169">
        <v>1192.05</v>
      </c>
      <c r="EO363" s="656">
        <v>7451.9</v>
      </c>
      <c r="EP363" s="657">
        <v>12875.1</v>
      </c>
      <c r="EQ363" s="658">
        <v>2795.8</v>
      </c>
      <c r="ER363" s="657">
        <v>2569.9</v>
      </c>
      <c r="ES363" s="657">
        <v>4025.8</v>
      </c>
      <c r="EU363" s="635">
        <v>5.0592432156962713E-2</v>
      </c>
      <c r="EV363" s="635">
        <v>5.7597716293368441E-2</v>
      </c>
      <c r="EW363" s="635">
        <v>1.6256157635467915E-2</v>
      </c>
      <c r="EX363" s="635">
        <v>3.1323030531473769E-2</v>
      </c>
      <c r="EY363" s="635">
        <v>3.5043144774688353E-2</v>
      </c>
      <c r="EZ363" s="593"/>
      <c r="FA363" s="594"/>
      <c r="FB363" s="594"/>
      <c r="FC363" s="594"/>
      <c r="FD363" s="593"/>
    </row>
    <row r="364" spans="1:160" ht="15.75" x14ac:dyDescent="0.25">
      <c r="H364" s="14"/>
      <c r="I364" s="248"/>
      <c r="J364" s="485" t="s">
        <v>212</v>
      </c>
      <c r="K364" s="249"/>
      <c r="L364" s="249"/>
      <c r="M364" s="486">
        <v>45231</v>
      </c>
      <c r="N364" s="193">
        <v>7849</v>
      </c>
      <c r="O364" s="191">
        <v>13860</v>
      </c>
      <c r="P364" s="192">
        <v>2504</v>
      </c>
      <c r="Q364" s="191">
        <v>2701</v>
      </c>
      <c r="R364" s="578">
        <v>4194</v>
      </c>
      <c r="S364" s="487"/>
      <c r="T364" s="488"/>
      <c r="U364" s="21"/>
      <c r="V364" s="21"/>
      <c r="W364" s="489"/>
      <c r="X364" s="490">
        <v>1563</v>
      </c>
      <c r="Y364" s="194">
        <v>78</v>
      </c>
      <c r="Z364" s="192">
        <v>0</v>
      </c>
      <c r="AA364" s="192">
        <v>23056.86</v>
      </c>
      <c r="AB364" s="192">
        <v>23376</v>
      </c>
      <c r="AC364" s="194">
        <v>-319.13999999999942</v>
      </c>
      <c r="AD364" s="491">
        <v>23376</v>
      </c>
      <c r="AE364" s="492">
        <v>1080.0999999999999</v>
      </c>
      <c r="AF364" s="192">
        <v>13860</v>
      </c>
      <c r="AG364" s="192">
        <v>13860</v>
      </c>
      <c r="AH364" s="192">
        <v>-12.900000000000091</v>
      </c>
      <c r="AI364" s="193">
        <v>7849</v>
      </c>
      <c r="AJ364" s="194">
        <v>0</v>
      </c>
      <c r="AK364" s="192">
        <v>507.7</v>
      </c>
      <c r="AL364" s="192">
        <v>532.55999999999995</v>
      </c>
      <c r="AM364" s="207">
        <v>1192.05</v>
      </c>
      <c r="AN364" s="207">
        <v>30.209523809523809</v>
      </c>
      <c r="AO364" s="197">
        <v>-4.8965924758715695E-2</v>
      </c>
      <c r="AP364" s="493">
        <v>0</v>
      </c>
      <c r="AQ364" s="494">
        <v>3311.15</v>
      </c>
      <c r="AR364" s="495">
        <v>1139.1099999999999</v>
      </c>
      <c r="AS364" s="495">
        <v>1129.49</v>
      </c>
      <c r="AT364" s="495">
        <v>1234.6199999999999</v>
      </c>
      <c r="AU364" s="496">
        <v>1217.0899999999999</v>
      </c>
      <c r="AV364" s="595">
        <v>1152.93</v>
      </c>
      <c r="AW364" s="21"/>
      <c r="AX364" s="497">
        <v>1.2687999999999999</v>
      </c>
      <c r="AY364" s="498">
        <v>1.4214</v>
      </c>
      <c r="AZ364" s="499">
        <v>2.5219</v>
      </c>
      <c r="BA364" s="499">
        <v>2.4047000000000001</v>
      </c>
      <c r="BB364" s="579">
        <v>1.6391</v>
      </c>
      <c r="BC364" s="307"/>
      <c r="BD364" s="500"/>
      <c r="BE364" s="501"/>
      <c r="BF364" s="580">
        <v>1054.94</v>
      </c>
      <c r="BG364" s="502">
        <v>1054.94</v>
      </c>
      <c r="BH364" s="503">
        <v>0</v>
      </c>
      <c r="BI364" s="503">
        <v>0</v>
      </c>
      <c r="BJ364" s="503">
        <v>0</v>
      </c>
      <c r="BK364" s="503">
        <v>1054.94</v>
      </c>
      <c r="BL364" s="503">
        <v>1054.94</v>
      </c>
      <c r="BM364" s="503">
        <v>1054.94</v>
      </c>
      <c r="BN364" s="503">
        <v>1055.03</v>
      </c>
      <c r="BO364" s="503">
        <v>1055.03</v>
      </c>
      <c r="BP364" s="503">
        <v>34.18445415970168</v>
      </c>
      <c r="BQ364" s="503">
        <v>48.72103000000152</v>
      </c>
      <c r="BR364" s="503">
        <v>0</v>
      </c>
      <c r="BS364" s="503">
        <v>1055.08</v>
      </c>
      <c r="BT364" s="503">
        <v>0</v>
      </c>
      <c r="BU364" s="504">
        <v>0</v>
      </c>
      <c r="BV364" s="307"/>
      <c r="BW364" s="458"/>
      <c r="BX364" s="505"/>
      <c r="BY364" s="505"/>
      <c r="BZ364" s="505"/>
      <c r="CA364" s="505"/>
      <c r="CB364" s="505"/>
      <c r="CC364" s="505"/>
      <c r="CD364" s="505"/>
      <c r="CE364" s="505"/>
      <c r="CF364" s="505"/>
      <c r="CG364" s="505"/>
      <c r="CH364" s="505"/>
      <c r="CI364" s="505"/>
      <c r="CJ364" s="505"/>
      <c r="CK364" s="505"/>
      <c r="CL364" s="505"/>
      <c r="CM364" s="505"/>
      <c r="CN364" s="505"/>
      <c r="CO364" s="500"/>
      <c r="CP364" s="505"/>
      <c r="CQ364" s="505"/>
      <c r="CR364" s="506"/>
      <c r="CS364" s="500"/>
      <c r="CT364" s="505"/>
      <c r="CU364" s="500"/>
      <c r="CV364" s="500"/>
      <c r="CW364" s="500"/>
      <c r="CX364" s="506"/>
      <c r="CY364" s="505"/>
      <c r="CZ364" s="475"/>
      <c r="DA364" s="307"/>
      <c r="DB364" s="507">
        <v>0</v>
      </c>
      <c r="DC364" s="508"/>
      <c r="DD364" s="590"/>
      <c r="DE364" s="590"/>
      <c r="DF364" s="573">
        <v>802.16</v>
      </c>
      <c r="DG364" s="396">
        <v>261.25</v>
      </c>
      <c r="DH364" s="397"/>
      <c r="DI364" s="512"/>
      <c r="DJ364" s="171">
        <v>1063.4099999999999</v>
      </c>
      <c r="DK364" s="172">
        <v>802.16</v>
      </c>
      <c r="DL364" s="172">
        <v>261.25</v>
      </c>
      <c r="DM364" s="172">
        <v>557.21</v>
      </c>
      <c r="DN364" s="172">
        <v>216.17</v>
      </c>
      <c r="DO364" s="172">
        <v>2763.15</v>
      </c>
      <c r="DP364" s="172">
        <v>578.22</v>
      </c>
      <c r="DQ364" s="513">
        <v>0</v>
      </c>
      <c r="DS364" s="2"/>
      <c r="DT364" s="2"/>
      <c r="DU364" s="2"/>
      <c r="DV364" s="2"/>
      <c r="DW364" s="60"/>
      <c r="DX364" s="512">
        <v>23403</v>
      </c>
      <c r="DY364" s="514">
        <v>1</v>
      </c>
      <c r="DZ364" s="169">
        <v>0</v>
      </c>
      <c r="EA364" s="169">
        <v>0</v>
      </c>
      <c r="EB364" s="577"/>
      <c r="EC364" s="577"/>
      <c r="ED364" s="577"/>
      <c r="EE364" s="577"/>
      <c r="EF364" s="577"/>
      <c r="EG364" s="577"/>
      <c r="EH364" s="577"/>
      <c r="EI364" s="577"/>
      <c r="EJ364" s="577"/>
      <c r="EK364" s="577"/>
      <c r="EL364" s="577"/>
      <c r="EM364" s="169">
        <v>1192.05</v>
      </c>
      <c r="EO364" s="656">
        <v>7456.8</v>
      </c>
      <c r="EP364" s="657">
        <v>13094.4</v>
      </c>
      <c r="EQ364" s="658">
        <v>2456.4</v>
      </c>
      <c r="ER364" s="657">
        <v>2604.1999999999998</v>
      </c>
      <c r="ES364" s="657">
        <v>4050.2</v>
      </c>
      <c r="EU364" s="635">
        <v>4.9968148808765427E-2</v>
      </c>
      <c r="EV364" s="635">
        <v>5.5238095238095267E-2</v>
      </c>
      <c r="EW364" s="635">
        <v>1.9009584664536706E-2</v>
      </c>
      <c r="EX364" s="635">
        <v>3.5838578304331799E-2</v>
      </c>
      <c r="EY364" s="635">
        <v>3.4287076776347208E-2</v>
      </c>
      <c r="EZ364" s="9"/>
    </row>
    <row r="365" spans="1:160" x14ac:dyDescent="0.2">
      <c r="H365" s="14"/>
      <c r="I365" s="248"/>
      <c r="K365" s="249"/>
      <c r="L365" s="249"/>
      <c r="M365" s="486">
        <v>45232</v>
      </c>
      <c r="N365" s="193">
        <v>7849</v>
      </c>
      <c r="O365" s="191">
        <v>13911</v>
      </c>
      <c r="P365" s="192">
        <v>2492</v>
      </c>
      <c r="Q365" s="191">
        <v>2719</v>
      </c>
      <c r="R365" s="578">
        <v>4155</v>
      </c>
      <c r="S365" s="487"/>
      <c r="T365" s="488"/>
      <c r="U365" s="21"/>
      <c r="V365" s="21"/>
      <c r="W365" s="489"/>
      <c r="X365" s="490">
        <v>1509</v>
      </c>
      <c r="Y365" s="194">
        <v>78</v>
      </c>
      <c r="Z365" s="192">
        <v>0</v>
      </c>
      <c r="AA365" s="192">
        <v>23056.86</v>
      </c>
      <c r="AB365" s="192">
        <v>23291</v>
      </c>
      <c r="AC365" s="194">
        <v>-234.13999999999942</v>
      </c>
      <c r="AD365" s="491">
        <v>23291</v>
      </c>
      <c r="AE365" s="492">
        <v>1278.95</v>
      </c>
      <c r="AF365" s="192">
        <v>13911</v>
      </c>
      <c r="AG365" s="192">
        <v>13911</v>
      </c>
      <c r="AH365" s="192">
        <v>-2.0499999999999545</v>
      </c>
      <c r="AI365" s="193">
        <v>7849</v>
      </c>
      <c r="AJ365" s="194">
        <v>0</v>
      </c>
      <c r="AK365" s="192">
        <v>290.45999999999998</v>
      </c>
      <c r="AL365" s="192">
        <v>391.89</v>
      </c>
      <c r="AM365" s="207">
        <v>1192.05</v>
      </c>
      <c r="AN365" s="207">
        <v>28.416666666666668</v>
      </c>
      <c r="AO365" s="197">
        <v>-0.34920470977070855</v>
      </c>
      <c r="AP365" s="493">
        <v>483.77</v>
      </c>
      <c r="AQ365" s="494">
        <v>3002.77</v>
      </c>
      <c r="AR365" s="495">
        <v>1133.9000000000001</v>
      </c>
      <c r="AS365" s="495">
        <v>1125.6500000000001</v>
      </c>
      <c r="AT365" s="495">
        <v>1229.94</v>
      </c>
      <c r="AU365" s="496">
        <v>1220.23</v>
      </c>
      <c r="AV365" s="596">
        <v>1151.49</v>
      </c>
      <c r="AW365" s="21"/>
      <c r="AX365" s="497">
        <v>1.1935</v>
      </c>
      <c r="AY365" s="498">
        <v>1.3828</v>
      </c>
      <c r="AZ365" s="499">
        <v>2.4651000000000001</v>
      </c>
      <c r="BA365" s="499">
        <v>2.4533</v>
      </c>
      <c r="BB365" s="579">
        <v>1.6116999999999999</v>
      </c>
      <c r="BC365" s="307"/>
      <c r="BD365" s="500"/>
      <c r="BE365" s="501"/>
      <c r="BF365" s="580">
        <v>1055.1500000000001</v>
      </c>
      <c r="BG365" s="502">
        <v>1055.1500000000001</v>
      </c>
      <c r="BH365" s="503">
        <v>0</v>
      </c>
      <c r="BI365" s="503">
        <v>0</v>
      </c>
      <c r="BJ365" s="503">
        <v>0</v>
      </c>
      <c r="BK365" s="503">
        <v>1055.1500000000001</v>
      </c>
      <c r="BL365" s="503">
        <v>1055.1500000000001</v>
      </c>
      <c r="BM365" s="503">
        <v>1055.1500000000001</v>
      </c>
      <c r="BN365" s="503">
        <v>1055.1500000000001</v>
      </c>
      <c r="BO365" s="503">
        <v>1055.1500000000001</v>
      </c>
      <c r="BP365" s="503">
        <v>32.985928162950586</v>
      </c>
      <c r="BQ365" s="503">
        <v>38.528870000001007</v>
      </c>
      <c r="BR365" s="503">
        <v>0</v>
      </c>
      <c r="BS365" s="503">
        <v>1055.1500000000001</v>
      </c>
      <c r="BT365" s="503">
        <v>0</v>
      </c>
      <c r="BU365" s="504">
        <v>0</v>
      </c>
      <c r="BV365" s="307"/>
      <c r="BW365" s="458"/>
      <c r="BX365" s="505"/>
      <c r="BY365" s="505"/>
      <c r="BZ365" s="505"/>
      <c r="CA365" s="505"/>
      <c r="CB365" s="505"/>
      <c r="CC365" s="505"/>
      <c r="CD365" s="505"/>
      <c r="CE365" s="505"/>
      <c r="CF365" s="505"/>
      <c r="CG365" s="505"/>
      <c r="CH365" s="505"/>
      <c r="CI365" s="505"/>
      <c r="CJ365" s="505"/>
      <c r="CK365" s="505"/>
      <c r="CL365" s="505"/>
      <c r="CM365" s="505"/>
      <c r="CN365" s="505"/>
      <c r="CO365" s="500"/>
      <c r="CP365" s="505"/>
      <c r="CQ365" s="505"/>
      <c r="CR365" s="506"/>
      <c r="CS365" s="500"/>
      <c r="CT365" s="505"/>
      <c r="CU365" s="500"/>
      <c r="CV365" s="500"/>
      <c r="CW365" s="500"/>
      <c r="CX365" s="506"/>
      <c r="CY365" s="505"/>
      <c r="CZ365" s="475"/>
      <c r="DA365" s="307"/>
      <c r="DB365" s="507">
        <v>0</v>
      </c>
      <c r="DC365" s="508"/>
      <c r="DD365" s="590"/>
      <c r="DE365" s="590"/>
      <c r="DF365" s="573">
        <v>790.1</v>
      </c>
      <c r="DG365" s="396">
        <v>236.62</v>
      </c>
      <c r="DH365" s="397"/>
      <c r="DI365" s="512"/>
      <c r="DJ365" s="171">
        <v>1026.72</v>
      </c>
      <c r="DK365" s="172">
        <v>790.1</v>
      </c>
      <c r="DL365" s="172">
        <v>236.62</v>
      </c>
      <c r="DM365" s="172">
        <v>788.33</v>
      </c>
      <c r="DN365" s="172">
        <v>283.19</v>
      </c>
      <c r="DO365" s="172">
        <v>2764.9199999999996</v>
      </c>
      <c r="DP365" s="172">
        <v>531.65</v>
      </c>
      <c r="DQ365" s="513">
        <v>0</v>
      </c>
      <c r="DS365" s="2"/>
      <c r="DT365" s="2"/>
      <c r="DU365" s="2"/>
      <c r="DV365" s="2"/>
      <c r="DW365" s="60"/>
      <c r="DX365" s="512">
        <v>33110</v>
      </c>
      <c r="DY365" s="514">
        <v>1</v>
      </c>
      <c r="DZ365" s="169">
        <v>0</v>
      </c>
      <c r="EA365" s="169">
        <v>0</v>
      </c>
      <c r="EB365" s="577"/>
      <c r="EC365" s="577"/>
      <c r="ED365" s="577"/>
      <c r="EE365" s="577"/>
      <c r="EF365" s="577"/>
      <c r="EG365" s="577"/>
      <c r="EH365" s="577"/>
      <c r="EI365" s="577"/>
      <c r="EJ365" s="577"/>
      <c r="EK365" s="577"/>
      <c r="EL365" s="577"/>
      <c r="EM365" s="169">
        <v>1192.05</v>
      </c>
      <c r="EO365" s="656">
        <v>7432.1</v>
      </c>
      <c r="EP365" s="657">
        <v>13114.2</v>
      </c>
      <c r="EQ365" s="658">
        <v>2450.1</v>
      </c>
      <c r="ER365" s="657">
        <v>2617.3000000000002</v>
      </c>
      <c r="ES365" s="657">
        <v>4020.9</v>
      </c>
      <c r="EU365" s="635">
        <v>5.3115046502739155E-2</v>
      </c>
      <c r="EV365" s="635">
        <v>5.7278412766875085E-2</v>
      </c>
      <c r="EW365" s="635">
        <v>1.6813804173354773E-2</v>
      </c>
      <c r="EX365" s="635">
        <v>3.7403457153365141E-2</v>
      </c>
      <c r="EY365" s="635">
        <v>3.2274368231046908E-2</v>
      </c>
      <c r="EZ365" s="9"/>
    </row>
    <row r="366" spans="1:160" x14ac:dyDescent="0.2">
      <c r="H366" s="14"/>
      <c r="I366" s="248"/>
      <c r="K366" s="249"/>
      <c r="L366" s="249"/>
      <c r="M366" s="486">
        <v>45233</v>
      </c>
      <c r="N366" s="193">
        <v>7849</v>
      </c>
      <c r="O366" s="191">
        <v>13756</v>
      </c>
      <c r="P366" s="192">
        <v>2640</v>
      </c>
      <c r="Q366" s="191">
        <v>2753</v>
      </c>
      <c r="R366" s="578">
        <v>4048</v>
      </c>
      <c r="S366" s="487"/>
      <c r="T366" s="488"/>
      <c r="U366" s="21"/>
      <c r="V366" s="21"/>
      <c r="W366" s="489"/>
      <c r="X366" s="490">
        <v>1562</v>
      </c>
      <c r="Y366" s="194">
        <v>78</v>
      </c>
      <c r="Z366" s="192">
        <v>0</v>
      </c>
      <c r="AA366" s="192">
        <v>25800.82</v>
      </c>
      <c r="AB366" s="192">
        <v>23374</v>
      </c>
      <c r="AC366" s="194">
        <v>2426.8199999999997</v>
      </c>
      <c r="AD366" s="491">
        <v>23374</v>
      </c>
      <c r="AE366" s="492">
        <v>1167.05</v>
      </c>
      <c r="AF366" s="192">
        <v>13756</v>
      </c>
      <c r="AG366" s="192">
        <v>13756</v>
      </c>
      <c r="AH366" s="192">
        <v>6.0499999999999545</v>
      </c>
      <c r="AI366" s="193">
        <v>7849</v>
      </c>
      <c r="AJ366" s="194">
        <v>0</v>
      </c>
      <c r="AK366" s="192">
        <v>212.15</v>
      </c>
      <c r="AL366" s="192">
        <v>243.64</v>
      </c>
      <c r="AM366" s="207">
        <v>1199.2</v>
      </c>
      <c r="AN366" s="207">
        <v>29.695238095238096</v>
      </c>
      <c r="AO366" s="197">
        <v>-0.14843271270327588</v>
      </c>
      <c r="AP366" s="493">
        <v>459.49</v>
      </c>
      <c r="AQ366" s="494">
        <v>2994.11</v>
      </c>
      <c r="AR366" s="495">
        <v>1137.9000000000001</v>
      </c>
      <c r="AS366" s="495">
        <v>1130.45</v>
      </c>
      <c r="AT366" s="495">
        <v>1239.77</v>
      </c>
      <c r="AU366" s="496">
        <v>1217.76</v>
      </c>
      <c r="AV366" s="596">
        <v>1154.19</v>
      </c>
      <c r="AW366" s="21"/>
      <c r="AX366" s="497">
        <v>1.2472000000000001</v>
      </c>
      <c r="AY366" s="498">
        <v>1.4319</v>
      </c>
      <c r="AZ366" s="499">
        <v>2.5838999999999999</v>
      </c>
      <c r="BA366" s="499">
        <v>2.4064000000000001</v>
      </c>
      <c r="BB366" s="579">
        <v>1.6414</v>
      </c>
      <c r="BC366" s="307"/>
      <c r="BD366" s="500"/>
      <c r="BE366" s="501"/>
      <c r="BF366" s="580">
        <v>1055.97</v>
      </c>
      <c r="BG366" s="502">
        <v>1055.97</v>
      </c>
      <c r="BH366" s="503">
        <v>0</v>
      </c>
      <c r="BI366" s="503">
        <v>0</v>
      </c>
      <c r="BJ366" s="503">
        <v>0</v>
      </c>
      <c r="BK366" s="503">
        <v>1055.97</v>
      </c>
      <c r="BL366" s="503">
        <v>1055.97</v>
      </c>
      <c r="BM366" s="503">
        <v>1055.97</v>
      </c>
      <c r="BN366" s="503">
        <v>1056.3900000000001</v>
      </c>
      <c r="BO366" s="503">
        <v>1055.97</v>
      </c>
      <c r="BP366" s="503">
        <v>34.235650325323718</v>
      </c>
      <c r="BQ366" s="503">
        <v>54.313160000001517</v>
      </c>
      <c r="BR366" s="503">
        <v>0</v>
      </c>
      <c r="BS366" s="503">
        <v>1055.97</v>
      </c>
      <c r="BT366" s="503">
        <v>0</v>
      </c>
      <c r="BU366" s="504">
        <v>0</v>
      </c>
      <c r="BV366" s="307"/>
      <c r="BW366" s="458"/>
      <c r="BX366" s="505"/>
      <c r="BY366" s="505"/>
      <c r="BZ366" s="505"/>
      <c r="CA366" s="505"/>
      <c r="CB366" s="505"/>
      <c r="CC366" s="505"/>
      <c r="CD366" s="505"/>
      <c r="CE366" s="505"/>
      <c r="CF366" s="505"/>
      <c r="CG366" s="505"/>
      <c r="CH366" s="505"/>
      <c r="CI366" s="505"/>
      <c r="CJ366" s="505"/>
      <c r="CK366" s="505"/>
      <c r="CL366" s="505"/>
      <c r="CM366" s="505"/>
      <c r="CN366" s="505"/>
      <c r="CO366" s="500"/>
      <c r="CP366" s="505"/>
      <c r="CQ366" s="505"/>
      <c r="CR366" s="506"/>
      <c r="CS366" s="500"/>
      <c r="CT366" s="505"/>
      <c r="CU366" s="500"/>
      <c r="CV366" s="500"/>
      <c r="CW366" s="500"/>
      <c r="CX366" s="506"/>
      <c r="CY366" s="505"/>
      <c r="CZ366" s="475"/>
      <c r="DA366" s="307"/>
      <c r="DB366" s="507">
        <v>0</v>
      </c>
      <c r="DC366" s="508"/>
      <c r="DD366" s="590"/>
      <c r="DE366" s="590"/>
      <c r="DF366" s="573">
        <v>789.57</v>
      </c>
      <c r="DG366" s="396">
        <v>273.31</v>
      </c>
      <c r="DH366" s="397"/>
      <c r="DI366" s="512"/>
      <c r="DJ366" s="171">
        <v>1062.8800000000001</v>
      </c>
      <c r="DK366" s="172">
        <v>789.57</v>
      </c>
      <c r="DL366" s="172">
        <v>273.31</v>
      </c>
      <c r="DM366" s="172">
        <v>1055.0999999999999</v>
      </c>
      <c r="DN366" s="172">
        <v>329.12</v>
      </c>
      <c r="DO366" s="172">
        <v>2499.3900000000003</v>
      </c>
      <c r="DP366" s="172">
        <v>475.84</v>
      </c>
      <c r="DQ366" s="513">
        <v>0</v>
      </c>
      <c r="DS366" s="2"/>
      <c r="DT366" s="2"/>
      <c r="DU366" s="2"/>
      <c r="DV366" s="2"/>
      <c r="DW366" s="60"/>
      <c r="DX366" s="512">
        <v>44314</v>
      </c>
      <c r="DY366" s="514">
        <v>1</v>
      </c>
      <c r="DZ366" s="169">
        <v>0</v>
      </c>
      <c r="EA366" s="169">
        <v>0</v>
      </c>
      <c r="EB366" s="577"/>
      <c r="EC366" s="577"/>
      <c r="ED366" s="577"/>
      <c r="EE366" s="577"/>
      <c r="EF366" s="577"/>
      <c r="EG366" s="577"/>
      <c r="EH366" s="577"/>
      <c r="EI366" s="577"/>
      <c r="EJ366" s="577"/>
      <c r="EK366" s="577"/>
      <c r="EL366" s="577"/>
      <c r="EM366" s="169">
        <v>1199.2</v>
      </c>
      <c r="EO366" s="656">
        <v>7434</v>
      </c>
      <c r="EP366" s="657">
        <v>12988</v>
      </c>
      <c r="EQ366" s="658">
        <v>2603</v>
      </c>
      <c r="ER366" s="657">
        <v>2659</v>
      </c>
      <c r="ES366" s="657">
        <v>4048</v>
      </c>
      <c r="EU366" s="635">
        <v>5.2872977449356609E-2</v>
      </c>
      <c r="EV366" s="635">
        <v>5.5830183192788603E-2</v>
      </c>
      <c r="EW366" s="635">
        <v>1.4015151515151515E-2</v>
      </c>
      <c r="EX366" s="635">
        <v>3.4144569560479475E-2</v>
      </c>
      <c r="EY366" s="635">
        <v>0</v>
      </c>
      <c r="EZ366" s="9"/>
    </row>
    <row r="367" spans="1:160" x14ac:dyDescent="0.2">
      <c r="H367" s="14"/>
      <c r="I367" s="248"/>
      <c r="K367" s="249"/>
      <c r="L367" s="249"/>
      <c r="M367" s="486">
        <v>45234</v>
      </c>
      <c r="N367" s="193">
        <v>7849</v>
      </c>
      <c r="O367" s="191">
        <v>13790</v>
      </c>
      <c r="P367" s="192">
        <v>2859</v>
      </c>
      <c r="Q367" s="191">
        <v>2740</v>
      </c>
      <c r="R367" s="578">
        <v>4085</v>
      </c>
      <c r="S367" s="487"/>
      <c r="T367" s="488"/>
      <c r="U367" s="21"/>
      <c r="V367" s="21"/>
      <c r="W367" s="489"/>
      <c r="X367" s="490">
        <v>1561</v>
      </c>
      <c r="Y367" s="194">
        <v>78</v>
      </c>
      <c r="Z367" s="192">
        <v>0</v>
      </c>
      <c r="AA367" s="192">
        <v>22493.39</v>
      </c>
      <c r="AB367" s="192">
        <v>23392</v>
      </c>
      <c r="AC367" s="194">
        <v>-898.61000000000058</v>
      </c>
      <c r="AD367" s="491">
        <v>23392</v>
      </c>
      <c r="AE367" s="492">
        <v>1420.57</v>
      </c>
      <c r="AF367" s="192">
        <v>13790</v>
      </c>
      <c r="AG367" s="192">
        <v>13790</v>
      </c>
      <c r="AH367" s="192">
        <v>23.569999999999936</v>
      </c>
      <c r="AI367" s="193">
        <v>7849</v>
      </c>
      <c r="AJ367" s="194">
        <v>0</v>
      </c>
      <c r="AK367" s="192">
        <v>268.12</v>
      </c>
      <c r="AL367" s="192">
        <v>208.86</v>
      </c>
      <c r="AM367" s="207">
        <v>1182</v>
      </c>
      <c r="AN367" s="207">
        <v>29.704761904761909</v>
      </c>
      <c r="AO367" s="197">
        <v>0.22102043860957776</v>
      </c>
      <c r="AP367" s="493">
        <v>500.74</v>
      </c>
      <c r="AQ367" s="494">
        <v>2920.57</v>
      </c>
      <c r="AR367" s="495">
        <v>1137.94</v>
      </c>
      <c r="AS367" s="495">
        <v>1128</v>
      </c>
      <c r="AT367" s="495">
        <v>1237.32</v>
      </c>
      <c r="AU367" s="496">
        <v>1218.3</v>
      </c>
      <c r="AV367" s="596">
        <v>1152.83</v>
      </c>
      <c r="AW367" s="21"/>
      <c r="AX367" s="497">
        <v>1.2476</v>
      </c>
      <c r="AY367" s="498">
        <v>1.4025000000000001</v>
      </c>
      <c r="AZ367" s="499">
        <v>2.556</v>
      </c>
      <c r="BA367" s="499">
        <v>2.4171</v>
      </c>
      <c r="BB367" s="579">
        <v>1.625</v>
      </c>
      <c r="BC367" s="307"/>
      <c r="BD367" s="500"/>
      <c r="BE367" s="501"/>
      <c r="BF367" s="580">
        <v>1056.58</v>
      </c>
      <c r="BG367" s="502">
        <v>1056.58</v>
      </c>
      <c r="BH367" s="503">
        <v>0</v>
      </c>
      <c r="BI367" s="503">
        <v>0</v>
      </c>
      <c r="BJ367" s="503">
        <v>0</v>
      </c>
      <c r="BK367" s="503">
        <v>1056.58</v>
      </c>
      <c r="BL367" s="503">
        <v>1056.58</v>
      </c>
      <c r="BM367" s="503">
        <v>1056.58</v>
      </c>
      <c r="BN367" s="503">
        <v>1056.6500000000001</v>
      </c>
      <c r="BO367" s="503">
        <v>1056.58</v>
      </c>
      <c r="BP367" s="503">
        <v>33.897774798071701</v>
      </c>
      <c r="BQ367" s="503">
        <v>40.502440000000661</v>
      </c>
      <c r="BR367" s="503">
        <v>0</v>
      </c>
      <c r="BS367" s="503">
        <v>1056.6199999999999</v>
      </c>
      <c r="BT367" s="503">
        <v>0</v>
      </c>
      <c r="BU367" s="504">
        <v>0</v>
      </c>
      <c r="BV367" s="307"/>
      <c r="BW367" s="458"/>
      <c r="BX367" s="505"/>
      <c r="BY367" s="505"/>
      <c r="BZ367" s="505"/>
      <c r="CA367" s="505"/>
      <c r="CB367" s="505"/>
      <c r="CC367" s="505"/>
      <c r="CD367" s="505"/>
      <c r="CE367" s="505"/>
      <c r="CF367" s="505"/>
      <c r="CG367" s="505"/>
      <c r="CH367" s="505"/>
      <c r="CI367" s="505"/>
      <c r="CJ367" s="505"/>
      <c r="CK367" s="505"/>
      <c r="CL367" s="505"/>
      <c r="CM367" s="505"/>
      <c r="CN367" s="505"/>
      <c r="CO367" s="500"/>
      <c r="CP367" s="505"/>
      <c r="CQ367" s="505"/>
      <c r="CR367" s="506"/>
      <c r="CS367" s="500"/>
      <c r="CT367" s="505"/>
      <c r="CU367" s="500"/>
      <c r="CV367" s="500"/>
      <c r="CW367" s="500"/>
      <c r="CX367" s="506"/>
      <c r="CY367" s="505"/>
      <c r="CZ367" s="475"/>
      <c r="DA367" s="307"/>
      <c r="DB367" s="507">
        <v>0</v>
      </c>
      <c r="DC367" s="508"/>
      <c r="DD367" s="590"/>
      <c r="DE367" s="590"/>
      <c r="DF367" s="573">
        <v>800.81</v>
      </c>
      <c r="DG367" s="396">
        <v>260.97000000000003</v>
      </c>
      <c r="DH367" s="397"/>
      <c r="DI367" s="512"/>
      <c r="DJ367" s="171">
        <v>1061.78</v>
      </c>
      <c r="DK367" s="172">
        <v>800.81</v>
      </c>
      <c r="DL367" s="172">
        <v>260.97000000000003</v>
      </c>
      <c r="DM367" s="172">
        <v>738.4</v>
      </c>
      <c r="DN367" s="172">
        <v>211.76</v>
      </c>
      <c r="DO367" s="172">
        <v>2561.8000000000002</v>
      </c>
      <c r="DP367" s="172">
        <v>525.04999999999995</v>
      </c>
      <c r="DQ367" s="513">
        <v>0</v>
      </c>
      <c r="DS367" s="2"/>
      <c r="DT367" s="2"/>
      <c r="DU367" s="2"/>
      <c r="DV367" s="2"/>
      <c r="DW367" s="60"/>
      <c r="DX367" s="512">
        <v>31013</v>
      </c>
      <c r="DY367" s="514">
        <v>1</v>
      </c>
      <c r="DZ367" s="169">
        <v>0</v>
      </c>
      <c r="EA367" s="169">
        <v>0</v>
      </c>
      <c r="EB367" s="577"/>
      <c r="EC367" s="577"/>
      <c r="ED367" s="577"/>
      <c r="EE367" s="577"/>
      <c r="EF367" s="577"/>
      <c r="EG367" s="577"/>
      <c r="EH367" s="577"/>
      <c r="EI367" s="577"/>
      <c r="EJ367" s="577"/>
      <c r="EK367" s="577"/>
      <c r="EL367" s="577"/>
      <c r="EM367" s="169">
        <v>1182</v>
      </c>
      <c r="EO367" s="656">
        <v>7445</v>
      </c>
      <c r="EP367" s="657">
        <v>13018</v>
      </c>
      <c r="EQ367" s="658">
        <v>2810</v>
      </c>
      <c r="ER367" s="657">
        <v>2645</v>
      </c>
      <c r="ES367" s="657">
        <v>4084</v>
      </c>
      <c r="EU367" s="635">
        <v>5.1471525035036311E-2</v>
      </c>
      <c r="EV367" s="635">
        <v>5.598259608411893E-2</v>
      </c>
      <c r="EW367" s="635">
        <v>1.7138859741168241E-2</v>
      </c>
      <c r="EX367" s="635">
        <v>3.4671532846715328E-2</v>
      </c>
      <c r="EY367" s="635">
        <v>2.4479804161566709E-4</v>
      </c>
      <c r="EZ367" s="9"/>
    </row>
    <row r="368" spans="1:160" x14ac:dyDescent="0.2">
      <c r="H368" s="14"/>
      <c r="I368" s="248"/>
      <c r="K368" s="249"/>
      <c r="L368" s="249"/>
      <c r="M368" s="486">
        <v>45235</v>
      </c>
      <c r="N368" s="193">
        <v>7849</v>
      </c>
      <c r="O368" s="191">
        <v>13717</v>
      </c>
      <c r="P368" s="192">
        <v>2926</v>
      </c>
      <c r="Q368" s="191">
        <v>2727</v>
      </c>
      <c r="R368" s="578">
        <v>4006</v>
      </c>
      <c r="S368" s="487"/>
      <c r="T368" s="488"/>
      <c r="U368" s="21"/>
      <c r="V368" s="21"/>
      <c r="W368" s="489"/>
      <c r="X368" s="490">
        <v>1560</v>
      </c>
      <c r="Y368" s="194">
        <v>78</v>
      </c>
      <c r="Z368" s="192">
        <v>0</v>
      </c>
      <c r="AA368" s="192">
        <v>22472.65</v>
      </c>
      <c r="AB368" s="192">
        <v>23369</v>
      </c>
      <c r="AC368" s="194">
        <v>-896.34999999999854</v>
      </c>
      <c r="AD368" s="491">
        <v>23369</v>
      </c>
      <c r="AE368" s="492">
        <v>1413.29</v>
      </c>
      <c r="AF368" s="192">
        <v>13717</v>
      </c>
      <c r="AG368" s="192">
        <v>13717</v>
      </c>
      <c r="AH368" s="192">
        <v>15.289999999999964</v>
      </c>
      <c r="AI368" s="193">
        <v>7849</v>
      </c>
      <c r="AJ368" s="194">
        <v>0</v>
      </c>
      <c r="AK368" s="192">
        <v>192.04</v>
      </c>
      <c r="AL368" s="192">
        <v>297.77401733398438</v>
      </c>
      <c r="AM368" s="207">
        <v>1179.46</v>
      </c>
      <c r="AN368" s="207">
        <v>30.540476190476191</v>
      </c>
      <c r="AO368" s="197">
        <v>-0.55058330209323258</v>
      </c>
      <c r="AP368" s="493">
        <v>432.51</v>
      </c>
      <c r="AQ368" s="494">
        <v>3000.7</v>
      </c>
      <c r="AR368" s="495">
        <v>1140.33</v>
      </c>
      <c r="AS368" s="495">
        <v>1128.8</v>
      </c>
      <c r="AT368" s="495">
        <v>1240.71</v>
      </c>
      <c r="AU368" s="496">
        <v>1218.6400000000001</v>
      </c>
      <c r="AV368" s="596">
        <v>1153.72</v>
      </c>
      <c r="AW368" s="21"/>
      <c r="AX368" s="497">
        <v>1.2827</v>
      </c>
      <c r="AY368" s="498">
        <v>1.4134</v>
      </c>
      <c r="AZ368" s="499">
        <v>2.6023999999999998</v>
      </c>
      <c r="BA368" s="499">
        <v>2.42</v>
      </c>
      <c r="BB368" s="579">
        <v>1.6466000000000001</v>
      </c>
      <c r="BC368" s="307"/>
      <c r="BD368" s="500"/>
      <c r="BE368" s="501"/>
      <c r="BF368" s="580">
        <v>1056.83</v>
      </c>
      <c r="BG368" s="502">
        <v>1056.83</v>
      </c>
      <c r="BH368" s="503">
        <v>0</v>
      </c>
      <c r="BI368" s="503">
        <v>0</v>
      </c>
      <c r="BJ368" s="503">
        <v>0</v>
      </c>
      <c r="BK368" s="503">
        <v>1056.83</v>
      </c>
      <c r="BL368" s="503">
        <v>1056.83</v>
      </c>
      <c r="BM368" s="503">
        <v>1056.83</v>
      </c>
      <c r="BN368" s="503">
        <v>1056.8</v>
      </c>
      <c r="BO368" s="503">
        <v>1056.82</v>
      </c>
      <c r="BP368" s="503">
        <v>33.988150520416333</v>
      </c>
      <c r="BQ368" s="503">
        <v>74.008000000000266</v>
      </c>
      <c r="BR368" s="503">
        <v>0</v>
      </c>
      <c r="BS368" s="503">
        <v>1056.8599999999999</v>
      </c>
      <c r="BT368" s="503">
        <v>0</v>
      </c>
      <c r="BU368" s="504">
        <v>0</v>
      </c>
      <c r="BV368" s="307"/>
      <c r="BW368" s="458"/>
      <c r="BX368" s="505"/>
      <c r="BY368" s="505"/>
      <c r="BZ368" s="505"/>
      <c r="CA368" s="505"/>
      <c r="CB368" s="505"/>
      <c r="CC368" s="505"/>
      <c r="CD368" s="505"/>
      <c r="CE368" s="505"/>
      <c r="CF368" s="505"/>
      <c r="CG368" s="505"/>
      <c r="CH368" s="505"/>
      <c r="CI368" s="505"/>
      <c r="CJ368" s="505"/>
      <c r="CK368" s="505"/>
      <c r="CL368" s="505"/>
      <c r="CM368" s="505"/>
      <c r="CN368" s="505"/>
      <c r="CO368" s="500"/>
      <c r="CP368" s="505"/>
      <c r="CQ368" s="505"/>
      <c r="CR368" s="506"/>
      <c r="CS368" s="500"/>
      <c r="CT368" s="505"/>
      <c r="CU368" s="500"/>
      <c r="CV368" s="500"/>
      <c r="CW368" s="500"/>
      <c r="CX368" s="506"/>
      <c r="CY368" s="505"/>
      <c r="CZ368" s="475"/>
      <c r="DA368" s="307"/>
      <c r="DB368" s="507">
        <v>0</v>
      </c>
      <c r="DC368" s="508"/>
      <c r="DD368" s="590"/>
      <c r="DE368" s="590"/>
      <c r="DF368" s="573">
        <v>810.51</v>
      </c>
      <c r="DG368" s="396">
        <v>250.77</v>
      </c>
      <c r="DH368" s="397"/>
      <c r="DI368" s="512"/>
      <c r="DJ368" s="171">
        <v>1061.28</v>
      </c>
      <c r="DK368" s="172">
        <v>810.51</v>
      </c>
      <c r="DL368" s="172">
        <v>250.77</v>
      </c>
      <c r="DM368" s="172">
        <v>0</v>
      </c>
      <c r="DN368" s="172">
        <v>0</v>
      </c>
      <c r="DO368" s="172">
        <v>3372.3100000000004</v>
      </c>
      <c r="DP368" s="172">
        <v>775.81999999999994</v>
      </c>
      <c r="DQ368" s="513">
        <v>0</v>
      </c>
      <c r="DS368" s="2"/>
      <c r="DT368" s="2"/>
      <c r="DU368" s="2"/>
      <c r="DV368" s="2"/>
      <c r="DW368" s="60"/>
      <c r="DX368" s="512">
        <v>0</v>
      </c>
      <c r="DY368" s="514">
        <v>0</v>
      </c>
      <c r="DZ368" s="169">
        <v>0</v>
      </c>
      <c r="EA368" s="169">
        <v>0</v>
      </c>
      <c r="EB368" s="577"/>
      <c r="EC368" s="577"/>
      <c r="ED368" s="577"/>
      <c r="EE368" s="577"/>
      <c r="EF368" s="577"/>
      <c r="EG368" s="577"/>
      <c r="EH368" s="577"/>
      <c r="EI368" s="577"/>
      <c r="EJ368" s="577"/>
      <c r="EK368" s="577"/>
      <c r="EL368" s="577"/>
      <c r="EM368" s="169">
        <v>1179.46</v>
      </c>
      <c r="EO368" s="656">
        <v>7459.1</v>
      </c>
      <c r="EP368" s="657">
        <v>12955</v>
      </c>
      <c r="EQ368" s="658">
        <v>2883.5</v>
      </c>
      <c r="ER368" s="657">
        <v>2633.1</v>
      </c>
      <c r="ES368" s="657">
        <v>4005.72</v>
      </c>
      <c r="EU368" s="635">
        <v>4.9675117849407521E-2</v>
      </c>
      <c r="EV368" s="635">
        <v>5.5551505431216737E-2</v>
      </c>
      <c r="EW368" s="635">
        <v>1.4524948735475052E-2</v>
      </c>
      <c r="EX368" s="635">
        <v>3.4433443344334465E-2</v>
      </c>
      <c r="EY368" s="635">
        <v>6.9895157264153788E-5</v>
      </c>
      <c r="EZ368" s="9"/>
    </row>
    <row r="369" spans="8:156" x14ac:dyDescent="0.2">
      <c r="H369" s="14"/>
      <c r="I369" s="248"/>
      <c r="K369" s="249"/>
      <c r="L369" s="249"/>
      <c r="M369" s="486">
        <v>45236</v>
      </c>
      <c r="N369" s="193">
        <v>7849</v>
      </c>
      <c r="O369" s="191">
        <v>13710</v>
      </c>
      <c r="P369" s="192">
        <v>2873</v>
      </c>
      <c r="Q369" s="191">
        <v>2723</v>
      </c>
      <c r="R369" s="578">
        <v>4100</v>
      </c>
      <c r="S369" s="487"/>
      <c r="T369" s="488"/>
      <c r="U369" s="21"/>
      <c r="V369" s="21"/>
      <c r="W369" s="489"/>
      <c r="X369" s="490">
        <v>1580</v>
      </c>
      <c r="Y369" s="194">
        <v>78</v>
      </c>
      <c r="Z369" s="192">
        <v>0</v>
      </c>
      <c r="AA369" s="192">
        <v>22563.86</v>
      </c>
      <c r="AB369" s="192">
        <v>23456</v>
      </c>
      <c r="AC369" s="194">
        <v>-892.13999999999942</v>
      </c>
      <c r="AD369" s="491">
        <v>23456</v>
      </c>
      <c r="AE369" s="492">
        <v>1370.17</v>
      </c>
      <c r="AF369" s="192">
        <v>13710</v>
      </c>
      <c r="AG369" s="192">
        <v>13710</v>
      </c>
      <c r="AH369" s="192">
        <v>135.17000000000007</v>
      </c>
      <c r="AI369" s="193">
        <v>7849</v>
      </c>
      <c r="AJ369" s="194">
        <v>0</v>
      </c>
      <c r="AK369" s="192">
        <v>580.55320000000006</v>
      </c>
      <c r="AL369" s="192">
        <v>477.83157348632813</v>
      </c>
      <c r="AM369" s="207">
        <v>1181.92</v>
      </c>
      <c r="AN369" s="207">
        <v>30.38095238095238</v>
      </c>
      <c r="AO369" s="197">
        <v>0.17693749085126381</v>
      </c>
      <c r="AP369" s="493">
        <v>0</v>
      </c>
      <c r="AQ369" s="494">
        <v>3008.36</v>
      </c>
      <c r="AR369" s="495">
        <v>1139.9000000000001</v>
      </c>
      <c r="AS369" s="495">
        <v>1128.1500000000001</v>
      </c>
      <c r="AT369" s="495">
        <v>1242.8900000000001</v>
      </c>
      <c r="AU369" s="496">
        <v>1218.83</v>
      </c>
      <c r="AV369" s="596">
        <v>1152.81</v>
      </c>
      <c r="AW369" s="21"/>
      <c r="AX369" s="497">
        <v>1.276</v>
      </c>
      <c r="AY369" s="498">
        <v>1.4058999999999999</v>
      </c>
      <c r="AZ369" s="499">
        <v>2.6316999999999999</v>
      </c>
      <c r="BA369" s="499">
        <v>2.4245000000000001</v>
      </c>
      <c r="BB369" s="579">
        <v>1.6336999999999999</v>
      </c>
      <c r="BC369" s="307"/>
      <c r="BD369" s="500"/>
      <c r="BE369" s="501"/>
      <c r="BF369" s="580">
        <v>1056.6500000000001</v>
      </c>
      <c r="BG369" s="502">
        <v>1056.6500000000001</v>
      </c>
      <c r="BH369" s="503">
        <v>0</v>
      </c>
      <c r="BI369" s="503">
        <v>0</v>
      </c>
      <c r="BJ369" s="503">
        <v>0</v>
      </c>
      <c r="BK369" s="503">
        <v>1056.6500000000001</v>
      </c>
      <c r="BL369" s="503">
        <v>1056.6500000000001</v>
      </c>
      <c r="BM369" s="503">
        <v>1056.6500000000001</v>
      </c>
      <c r="BN369" s="503">
        <v>1056.67</v>
      </c>
      <c r="BO369" s="503">
        <v>1056.6199999999999</v>
      </c>
      <c r="BP369" s="503">
        <v>34.394176931690929</v>
      </c>
      <c r="BQ369" s="503">
        <v>34.401489999999285</v>
      </c>
      <c r="BR369" s="503">
        <v>0</v>
      </c>
      <c r="BS369" s="503">
        <v>1056.72</v>
      </c>
      <c r="BT369" s="503">
        <v>0</v>
      </c>
      <c r="BU369" s="504">
        <v>0</v>
      </c>
      <c r="BV369" s="307"/>
      <c r="BW369" s="458"/>
      <c r="BX369" s="505"/>
      <c r="BY369" s="505"/>
      <c r="BZ369" s="505"/>
      <c r="CA369" s="505"/>
      <c r="CB369" s="505"/>
      <c r="CC369" s="505"/>
      <c r="CD369" s="505"/>
      <c r="CE369" s="505"/>
      <c r="CF369" s="505"/>
      <c r="CG369" s="505"/>
      <c r="CH369" s="505"/>
      <c r="CI369" s="505"/>
      <c r="CJ369" s="505"/>
      <c r="CK369" s="505"/>
      <c r="CL369" s="505"/>
      <c r="CM369" s="505"/>
      <c r="CN369" s="505"/>
      <c r="CO369" s="500"/>
      <c r="CP369" s="505"/>
      <c r="CQ369" s="505"/>
      <c r="CR369" s="506"/>
      <c r="CS369" s="500"/>
      <c r="CT369" s="505"/>
      <c r="CU369" s="500"/>
      <c r="CV369" s="500"/>
      <c r="CW369" s="500"/>
      <c r="CX369" s="506"/>
      <c r="CY369" s="505"/>
      <c r="CZ369" s="475"/>
      <c r="DA369" s="307"/>
      <c r="DB369" s="507">
        <v>0</v>
      </c>
      <c r="DC369" s="508"/>
      <c r="DD369" s="590"/>
      <c r="DE369" s="590"/>
      <c r="DF369" s="573">
        <v>783.89</v>
      </c>
      <c r="DG369" s="396">
        <v>291.10000000000002</v>
      </c>
      <c r="DH369" s="397"/>
      <c r="DI369" s="512"/>
      <c r="DJ369" s="171">
        <v>1074.99</v>
      </c>
      <c r="DK369" s="172">
        <v>783.89</v>
      </c>
      <c r="DL369" s="172">
        <v>291.10000000000002</v>
      </c>
      <c r="DM369" s="172">
        <v>1246.71</v>
      </c>
      <c r="DN369" s="172">
        <v>611.9</v>
      </c>
      <c r="DO369" s="172">
        <v>2909.49</v>
      </c>
      <c r="DP369" s="172">
        <v>455.02</v>
      </c>
      <c r="DQ369" s="513">
        <v>0</v>
      </c>
      <c r="DS369" s="2"/>
      <c r="DT369" s="2"/>
      <c r="DU369" s="2"/>
      <c r="DV369" s="2"/>
      <c r="DW369" s="60"/>
      <c r="DX369" s="512">
        <v>52362</v>
      </c>
      <c r="DY369" s="514">
        <v>2</v>
      </c>
      <c r="DZ369" s="169">
        <v>0</v>
      </c>
      <c r="EA369" s="169">
        <v>0</v>
      </c>
      <c r="EB369" s="577"/>
      <c r="EC369" s="577"/>
      <c r="ED369" s="577"/>
      <c r="EE369" s="577"/>
      <c r="EF369" s="577"/>
      <c r="EG369" s="577"/>
      <c r="EH369" s="577"/>
      <c r="EI369" s="577"/>
      <c r="EJ369" s="577"/>
      <c r="EK369" s="577"/>
      <c r="EL369" s="577"/>
      <c r="EM369" s="169">
        <v>1181.92</v>
      </c>
      <c r="EO369" s="656">
        <v>7557.3</v>
      </c>
      <c r="EP369" s="657">
        <v>12942.2</v>
      </c>
      <c r="EQ369" s="658">
        <v>2818.9</v>
      </c>
      <c r="ER369" s="657">
        <v>2629.9</v>
      </c>
      <c r="ES369" s="657">
        <v>3965.5</v>
      </c>
      <c r="EU369" s="635">
        <v>3.7163969932475449E-2</v>
      </c>
      <c r="EV369" s="635">
        <v>5.6002917578409868E-2</v>
      </c>
      <c r="EW369" s="635">
        <v>1.8830490776192102E-2</v>
      </c>
      <c r="EX369" s="635">
        <v>3.4190231362467835E-2</v>
      </c>
      <c r="EY369" s="635">
        <v>3.2804878048780489E-2</v>
      </c>
      <c r="EZ369" s="9"/>
    </row>
    <row r="370" spans="8:156" x14ac:dyDescent="0.2">
      <c r="H370" s="14"/>
      <c r="I370" s="248"/>
      <c r="K370" s="249"/>
      <c r="L370" s="249"/>
      <c r="M370" s="486">
        <v>45237</v>
      </c>
      <c r="N370" s="193">
        <v>7849</v>
      </c>
      <c r="O370" s="191">
        <v>14248</v>
      </c>
      <c r="P370" s="192">
        <v>2962</v>
      </c>
      <c r="Q370" s="191">
        <v>2707</v>
      </c>
      <c r="R370" s="578">
        <v>4083</v>
      </c>
      <c r="S370" s="487"/>
      <c r="T370" s="488"/>
      <c r="U370" s="21"/>
      <c r="V370" s="21"/>
      <c r="W370" s="489"/>
      <c r="X370" s="490">
        <v>1593</v>
      </c>
      <c r="Y370" s="194">
        <v>80</v>
      </c>
      <c r="Z370" s="192">
        <v>0</v>
      </c>
      <c r="AA370" s="192">
        <v>22400.99</v>
      </c>
      <c r="AB370" s="192">
        <v>23289</v>
      </c>
      <c r="AC370" s="194">
        <v>-888.0099999999984</v>
      </c>
      <c r="AD370" s="491">
        <v>23289</v>
      </c>
      <c r="AE370" s="492">
        <v>2041.29</v>
      </c>
      <c r="AF370" s="192">
        <v>14248</v>
      </c>
      <c r="AG370" s="192">
        <v>13000</v>
      </c>
      <c r="AH370" s="192">
        <v>1191.29</v>
      </c>
      <c r="AI370" s="193">
        <v>7849</v>
      </c>
      <c r="AJ370" s="194">
        <v>0</v>
      </c>
      <c r="AK370" s="192">
        <v>672.12</v>
      </c>
      <c r="AL370" s="192">
        <v>672.63</v>
      </c>
      <c r="AM370" s="207">
        <v>1176.52</v>
      </c>
      <c r="AN370" s="207">
        <v>30.307142857142853</v>
      </c>
      <c r="AO370" s="197">
        <v>-7.587930726655819E-4</v>
      </c>
      <c r="AP370" s="493">
        <v>0</v>
      </c>
      <c r="AQ370" s="494">
        <v>2997.07</v>
      </c>
      <c r="AR370" s="495">
        <v>1139.7</v>
      </c>
      <c r="AS370" s="495">
        <v>1131.8</v>
      </c>
      <c r="AT370" s="495">
        <v>1239.27</v>
      </c>
      <c r="AU370" s="496">
        <v>1216.96</v>
      </c>
      <c r="AV370" s="596">
        <v>1152.5</v>
      </c>
      <c r="AW370" s="21"/>
      <c r="AX370" s="497">
        <v>1.2728999999999999</v>
      </c>
      <c r="AY370" s="498">
        <v>1.4474</v>
      </c>
      <c r="AZ370" s="499">
        <v>2.5878999999999999</v>
      </c>
      <c r="BA370" s="499">
        <v>2.3988</v>
      </c>
      <c r="BB370" s="579">
        <v>1.6296999999999999</v>
      </c>
      <c r="BC370" s="307"/>
      <c r="BD370" s="500"/>
      <c r="BE370" s="501"/>
      <c r="BF370" s="580">
        <v>1057.1500000000001</v>
      </c>
      <c r="BG370" s="502">
        <v>1057.1500000000001</v>
      </c>
      <c r="BH370" s="503">
        <v>0</v>
      </c>
      <c r="BI370" s="503">
        <v>0</v>
      </c>
      <c r="BJ370" s="503">
        <v>0</v>
      </c>
      <c r="BK370" s="503">
        <v>1057.1500000000001</v>
      </c>
      <c r="BL370" s="503">
        <v>1057.1500000000001</v>
      </c>
      <c r="BM370" s="503">
        <v>1057.1500000000001</v>
      </c>
      <c r="BN370" s="503">
        <v>1056.95</v>
      </c>
      <c r="BO370" s="503">
        <v>1057.1300000000001</v>
      </c>
      <c r="BP370" s="503">
        <v>34.018336525479612</v>
      </c>
      <c r="BQ370" s="503">
        <v>89.622799999998733</v>
      </c>
      <c r="BR370" s="503">
        <v>0</v>
      </c>
      <c r="BS370" s="503">
        <v>1057.2</v>
      </c>
      <c r="BT370" s="503">
        <v>0</v>
      </c>
      <c r="BU370" s="504">
        <v>0</v>
      </c>
      <c r="BV370" s="307"/>
      <c r="BW370" s="458"/>
      <c r="BX370" s="505"/>
      <c r="BY370" s="505"/>
      <c r="BZ370" s="505"/>
      <c r="CA370" s="505"/>
      <c r="CB370" s="505"/>
      <c r="CC370" s="505"/>
      <c r="CD370" s="505"/>
      <c r="CE370" s="505"/>
      <c r="CF370" s="505"/>
      <c r="CG370" s="505"/>
      <c r="CH370" s="505"/>
      <c r="CI370" s="505"/>
      <c r="CJ370" s="505"/>
      <c r="CK370" s="505"/>
      <c r="CL370" s="505"/>
      <c r="CM370" s="505"/>
      <c r="CN370" s="505"/>
      <c r="CO370" s="500"/>
      <c r="CP370" s="505"/>
      <c r="CQ370" s="505"/>
      <c r="CR370" s="506"/>
      <c r="CS370" s="500"/>
      <c r="CT370" s="505"/>
      <c r="CU370" s="500"/>
      <c r="CV370" s="500"/>
      <c r="CW370" s="500"/>
      <c r="CX370" s="506"/>
      <c r="CY370" s="505"/>
      <c r="CZ370" s="475"/>
      <c r="DA370" s="307"/>
      <c r="DB370" s="507">
        <v>0</v>
      </c>
      <c r="DC370" s="508"/>
      <c r="DD370" s="590"/>
      <c r="DE370" s="590"/>
      <c r="DF370" s="573">
        <v>821.22</v>
      </c>
      <c r="DG370" s="396">
        <v>262.23</v>
      </c>
      <c r="DH370" s="397"/>
      <c r="DI370" s="512"/>
      <c r="DJ370" s="171">
        <v>1083.45</v>
      </c>
      <c r="DK370" s="172">
        <v>821.22</v>
      </c>
      <c r="DL370" s="172">
        <v>262.23</v>
      </c>
      <c r="DM370" s="172">
        <v>1086.79</v>
      </c>
      <c r="DN370" s="172">
        <v>211.57</v>
      </c>
      <c r="DO370" s="172">
        <v>2643.92</v>
      </c>
      <c r="DP370" s="172">
        <v>505.67999999999995</v>
      </c>
      <c r="DQ370" s="513">
        <v>0</v>
      </c>
      <c r="DS370" s="2"/>
      <c r="DT370" s="2"/>
      <c r="DU370" s="2"/>
      <c r="DV370" s="2"/>
      <c r="DW370" s="60"/>
      <c r="DX370" s="512">
        <v>45645</v>
      </c>
      <c r="DY370" s="514">
        <v>1</v>
      </c>
      <c r="DZ370" s="169">
        <v>0</v>
      </c>
      <c r="EA370" s="169">
        <v>0</v>
      </c>
      <c r="EB370" s="577"/>
      <c r="EC370" s="577"/>
      <c r="ED370" s="577"/>
      <c r="EE370" s="577"/>
      <c r="EF370" s="577"/>
      <c r="EG370" s="577"/>
      <c r="EH370" s="577"/>
      <c r="EI370" s="577"/>
      <c r="EJ370" s="577"/>
      <c r="EK370" s="577"/>
      <c r="EL370" s="577"/>
      <c r="EM370" s="169">
        <v>1176.52</v>
      </c>
      <c r="EO370" s="656">
        <v>7462.9</v>
      </c>
      <c r="EP370" s="657">
        <v>13340.1</v>
      </c>
      <c r="EQ370" s="658">
        <v>2917.1</v>
      </c>
      <c r="ER370" s="657">
        <v>2613.3000000000002</v>
      </c>
      <c r="ES370" s="657">
        <v>3941.6</v>
      </c>
      <c r="EU370" s="635">
        <v>4.9190979742642423E-2</v>
      </c>
      <c r="EV370" s="635">
        <v>6.372122403144298E-2</v>
      </c>
      <c r="EW370" s="635">
        <v>1.5158676569885243E-2</v>
      </c>
      <c r="EX370" s="635">
        <v>3.4613963797561813E-2</v>
      </c>
      <c r="EY370" s="635">
        <v>3.4631398481508716E-2</v>
      </c>
      <c r="EZ370" s="9"/>
    </row>
    <row r="371" spans="8:156" x14ac:dyDescent="0.2">
      <c r="H371" s="14"/>
      <c r="I371" s="248"/>
      <c r="K371" s="249"/>
      <c r="L371" s="249"/>
      <c r="M371" s="486">
        <v>45238</v>
      </c>
      <c r="N371" s="193">
        <v>7849</v>
      </c>
      <c r="O371" s="191">
        <v>14180</v>
      </c>
      <c r="P371" s="192">
        <v>2838</v>
      </c>
      <c r="Q371" s="191">
        <v>2719</v>
      </c>
      <c r="R371" s="578">
        <v>4166</v>
      </c>
      <c r="S371" s="487"/>
      <c r="T371" s="488"/>
      <c r="U371" s="21"/>
      <c r="V371" s="21"/>
      <c r="W371" s="489"/>
      <c r="X371" s="490">
        <v>1588</v>
      </c>
      <c r="Y371" s="194">
        <v>79</v>
      </c>
      <c r="Z371" s="192">
        <v>0</v>
      </c>
      <c r="AA371" s="192">
        <v>22470.1</v>
      </c>
      <c r="AB371" s="192">
        <v>23362</v>
      </c>
      <c r="AC371" s="194">
        <v>-891.90000000000146</v>
      </c>
      <c r="AD371" s="491">
        <v>23362</v>
      </c>
      <c r="AE371" s="492">
        <v>1750.96</v>
      </c>
      <c r="AF371" s="192">
        <v>14180</v>
      </c>
      <c r="AG371" s="192">
        <v>13000</v>
      </c>
      <c r="AH371" s="192">
        <v>1075.96</v>
      </c>
      <c r="AI371" s="193">
        <v>7849</v>
      </c>
      <c r="AJ371" s="194">
        <v>0</v>
      </c>
      <c r="AK371" s="192">
        <v>610.57000000000005</v>
      </c>
      <c r="AL371" s="192">
        <v>675.37</v>
      </c>
      <c r="AM371" s="207">
        <v>1179.3599999999999</v>
      </c>
      <c r="AN371" s="207">
        <v>30.080952380952382</v>
      </c>
      <c r="AO371" s="197">
        <v>-0.10613033722587083</v>
      </c>
      <c r="AP371" s="493">
        <v>166.82</v>
      </c>
      <c r="AQ371" s="494">
        <v>3015.29</v>
      </c>
      <c r="AR371" s="495">
        <v>1138.74</v>
      </c>
      <c r="AS371" s="495">
        <v>1129.6199999999999</v>
      </c>
      <c r="AT371" s="495">
        <v>1233.43</v>
      </c>
      <c r="AU371" s="496">
        <v>1218.56</v>
      </c>
      <c r="AV371" s="596">
        <v>1152.95</v>
      </c>
      <c r="AW371" s="21"/>
      <c r="AX371" s="497">
        <v>1.2634000000000001</v>
      </c>
      <c r="AY371" s="498">
        <v>1.4256</v>
      </c>
      <c r="AZ371" s="499">
        <v>2.5144000000000002</v>
      </c>
      <c r="BA371" s="499">
        <v>2.4258999999999999</v>
      </c>
      <c r="BB371" s="579">
        <v>1.633</v>
      </c>
      <c r="BC371" s="307"/>
      <c r="BD371" s="500"/>
      <c r="BE371" s="501"/>
      <c r="BF371" s="580">
        <v>1057.1500000000001</v>
      </c>
      <c r="BG371" s="502">
        <v>1057.1500000000001</v>
      </c>
      <c r="BH371" s="503">
        <v>0</v>
      </c>
      <c r="BI371" s="503">
        <v>0</v>
      </c>
      <c r="BJ371" s="503">
        <v>0</v>
      </c>
      <c r="BK371" s="503">
        <v>1057.1500000000001</v>
      </c>
      <c r="BL371" s="503">
        <v>1057.1500000000001</v>
      </c>
      <c r="BM371" s="503">
        <v>1057.1500000000001</v>
      </c>
      <c r="BN371" s="503">
        <v>1056.8</v>
      </c>
      <c r="BO371" s="503">
        <v>1057.1300000000001</v>
      </c>
      <c r="BP371" s="503">
        <v>34.024313429075335</v>
      </c>
      <c r="BQ371" s="503">
        <v>36.360379999998713</v>
      </c>
      <c r="BR371" s="503">
        <v>0</v>
      </c>
      <c r="BS371" s="503">
        <v>1057.2</v>
      </c>
      <c r="BT371" s="503">
        <v>0</v>
      </c>
      <c r="BU371" s="504">
        <v>0</v>
      </c>
      <c r="BV371" s="307"/>
      <c r="BW371" s="458"/>
      <c r="BX371" s="505"/>
      <c r="BY371" s="505"/>
      <c r="BZ371" s="505"/>
      <c r="CA371" s="505"/>
      <c r="CB371" s="505"/>
      <c r="CC371" s="505"/>
      <c r="CD371" s="505"/>
      <c r="CE371" s="505"/>
      <c r="CF371" s="505"/>
      <c r="CG371" s="505"/>
      <c r="CH371" s="505"/>
      <c r="CI371" s="505"/>
      <c r="CJ371" s="505"/>
      <c r="CK371" s="505"/>
      <c r="CL371" s="505"/>
      <c r="CM371" s="505"/>
      <c r="CN371" s="505"/>
      <c r="CO371" s="500"/>
      <c r="CP371" s="505"/>
      <c r="CQ371" s="505"/>
      <c r="CR371" s="506"/>
      <c r="CS371" s="500"/>
      <c r="CT371" s="505"/>
      <c r="CU371" s="500"/>
      <c r="CV371" s="500"/>
      <c r="CW371" s="500"/>
      <c r="CX371" s="506"/>
      <c r="CY371" s="505"/>
      <c r="CZ371" s="475"/>
      <c r="DA371" s="307"/>
      <c r="DB371" s="507">
        <v>0</v>
      </c>
      <c r="DC371" s="508"/>
      <c r="DD371" s="590"/>
      <c r="DE371" s="590"/>
      <c r="DF371" s="573">
        <v>806.76</v>
      </c>
      <c r="DG371" s="396">
        <v>273.58</v>
      </c>
      <c r="DH371" s="397"/>
      <c r="DI371" s="512"/>
      <c r="DJ371" s="171">
        <v>1080.3399999999999</v>
      </c>
      <c r="DK371" s="172">
        <v>806.76</v>
      </c>
      <c r="DL371" s="172">
        <v>273.58</v>
      </c>
      <c r="DM371" s="172">
        <v>1018.62</v>
      </c>
      <c r="DN371" s="172">
        <v>230.36</v>
      </c>
      <c r="DO371" s="172">
        <v>2432.06</v>
      </c>
      <c r="DP371" s="172">
        <v>548.9</v>
      </c>
      <c r="DQ371" s="513">
        <v>0</v>
      </c>
      <c r="DS371" s="2"/>
      <c r="DT371" s="2"/>
      <c r="DU371" s="2"/>
      <c r="DV371" s="2"/>
      <c r="DW371" s="60"/>
      <c r="DX371" s="512">
        <v>42782</v>
      </c>
      <c r="DY371" s="514">
        <v>1</v>
      </c>
      <c r="DZ371" s="169">
        <v>0</v>
      </c>
      <c r="EA371" s="169">
        <v>0</v>
      </c>
      <c r="EB371" s="577"/>
      <c r="EC371" s="577"/>
      <c r="ED371" s="577"/>
      <c r="EE371" s="577"/>
      <c r="EF371" s="577"/>
      <c r="EG371" s="577"/>
      <c r="EH371" s="577"/>
      <c r="EI371" s="577"/>
      <c r="EJ371" s="577"/>
      <c r="EK371" s="577"/>
      <c r="EL371" s="577"/>
      <c r="EM371" s="169">
        <v>1179.3599999999999</v>
      </c>
      <c r="EO371" s="656">
        <v>7308.3</v>
      </c>
      <c r="EP371" s="657">
        <v>13077.6</v>
      </c>
      <c r="EQ371" s="658">
        <v>2789.8</v>
      </c>
      <c r="ER371" s="657">
        <v>2632.8</v>
      </c>
      <c r="ES371" s="657">
        <v>4018.5</v>
      </c>
      <c r="EU371" s="635">
        <v>6.8887756402089412E-2</v>
      </c>
      <c r="EV371" s="635">
        <v>7.7743300423131143E-2</v>
      </c>
      <c r="EW371" s="635">
        <v>1.698379140239599E-2</v>
      </c>
      <c r="EX371" s="635">
        <v>3.1702831923501221E-2</v>
      </c>
      <c r="EY371" s="635">
        <v>3.5405664906385019E-2</v>
      </c>
      <c r="EZ371" s="9"/>
    </row>
    <row r="372" spans="8:156" x14ac:dyDescent="0.2">
      <c r="H372" s="14"/>
      <c r="I372" s="248"/>
      <c r="K372" s="249"/>
      <c r="L372" s="249"/>
      <c r="M372" s="486">
        <v>45239</v>
      </c>
      <c r="N372" s="193">
        <v>7849</v>
      </c>
      <c r="O372" s="191">
        <v>13918</v>
      </c>
      <c r="P372" s="192">
        <v>2943</v>
      </c>
      <c r="Q372" s="191">
        <v>2700</v>
      </c>
      <c r="R372" s="578">
        <v>4135</v>
      </c>
      <c r="S372" s="487"/>
      <c r="T372" s="488"/>
      <c r="U372" s="21"/>
      <c r="V372" s="21"/>
      <c r="W372" s="489"/>
      <c r="X372" s="490">
        <v>1600</v>
      </c>
      <c r="Y372" s="194">
        <v>79</v>
      </c>
      <c r="Z372" s="192">
        <v>0</v>
      </c>
      <c r="AA372" s="192">
        <v>22461.26</v>
      </c>
      <c r="AB372" s="192">
        <v>23350</v>
      </c>
      <c r="AC372" s="194">
        <v>-888.7400000000016</v>
      </c>
      <c r="AD372" s="491">
        <v>23350</v>
      </c>
      <c r="AE372" s="492">
        <v>1590.62</v>
      </c>
      <c r="AF372" s="192">
        <v>13918</v>
      </c>
      <c r="AG372" s="192">
        <v>13000</v>
      </c>
      <c r="AH372" s="192">
        <v>856.61999999999989</v>
      </c>
      <c r="AI372" s="193">
        <v>7849</v>
      </c>
      <c r="AJ372" s="194">
        <v>0</v>
      </c>
      <c r="AK372" s="192">
        <v>466.43</v>
      </c>
      <c r="AL372" s="192">
        <v>460.97</v>
      </c>
      <c r="AM372" s="207">
        <v>1180.46</v>
      </c>
      <c r="AN372" s="207">
        <v>30.602380952380958</v>
      </c>
      <c r="AO372" s="197">
        <v>1.1705936582123747E-2</v>
      </c>
      <c r="AP372" s="493">
        <v>214.78</v>
      </c>
      <c r="AQ372" s="494">
        <v>3063.71</v>
      </c>
      <c r="AR372" s="495">
        <v>1140.4000000000001</v>
      </c>
      <c r="AS372" s="495">
        <v>1131.53</v>
      </c>
      <c r="AT372" s="495">
        <v>1237.23</v>
      </c>
      <c r="AU372" s="496">
        <v>1218.56</v>
      </c>
      <c r="AV372" s="596">
        <v>1151.55</v>
      </c>
      <c r="AW372" s="21"/>
      <c r="AX372" s="497">
        <v>1.2853000000000001</v>
      </c>
      <c r="AY372" s="498">
        <v>1.4492</v>
      </c>
      <c r="AZ372" s="499">
        <v>2.5581999999999998</v>
      </c>
      <c r="BA372" s="499">
        <v>2.4258999999999999</v>
      </c>
      <c r="BB372" s="579">
        <v>1.6137999999999999</v>
      </c>
      <c r="BC372" s="307"/>
      <c r="BD372" s="500"/>
      <c r="BE372" s="501"/>
      <c r="BF372" s="580">
        <v>1057</v>
      </c>
      <c r="BG372" s="502">
        <v>1057</v>
      </c>
      <c r="BH372" s="503">
        <v>0</v>
      </c>
      <c r="BI372" s="503">
        <v>0</v>
      </c>
      <c r="BJ372" s="503">
        <v>0</v>
      </c>
      <c r="BK372" s="503">
        <v>1057</v>
      </c>
      <c r="BL372" s="503">
        <v>1057</v>
      </c>
      <c r="BM372" s="503">
        <v>1057</v>
      </c>
      <c r="BN372" s="503">
        <v>1056.94</v>
      </c>
      <c r="BO372" s="503">
        <v>1057.02</v>
      </c>
      <c r="BP372" s="503">
        <v>34.513869075923282</v>
      </c>
      <c r="BQ372" s="503">
        <v>52.97376999999824</v>
      </c>
      <c r="BR372" s="503">
        <v>0</v>
      </c>
      <c r="BS372" s="503">
        <v>1057.06</v>
      </c>
      <c r="BT372" s="503">
        <v>0</v>
      </c>
      <c r="BU372" s="504">
        <v>0</v>
      </c>
      <c r="BV372" s="307"/>
      <c r="BW372" s="458"/>
      <c r="BX372" s="505"/>
      <c r="BY372" s="505"/>
      <c r="BZ372" s="505"/>
      <c r="CA372" s="505"/>
      <c r="CB372" s="505"/>
      <c r="CC372" s="505"/>
      <c r="CD372" s="505"/>
      <c r="CE372" s="505"/>
      <c r="CF372" s="505"/>
      <c r="CG372" s="505"/>
      <c r="CH372" s="505"/>
      <c r="CI372" s="505"/>
      <c r="CJ372" s="505"/>
      <c r="CK372" s="505"/>
      <c r="CL372" s="505"/>
      <c r="CM372" s="505"/>
      <c r="CN372" s="505"/>
      <c r="CO372" s="500"/>
      <c r="CP372" s="505"/>
      <c r="CQ372" s="505"/>
      <c r="CR372" s="506"/>
      <c r="CS372" s="500"/>
      <c r="CT372" s="505"/>
      <c r="CU372" s="500"/>
      <c r="CV372" s="500"/>
      <c r="CW372" s="500"/>
      <c r="CX372" s="506"/>
      <c r="CY372" s="505"/>
      <c r="CZ372" s="475"/>
      <c r="DA372" s="307"/>
      <c r="DB372" s="507">
        <v>0</v>
      </c>
      <c r="DC372" s="508"/>
      <c r="DD372" s="590"/>
      <c r="DE372" s="590"/>
      <c r="DF372" s="573">
        <v>821.58</v>
      </c>
      <c r="DG372" s="396">
        <v>267.16000000000003</v>
      </c>
      <c r="DH372" s="397"/>
      <c r="DI372" s="512"/>
      <c r="DJ372" s="171">
        <v>1088.74</v>
      </c>
      <c r="DK372" s="172">
        <v>821.58</v>
      </c>
      <c r="DL372" s="172">
        <v>267.16000000000003</v>
      </c>
      <c r="DM372" s="172">
        <v>548.29</v>
      </c>
      <c r="DN372" s="172">
        <v>281.62</v>
      </c>
      <c r="DO372" s="172">
        <v>2705.3500000000004</v>
      </c>
      <c r="DP372" s="172">
        <v>534.43999999999994</v>
      </c>
      <c r="DQ372" s="513">
        <v>0</v>
      </c>
      <c r="DS372" s="2"/>
      <c r="DT372" s="2"/>
      <c r="DU372" s="2"/>
      <c r="DV372" s="2"/>
      <c r="DW372" s="60"/>
      <c r="DX372" s="512">
        <v>23028</v>
      </c>
      <c r="DY372" s="514">
        <v>1</v>
      </c>
      <c r="DZ372" s="169">
        <v>0</v>
      </c>
      <c r="EA372" s="169">
        <v>0</v>
      </c>
      <c r="EB372" s="577"/>
      <c r="EC372" s="577"/>
      <c r="ED372" s="577"/>
      <c r="EE372" s="577"/>
      <c r="EF372" s="577"/>
      <c r="EG372" s="577"/>
      <c r="EH372" s="577"/>
      <c r="EI372" s="577"/>
      <c r="EJ372" s="577"/>
      <c r="EK372" s="577"/>
      <c r="EL372" s="577"/>
      <c r="EM372" s="169">
        <v>1180.46</v>
      </c>
      <c r="EO372" s="656">
        <v>7410.8</v>
      </c>
      <c r="EP372" s="657">
        <v>13275.4</v>
      </c>
      <c r="EQ372" s="658">
        <v>2885.9</v>
      </c>
      <c r="ER372" s="657">
        <v>2629.3</v>
      </c>
      <c r="ES372" s="657">
        <v>3990.1</v>
      </c>
      <c r="EU372" s="635">
        <v>5.5828767995923026E-2</v>
      </c>
      <c r="EV372" s="635">
        <v>4.6170426785457706E-2</v>
      </c>
      <c r="EW372" s="635">
        <v>1.9401970778117537E-2</v>
      </c>
      <c r="EX372" s="635">
        <v>2.6185185185185117E-2</v>
      </c>
      <c r="EY372" s="635">
        <v>3.5042321644498206E-2</v>
      </c>
      <c r="EZ372" s="9"/>
    </row>
    <row r="373" spans="8:156" x14ac:dyDescent="0.2">
      <c r="H373" s="14"/>
      <c r="I373" s="248"/>
      <c r="K373" s="249"/>
      <c r="L373" s="249"/>
      <c r="M373" s="486">
        <v>45240</v>
      </c>
      <c r="N373" s="193">
        <v>7849</v>
      </c>
      <c r="O373" s="191">
        <v>13413</v>
      </c>
      <c r="P373" s="192">
        <v>3019</v>
      </c>
      <c r="Q373" s="191">
        <v>2724</v>
      </c>
      <c r="R373" s="578">
        <v>4024</v>
      </c>
      <c r="S373" s="487"/>
      <c r="T373" s="488"/>
      <c r="U373" s="21"/>
      <c r="V373" s="21"/>
      <c r="W373" s="489"/>
      <c r="X373" s="490">
        <v>1558</v>
      </c>
      <c r="Y373" s="194">
        <v>78</v>
      </c>
      <c r="Z373" s="192">
        <v>0</v>
      </c>
      <c r="AA373" s="192">
        <v>22377.96</v>
      </c>
      <c r="AB373" s="192">
        <v>23264</v>
      </c>
      <c r="AC373" s="194">
        <v>-886.04000000000087</v>
      </c>
      <c r="AD373" s="491">
        <v>23264</v>
      </c>
      <c r="AE373" s="492">
        <v>1251.22</v>
      </c>
      <c r="AF373" s="192">
        <v>13413</v>
      </c>
      <c r="AG373" s="192">
        <v>13000</v>
      </c>
      <c r="AH373" s="192">
        <v>364.22</v>
      </c>
      <c r="AI373" s="193">
        <v>7849</v>
      </c>
      <c r="AJ373" s="194">
        <v>0</v>
      </c>
      <c r="AK373" s="192">
        <v>117.81</v>
      </c>
      <c r="AL373" s="192">
        <v>508.77</v>
      </c>
      <c r="AM373" s="207">
        <v>1209.8800000000001</v>
      </c>
      <c r="AN373" s="207">
        <v>30.283333333333335</v>
      </c>
      <c r="AO373" s="197">
        <v>-3.3185637891520243</v>
      </c>
      <c r="AP373" s="493">
        <v>1200</v>
      </c>
      <c r="AQ373" s="494">
        <v>2350.09</v>
      </c>
      <c r="AR373" s="495">
        <v>1139.8499999999999</v>
      </c>
      <c r="AS373" s="495">
        <v>1128.8599999999999</v>
      </c>
      <c r="AT373" s="495">
        <v>1237.23</v>
      </c>
      <c r="AU373" s="496">
        <v>1218.56</v>
      </c>
      <c r="AV373" s="596">
        <v>1152</v>
      </c>
      <c r="AW373" s="21"/>
      <c r="AX373" s="497">
        <v>1.2719</v>
      </c>
      <c r="AY373" s="498">
        <v>1.4216</v>
      </c>
      <c r="AZ373" s="499">
        <v>2.5581999999999998</v>
      </c>
      <c r="BA373" s="499">
        <v>2.4258999999999999</v>
      </c>
      <c r="BB373" s="579">
        <v>1.6191</v>
      </c>
      <c r="BC373" s="307"/>
      <c r="BD373" s="500"/>
      <c r="BE373" s="501"/>
      <c r="BF373" s="580">
        <v>1056.5899999999999</v>
      </c>
      <c r="BG373" s="502">
        <v>1056.5899999999999</v>
      </c>
      <c r="BH373" s="503">
        <v>0</v>
      </c>
      <c r="BI373" s="503">
        <v>0</v>
      </c>
      <c r="BJ373" s="503">
        <v>0</v>
      </c>
      <c r="BK373" s="503">
        <v>1056.5899999999999</v>
      </c>
      <c r="BL373" s="503">
        <v>1056.5899999999999</v>
      </c>
      <c r="BM373" s="503">
        <v>1056.5899999999999</v>
      </c>
      <c r="BN373" s="503">
        <v>1056.6500000000001</v>
      </c>
      <c r="BO373" s="503">
        <v>1056.56</v>
      </c>
      <c r="BP373" s="503">
        <v>34.163202165715951</v>
      </c>
      <c r="BQ373" s="503">
        <v>66.031239999997524</v>
      </c>
      <c r="BR373" s="503">
        <v>0</v>
      </c>
      <c r="BS373" s="503">
        <v>1056.69</v>
      </c>
      <c r="BT373" s="503">
        <v>0</v>
      </c>
      <c r="BU373" s="504">
        <v>0</v>
      </c>
      <c r="BV373" s="307"/>
      <c r="BW373" s="458"/>
      <c r="BX373" s="505"/>
      <c r="BY373" s="505"/>
      <c r="BZ373" s="505"/>
      <c r="CA373" s="505"/>
      <c r="CB373" s="505"/>
      <c r="CC373" s="505"/>
      <c r="CD373" s="505"/>
      <c r="CE373" s="505"/>
      <c r="CF373" s="505"/>
      <c r="CG373" s="505"/>
      <c r="CH373" s="505"/>
      <c r="CI373" s="505"/>
      <c r="CJ373" s="505"/>
      <c r="CK373" s="505"/>
      <c r="CL373" s="505"/>
      <c r="CM373" s="505"/>
      <c r="CN373" s="505"/>
      <c r="CO373" s="500"/>
      <c r="CP373" s="505"/>
      <c r="CQ373" s="505"/>
      <c r="CR373" s="506"/>
      <c r="CS373" s="500"/>
      <c r="CT373" s="505"/>
      <c r="CU373" s="500"/>
      <c r="CV373" s="500"/>
      <c r="CW373" s="500"/>
      <c r="CX373" s="506"/>
      <c r="CY373" s="505"/>
      <c r="CZ373" s="475"/>
      <c r="DA373" s="307"/>
      <c r="DB373" s="507">
        <v>0</v>
      </c>
      <c r="DC373" s="508"/>
      <c r="DD373" s="590"/>
      <c r="DE373" s="590"/>
      <c r="DF373" s="573">
        <v>795.94</v>
      </c>
      <c r="DG373" s="396">
        <v>264.11</v>
      </c>
      <c r="DH373" s="397"/>
      <c r="DI373" s="512"/>
      <c r="DJ373" s="171">
        <v>1060.0500000000002</v>
      </c>
      <c r="DK373" s="172">
        <v>795.94</v>
      </c>
      <c r="DL373" s="172">
        <v>264.11</v>
      </c>
      <c r="DM373" s="172">
        <v>1290.98</v>
      </c>
      <c r="DN373" s="172">
        <v>328.57</v>
      </c>
      <c r="DO373" s="172">
        <v>2210.31</v>
      </c>
      <c r="DP373" s="172">
        <v>469.97999999999996</v>
      </c>
      <c r="DQ373" s="513">
        <v>0</v>
      </c>
      <c r="DS373" s="2"/>
      <c r="DT373" s="2"/>
      <c r="DU373" s="2"/>
      <c r="DV373" s="2"/>
      <c r="DW373" s="60"/>
      <c r="DX373" s="512">
        <v>54221</v>
      </c>
      <c r="DY373" s="514">
        <v>1</v>
      </c>
      <c r="DZ373" s="169">
        <v>0</v>
      </c>
      <c r="EA373" s="169">
        <v>0</v>
      </c>
      <c r="EB373" s="577"/>
      <c r="EC373" s="577"/>
      <c r="ED373" s="577"/>
      <c r="EE373" s="577"/>
      <c r="EF373" s="577"/>
      <c r="EG373" s="577"/>
      <c r="EH373" s="577"/>
      <c r="EI373" s="577"/>
      <c r="EJ373" s="577"/>
      <c r="EK373" s="577"/>
      <c r="EL373" s="577"/>
      <c r="EM373" s="169">
        <v>1209.8800000000001</v>
      </c>
      <c r="EO373" s="656">
        <v>7408.2</v>
      </c>
      <c r="EP373" s="657">
        <v>12739.2</v>
      </c>
      <c r="EQ373" s="658">
        <v>2972.4</v>
      </c>
      <c r="ER373" s="657">
        <v>2653.3</v>
      </c>
      <c r="ES373" s="657">
        <v>3891.4</v>
      </c>
      <c r="EU373" s="635">
        <v>5.6160020384762414E-2</v>
      </c>
      <c r="EV373" s="635">
        <v>5.023484679042714E-2</v>
      </c>
      <c r="EW373" s="635">
        <v>1.5435574693607125E-2</v>
      </c>
      <c r="EX373" s="635">
        <v>2.5954478707782606E-2</v>
      </c>
      <c r="EY373" s="635">
        <v>3.2952286282306141E-2</v>
      </c>
      <c r="EZ373" s="9"/>
    </row>
    <row r="374" spans="8:156" x14ac:dyDescent="0.2">
      <c r="H374" s="14"/>
      <c r="I374" s="248"/>
      <c r="K374" s="249"/>
      <c r="L374" s="249"/>
      <c r="M374" s="486">
        <v>45241</v>
      </c>
      <c r="N374" s="193">
        <v>7849</v>
      </c>
      <c r="O374" s="191">
        <v>13303</v>
      </c>
      <c r="P374" s="192">
        <v>3062</v>
      </c>
      <c r="Q374" s="191">
        <v>2518</v>
      </c>
      <c r="R374" s="578">
        <v>4045</v>
      </c>
      <c r="S374" s="487"/>
      <c r="T374" s="488"/>
      <c r="U374" s="21"/>
      <c r="V374" s="21"/>
      <c r="W374" s="489"/>
      <c r="X374" s="490">
        <v>1485</v>
      </c>
      <c r="Y374" s="194">
        <v>77</v>
      </c>
      <c r="Z374" s="192">
        <v>0</v>
      </c>
      <c r="AA374" s="192">
        <v>22689.29</v>
      </c>
      <c r="AB374" s="192">
        <v>23516</v>
      </c>
      <c r="AC374" s="194">
        <v>-826.70999999999913</v>
      </c>
      <c r="AD374" s="491">
        <v>23516</v>
      </c>
      <c r="AE374" s="492">
        <v>778.67</v>
      </c>
      <c r="AF374" s="192">
        <v>13303</v>
      </c>
      <c r="AG374" s="192">
        <v>13000</v>
      </c>
      <c r="AH374" s="192">
        <v>263.66999999999996</v>
      </c>
      <c r="AI374" s="193">
        <v>7849</v>
      </c>
      <c r="AJ374" s="194">
        <v>0</v>
      </c>
      <c r="AK374" s="192">
        <v>923.9</v>
      </c>
      <c r="AL374" s="192">
        <v>899.17</v>
      </c>
      <c r="AM374" s="207">
        <v>1229.5899999999999</v>
      </c>
      <c r="AN374" s="207">
        <v>30.185714285714283</v>
      </c>
      <c r="AO374" s="197">
        <v>2.6766966121874684E-2</v>
      </c>
      <c r="AP374" s="493">
        <v>745.21</v>
      </c>
      <c r="AQ374" s="494">
        <v>2021.63</v>
      </c>
      <c r="AR374" s="495">
        <v>1139.22</v>
      </c>
      <c r="AS374" s="495">
        <v>1130.0999999999999</v>
      </c>
      <c r="AT374" s="495">
        <v>1236.45</v>
      </c>
      <c r="AU374" s="496">
        <v>1232.8900000000001</v>
      </c>
      <c r="AV374" s="596">
        <v>1153.3399999999999</v>
      </c>
      <c r="AW374" s="21"/>
      <c r="AX374" s="497">
        <v>1.2678</v>
      </c>
      <c r="AY374" s="498">
        <v>1.4354</v>
      </c>
      <c r="AZ374" s="499">
        <v>2.5470999999999999</v>
      </c>
      <c r="BA374" s="499">
        <v>2.5781999999999998</v>
      </c>
      <c r="BB374" s="579">
        <v>1.6405000000000001</v>
      </c>
      <c r="BC374" s="307"/>
      <c r="BD374" s="500"/>
      <c r="BE374" s="501"/>
      <c r="BF374" s="580">
        <v>1056.74</v>
      </c>
      <c r="BG374" s="502">
        <v>1056.74</v>
      </c>
      <c r="BH374" s="503">
        <v>0</v>
      </c>
      <c r="BI374" s="503">
        <v>0</v>
      </c>
      <c r="BJ374" s="503">
        <v>0</v>
      </c>
      <c r="BK374" s="503">
        <v>1056.74</v>
      </c>
      <c r="BL374" s="503">
        <v>1056.74</v>
      </c>
      <c r="BM374" s="503">
        <v>1056.74</v>
      </c>
      <c r="BN374" s="503">
        <v>1056.8</v>
      </c>
      <c r="BO374" s="503">
        <v>1056.8</v>
      </c>
      <c r="BP374" s="503">
        <v>32.82321213893492</v>
      </c>
      <c r="BQ374" s="503">
        <v>197.66903000000093</v>
      </c>
      <c r="BR374" s="503">
        <v>0</v>
      </c>
      <c r="BS374" s="503">
        <v>1056.74</v>
      </c>
      <c r="BT374" s="503">
        <v>0</v>
      </c>
      <c r="BU374" s="504">
        <v>0</v>
      </c>
      <c r="BV374" s="307"/>
      <c r="BW374" s="458"/>
      <c r="BX374" s="505"/>
      <c r="BY374" s="505"/>
      <c r="BZ374" s="505"/>
      <c r="CA374" s="505"/>
      <c r="CB374" s="505"/>
      <c r="CC374" s="505"/>
      <c r="CD374" s="505"/>
      <c r="CE374" s="505"/>
      <c r="CF374" s="505"/>
      <c r="CG374" s="505"/>
      <c r="CH374" s="505"/>
      <c r="CI374" s="505"/>
      <c r="CJ374" s="505"/>
      <c r="CK374" s="505"/>
      <c r="CL374" s="505"/>
      <c r="CM374" s="505"/>
      <c r="CN374" s="505"/>
      <c r="CO374" s="500"/>
      <c r="CP374" s="505"/>
      <c r="CQ374" s="505"/>
      <c r="CR374" s="506"/>
      <c r="CS374" s="500"/>
      <c r="CT374" s="505"/>
      <c r="CU374" s="500"/>
      <c r="CV374" s="500"/>
      <c r="CW374" s="500"/>
      <c r="CX374" s="506"/>
      <c r="CY374" s="505"/>
      <c r="CZ374" s="475"/>
      <c r="DA374" s="307"/>
      <c r="DB374" s="507">
        <v>0</v>
      </c>
      <c r="DC374" s="508"/>
      <c r="DD374" s="590"/>
      <c r="DE374" s="590"/>
      <c r="DF374" s="573">
        <v>799.95</v>
      </c>
      <c r="DG374" s="396">
        <v>210.25</v>
      </c>
      <c r="DH374" s="397"/>
      <c r="DI374" s="512"/>
      <c r="DJ374" s="171">
        <v>1010.2</v>
      </c>
      <c r="DK374" s="172">
        <v>799.95</v>
      </c>
      <c r="DL374" s="172">
        <v>210.25</v>
      </c>
      <c r="DM374" s="172">
        <v>506.55</v>
      </c>
      <c r="DN374" s="172">
        <v>0</v>
      </c>
      <c r="DO374" s="172">
        <v>2503.71</v>
      </c>
      <c r="DP374" s="172">
        <v>680.23</v>
      </c>
      <c r="DQ374" s="513">
        <v>0</v>
      </c>
      <c r="DS374" s="2"/>
      <c r="DT374" s="2"/>
      <c r="DU374" s="2"/>
      <c r="DV374" s="2"/>
      <c r="DW374" s="60"/>
      <c r="DX374" s="512">
        <v>21275</v>
      </c>
      <c r="DY374" s="514">
        <v>0</v>
      </c>
      <c r="DZ374" s="169">
        <v>0</v>
      </c>
      <c r="EA374" s="169">
        <v>0</v>
      </c>
      <c r="EB374" s="577"/>
      <c r="EC374" s="577"/>
      <c r="ED374" s="577"/>
      <c r="EE374" s="577"/>
      <c r="EF374" s="577"/>
      <c r="EG374" s="577"/>
      <c r="EH374" s="577"/>
      <c r="EI374" s="577"/>
      <c r="EJ374" s="577"/>
      <c r="EK374" s="577"/>
      <c r="EL374" s="577"/>
      <c r="EM374" s="169">
        <v>1229.5899999999999</v>
      </c>
      <c r="EO374" s="656">
        <v>7400.2</v>
      </c>
      <c r="EP374" s="657">
        <v>12641.4</v>
      </c>
      <c r="EQ374" s="658">
        <v>3011.7</v>
      </c>
      <c r="ER374" s="657">
        <v>2461</v>
      </c>
      <c r="ES374" s="657">
        <v>3910.2</v>
      </c>
      <c r="EU374" s="635">
        <v>5.7179258504268082E-2</v>
      </c>
      <c r="EV374" s="635">
        <v>4.9733142900097747E-2</v>
      </c>
      <c r="EW374" s="635">
        <v>1.6427171783148328E-2</v>
      </c>
      <c r="EX374" s="635">
        <v>2.2637013502779985E-2</v>
      </c>
      <c r="EY374" s="635">
        <v>3.3325092707045784E-2</v>
      </c>
      <c r="EZ374" s="9"/>
    </row>
    <row r="375" spans="8:156" x14ac:dyDescent="0.2">
      <c r="H375" s="14"/>
      <c r="I375" s="248"/>
      <c r="K375" s="249"/>
      <c r="L375" s="249"/>
      <c r="M375" s="486">
        <v>45242</v>
      </c>
      <c r="N375" s="193">
        <v>7849</v>
      </c>
      <c r="O375" s="191">
        <v>13310</v>
      </c>
      <c r="P375" s="192">
        <v>3059</v>
      </c>
      <c r="Q375" s="191">
        <v>2506</v>
      </c>
      <c r="R375" s="578">
        <v>4134</v>
      </c>
      <c r="S375" s="487"/>
      <c r="T375" s="488"/>
      <c r="U375" s="21"/>
      <c r="V375" s="21"/>
      <c r="W375" s="489"/>
      <c r="X375" s="490">
        <v>1566</v>
      </c>
      <c r="Y375" s="194">
        <v>77</v>
      </c>
      <c r="Z375" s="192">
        <v>0</v>
      </c>
      <c r="AA375" s="192">
        <v>22368.71</v>
      </c>
      <c r="AB375" s="192">
        <v>23257</v>
      </c>
      <c r="AC375" s="194">
        <v>-888.29000000000087</v>
      </c>
      <c r="AD375" s="491">
        <v>23257</v>
      </c>
      <c r="AE375" s="492">
        <v>976.32</v>
      </c>
      <c r="AF375" s="192">
        <v>13310</v>
      </c>
      <c r="AG375" s="192">
        <v>13000</v>
      </c>
      <c r="AH375" s="192">
        <v>269.32000000000005</v>
      </c>
      <c r="AI375" s="193">
        <v>7849</v>
      </c>
      <c r="AJ375" s="194">
        <v>0</v>
      </c>
      <c r="AK375" s="192">
        <v>1142.22</v>
      </c>
      <c r="AL375" s="192">
        <v>1139.27</v>
      </c>
      <c r="AM375" s="207">
        <v>1222.47</v>
      </c>
      <c r="AN375" s="207">
        <v>30.647619047619042</v>
      </c>
      <c r="AO375" s="197">
        <v>2.5826898495911869E-3</v>
      </c>
      <c r="AP375" s="493">
        <v>609.9</v>
      </c>
      <c r="AQ375" s="494">
        <v>2007.09</v>
      </c>
      <c r="AR375" s="495">
        <v>1140.83</v>
      </c>
      <c r="AS375" s="495">
        <v>1130.79</v>
      </c>
      <c r="AT375" s="495">
        <v>1238.46</v>
      </c>
      <c r="AU375" s="496">
        <v>1233.8800000000001</v>
      </c>
      <c r="AV375" s="596">
        <v>1156.21</v>
      </c>
      <c r="AW375" s="21"/>
      <c r="AX375" s="497">
        <v>1.2871999999999999</v>
      </c>
      <c r="AY375" s="498">
        <v>1.4472</v>
      </c>
      <c r="AZ375" s="499">
        <v>2.5727000000000002</v>
      </c>
      <c r="BA375" s="499">
        <v>2.5832999999999999</v>
      </c>
      <c r="BB375" s="579">
        <v>1.6796</v>
      </c>
      <c r="BC375" s="307"/>
      <c r="BD375" s="500"/>
      <c r="BE375" s="501"/>
      <c r="BF375" s="580">
        <v>1057.1500000000001</v>
      </c>
      <c r="BG375" s="502">
        <v>1057.1500000000001</v>
      </c>
      <c r="BH375" s="503">
        <v>0</v>
      </c>
      <c r="BI375" s="503">
        <v>0</v>
      </c>
      <c r="BJ375" s="503">
        <v>0</v>
      </c>
      <c r="BK375" s="503">
        <v>1057.1500000000001</v>
      </c>
      <c r="BL375" s="503">
        <v>1057.1500000000001</v>
      </c>
      <c r="BM375" s="503">
        <v>1057.1500000000001</v>
      </c>
      <c r="BN375" s="503">
        <v>1057.05</v>
      </c>
      <c r="BO375" s="503">
        <v>1057.1199999999999</v>
      </c>
      <c r="BP375" s="503">
        <v>34.52427247391276</v>
      </c>
      <c r="BQ375" s="503">
        <v>96.740429999999378</v>
      </c>
      <c r="BR375" s="503">
        <v>0</v>
      </c>
      <c r="BS375" s="503">
        <v>1057.17</v>
      </c>
      <c r="BT375" s="503">
        <v>0</v>
      </c>
      <c r="BU375" s="504">
        <v>0</v>
      </c>
      <c r="BV375" s="307"/>
      <c r="BW375" s="458"/>
      <c r="BX375" s="505"/>
      <c r="BY375" s="505"/>
      <c r="BZ375" s="505"/>
      <c r="CA375" s="505"/>
      <c r="CB375" s="505"/>
      <c r="CC375" s="505"/>
      <c r="CD375" s="505"/>
      <c r="CE375" s="505"/>
      <c r="CF375" s="505"/>
      <c r="CG375" s="505"/>
      <c r="CH375" s="505"/>
      <c r="CI375" s="505"/>
      <c r="CJ375" s="505"/>
      <c r="CK375" s="505"/>
      <c r="CL375" s="505"/>
      <c r="CM375" s="505"/>
      <c r="CN375" s="505"/>
      <c r="CO375" s="500"/>
      <c r="CP375" s="505"/>
      <c r="CQ375" s="505"/>
      <c r="CR375" s="506"/>
      <c r="CS375" s="500"/>
      <c r="CT375" s="505"/>
      <c r="CU375" s="500"/>
      <c r="CV375" s="500"/>
      <c r="CW375" s="500"/>
      <c r="CX375" s="506"/>
      <c r="CY375" s="505"/>
      <c r="CZ375" s="475"/>
      <c r="DA375" s="307"/>
      <c r="DB375" s="507">
        <v>0</v>
      </c>
      <c r="DC375" s="508"/>
      <c r="DD375" s="590"/>
      <c r="DE375" s="590"/>
      <c r="DF375" s="573">
        <v>823.89</v>
      </c>
      <c r="DG375" s="396">
        <v>241.46</v>
      </c>
      <c r="DH375" s="397"/>
      <c r="DI375" s="512"/>
      <c r="DJ375" s="171">
        <v>1065.3499999999999</v>
      </c>
      <c r="DK375" s="172">
        <v>823.89</v>
      </c>
      <c r="DL375" s="172">
        <v>241.46</v>
      </c>
      <c r="DM375" s="172">
        <v>0</v>
      </c>
      <c r="DN375" s="172">
        <v>0</v>
      </c>
      <c r="DO375" s="172">
        <v>3327.5999999999995</v>
      </c>
      <c r="DP375" s="172">
        <v>921.68999999999994</v>
      </c>
      <c r="DQ375" s="513">
        <v>0</v>
      </c>
      <c r="DS375" s="2"/>
      <c r="DT375" s="2"/>
      <c r="DU375" s="2"/>
      <c r="DV375" s="2"/>
      <c r="DW375" s="60"/>
      <c r="DX375" s="512">
        <v>0</v>
      </c>
      <c r="DY375" s="514">
        <v>0</v>
      </c>
      <c r="DZ375" s="169">
        <v>0</v>
      </c>
      <c r="EA375" s="169">
        <v>0</v>
      </c>
      <c r="EB375" s="577"/>
      <c r="EC375" s="577"/>
      <c r="ED375" s="577"/>
      <c r="EE375" s="577"/>
      <c r="EF375" s="577"/>
      <c r="EG375" s="577"/>
      <c r="EH375" s="577"/>
      <c r="EI375" s="577"/>
      <c r="EJ375" s="577"/>
      <c r="EK375" s="577"/>
      <c r="EL375" s="577"/>
      <c r="EM375" s="169">
        <v>1222.47</v>
      </c>
      <c r="EO375" s="656">
        <v>7415.1</v>
      </c>
      <c r="EP375" s="657">
        <v>12660.6</v>
      </c>
      <c r="EQ375" s="658">
        <v>3015.3</v>
      </c>
      <c r="ER375" s="657">
        <v>2448.6</v>
      </c>
      <c r="ES375" s="657">
        <v>3993.8</v>
      </c>
      <c r="EU375" s="635">
        <v>5.5280927506688705E-2</v>
      </c>
      <c r="EV375" s="635">
        <v>4.8790383170548429E-2</v>
      </c>
      <c r="EW375" s="635">
        <v>1.4285714285714226E-2</v>
      </c>
      <c r="EX375" s="635">
        <v>2.2905027932960929E-2</v>
      </c>
      <c r="EY375" s="635">
        <v>3.3913884857281043E-2</v>
      </c>
      <c r="EZ375" s="9"/>
    </row>
    <row r="376" spans="8:156" x14ac:dyDescent="0.2">
      <c r="H376" s="14"/>
      <c r="I376" s="248"/>
      <c r="K376" s="249"/>
      <c r="L376" s="249"/>
      <c r="M376" s="486">
        <v>45243</v>
      </c>
      <c r="N376" s="193">
        <v>7812</v>
      </c>
      <c r="O376" s="191">
        <v>12739</v>
      </c>
      <c r="P376" s="192">
        <v>2986</v>
      </c>
      <c r="Q376" s="191">
        <v>2170</v>
      </c>
      <c r="R376" s="578">
        <v>4202</v>
      </c>
      <c r="S376" s="487"/>
      <c r="T376" s="488"/>
      <c r="U376" s="21"/>
      <c r="V376" s="21"/>
      <c r="W376" s="489"/>
      <c r="X376" s="490">
        <v>903</v>
      </c>
      <c r="Y376" s="194">
        <v>75</v>
      </c>
      <c r="Z376" s="192">
        <v>0</v>
      </c>
      <c r="AA376" s="192">
        <v>23929.49</v>
      </c>
      <c r="AB376" s="192">
        <v>24021</v>
      </c>
      <c r="AC376" s="194">
        <v>-91.509999999998399</v>
      </c>
      <c r="AD376" s="491">
        <v>24021</v>
      </c>
      <c r="AE376" s="492">
        <v>-13.24</v>
      </c>
      <c r="AF376" s="192">
        <v>12739</v>
      </c>
      <c r="AG376" s="192">
        <v>12739</v>
      </c>
      <c r="AH376" s="192">
        <v>-13.24</v>
      </c>
      <c r="AI376" s="193">
        <v>7812</v>
      </c>
      <c r="AJ376" s="194">
        <v>0</v>
      </c>
      <c r="AK376" s="192">
        <v>1226.77</v>
      </c>
      <c r="AL376" s="192">
        <v>1207.053955078125</v>
      </c>
      <c r="AM376" s="207">
        <v>987.04</v>
      </c>
      <c r="AN376" s="207">
        <v>30.626190476190477</v>
      </c>
      <c r="AO376" s="197">
        <v>1.6071508858119275E-2</v>
      </c>
      <c r="AP376" s="493">
        <v>688.5</v>
      </c>
      <c r="AQ376" s="494">
        <v>2020.93</v>
      </c>
      <c r="AR376" s="495">
        <v>1140.74</v>
      </c>
      <c r="AS376" s="495">
        <v>1129.32</v>
      </c>
      <c r="AT376" s="495">
        <v>1235.4000000000001</v>
      </c>
      <c r="AU376" s="496">
        <v>1230.8800000000001</v>
      </c>
      <c r="AV376" s="596">
        <v>1153.67</v>
      </c>
      <c r="AW376" s="21"/>
      <c r="AX376" s="497">
        <v>1.2863</v>
      </c>
      <c r="AY376" s="498">
        <v>1.4277</v>
      </c>
      <c r="AZ376" s="499">
        <v>2.5331999999999999</v>
      </c>
      <c r="BA376" s="499">
        <v>2.5724999999999998</v>
      </c>
      <c r="BB376" s="579">
        <v>1.6449</v>
      </c>
      <c r="BC376" s="307"/>
      <c r="BD376" s="500"/>
      <c r="BE376" s="501"/>
      <c r="BF376" s="580">
        <v>1092.9000000000001</v>
      </c>
      <c r="BG376" s="502">
        <v>1092.9000000000001</v>
      </c>
      <c r="BH376" s="503">
        <v>0</v>
      </c>
      <c r="BI376" s="503">
        <v>0</v>
      </c>
      <c r="BJ376" s="503">
        <v>0</v>
      </c>
      <c r="BK376" s="503">
        <v>1092.9000000000001</v>
      </c>
      <c r="BL376" s="503">
        <v>1092.9000000000001</v>
      </c>
      <c r="BM376" s="503">
        <v>1092.9000000000001</v>
      </c>
      <c r="BN376" s="503">
        <v>1082.68</v>
      </c>
      <c r="BO376" s="503">
        <v>1090.9100000000001</v>
      </c>
      <c r="BP376" s="503">
        <v>20.54197733123809</v>
      </c>
      <c r="BQ376" s="503">
        <v>133.21093999999857</v>
      </c>
      <c r="BR376" s="503">
        <v>0</v>
      </c>
      <c r="BS376" s="503">
        <v>1095.92</v>
      </c>
      <c r="BT376" s="503">
        <v>0</v>
      </c>
      <c r="BU376" s="504">
        <v>0</v>
      </c>
      <c r="BV376" s="307"/>
      <c r="BW376" s="458"/>
      <c r="BX376" s="505"/>
      <c r="BY376" s="505"/>
      <c r="BZ376" s="505"/>
      <c r="CA376" s="505"/>
      <c r="CB376" s="505"/>
      <c r="CC376" s="505"/>
      <c r="CD376" s="505"/>
      <c r="CE376" s="505"/>
      <c r="CF376" s="505"/>
      <c r="CG376" s="505"/>
      <c r="CH376" s="505"/>
      <c r="CI376" s="505"/>
      <c r="CJ376" s="505"/>
      <c r="CK376" s="505"/>
      <c r="CL376" s="505"/>
      <c r="CM376" s="505"/>
      <c r="CN376" s="505"/>
      <c r="CO376" s="500"/>
      <c r="CP376" s="505"/>
      <c r="CQ376" s="505"/>
      <c r="CR376" s="506"/>
      <c r="CS376" s="500"/>
      <c r="CT376" s="505"/>
      <c r="CU376" s="500"/>
      <c r="CV376" s="500"/>
      <c r="CW376" s="500"/>
      <c r="CX376" s="506"/>
      <c r="CY376" s="505"/>
      <c r="CZ376" s="475"/>
      <c r="DA376" s="307"/>
      <c r="DB376" s="507">
        <v>0</v>
      </c>
      <c r="DC376" s="508"/>
      <c r="DD376" s="590"/>
      <c r="DE376" s="590"/>
      <c r="DF376" s="573">
        <v>440.86</v>
      </c>
      <c r="DG376" s="396">
        <v>173.53</v>
      </c>
      <c r="DH376" s="397"/>
      <c r="DI376" s="512"/>
      <c r="DJ376" s="171">
        <v>614.39</v>
      </c>
      <c r="DK376" s="172">
        <v>440.86</v>
      </c>
      <c r="DL376" s="172">
        <v>173.53</v>
      </c>
      <c r="DM376" s="172">
        <v>973.88</v>
      </c>
      <c r="DN376" s="172">
        <v>610.07000000000005</v>
      </c>
      <c r="DO376" s="172">
        <v>2794.58</v>
      </c>
      <c r="DP376" s="172">
        <v>485.15</v>
      </c>
      <c r="DQ376" s="513">
        <v>0</v>
      </c>
      <c r="DS376" s="2"/>
      <c r="DT376" s="2"/>
      <c r="DU376" s="2"/>
      <c r="DV376" s="2"/>
      <c r="DW376" s="60"/>
      <c r="DX376" s="512">
        <v>40903</v>
      </c>
      <c r="DY376" s="514">
        <v>2</v>
      </c>
      <c r="DZ376" s="169">
        <v>0</v>
      </c>
      <c r="EA376" s="169">
        <v>0</v>
      </c>
      <c r="EB376" s="577"/>
      <c r="EC376" s="577"/>
      <c r="ED376" s="577"/>
      <c r="EE376" s="577"/>
      <c r="EF376" s="577"/>
      <c r="EG376" s="577"/>
      <c r="EH376" s="577"/>
      <c r="EI376" s="577"/>
      <c r="EJ376" s="577"/>
      <c r="EK376" s="577"/>
      <c r="EL376" s="577"/>
      <c r="EM376" s="169">
        <v>987.04</v>
      </c>
      <c r="EO376" s="656">
        <v>6892.4</v>
      </c>
      <c r="EP376" s="657">
        <v>12102.1</v>
      </c>
      <c r="EQ376" s="658">
        <v>2961.5</v>
      </c>
      <c r="ER376" s="657">
        <v>2133.5</v>
      </c>
      <c r="ES376" s="657">
        <v>4054.4</v>
      </c>
      <c r="EU376" s="635">
        <v>0.11771633384536614</v>
      </c>
      <c r="EV376" s="635">
        <v>4.9996075045136951E-2</v>
      </c>
      <c r="EW376" s="635">
        <v>8.2049564634963153E-3</v>
      </c>
      <c r="EX376" s="635">
        <v>1.6820276497695852E-2</v>
      </c>
      <c r="EY376" s="635">
        <v>3.5126130414088505E-2</v>
      </c>
      <c r="EZ376" s="9"/>
    </row>
    <row r="377" spans="8:156" x14ac:dyDescent="0.2">
      <c r="H377" s="14"/>
      <c r="I377" s="248"/>
      <c r="K377" s="249"/>
      <c r="L377" s="249"/>
      <c r="M377" s="486">
        <v>45244</v>
      </c>
      <c r="N377" s="193">
        <v>7849</v>
      </c>
      <c r="O377" s="191">
        <v>13218</v>
      </c>
      <c r="P377" s="192">
        <v>3073</v>
      </c>
      <c r="Q377" s="191">
        <v>2765</v>
      </c>
      <c r="R377" s="578">
        <v>4223</v>
      </c>
      <c r="S377" s="487"/>
      <c r="T377" s="488"/>
      <c r="U377" s="21"/>
      <c r="V377" s="21"/>
      <c r="W377" s="489"/>
      <c r="X377" s="490">
        <v>279</v>
      </c>
      <c r="Y377" s="194">
        <v>78</v>
      </c>
      <c r="Z377" s="192">
        <v>0</v>
      </c>
      <c r="AA377" s="192">
        <v>26134.93</v>
      </c>
      <c r="AB377" s="192">
        <v>25125</v>
      </c>
      <c r="AC377" s="194">
        <v>1009.9300000000003</v>
      </c>
      <c r="AD377" s="491">
        <v>25125</v>
      </c>
      <c r="AE377" s="492">
        <v>904.98</v>
      </c>
      <c r="AF377" s="192">
        <v>13218</v>
      </c>
      <c r="AG377" s="192">
        <v>13218</v>
      </c>
      <c r="AH377" s="192">
        <v>-11.019999999999982</v>
      </c>
      <c r="AI377" s="193">
        <v>7849</v>
      </c>
      <c r="AJ377" s="194">
        <v>0</v>
      </c>
      <c r="AK377" s="192">
        <v>1258.18</v>
      </c>
      <c r="AL377" s="192">
        <v>1259.77</v>
      </c>
      <c r="AM377" s="207">
        <v>644.55999999999995</v>
      </c>
      <c r="AN377" s="207">
        <v>30.497619047619043</v>
      </c>
      <c r="AO377" s="197">
        <v>-1.2637301498989954E-3</v>
      </c>
      <c r="AP377" s="493">
        <v>650.42999999999995</v>
      </c>
      <c r="AQ377" s="494">
        <v>2187.85</v>
      </c>
      <c r="AR377" s="495">
        <v>1140.1199999999999</v>
      </c>
      <c r="AS377" s="495">
        <v>1126.3499999999999</v>
      </c>
      <c r="AT377" s="495">
        <v>1234.95</v>
      </c>
      <c r="AU377" s="496">
        <v>1218.1500000000001</v>
      </c>
      <c r="AV377" s="596">
        <v>1154.01</v>
      </c>
      <c r="AW377" s="21"/>
      <c r="AX377" s="497">
        <v>1.2808999999999999</v>
      </c>
      <c r="AY377" s="498">
        <v>1.3814</v>
      </c>
      <c r="AZ377" s="499">
        <v>2.5347</v>
      </c>
      <c r="BA377" s="499">
        <v>2.4375</v>
      </c>
      <c r="BB377" s="579">
        <v>1.6515</v>
      </c>
      <c r="BC377" s="307"/>
      <c r="BD377" s="500"/>
      <c r="BE377" s="501"/>
      <c r="BF377" s="580">
        <v>1134.54</v>
      </c>
      <c r="BG377" s="502">
        <v>1134.54</v>
      </c>
      <c r="BH377" s="503">
        <v>0</v>
      </c>
      <c r="BI377" s="503">
        <v>0</v>
      </c>
      <c r="BJ377" s="503">
        <v>0</v>
      </c>
      <c r="BK377" s="503">
        <v>1134.54</v>
      </c>
      <c r="BL377" s="503">
        <v>1134.54</v>
      </c>
      <c r="BM377" s="503">
        <v>1134.54</v>
      </c>
      <c r="BN377" s="503">
        <v>1134.54</v>
      </c>
      <c r="BO377" s="503">
        <v>1134.54</v>
      </c>
      <c r="BP377" s="503">
        <v>6.0922641994345925</v>
      </c>
      <c r="BQ377" s="503">
        <v>43.98900999999978</v>
      </c>
      <c r="BR377" s="503">
        <v>0</v>
      </c>
      <c r="BS377" s="503">
        <v>1134.54</v>
      </c>
      <c r="BT377" s="503">
        <v>0</v>
      </c>
      <c r="BU377" s="504">
        <v>0</v>
      </c>
      <c r="BV377" s="307"/>
      <c r="BW377" s="458"/>
      <c r="BX377" s="505"/>
      <c r="BY377" s="505"/>
      <c r="BZ377" s="505"/>
      <c r="CA377" s="505"/>
      <c r="CB377" s="505"/>
      <c r="CC377" s="505"/>
      <c r="CD377" s="505"/>
      <c r="CE377" s="505"/>
      <c r="CF377" s="505"/>
      <c r="CG377" s="505"/>
      <c r="CH377" s="505"/>
      <c r="CI377" s="505"/>
      <c r="CJ377" s="505"/>
      <c r="CK377" s="505"/>
      <c r="CL377" s="505"/>
      <c r="CM377" s="505"/>
      <c r="CN377" s="505"/>
      <c r="CO377" s="500"/>
      <c r="CP377" s="505"/>
      <c r="CQ377" s="505"/>
      <c r="CR377" s="506"/>
      <c r="CS377" s="500"/>
      <c r="CT377" s="505"/>
      <c r="CU377" s="500"/>
      <c r="CV377" s="500"/>
      <c r="CW377" s="500"/>
      <c r="CX377" s="506"/>
      <c r="CY377" s="505"/>
      <c r="CZ377" s="475"/>
      <c r="DA377" s="307"/>
      <c r="DB377" s="507">
        <v>0</v>
      </c>
      <c r="DC377" s="508"/>
      <c r="DD377" s="590"/>
      <c r="DE377" s="590"/>
      <c r="DF377" s="573">
        <v>123.43</v>
      </c>
      <c r="DG377" s="396">
        <v>66.209999999999994</v>
      </c>
      <c r="DH377" s="397"/>
      <c r="DI377" s="512"/>
      <c r="DJ377" s="171">
        <v>189.64</v>
      </c>
      <c r="DK377" s="172">
        <v>123.43</v>
      </c>
      <c r="DL377" s="172">
        <v>66.209999999999994</v>
      </c>
      <c r="DM377" s="172">
        <v>507.67</v>
      </c>
      <c r="DN377" s="172">
        <v>0</v>
      </c>
      <c r="DO377" s="172">
        <v>2410.34</v>
      </c>
      <c r="DP377" s="172">
        <v>551.36</v>
      </c>
      <c r="DQ377" s="513">
        <v>0</v>
      </c>
      <c r="DS377" s="2"/>
      <c r="DT377" s="2"/>
      <c r="DU377" s="2"/>
      <c r="DV377" s="2"/>
      <c r="DW377" s="60"/>
      <c r="DX377" s="512">
        <v>21322</v>
      </c>
      <c r="DY377" s="514">
        <v>0</v>
      </c>
      <c r="DZ377" s="169">
        <v>0</v>
      </c>
      <c r="EA377" s="169">
        <v>0</v>
      </c>
      <c r="EB377" s="577"/>
      <c r="EC377" s="577"/>
      <c r="ED377" s="577"/>
      <c r="EE377" s="577"/>
      <c r="EF377" s="577"/>
      <c r="EG377" s="577"/>
      <c r="EH377" s="577"/>
      <c r="EI377" s="577"/>
      <c r="EJ377" s="577"/>
      <c r="EK377" s="577"/>
      <c r="EL377" s="577"/>
      <c r="EM377" s="169">
        <v>644.55999999999995</v>
      </c>
      <c r="EO377" s="656">
        <v>6403.9</v>
      </c>
      <c r="EP377" s="657">
        <v>12436.8</v>
      </c>
      <c r="EQ377" s="658">
        <v>2960.5</v>
      </c>
      <c r="ER377" s="657">
        <v>2587.6999999999998</v>
      </c>
      <c r="ES377" s="657">
        <v>4079</v>
      </c>
      <c r="EU377" s="635">
        <v>0.18411262581220542</v>
      </c>
      <c r="EV377" s="635">
        <v>5.9101225601452617E-2</v>
      </c>
      <c r="EW377" s="635">
        <v>3.6609176700292873E-2</v>
      </c>
      <c r="EX377" s="635">
        <v>6.412296564195305E-2</v>
      </c>
      <c r="EY377" s="635">
        <v>3.4098981766516691E-2</v>
      </c>
      <c r="EZ377" s="9"/>
    </row>
    <row r="378" spans="8:156" x14ac:dyDescent="0.2">
      <c r="H378" s="14"/>
      <c r="I378" s="248"/>
      <c r="K378" s="249"/>
      <c r="L378" s="249"/>
      <c r="M378" s="486">
        <v>45245</v>
      </c>
      <c r="N378" s="193">
        <v>7848</v>
      </c>
      <c r="O378" s="191">
        <v>12352</v>
      </c>
      <c r="P378" s="192">
        <v>3028</v>
      </c>
      <c r="Q378" s="191">
        <v>2662</v>
      </c>
      <c r="R378" s="578">
        <v>4024</v>
      </c>
      <c r="S378" s="487"/>
      <c r="T378" s="488"/>
      <c r="U378" s="21"/>
      <c r="V378" s="21"/>
      <c r="W378" s="489"/>
      <c r="X378" s="490">
        <v>315</v>
      </c>
      <c r="Y378" s="194">
        <v>75</v>
      </c>
      <c r="Z378" s="192">
        <v>0</v>
      </c>
      <c r="AA378" s="192">
        <v>24469.56</v>
      </c>
      <c r="AB378" s="192">
        <v>20278</v>
      </c>
      <c r="AC378" s="194">
        <v>4191.5600000000013</v>
      </c>
      <c r="AD378" s="491">
        <v>20278</v>
      </c>
      <c r="AE378" s="492">
        <v>6414</v>
      </c>
      <c r="AF378" s="192">
        <v>12352</v>
      </c>
      <c r="AG378" s="192">
        <v>12352</v>
      </c>
      <c r="AH378" s="192">
        <v>4950</v>
      </c>
      <c r="AI378" s="193">
        <v>5885</v>
      </c>
      <c r="AJ378" s="194">
        <v>1963</v>
      </c>
      <c r="AK378" s="192">
        <v>926.42</v>
      </c>
      <c r="AL378" s="192">
        <v>1238.8399658203125</v>
      </c>
      <c r="AM378" s="207">
        <v>616.03</v>
      </c>
      <c r="AN378" s="207">
        <v>30.416666666666668</v>
      </c>
      <c r="AO378" s="197">
        <v>-0.33723361522885142</v>
      </c>
      <c r="AP378" s="493">
        <v>245.19</v>
      </c>
      <c r="AQ378" s="494">
        <v>1044.3599999999999</v>
      </c>
      <c r="AR378" s="495">
        <v>1139.99</v>
      </c>
      <c r="AS378" s="495">
        <v>1117.1400000000001</v>
      </c>
      <c r="AT378" s="495">
        <v>1237.4100000000001</v>
      </c>
      <c r="AU378" s="496">
        <v>1224.32</v>
      </c>
      <c r="AV378" s="596">
        <v>1152.04</v>
      </c>
      <c r="AW378" s="21"/>
      <c r="AX378" s="497">
        <v>1.2775000000000001</v>
      </c>
      <c r="AY378" s="498">
        <v>1.2742</v>
      </c>
      <c r="AZ378" s="499">
        <v>2.5617000000000001</v>
      </c>
      <c r="BA378" s="499">
        <v>2.4878</v>
      </c>
      <c r="BB378" s="579">
        <v>1.6323000000000001</v>
      </c>
      <c r="BC378" s="307"/>
      <c r="BD378" s="500"/>
      <c r="BE378" s="501"/>
      <c r="BF378" s="580">
        <v>1126.8900000000001</v>
      </c>
      <c r="BG378" s="502">
        <v>1126.8900000000001</v>
      </c>
      <c r="BH378" s="503">
        <v>0</v>
      </c>
      <c r="BI378" s="503">
        <v>0</v>
      </c>
      <c r="BJ378" s="503">
        <v>0</v>
      </c>
      <c r="BK378" s="503">
        <v>1126.8900000000001</v>
      </c>
      <c r="BL378" s="503">
        <v>1126.8900000000001</v>
      </c>
      <c r="BM378" s="503">
        <v>1126.8900000000001</v>
      </c>
      <c r="BN378" s="503">
        <v>1126.8900000000001</v>
      </c>
      <c r="BO378" s="503">
        <v>1126.8900000000001</v>
      </c>
      <c r="BP378" s="503">
        <v>7.1705555926990705</v>
      </c>
      <c r="BQ378" s="503">
        <v>0</v>
      </c>
      <c r="BR378" s="503">
        <v>0</v>
      </c>
      <c r="BS378" s="503">
        <v>1126.8900000000001</v>
      </c>
      <c r="BT378" s="503">
        <v>0</v>
      </c>
      <c r="BU378" s="504">
        <v>0</v>
      </c>
      <c r="BV378" s="307"/>
      <c r="BW378" s="458"/>
      <c r="BX378" s="505"/>
      <c r="BY378" s="505"/>
      <c r="BZ378" s="505"/>
      <c r="CA378" s="505"/>
      <c r="CB378" s="505"/>
      <c r="CC378" s="505"/>
      <c r="CD378" s="505"/>
      <c r="CE378" s="505"/>
      <c r="CF378" s="505"/>
      <c r="CG378" s="505"/>
      <c r="CH378" s="505"/>
      <c r="CI378" s="505"/>
      <c r="CJ378" s="505"/>
      <c r="CK378" s="505"/>
      <c r="CL378" s="505"/>
      <c r="CM378" s="505"/>
      <c r="CN378" s="505"/>
      <c r="CO378" s="500"/>
      <c r="CP378" s="505"/>
      <c r="CQ378" s="505"/>
      <c r="CR378" s="506"/>
      <c r="CS378" s="500"/>
      <c r="CT378" s="505"/>
      <c r="CU378" s="500"/>
      <c r="CV378" s="500"/>
      <c r="CW378" s="500"/>
      <c r="CX378" s="506"/>
      <c r="CY378" s="505"/>
      <c r="CZ378" s="475"/>
      <c r="DA378" s="307"/>
      <c r="DB378" s="507">
        <v>0</v>
      </c>
      <c r="DC378" s="508"/>
      <c r="DD378" s="590"/>
      <c r="DE378" s="590"/>
      <c r="DF378" s="573">
        <v>195.18</v>
      </c>
      <c r="DG378" s="396">
        <v>19.32</v>
      </c>
      <c r="DH378" s="397"/>
      <c r="DI378" s="512"/>
      <c r="DJ378" s="171">
        <v>214.5</v>
      </c>
      <c r="DK378" s="172">
        <v>195.18</v>
      </c>
      <c r="DL378" s="172">
        <v>19.32</v>
      </c>
      <c r="DM378" s="172">
        <v>280.62</v>
      </c>
      <c r="DN378" s="172">
        <v>0</v>
      </c>
      <c r="DO378" s="172">
        <v>2324.9</v>
      </c>
      <c r="DP378" s="172">
        <v>570.68000000000006</v>
      </c>
      <c r="DQ378" s="513">
        <v>0</v>
      </c>
      <c r="DS378" s="2"/>
      <c r="DT378" s="2"/>
      <c r="DU378" s="2"/>
      <c r="DV378" s="2"/>
      <c r="DW378" s="60"/>
      <c r="DX378" s="512">
        <v>11786</v>
      </c>
      <c r="DY378" s="514">
        <v>0</v>
      </c>
      <c r="DZ378" s="169">
        <v>6.92</v>
      </c>
      <c r="EA378" s="169">
        <v>0.67999999999999972</v>
      </c>
      <c r="EB378" s="577"/>
      <c r="EC378" s="577"/>
      <c r="ED378" s="577"/>
      <c r="EE378" s="577"/>
      <c r="EF378" s="577"/>
      <c r="EG378" s="577"/>
      <c r="EH378" s="577"/>
      <c r="EI378" s="577"/>
      <c r="EJ378" s="577"/>
      <c r="EK378" s="577"/>
      <c r="EL378" s="577"/>
      <c r="EM378" s="169">
        <v>616.03</v>
      </c>
      <c r="EO378" s="656">
        <v>7387.1</v>
      </c>
      <c r="EP378" s="657">
        <v>11648.9</v>
      </c>
      <c r="EQ378" s="658">
        <v>3013.2</v>
      </c>
      <c r="ER378" s="657">
        <v>2590.6999999999998</v>
      </c>
      <c r="ES378" s="657">
        <v>3892.2</v>
      </c>
      <c r="EU378" s="635">
        <v>5.8728338430173249E-2</v>
      </c>
      <c r="EV378" s="635">
        <v>5.692195595854925E-2</v>
      </c>
      <c r="EW378" s="635">
        <v>4.8877146631440497E-3</v>
      </c>
      <c r="EX378" s="635">
        <v>2.6784372652141314E-2</v>
      </c>
      <c r="EY378" s="635">
        <v>3.2753479125248557E-2</v>
      </c>
      <c r="EZ378" s="9"/>
    </row>
    <row r="379" spans="8:156" x14ac:dyDescent="0.2">
      <c r="H379" s="14"/>
      <c r="I379" s="248"/>
      <c r="K379" s="249"/>
      <c r="L379" s="249"/>
      <c r="M379" s="486">
        <v>45246</v>
      </c>
      <c r="N379" s="193">
        <v>5220</v>
      </c>
      <c r="O379" s="191">
        <v>12459</v>
      </c>
      <c r="P379" s="192">
        <v>2970</v>
      </c>
      <c r="Q379" s="191">
        <v>2747</v>
      </c>
      <c r="R379" s="578">
        <v>4077</v>
      </c>
      <c r="S379" s="487"/>
      <c r="T379" s="488"/>
      <c r="U379" s="21"/>
      <c r="V379" s="21"/>
      <c r="W379" s="489"/>
      <c r="X379" s="490">
        <v>1388</v>
      </c>
      <c r="Y379" s="194">
        <v>69</v>
      </c>
      <c r="Z379" s="192">
        <v>0</v>
      </c>
      <c r="AA379" s="192">
        <v>14448.6</v>
      </c>
      <c r="AB379" s="192">
        <v>11440</v>
      </c>
      <c r="AC379" s="194">
        <v>3008.6000000000004</v>
      </c>
      <c r="AD379" s="491">
        <v>11440</v>
      </c>
      <c r="AE379" s="492">
        <v>12372.75</v>
      </c>
      <c r="AF379" s="192">
        <v>12459</v>
      </c>
      <c r="AG379" s="192">
        <v>12459</v>
      </c>
      <c r="AH379" s="597">
        <v>12373.75</v>
      </c>
      <c r="AI379" s="193">
        <v>0</v>
      </c>
      <c r="AJ379" s="194">
        <v>5220</v>
      </c>
      <c r="AK379" s="192">
        <v>1893.27</v>
      </c>
      <c r="AL379" s="192">
        <v>1756.36</v>
      </c>
      <c r="AM379" s="207">
        <v>1047.26</v>
      </c>
      <c r="AN379" s="207">
        <v>29.447619047619046</v>
      </c>
      <c r="AO379" s="197">
        <v>7.231403867382892E-2</v>
      </c>
      <c r="AP379" s="493">
        <v>716.29</v>
      </c>
      <c r="AQ379" s="494">
        <v>439.7</v>
      </c>
      <c r="AR379" s="495">
        <v>1137.29</v>
      </c>
      <c r="AS379" s="495">
        <v>1122.33</v>
      </c>
      <c r="AT379" s="495">
        <v>1234.52</v>
      </c>
      <c r="AU379" s="496">
        <v>1216.3599999999999</v>
      </c>
      <c r="AV379" s="596">
        <v>1153.75</v>
      </c>
      <c r="AW379" s="21"/>
      <c r="AX379" s="497">
        <v>1.2367999999999999</v>
      </c>
      <c r="AY379" s="498">
        <v>1.3351999999999999</v>
      </c>
      <c r="AZ379" s="499">
        <v>2.5316000000000001</v>
      </c>
      <c r="BA379" s="499">
        <v>2.4083999999999999</v>
      </c>
      <c r="BB379" s="579">
        <v>1.6445000000000001</v>
      </c>
      <c r="BC379" s="307"/>
      <c r="BD379" s="500"/>
      <c r="BE379" s="501"/>
      <c r="BF379" s="580">
        <v>1061.76</v>
      </c>
      <c r="BG379" s="502">
        <v>1061.76</v>
      </c>
      <c r="BH379" s="503">
        <v>0</v>
      </c>
      <c r="BI379" s="503">
        <v>0</v>
      </c>
      <c r="BJ379" s="503">
        <v>0</v>
      </c>
      <c r="BK379" s="503">
        <v>1061.76</v>
      </c>
      <c r="BL379" s="503">
        <v>1061.76</v>
      </c>
      <c r="BM379" s="503">
        <v>1061.76</v>
      </c>
      <c r="BN379" s="503">
        <v>1063.44</v>
      </c>
      <c r="BO379" s="503">
        <v>1061.78</v>
      </c>
      <c r="BP379" s="503">
        <v>34.36319295308121</v>
      </c>
      <c r="BQ379" s="503">
        <v>0</v>
      </c>
      <c r="BR379" s="503">
        <v>0</v>
      </c>
      <c r="BS379" s="503">
        <v>1060.43</v>
      </c>
      <c r="BT379" s="503">
        <v>0</v>
      </c>
      <c r="BU379" s="504">
        <v>0</v>
      </c>
      <c r="BV379" s="307"/>
      <c r="BW379" s="458"/>
      <c r="BX379" s="505"/>
      <c r="BY379" s="505"/>
      <c r="BZ379" s="505"/>
      <c r="CA379" s="505"/>
      <c r="CB379" s="505"/>
      <c r="CC379" s="505"/>
      <c r="CD379" s="505"/>
      <c r="CE379" s="505"/>
      <c r="CF379" s="505"/>
      <c r="CG379" s="505"/>
      <c r="CH379" s="505"/>
      <c r="CI379" s="505"/>
      <c r="CJ379" s="505"/>
      <c r="CK379" s="505"/>
      <c r="CL379" s="505"/>
      <c r="CM379" s="505"/>
      <c r="CN379" s="505"/>
      <c r="CO379" s="500"/>
      <c r="CP379" s="505"/>
      <c r="CQ379" s="505"/>
      <c r="CR379" s="506"/>
      <c r="CS379" s="500"/>
      <c r="CT379" s="505"/>
      <c r="CU379" s="500"/>
      <c r="CV379" s="500"/>
      <c r="CW379" s="500"/>
      <c r="CX379" s="506"/>
      <c r="CY379" s="505"/>
      <c r="CZ379" s="475"/>
      <c r="DA379" s="307"/>
      <c r="DB379" s="507">
        <v>0</v>
      </c>
      <c r="DC379" s="508"/>
      <c r="DD379" s="590"/>
      <c r="DE379" s="590"/>
      <c r="DF379" s="573">
        <v>651.19000000000005</v>
      </c>
      <c r="DG379" s="396">
        <v>292.87</v>
      </c>
      <c r="DH379" s="397"/>
      <c r="DI379" s="512"/>
      <c r="DJ379" s="171">
        <v>944.06000000000006</v>
      </c>
      <c r="DK379" s="172">
        <v>651.19000000000005</v>
      </c>
      <c r="DL379" s="172">
        <v>292.87</v>
      </c>
      <c r="DM379" s="172">
        <v>0</v>
      </c>
      <c r="DN379" s="172">
        <v>0</v>
      </c>
      <c r="DO379" s="172">
        <v>2976.09</v>
      </c>
      <c r="DP379" s="172">
        <v>863.55</v>
      </c>
      <c r="DQ379" s="513">
        <v>0</v>
      </c>
      <c r="DS379" s="2"/>
      <c r="DT379" s="2"/>
      <c r="DU379" s="2"/>
      <c r="DV379" s="2"/>
      <c r="DW379" s="60"/>
      <c r="DX379" s="512">
        <v>0</v>
      </c>
      <c r="DY379" s="514">
        <v>0</v>
      </c>
      <c r="DZ379" s="169">
        <v>98.07</v>
      </c>
      <c r="EA379" s="169">
        <v>44.110000000000014</v>
      </c>
      <c r="EB379" s="577"/>
      <c r="EC379" s="577"/>
      <c r="ED379" s="577"/>
      <c r="EE379" s="577"/>
      <c r="EF379" s="577"/>
      <c r="EG379" s="577"/>
      <c r="EH379" s="577"/>
      <c r="EI379" s="577"/>
      <c r="EJ379" s="577"/>
      <c r="EK379" s="577"/>
      <c r="EL379" s="577"/>
      <c r="EM379" s="169">
        <v>1047.26</v>
      </c>
      <c r="EO379" s="656">
        <v>4793.5</v>
      </c>
      <c r="EP379" s="657">
        <v>11784</v>
      </c>
      <c r="EQ379" s="658">
        <v>2944.4</v>
      </c>
      <c r="ER379" s="657">
        <v>2675</v>
      </c>
      <c r="ES379" s="657">
        <v>4077</v>
      </c>
      <c r="EU379" s="635">
        <v>8.1704980842911876E-2</v>
      </c>
      <c r="EV379" s="635">
        <v>5.4177702865398504E-2</v>
      </c>
      <c r="EW379" s="635">
        <v>8.6195286195285895E-3</v>
      </c>
      <c r="EX379" s="635">
        <v>2.6210411357844923E-2</v>
      </c>
      <c r="EY379" s="635">
        <v>0</v>
      </c>
      <c r="EZ379" s="9"/>
    </row>
    <row r="380" spans="8:156" x14ac:dyDescent="0.2">
      <c r="H380" s="14"/>
      <c r="I380" s="248"/>
      <c r="K380" s="249"/>
      <c r="L380" s="249"/>
      <c r="M380" s="486">
        <v>45247</v>
      </c>
      <c r="N380" s="193">
        <v>1721</v>
      </c>
      <c r="O380" s="191">
        <v>13339</v>
      </c>
      <c r="P380" s="192">
        <v>2875</v>
      </c>
      <c r="Q380" s="191">
        <v>2751</v>
      </c>
      <c r="R380" s="578">
        <v>4169</v>
      </c>
      <c r="S380" s="487"/>
      <c r="T380" s="488"/>
      <c r="U380" s="21"/>
      <c r="V380" s="21"/>
      <c r="W380" s="489"/>
      <c r="X380" s="490">
        <v>1266</v>
      </c>
      <c r="Y380" s="194">
        <v>62</v>
      </c>
      <c r="Z380" s="192">
        <v>0</v>
      </c>
      <c r="AA380" s="192">
        <v>11226.16</v>
      </c>
      <c r="AB380" s="192">
        <v>11903</v>
      </c>
      <c r="AC380" s="194">
        <v>-676.84000000000015</v>
      </c>
      <c r="AD380" s="491">
        <v>11903</v>
      </c>
      <c r="AE380" s="492">
        <v>9571.36</v>
      </c>
      <c r="AF380" s="192">
        <v>13339</v>
      </c>
      <c r="AG380" s="192">
        <v>13000</v>
      </c>
      <c r="AH380" s="597">
        <v>9255.36</v>
      </c>
      <c r="AI380" s="193">
        <v>0</v>
      </c>
      <c r="AJ380" s="194">
        <v>1721</v>
      </c>
      <c r="AK380" s="192">
        <v>1043.25</v>
      </c>
      <c r="AL380" s="192">
        <v>1634.44</v>
      </c>
      <c r="AM380" s="207">
        <v>1013.29</v>
      </c>
      <c r="AN380" s="207">
        <v>32.152380952380952</v>
      </c>
      <c r="AO380" s="197">
        <v>-0.56668104481188597</v>
      </c>
      <c r="AP380" s="493">
        <v>1039.3499999999999</v>
      </c>
      <c r="AQ380" s="494">
        <v>0</v>
      </c>
      <c r="AR380" s="495">
        <v>1144.68</v>
      </c>
      <c r="AS380" s="495">
        <v>1125.08</v>
      </c>
      <c r="AT380" s="495">
        <v>1236.56</v>
      </c>
      <c r="AU380" s="496">
        <v>1214.1400000000001</v>
      </c>
      <c r="AV380" s="596">
        <v>1153.05</v>
      </c>
      <c r="AW380" s="21"/>
      <c r="AX380" s="497">
        <v>1.3504</v>
      </c>
      <c r="AY380" s="498">
        <v>1.3757999999999999</v>
      </c>
      <c r="AZ380" s="499">
        <v>2.5541</v>
      </c>
      <c r="BA380" s="499">
        <v>2.3658000000000001</v>
      </c>
      <c r="BB380" s="579">
        <v>1.6334</v>
      </c>
      <c r="BC380" s="307"/>
      <c r="BD380" s="500"/>
      <c r="BE380" s="501"/>
      <c r="BF380" s="580">
        <v>1057.5899999999999</v>
      </c>
      <c r="BG380" s="502">
        <v>1057.5899999999999</v>
      </c>
      <c r="BH380" s="503">
        <v>0</v>
      </c>
      <c r="BI380" s="503">
        <v>0</v>
      </c>
      <c r="BJ380" s="503">
        <v>0</v>
      </c>
      <c r="BK380" s="503">
        <v>1057.5899999999999</v>
      </c>
      <c r="BL380" s="503">
        <v>1057.5899999999999</v>
      </c>
      <c r="BM380" s="503">
        <v>1057.5899999999999</v>
      </c>
      <c r="BN380" s="503">
        <v>1057.95</v>
      </c>
      <c r="BO380" s="503">
        <v>1057.5899999999999</v>
      </c>
      <c r="BP380" s="503">
        <v>34.638503319251662</v>
      </c>
      <c r="BQ380" s="503">
        <v>0</v>
      </c>
      <c r="BR380" s="503">
        <v>0</v>
      </c>
      <c r="BS380" s="503">
        <v>1054.6600000000001</v>
      </c>
      <c r="BT380" s="503">
        <v>0</v>
      </c>
      <c r="BU380" s="504">
        <v>0</v>
      </c>
      <c r="BV380" s="307"/>
      <c r="BW380" s="458"/>
      <c r="BX380" s="505"/>
      <c r="BY380" s="505"/>
      <c r="BZ380" s="505"/>
      <c r="CA380" s="505"/>
      <c r="CB380" s="505"/>
      <c r="CC380" s="505"/>
      <c r="CD380" s="505"/>
      <c r="CE380" s="505"/>
      <c r="CF380" s="505"/>
      <c r="CG380" s="505"/>
      <c r="CH380" s="505"/>
      <c r="CI380" s="505"/>
      <c r="CJ380" s="505"/>
      <c r="CK380" s="505"/>
      <c r="CL380" s="505"/>
      <c r="CM380" s="505"/>
      <c r="CN380" s="505"/>
      <c r="CO380" s="500"/>
      <c r="CP380" s="505"/>
      <c r="CQ380" s="505"/>
      <c r="CR380" s="506"/>
      <c r="CS380" s="500"/>
      <c r="CT380" s="505"/>
      <c r="CU380" s="500"/>
      <c r="CV380" s="500"/>
      <c r="CW380" s="500"/>
      <c r="CX380" s="506"/>
      <c r="CY380" s="505"/>
      <c r="CZ380" s="475"/>
      <c r="DA380" s="307"/>
      <c r="DB380" s="507">
        <v>0</v>
      </c>
      <c r="DC380" s="508"/>
      <c r="DD380" s="590"/>
      <c r="DE380" s="590"/>
      <c r="DF380" s="573">
        <v>667.37</v>
      </c>
      <c r="DG380" s="396">
        <v>193.57</v>
      </c>
      <c r="DH380" s="397"/>
      <c r="DI380" s="512"/>
      <c r="DJ380" s="171">
        <v>860.94</v>
      </c>
      <c r="DK380" s="172">
        <v>667.37</v>
      </c>
      <c r="DL380" s="172">
        <v>193.57</v>
      </c>
      <c r="DM380" s="172">
        <v>0</v>
      </c>
      <c r="DN380" s="172">
        <v>0</v>
      </c>
      <c r="DO380" s="172">
        <v>3643.46</v>
      </c>
      <c r="DP380" s="172">
        <v>1057.1200000000001</v>
      </c>
      <c r="DQ380" s="513">
        <v>0</v>
      </c>
      <c r="DS380" s="2"/>
      <c r="DT380" s="2"/>
      <c r="DU380" s="2"/>
      <c r="DV380" s="2"/>
      <c r="DW380" s="60"/>
      <c r="DX380" s="512">
        <v>0</v>
      </c>
      <c r="DY380" s="514">
        <v>0</v>
      </c>
      <c r="DZ380" s="169">
        <v>105.08</v>
      </c>
      <c r="EA380" s="169">
        <v>30.480000000000004</v>
      </c>
      <c r="EB380" s="577"/>
      <c r="EC380" s="577"/>
      <c r="ED380" s="577"/>
      <c r="EE380" s="577"/>
      <c r="EF380" s="577"/>
      <c r="EG380" s="577"/>
      <c r="EH380" s="577"/>
      <c r="EI380" s="577"/>
      <c r="EJ380" s="577"/>
      <c r="EK380" s="577"/>
      <c r="EL380" s="577"/>
      <c r="EM380" s="169">
        <v>1013.29</v>
      </c>
      <c r="EO380" s="656">
        <v>1837</v>
      </c>
      <c r="EP380" s="657">
        <v>12651</v>
      </c>
      <c r="EQ380" s="658">
        <v>2842</v>
      </c>
      <c r="ER380" s="657">
        <v>2676</v>
      </c>
      <c r="ES380" s="657">
        <v>4169</v>
      </c>
      <c r="EU380" s="635">
        <v>-6.74026728646136E-2</v>
      </c>
      <c r="EV380" s="635">
        <v>5.1578079316290576E-2</v>
      </c>
      <c r="EW380" s="635">
        <v>1.1478260869565217E-2</v>
      </c>
      <c r="EX380" s="635">
        <v>2.7262813522355506E-2</v>
      </c>
      <c r="EY380" s="635">
        <v>0</v>
      </c>
      <c r="EZ380" s="9"/>
    </row>
    <row r="381" spans="8:156" x14ac:dyDescent="0.2">
      <c r="H381" s="14"/>
      <c r="I381" s="248"/>
      <c r="K381" s="249"/>
      <c r="L381" s="249"/>
      <c r="M381" s="486">
        <v>45248</v>
      </c>
      <c r="N381" s="193">
        <v>0</v>
      </c>
      <c r="O381" s="191">
        <v>13379</v>
      </c>
      <c r="P381" s="192">
        <v>2971</v>
      </c>
      <c r="Q381" s="191">
        <v>2748</v>
      </c>
      <c r="R381" s="578">
        <v>4239</v>
      </c>
      <c r="S381" s="487"/>
      <c r="T381" s="488"/>
      <c r="U381" s="21"/>
      <c r="V381" s="21"/>
      <c r="W381" s="489"/>
      <c r="X381" s="490">
        <v>1093</v>
      </c>
      <c r="Y381" s="194">
        <v>58</v>
      </c>
      <c r="Z381" s="192">
        <v>0</v>
      </c>
      <c r="AA381" s="192">
        <v>10675.91</v>
      </c>
      <c r="AB381" s="192">
        <v>11153</v>
      </c>
      <c r="AC381" s="194">
        <v>-477.09000000000015</v>
      </c>
      <c r="AD381" s="491">
        <v>11153</v>
      </c>
      <c r="AE381" s="492">
        <v>8810.16</v>
      </c>
      <c r="AF381" s="192">
        <v>13379</v>
      </c>
      <c r="AG381" s="192">
        <v>13000</v>
      </c>
      <c r="AH381" s="597">
        <v>7968.16</v>
      </c>
      <c r="AI381" s="193">
        <v>0</v>
      </c>
      <c r="AJ381" s="194">
        <v>0</v>
      </c>
      <c r="AK381" s="192">
        <v>0</v>
      </c>
      <c r="AL381" s="192">
        <v>814.66375732421875</v>
      </c>
      <c r="AM381" s="207">
        <v>887.25</v>
      </c>
      <c r="AN381" s="207">
        <v>31.86904761904762</v>
      </c>
      <c r="AO381" s="197" t="e">
        <v>#DIV/0!</v>
      </c>
      <c r="AP381" s="493">
        <v>1335.59</v>
      </c>
      <c r="AQ381" s="494">
        <v>0</v>
      </c>
      <c r="AR381" s="495">
        <v>1143.92</v>
      </c>
      <c r="AS381" s="495">
        <v>1122.94</v>
      </c>
      <c r="AT381" s="495">
        <v>1235.21</v>
      </c>
      <c r="AU381" s="496">
        <v>1213.44</v>
      </c>
      <c r="AV381" s="596">
        <v>1154.75</v>
      </c>
      <c r="AW381" s="21"/>
      <c r="AX381" s="497">
        <v>1.3385</v>
      </c>
      <c r="AY381" s="498">
        <v>1.3505</v>
      </c>
      <c r="AZ381" s="499">
        <v>2.5299</v>
      </c>
      <c r="BA381" s="499">
        <v>2.3584999999999998</v>
      </c>
      <c r="BB381" s="579">
        <v>1.6535</v>
      </c>
      <c r="BC381" s="307"/>
      <c r="BD381" s="500"/>
      <c r="BE381" s="501"/>
      <c r="BF381" s="580">
        <v>1058.42</v>
      </c>
      <c r="BG381" s="502">
        <v>1058.42</v>
      </c>
      <c r="BH381" s="503">
        <v>0</v>
      </c>
      <c r="BI381" s="503">
        <v>0</v>
      </c>
      <c r="BJ381" s="503">
        <v>0</v>
      </c>
      <c r="BK381" s="503">
        <v>1058.42</v>
      </c>
      <c r="BL381" s="503">
        <v>1058.42</v>
      </c>
      <c r="BM381" s="503">
        <v>1058.42</v>
      </c>
      <c r="BN381" s="503">
        <v>1052.4100000000001</v>
      </c>
      <c r="BO381" s="503">
        <v>1058.1300000000001</v>
      </c>
      <c r="BP381" s="503">
        <v>31.866135321592324</v>
      </c>
      <c r="BQ381" s="503">
        <v>0</v>
      </c>
      <c r="BR381" s="503">
        <v>0</v>
      </c>
      <c r="BS381" s="503">
        <v>1058.1300000000001</v>
      </c>
      <c r="BT381" s="503">
        <v>0</v>
      </c>
      <c r="BU381" s="504">
        <v>0</v>
      </c>
      <c r="BV381" s="307"/>
      <c r="BW381" s="458"/>
      <c r="BX381" s="505"/>
      <c r="BY381" s="505"/>
      <c r="BZ381" s="505"/>
      <c r="CA381" s="505"/>
      <c r="CB381" s="505"/>
      <c r="CC381" s="505"/>
      <c r="CD381" s="505"/>
      <c r="CE381" s="505"/>
      <c r="CF381" s="505"/>
      <c r="CG381" s="505"/>
      <c r="CH381" s="505"/>
      <c r="CI381" s="505"/>
      <c r="CJ381" s="505"/>
      <c r="CK381" s="505"/>
      <c r="CL381" s="505"/>
      <c r="CM381" s="505"/>
      <c r="CN381" s="505"/>
      <c r="CO381" s="500"/>
      <c r="CP381" s="505"/>
      <c r="CQ381" s="505"/>
      <c r="CR381" s="506"/>
      <c r="CS381" s="500"/>
      <c r="CT381" s="505"/>
      <c r="CU381" s="500"/>
      <c r="CV381" s="500"/>
      <c r="CW381" s="500"/>
      <c r="CX381" s="506"/>
      <c r="CY381" s="505"/>
      <c r="CZ381" s="475"/>
      <c r="DA381" s="307"/>
      <c r="DB381" s="507">
        <v>0</v>
      </c>
      <c r="DC381" s="508"/>
      <c r="DD381" s="590"/>
      <c r="DE381" s="590"/>
      <c r="DF381" s="573">
        <v>503.17</v>
      </c>
      <c r="DG381" s="396">
        <v>240.49</v>
      </c>
      <c r="DH381" s="397"/>
      <c r="DI381" s="512"/>
      <c r="DJ381" s="171">
        <v>743.66000000000008</v>
      </c>
      <c r="DK381" s="172">
        <v>503.17</v>
      </c>
      <c r="DL381" s="172">
        <v>240.49</v>
      </c>
      <c r="DM381" s="172">
        <v>508.21</v>
      </c>
      <c r="DN381" s="172">
        <v>0</v>
      </c>
      <c r="DO381" s="172">
        <v>3638.4199999999996</v>
      </c>
      <c r="DP381" s="172">
        <v>1297.6100000000001</v>
      </c>
      <c r="DQ381" s="513">
        <v>0</v>
      </c>
      <c r="DS381" s="2"/>
      <c r="DT381" s="2"/>
      <c r="DU381" s="2"/>
      <c r="DV381" s="2"/>
      <c r="DW381" s="60"/>
      <c r="DX381" s="512">
        <v>21345</v>
      </c>
      <c r="DY381" s="514">
        <v>0</v>
      </c>
      <c r="DZ381" s="169">
        <v>83.45</v>
      </c>
      <c r="EA381" s="169">
        <v>39.89</v>
      </c>
      <c r="EB381" s="577"/>
      <c r="EC381" s="577"/>
      <c r="ED381" s="577"/>
      <c r="EE381" s="577"/>
      <c r="EF381" s="577"/>
      <c r="EG381" s="577"/>
      <c r="EH381" s="577"/>
      <c r="EI381" s="577"/>
      <c r="EJ381" s="577"/>
      <c r="EK381" s="577"/>
      <c r="EL381" s="577"/>
      <c r="EM381" s="169">
        <v>887.25</v>
      </c>
      <c r="EO381" s="656">
        <v>669</v>
      </c>
      <c r="EP381" s="657">
        <v>12676.6</v>
      </c>
      <c r="EQ381" s="658">
        <v>2941.7</v>
      </c>
      <c r="ER381" s="657">
        <v>2668.7</v>
      </c>
      <c r="ES381" s="657">
        <v>4084.7</v>
      </c>
      <c r="EU381" s="635" t="e">
        <v>#DIV/0!</v>
      </c>
      <c r="EV381" s="635">
        <v>5.2500186860004461E-2</v>
      </c>
      <c r="EW381" s="635">
        <v>9.8619993268260452E-3</v>
      </c>
      <c r="EX381" s="635">
        <v>2.8857350800582309E-2</v>
      </c>
      <c r="EY381" s="635">
        <v>3.6400094361877841E-2</v>
      </c>
      <c r="EZ381" s="9"/>
    </row>
    <row r="382" spans="8:156" x14ac:dyDescent="0.2">
      <c r="H382" s="14"/>
      <c r="I382" s="248"/>
      <c r="K382" s="249"/>
      <c r="L382" s="249"/>
      <c r="M382" s="486">
        <v>45249</v>
      </c>
      <c r="N382" s="193">
        <v>2548</v>
      </c>
      <c r="O382" s="191">
        <v>13573</v>
      </c>
      <c r="P382" s="192">
        <v>3015</v>
      </c>
      <c r="Q382" s="191">
        <v>2620</v>
      </c>
      <c r="R382" s="578">
        <v>4198</v>
      </c>
      <c r="S382" s="487"/>
      <c r="T382" s="488"/>
      <c r="U382" s="21"/>
      <c r="V382" s="21"/>
      <c r="W382" s="489"/>
      <c r="X382" s="490">
        <v>1417</v>
      </c>
      <c r="Y382" s="194">
        <v>65</v>
      </c>
      <c r="Z382" s="192">
        <v>0</v>
      </c>
      <c r="AA382" s="192">
        <v>10688.23</v>
      </c>
      <c r="AB382" s="192">
        <v>11026</v>
      </c>
      <c r="AC382" s="194">
        <v>-337.77000000000044</v>
      </c>
      <c r="AD382" s="491">
        <v>11026</v>
      </c>
      <c r="AE382" s="492">
        <v>11620.18</v>
      </c>
      <c r="AF382" s="192">
        <v>13573</v>
      </c>
      <c r="AG382" s="192">
        <v>13000</v>
      </c>
      <c r="AH382" s="597">
        <v>10781.18</v>
      </c>
      <c r="AI382" s="193">
        <v>0</v>
      </c>
      <c r="AJ382" s="194">
        <v>2548</v>
      </c>
      <c r="AK382" s="192">
        <v>2133.1120000000001</v>
      </c>
      <c r="AL382" s="192">
        <v>1900.42822265625</v>
      </c>
      <c r="AM382" s="207">
        <v>1002.78</v>
      </c>
      <c r="AN382" s="207">
        <v>32.549999999999997</v>
      </c>
      <c r="AO382" s="197">
        <v>0.10908183787056192</v>
      </c>
      <c r="AP382" s="493">
        <v>823.04</v>
      </c>
      <c r="AQ382" s="494">
        <v>0</v>
      </c>
      <c r="AR382" s="495">
        <v>1146.48</v>
      </c>
      <c r="AS382" s="495">
        <v>1133.4100000000001</v>
      </c>
      <c r="AT382" s="495">
        <v>1240.81</v>
      </c>
      <c r="AU382" s="496">
        <v>1217.96</v>
      </c>
      <c r="AV382" s="596">
        <v>1155.06</v>
      </c>
      <c r="AW382" s="21"/>
      <c r="AX382" s="497">
        <v>1.3671</v>
      </c>
      <c r="AY382" s="498">
        <v>1.4796</v>
      </c>
      <c r="AZ382" s="499">
        <v>2.5960999999999999</v>
      </c>
      <c r="BA382" s="499">
        <v>2.4121999999999999</v>
      </c>
      <c r="BB382" s="579">
        <v>1.6415999999999999</v>
      </c>
      <c r="BC382" s="307"/>
      <c r="BD382" s="500"/>
      <c r="BE382" s="501"/>
      <c r="BF382" s="580">
        <v>1055.04</v>
      </c>
      <c r="BG382" s="502">
        <v>1055.04</v>
      </c>
      <c r="BH382" s="503">
        <v>0</v>
      </c>
      <c r="BI382" s="503">
        <v>0</v>
      </c>
      <c r="BJ382" s="503">
        <v>0</v>
      </c>
      <c r="BK382" s="503">
        <v>1055.04</v>
      </c>
      <c r="BL382" s="503">
        <v>1055.04</v>
      </c>
      <c r="BM382" s="503">
        <v>1055.04</v>
      </c>
      <c r="BN382" s="503">
        <v>1061.46</v>
      </c>
      <c r="BO382" s="503">
        <v>1055.03</v>
      </c>
      <c r="BP382" s="503">
        <v>37.148416429066806</v>
      </c>
      <c r="BQ382" s="503">
        <v>0</v>
      </c>
      <c r="BR382" s="503">
        <v>0</v>
      </c>
      <c r="BS382" s="503">
        <v>1055.03</v>
      </c>
      <c r="BT382" s="503">
        <v>0</v>
      </c>
      <c r="BU382" s="504">
        <v>0</v>
      </c>
      <c r="BV382" s="307"/>
      <c r="BW382" s="458"/>
      <c r="BX382" s="505"/>
      <c r="BY382" s="505"/>
      <c r="BZ382" s="505"/>
      <c r="CA382" s="505"/>
      <c r="CB382" s="505"/>
      <c r="CC382" s="505"/>
      <c r="CD382" s="505"/>
      <c r="CE382" s="505"/>
      <c r="CF382" s="505"/>
      <c r="CG382" s="505"/>
      <c r="CH382" s="505"/>
      <c r="CI382" s="505"/>
      <c r="CJ382" s="505"/>
      <c r="CK382" s="505"/>
      <c r="CL382" s="505"/>
      <c r="CM382" s="505"/>
      <c r="CN382" s="505"/>
      <c r="CO382" s="500"/>
      <c r="CP382" s="505"/>
      <c r="CQ382" s="505"/>
      <c r="CR382" s="506"/>
      <c r="CS382" s="500"/>
      <c r="CT382" s="505"/>
      <c r="CU382" s="500"/>
      <c r="CV382" s="500"/>
      <c r="CW382" s="500"/>
      <c r="CX382" s="506"/>
      <c r="CY382" s="505"/>
      <c r="CZ382" s="475"/>
      <c r="DA382" s="307"/>
      <c r="DB382" s="507">
        <v>0</v>
      </c>
      <c r="DC382" s="508"/>
      <c r="DD382" s="590"/>
      <c r="DE382" s="590"/>
      <c r="DF382" s="573">
        <v>741.51</v>
      </c>
      <c r="DG382" s="396">
        <v>222.64</v>
      </c>
      <c r="DH382" s="397"/>
      <c r="DI382" s="512"/>
      <c r="DJ382" s="171">
        <v>964.15</v>
      </c>
      <c r="DK382" s="172">
        <v>741.51</v>
      </c>
      <c r="DL382" s="172">
        <v>222.64</v>
      </c>
      <c r="DM382" s="172">
        <v>0</v>
      </c>
      <c r="DN382" s="172">
        <v>0</v>
      </c>
      <c r="DO382" s="172">
        <v>4379.93</v>
      </c>
      <c r="DP382" s="172">
        <v>1520.25</v>
      </c>
      <c r="DQ382" s="513">
        <v>0</v>
      </c>
      <c r="DS382" s="2"/>
      <c r="DT382" s="2"/>
      <c r="DU382" s="2"/>
      <c r="DV382" s="2"/>
      <c r="DW382" s="60"/>
      <c r="DX382" s="512">
        <v>0</v>
      </c>
      <c r="DY382" s="514">
        <v>0</v>
      </c>
      <c r="DZ382" s="169">
        <v>105.06</v>
      </c>
      <c r="EA382" s="169">
        <v>31.539999999999992</v>
      </c>
      <c r="EB382" s="577"/>
      <c r="EC382" s="577"/>
      <c r="ED382" s="577"/>
      <c r="EE382" s="577"/>
      <c r="EF382" s="577"/>
      <c r="EG382" s="577"/>
      <c r="EH382" s="577"/>
      <c r="EI382" s="577"/>
      <c r="EJ382" s="577"/>
      <c r="EK382" s="577"/>
      <c r="EL382" s="577"/>
      <c r="EM382" s="169">
        <v>1002.78</v>
      </c>
      <c r="EO382" s="656">
        <v>2625.5</v>
      </c>
      <c r="EP382" s="657">
        <v>12908.9</v>
      </c>
      <c r="EQ382" s="658">
        <v>2981.5</v>
      </c>
      <c r="ER382" s="657">
        <v>2553.4</v>
      </c>
      <c r="ES382" s="657">
        <v>4041.8</v>
      </c>
      <c r="EU382" s="635">
        <v>-3.0416012558869703E-2</v>
      </c>
      <c r="EV382" s="635">
        <v>4.8928018860974018E-2</v>
      </c>
      <c r="EW382" s="635">
        <v>1.1111111111111112E-2</v>
      </c>
      <c r="EX382" s="635">
        <v>2.541984732824424E-2</v>
      </c>
      <c r="EY382" s="635">
        <v>3.7208194378275328E-2</v>
      </c>
      <c r="EZ382" s="9"/>
    </row>
    <row r="383" spans="8:156" x14ac:dyDescent="0.2">
      <c r="H383" s="14"/>
      <c r="I383" s="248"/>
      <c r="K383" s="249"/>
      <c r="L383" s="249"/>
      <c r="M383" s="486">
        <v>45250</v>
      </c>
      <c r="N383" s="193">
        <v>3417</v>
      </c>
      <c r="O383" s="191">
        <v>13387</v>
      </c>
      <c r="P383" s="192">
        <v>2941</v>
      </c>
      <c r="Q383" s="191">
        <v>2730</v>
      </c>
      <c r="R383" s="578">
        <v>4174</v>
      </c>
      <c r="S383" s="487"/>
      <c r="T383" s="488"/>
      <c r="U383" s="21"/>
      <c r="V383" s="21"/>
      <c r="W383" s="489"/>
      <c r="X383" s="490">
        <v>1433</v>
      </c>
      <c r="Y383" s="194">
        <v>67</v>
      </c>
      <c r="Z383" s="192">
        <v>0</v>
      </c>
      <c r="AA383" s="192">
        <v>10653.23</v>
      </c>
      <c r="AB383" s="192">
        <v>10993</v>
      </c>
      <c r="AC383" s="194">
        <v>-339.77000000000044</v>
      </c>
      <c r="AD383" s="491">
        <v>10993</v>
      </c>
      <c r="AE383" s="492">
        <v>12300.73</v>
      </c>
      <c r="AF383" s="192">
        <v>13387</v>
      </c>
      <c r="AG383" s="192">
        <v>13000</v>
      </c>
      <c r="AH383" s="597">
        <v>11423.73</v>
      </c>
      <c r="AI383" s="193">
        <v>0</v>
      </c>
      <c r="AJ383" s="194">
        <v>3417</v>
      </c>
      <c r="AK383" s="192">
        <v>0</v>
      </c>
      <c r="AL383" s="192">
        <v>3961.975341796875</v>
      </c>
      <c r="AM383" s="207">
        <v>1048.68</v>
      </c>
      <c r="AN383" s="207">
        <v>32.045238095238098</v>
      </c>
      <c r="AO383" s="197" t="e">
        <v>#DIV/0!</v>
      </c>
      <c r="AP383" s="493">
        <v>806.59</v>
      </c>
      <c r="AQ383" s="494">
        <v>0</v>
      </c>
      <c r="AR383" s="495">
        <v>1145.1600000000001</v>
      </c>
      <c r="AS383" s="495">
        <v>1131.5</v>
      </c>
      <c r="AT383" s="495">
        <v>1240.3800000000001</v>
      </c>
      <c r="AU383" s="496">
        <v>1216.0999999999999</v>
      </c>
      <c r="AV383" s="596">
        <v>1156.18</v>
      </c>
      <c r="AW383" s="21"/>
      <c r="AX383" s="497">
        <v>1.3459000000000001</v>
      </c>
      <c r="AY383" s="498">
        <v>1.4429000000000001</v>
      </c>
      <c r="AZ383" s="499">
        <v>2.5939000000000001</v>
      </c>
      <c r="BA383" s="499">
        <v>2.3854000000000002</v>
      </c>
      <c r="BB383" s="579">
        <v>1.6551</v>
      </c>
      <c r="BC383" s="307"/>
      <c r="BD383" s="500"/>
      <c r="BE383" s="501"/>
      <c r="BF383" s="580">
        <v>1056.1199999999999</v>
      </c>
      <c r="BG383" s="502">
        <v>1056.1199999999999</v>
      </c>
      <c r="BH383" s="503">
        <v>0</v>
      </c>
      <c r="BI383" s="503">
        <v>0</v>
      </c>
      <c r="BJ383" s="503">
        <v>0</v>
      </c>
      <c r="BK383" s="503">
        <v>1056.1199999999999</v>
      </c>
      <c r="BL383" s="503">
        <v>1056.1199999999999</v>
      </c>
      <c r="BM383" s="503">
        <v>1056.1199999999999</v>
      </c>
      <c r="BN383" s="503">
        <v>1055.52</v>
      </c>
      <c r="BO383" s="503">
        <v>1056.1400000000001</v>
      </c>
      <c r="BP383" s="503">
        <v>36.575481256332324</v>
      </c>
      <c r="BQ383" s="503">
        <v>0</v>
      </c>
      <c r="BR383" s="503">
        <v>0</v>
      </c>
      <c r="BS383" s="503">
        <v>1056.1600000000001</v>
      </c>
      <c r="BT383" s="503">
        <v>0</v>
      </c>
      <c r="BU383" s="504">
        <v>0</v>
      </c>
      <c r="BV383" s="307"/>
      <c r="BW383" s="458"/>
      <c r="BX383" s="505"/>
      <c r="BY383" s="505"/>
      <c r="BZ383" s="505"/>
      <c r="CA383" s="505"/>
      <c r="CB383" s="505"/>
      <c r="CC383" s="505"/>
      <c r="CD383" s="505"/>
      <c r="CE383" s="505"/>
      <c r="CF383" s="505"/>
      <c r="CG383" s="505"/>
      <c r="CH383" s="505"/>
      <c r="CI383" s="505"/>
      <c r="CJ383" s="505"/>
      <c r="CK383" s="505"/>
      <c r="CL383" s="505"/>
      <c r="CM383" s="505"/>
      <c r="CN383" s="505"/>
      <c r="CO383" s="500"/>
      <c r="CP383" s="505"/>
      <c r="CQ383" s="505"/>
      <c r="CR383" s="506"/>
      <c r="CS383" s="500"/>
      <c r="CT383" s="505"/>
      <c r="CU383" s="500"/>
      <c r="CV383" s="500"/>
      <c r="CW383" s="500"/>
      <c r="CX383" s="506"/>
      <c r="CY383" s="505"/>
      <c r="CZ383" s="475"/>
      <c r="DA383" s="307"/>
      <c r="DB383" s="507">
        <v>0</v>
      </c>
      <c r="DC383" s="508"/>
      <c r="DD383" s="590"/>
      <c r="DE383" s="590"/>
      <c r="DF383" s="573">
        <v>747.27</v>
      </c>
      <c r="DG383" s="396">
        <v>227.43</v>
      </c>
      <c r="DH383" s="397"/>
      <c r="DI383" s="512"/>
      <c r="DJ383" s="171">
        <v>974.7</v>
      </c>
      <c r="DK383" s="172">
        <v>747.27</v>
      </c>
      <c r="DL383" s="172">
        <v>227.43</v>
      </c>
      <c r="DM383" s="172">
        <v>984.29</v>
      </c>
      <c r="DN383" s="172">
        <v>0</v>
      </c>
      <c r="DO383" s="172">
        <v>4142.91</v>
      </c>
      <c r="DP383" s="172">
        <v>1747.68</v>
      </c>
      <c r="DQ383" s="513">
        <v>0</v>
      </c>
      <c r="DS383" s="2"/>
      <c r="DT383" s="2"/>
      <c r="DU383" s="2"/>
      <c r="DV383" s="2"/>
      <c r="DW383" s="60"/>
      <c r="DX383" s="512">
        <v>41340</v>
      </c>
      <c r="DY383" s="514">
        <v>0</v>
      </c>
      <c r="DZ383" s="169">
        <v>108.22</v>
      </c>
      <c r="EA383" s="169">
        <v>32.94</v>
      </c>
      <c r="EB383" s="577"/>
      <c r="EC383" s="577"/>
      <c r="ED383" s="577"/>
      <c r="EE383" s="577"/>
      <c r="EF383" s="577"/>
      <c r="EG383" s="577"/>
      <c r="EH383" s="577"/>
      <c r="EI383" s="577"/>
      <c r="EJ383" s="577"/>
      <c r="EK383" s="577"/>
      <c r="EL383" s="577"/>
      <c r="EM383" s="169">
        <v>1048.68</v>
      </c>
      <c r="EO383" s="656">
        <v>3285.1</v>
      </c>
      <c r="EP383" s="657">
        <v>12722</v>
      </c>
      <c r="EQ383" s="658">
        <v>2913.3</v>
      </c>
      <c r="ER383" s="657">
        <v>2656.3</v>
      </c>
      <c r="ES383" s="657">
        <v>4029.7</v>
      </c>
      <c r="EU383" s="635">
        <v>3.860111208662572E-2</v>
      </c>
      <c r="EV383" s="635">
        <v>4.9675057891984759E-2</v>
      </c>
      <c r="EW383" s="635">
        <v>9.4185651139067732E-3</v>
      </c>
      <c r="EX383" s="635">
        <v>2.6996336996336929E-2</v>
      </c>
      <c r="EY383" s="635">
        <v>3.4571154767609052E-2</v>
      </c>
      <c r="EZ383" s="9"/>
    </row>
    <row r="384" spans="8:156" x14ac:dyDescent="0.2">
      <c r="H384" s="14"/>
      <c r="I384" s="248"/>
      <c r="K384" s="249"/>
      <c r="L384" s="249"/>
      <c r="M384" s="486">
        <v>45251</v>
      </c>
      <c r="N384" s="193">
        <v>6287</v>
      </c>
      <c r="O384" s="191">
        <v>13865</v>
      </c>
      <c r="P384" s="192">
        <v>2867</v>
      </c>
      <c r="Q384" s="191">
        <v>2741</v>
      </c>
      <c r="R384" s="578">
        <v>4213</v>
      </c>
      <c r="S384" s="487"/>
      <c r="T384" s="488"/>
      <c r="U384" s="21"/>
      <c r="V384" s="21"/>
      <c r="W384" s="489"/>
      <c r="X384" s="490">
        <v>1445</v>
      </c>
      <c r="Y384" s="194">
        <v>75</v>
      </c>
      <c r="Z384" s="192">
        <v>0</v>
      </c>
      <c r="AA384" s="192">
        <v>10590.23</v>
      </c>
      <c r="AB384" s="192">
        <v>11050</v>
      </c>
      <c r="AC384" s="194">
        <v>-459.77000000000044</v>
      </c>
      <c r="AD384" s="491">
        <v>11050</v>
      </c>
      <c r="AE384" s="492">
        <v>16122.67</v>
      </c>
      <c r="AF384" s="192">
        <v>13865</v>
      </c>
      <c r="AG384" s="192">
        <v>13000</v>
      </c>
      <c r="AH384" s="597">
        <v>15229.67</v>
      </c>
      <c r="AI384" s="193">
        <v>0</v>
      </c>
      <c r="AJ384" s="194">
        <v>6287</v>
      </c>
      <c r="AK384" s="192">
        <v>0</v>
      </c>
      <c r="AL384" s="192">
        <v>9917.7373046875</v>
      </c>
      <c r="AM384" s="207">
        <v>1123.57</v>
      </c>
      <c r="AN384" s="207">
        <v>30.123809523809523</v>
      </c>
      <c r="AO384" s="197" t="e">
        <v>#DIV/0!</v>
      </c>
      <c r="AP384" s="493">
        <v>156.76</v>
      </c>
      <c r="AQ384" s="494">
        <v>0</v>
      </c>
      <c r="AR384" s="495">
        <v>1139.55</v>
      </c>
      <c r="AS384" s="495">
        <v>1128.8900000000001</v>
      </c>
      <c r="AT384" s="495">
        <v>1239.83</v>
      </c>
      <c r="AU384" s="496">
        <v>1216.44</v>
      </c>
      <c r="AV384" s="596">
        <v>1155.21</v>
      </c>
      <c r="AW384" s="21"/>
      <c r="AX384" s="497">
        <v>1.2652000000000001</v>
      </c>
      <c r="AY384" s="498">
        <v>1.4086000000000001</v>
      </c>
      <c r="AZ384" s="499">
        <v>2.589</v>
      </c>
      <c r="BA384" s="499">
        <v>2.3818999999999999</v>
      </c>
      <c r="BB384" s="579">
        <v>1.6426000000000001</v>
      </c>
      <c r="BC384" s="307"/>
      <c r="BD384" s="500"/>
      <c r="BE384" s="501"/>
      <c r="BF384" s="580">
        <v>1058.03</v>
      </c>
      <c r="BG384" s="502">
        <v>1058.03</v>
      </c>
      <c r="BH384" s="503">
        <v>0</v>
      </c>
      <c r="BI384" s="503">
        <v>0</v>
      </c>
      <c r="BJ384" s="503">
        <v>0</v>
      </c>
      <c r="BK384" s="503">
        <v>1058.03</v>
      </c>
      <c r="BL384" s="503">
        <v>1058.03</v>
      </c>
      <c r="BM384" s="503">
        <v>1058.03</v>
      </c>
      <c r="BN384" s="503">
        <v>1057.6600000000001</v>
      </c>
      <c r="BO384" s="503">
        <v>1057.99</v>
      </c>
      <c r="BP384" s="503">
        <v>32.787508757882094</v>
      </c>
      <c r="BQ384" s="503">
        <v>0</v>
      </c>
      <c r="BR384" s="503">
        <v>0</v>
      </c>
      <c r="BS384" s="503">
        <v>1058.08</v>
      </c>
      <c r="BT384" s="503">
        <v>0</v>
      </c>
      <c r="BU384" s="504">
        <v>0</v>
      </c>
      <c r="BV384" s="307"/>
      <c r="BW384" s="458"/>
      <c r="BX384" s="505"/>
      <c r="BY384" s="505"/>
      <c r="BZ384" s="505"/>
      <c r="CA384" s="505"/>
      <c r="CB384" s="505"/>
      <c r="CC384" s="505"/>
      <c r="CD384" s="505"/>
      <c r="CE384" s="505"/>
      <c r="CF384" s="505"/>
      <c r="CG384" s="505"/>
      <c r="CH384" s="505"/>
      <c r="CI384" s="505"/>
      <c r="CJ384" s="505"/>
      <c r="CK384" s="505"/>
      <c r="CL384" s="505"/>
      <c r="CM384" s="505"/>
      <c r="CN384" s="505"/>
      <c r="CO384" s="500"/>
      <c r="CP384" s="505"/>
      <c r="CQ384" s="505"/>
      <c r="CR384" s="506"/>
      <c r="CS384" s="500"/>
      <c r="CT384" s="505"/>
      <c r="CU384" s="500"/>
      <c r="CV384" s="500"/>
      <c r="CW384" s="500"/>
      <c r="CX384" s="506"/>
      <c r="CY384" s="505"/>
      <c r="CZ384" s="475"/>
      <c r="DA384" s="307"/>
      <c r="DB384" s="507">
        <v>0</v>
      </c>
      <c r="DC384" s="508"/>
      <c r="DD384" s="590"/>
      <c r="DE384" s="590"/>
      <c r="DF384" s="573">
        <v>751.75</v>
      </c>
      <c r="DG384" s="396">
        <v>230.99</v>
      </c>
      <c r="DH384" s="397"/>
      <c r="DI384" s="512"/>
      <c r="DJ384" s="171">
        <v>982.74</v>
      </c>
      <c r="DK384" s="172">
        <v>751.75</v>
      </c>
      <c r="DL384" s="172">
        <v>230.99</v>
      </c>
      <c r="DM384" s="172">
        <v>1100.3599999999999</v>
      </c>
      <c r="DN384" s="172">
        <v>0</v>
      </c>
      <c r="DO384" s="172">
        <v>3794.3</v>
      </c>
      <c r="DP384" s="172">
        <v>1978.67</v>
      </c>
      <c r="DQ384" s="513">
        <v>0</v>
      </c>
      <c r="DS384" s="2"/>
      <c r="DT384" s="2"/>
      <c r="DU384" s="2"/>
      <c r="DV384" s="2"/>
      <c r="DW384" s="60"/>
      <c r="DX384" s="512">
        <v>46215</v>
      </c>
      <c r="DY384" s="514">
        <v>0</v>
      </c>
      <c r="DZ384" s="169">
        <v>101.5</v>
      </c>
      <c r="EA384" s="169">
        <v>31.189999999999998</v>
      </c>
      <c r="EB384" s="577"/>
      <c r="EC384" s="577"/>
      <c r="ED384" s="577"/>
      <c r="EE384" s="577"/>
      <c r="EF384" s="577"/>
      <c r="EG384" s="577"/>
      <c r="EH384" s="577"/>
      <c r="EI384" s="577"/>
      <c r="EJ384" s="577"/>
      <c r="EK384" s="577"/>
      <c r="EL384" s="577"/>
      <c r="EM384" s="169">
        <v>1123.57</v>
      </c>
      <c r="EO384" s="656">
        <v>6020.22</v>
      </c>
      <c r="EP384" s="657">
        <v>13164.4</v>
      </c>
      <c r="EQ384" s="658">
        <v>2836.7</v>
      </c>
      <c r="ER384" s="657">
        <v>2664.9</v>
      </c>
      <c r="ES384" s="657">
        <v>4072.5</v>
      </c>
      <c r="EU384" s="635">
        <v>4.2433593128678185E-2</v>
      </c>
      <c r="EV384" s="635">
        <v>5.0530111792282756E-2</v>
      </c>
      <c r="EW384" s="635">
        <v>1.056853854203006E-2</v>
      </c>
      <c r="EX384" s="635">
        <v>2.77635899306822E-2</v>
      </c>
      <c r="EY384" s="635">
        <v>3.3349157370045096E-2</v>
      </c>
      <c r="EZ384" s="9"/>
    </row>
    <row r="385" spans="8:156" x14ac:dyDescent="0.2">
      <c r="H385" s="14"/>
      <c r="I385" s="248"/>
      <c r="K385" s="249"/>
      <c r="L385" s="249"/>
      <c r="M385" s="486">
        <v>45252</v>
      </c>
      <c r="N385" s="193">
        <v>7000</v>
      </c>
      <c r="O385" s="191">
        <v>13605</v>
      </c>
      <c r="P385" s="192">
        <v>2924</v>
      </c>
      <c r="Q385" s="191">
        <v>2549</v>
      </c>
      <c r="R385" s="578">
        <v>3599</v>
      </c>
      <c r="S385" s="487"/>
      <c r="T385" s="488"/>
      <c r="U385" s="21"/>
      <c r="V385" s="21"/>
      <c r="W385" s="489"/>
      <c r="X385" s="490">
        <v>1506</v>
      </c>
      <c r="Y385" s="194">
        <v>74</v>
      </c>
      <c r="Z385" s="192">
        <v>0</v>
      </c>
      <c r="AA385" s="192">
        <v>10570.33</v>
      </c>
      <c r="AB385" s="192">
        <v>11010</v>
      </c>
      <c r="AC385" s="194">
        <v>-439.67000000000007</v>
      </c>
      <c r="AD385" s="491">
        <v>11010</v>
      </c>
      <c r="AE385" s="492">
        <v>14569.9</v>
      </c>
      <c r="AF385" s="192">
        <v>13605</v>
      </c>
      <c r="AG385" s="192">
        <v>13000</v>
      </c>
      <c r="AH385" s="597">
        <v>13707.9</v>
      </c>
      <c r="AI385" s="193">
        <v>0</v>
      </c>
      <c r="AJ385" s="194">
        <v>7000</v>
      </c>
      <c r="AK385" s="192">
        <v>0</v>
      </c>
      <c r="AL385" s="192">
        <v>1114.02</v>
      </c>
      <c r="AM385" s="207">
        <v>1175.1099999999999</v>
      </c>
      <c r="AN385" s="207">
        <v>29.68333333333333</v>
      </c>
      <c r="AO385" s="197" t="e">
        <v>#DIV/0!</v>
      </c>
      <c r="AP385" s="493">
        <v>1191.8499999999999</v>
      </c>
      <c r="AQ385" s="494">
        <v>150.13999999999999</v>
      </c>
      <c r="AR385" s="495">
        <v>1138.22</v>
      </c>
      <c r="AS385" s="495">
        <v>1132.9100000000001</v>
      </c>
      <c r="AT385" s="495">
        <v>1241.8900000000001</v>
      </c>
      <c r="AU385" s="496">
        <v>1217.55</v>
      </c>
      <c r="AV385" s="596">
        <v>1161.17</v>
      </c>
      <c r="AW385" s="21"/>
      <c r="AX385" s="497">
        <v>1.2466999999999999</v>
      </c>
      <c r="AY385" s="498">
        <v>1.4571000000000001</v>
      </c>
      <c r="AZ385" s="499">
        <v>2.6067999999999998</v>
      </c>
      <c r="BA385" s="499">
        <v>2.3984000000000001</v>
      </c>
      <c r="BB385" s="579">
        <v>1.7144999999999999</v>
      </c>
      <c r="BC385" s="307"/>
      <c r="BD385" s="500"/>
      <c r="BE385" s="501"/>
      <c r="BF385" s="580">
        <v>1058.51</v>
      </c>
      <c r="BG385" s="502">
        <v>1058.51</v>
      </c>
      <c r="BH385" s="503">
        <v>0</v>
      </c>
      <c r="BI385" s="503">
        <v>0</v>
      </c>
      <c r="BJ385" s="503">
        <v>0</v>
      </c>
      <c r="BK385" s="503">
        <v>1058.51</v>
      </c>
      <c r="BL385" s="503">
        <v>1058.51</v>
      </c>
      <c r="BM385" s="503">
        <v>1058.51</v>
      </c>
      <c r="BN385" s="503">
        <v>1058.44</v>
      </c>
      <c r="BO385" s="503">
        <v>1058.44</v>
      </c>
      <c r="BP385" s="503">
        <v>34.523705226269499</v>
      </c>
      <c r="BQ385" s="503">
        <v>0</v>
      </c>
      <c r="BR385" s="503">
        <v>0</v>
      </c>
      <c r="BS385" s="503">
        <v>1058.54</v>
      </c>
      <c r="BT385" s="503">
        <v>0</v>
      </c>
      <c r="BU385" s="504">
        <v>0</v>
      </c>
      <c r="BV385" s="307"/>
      <c r="BW385" s="458"/>
      <c r="BX385" s="505"/>
      <c r="BY385" s="505"/>
      <c r="BZ385" s="505"/>
      <c r="CA385" s="505"/>
      <c r="CB385" s="505"/>
      <c r="CC385" s="505"/>
      <c r="CD385" s="505"/>
      <c r="CE385" s="505"/>
      <c r="CF385" s="505"/>
      <c r="CG385" s="505"/>
      <c r="CH385" s="505"/>
      <c r="CI385" s="505"/>
      <c r="CJ385" s="505"/>
      <c r="CK385" s="505"/>
      <c r="CL385" s="505"/>
      <c r="CM385" s="505"/>
      <c r="CN385" s="505"/>
      <c r="CO385" s="500"/>
      <c r="CP385" s="505"/>
      <c r="CQ385" s="505"/>
      <c r="CR385" s="506"/>
      <c r="CS385" s="500"/>
      <c r="CT385" s="505"/>
      <c r="CU385" s="500"/>
      <c r="CV385" s="500"/>
      <c r="CW385" s="500"/>
      <c r="CX385" s="506"/>
      <c r="CY385" s="505"/>
      <c r="CZ385" s="475"/>
      <c r="DA385" s="307"/>
      <c r="DB385" s="507">
        <v>0</v>
      </c>
      <c r="DC385" s="508"/>
      <c r="DD385" s="590"/>
      <c r="DE385" s="590"/>
      <c r="DF385" s="573">
        <v>742.13</v>
      </c>
      <c r="DG385" s="396">
        <v>282.43</v>
      </c>
      <c r="DH385" s="397"/>
      <c r="DI385" s="512"/>
      <c r="DJ385" s="171">
        <v>1024.56</v>
      </c>
      <c r="DK385" s="172">
        <v>742.13</v>
      </c>
      <c r="DL385" s="172">
        <v>282.43</v>
      </c>
      <c r="DM385" s="172">
        <v>657</v>
      </c>
      <c r="DN385" s="172">
        <v>0</v>
      </c>
      <c r="DO385" s="172">
        <v>3879.4300000000003</v>
      </c>
      <c r="DP385" s="172">
        <v>2261.1</v>
      </c>
      <c r="DQ385" s="513">
        <v>0</v>
      </c>
      <c r="DS385" s="2"/>
      <c r="DT385" s="2"/>
      <c r="DU385" s="2"/>
      <c r="DV385" s="2"/>
      <c r="DW385" s="60"/>
      <c r="DX385" s="512">
        <v>27594</v>
      </c>
      <c r="DY385" s="514">
        <v>0</v>
      </c>
      <c r="DZ385" s="169">
        <v>93.63</v>
      </c>
      <c r="EA385" s="169">
        <v>35.629999999999995</v>
      </c>
      <c r="EB385" s="577"/>
      <c r="EC385" s="577"/>
      <c r="ED385" s="577"/>
      <c r="EE385" s="577"/>
      <c r="EF385" s="577"/>
      <c r="EG385" s="577"/>
      <c r="EH385" s="577"/>
      <c r="EI385" s="577"/>
      <c r="EJ385" s="577"/>
      <c r="EK385" s="577"/>
      <c r="EL385" s="577"/>
      <c r="EM385" s="169">
        <v>1175.1099999999999</v>
      </c>
      <c r="EO385" s="656">
        <v>6619.7</v>
      </c>
      <c r="EP385" s="657">
        <v>12941.3</v>
      </c>
      <c r="EQ385" s="658">
        <v>2888.8</v>
      </c>
      <c r="ER385" s="657">
        <v>2479.1</v>
      </c>
      <c r="ES385" s="657">
        <v>3496.8</v>
      </c>
      <c r="EU385" s="635">
        <v>5.4328571428571455E-2</v>
      </c>
      <c r="EV385" s="635">
        <v>4.8783535464902661E-2</v>
      </c>
      <c r="EW385" s="635">
        <v>1.2038303693570389E-2</v>
      </c>
      <c r="EX385" s="635">
        <v>2.7422518634758766E-2</v>
      </c>
      <c r="EY385" s="635">
        <v>2.8396776882467303E-2</v>
      </c>
      <c r="EZ385" s="9"/>
    </row>
    <row r="386" spans="8:156" x14ac:dyDescent="0.2">
      <c r="H386" s="14"/>
      <c r="I386" s="248"/>
      <c r="K386" s="249"/>
      <c r="L386" s="249"/>
      <c r="M386" s="486">
        <v>45253</v>
      </c>
      <c r="N386" s="193">
        <v>7629</v>
      </c>
      <c r="O386" s="191">
        <v>13646</v>
      </c>
      <c r="P386" s="192">
        <v>2679</v>
      </c>
      <c r="Q386" s="191">
        <v>2555</v>
      </c>
      <c r="R386" s="578">
        <v>3891</v>
      </c>
      <c r="S386" s="487"/>
      <c r="T386" s="488"/>
      <c r="U386" s="21"/>
      <c r="V386" s="21"/>
      <c r="W386" s="489"/>
      <c r="X386" s="490">
        <v>1484</v>
      </c>
      <c r="Y386" s="194">
        <v>76</v>
      </c>
      <c r="Z386" s="192">
        <v>0</v>
      </c>
      <c r="AA386" s="192">
        <v>10594.89</v>
      </c>
      <c r="AB386" s="192">
        <v>11056</v>
      </c>
      <c r="AC386" s="194">
        <v>-461.11000000000058</v>
      </c>
      <c r="AD386" s="491">
        <v>11056</v>
      </c>
      <c r="AE386" s="492">
        <v>15491.38</v>
      </c>
      <c r="AF386" s="192">
        <v>13646</v>
      </c>
      <c r="AG386" s="192">
        <v>13000</v>
      </c>
      <c r="AH386" s="597">
        <v>14657.38</v>
      </c>
      <c r="AI386" s="193">
        <v>0</v>
      </c>
      <c r="AJ386" s="194">
        <v>7629</v>
      </c>
      <c r="AK386" s="192">
        <v>0</v>
      </c>
      <c r="AL386" s="192">
        <v>0</v>
      </c>
      <c r="AM386" s="207">
        <v>1193.8499999999999</v>
      </c>
      <c r="AN386" s="207">
        <v>27.876190476190477</v>
      </c>
      <c r="AO386" s="197" t="e">
        <v>#DIV/0!</v>
      </c>
      <c r="AP386" s="493">
        <v>1098.77</v>
      </c>
      <c r="AQ386" s="494">
        <v>0</v>
      </c>
      <c r="AR386" s="495">
        <v>1132.73</v>
      </c>
      <c r="AS386" s="495">
        <v>1130.78</v>
      </c>
      <c r="AT386" s="495">
        <v>1238.6099999999999</v>
      </c>
      <c r="AU386" s="496">
        <v>1216</v>
      </c>
      <c r="AV386" s="596">
        <v>1156.7</v>
      </c>
      <c r="AW386" s="21"/>
      <c r="AX386" s="497">
        <v>1.1708000000000001</v>
      </c>
      <c r="AY386" s="498">
        <v>1.4350000000000001</v>
      </c>
      <c r="AZ386" s="499">
        <v>2.5790999999999999</v>
      </c>
      <c r="BA386" s="499">
        <v>2.3872</v>
      </c>
      <c r="BB386" s="579">
        <v>1.66</v>
      </c>
      <c r="BC386" s="307"/>
      <c r="BD386" s="500"/>
      <c r="BE386" s="501"/>
      <c r="BF386" s="580">
        <v>1057.29</v>
      </c>
      <c r="BG386" s="502">
        <v>1057.29</v>
      </c>
      <c r="BH386" s="503">
        <v>0</v>
      </c>
      <c r="BI386" s="503">
        <v>0</v>
      </c>
      <c r="BJ386" s="503">
        <v>0</v>
      </c>
      <c r="BK386" s="503">
        <v>1057.29</v>
      </c>
      <c r="BL386" s="503">
        <v>1057.29</v>
      </c>
      <c r="BM386" s="503">
        <v>1057.29</v>
      </c>
      <c r="BN386" s="503">
        <v>1057.3</v>
      </c>
      <c r="BO386" s="503">
        <v>1057.3</v>
      </c>
      <c r="BP386" s="503">
        <v>33.209868421052633</v>
      </c>
      <c r="BQ386" s="503">
        <v>0</v>
      </c>
      <c r="BR386" s="503">
        <v>0</v>
      </c>
      <c r="BS386" s="503">
        <v>1057.3399999999999</v>
      </c>
      <c r="BT386" s="503">
        <v>0</v>
      </c>
      <c r="BU386" s="504">
        <v>0</v>
      </c>
      <c r="BV386" s="307"/>
      <c r="BW386" s="458"/>
      <c r="BX386" s="505"/>
      <c r="BY386" s="505"/>
      <c r="BZ386" s="505"/>
      <c r="CA386" s="505"/>
      <c r="CB386" s="505"/>
      <c r="CC386" s="505"/>
      <c r="CD386" s="505"/>
      <c r="CE386" s="505"/>
      <c r="CF386" s="505"/>
      <c r="CG386" s="505"/>
      <c r="CH386" s="505"/>
      <c r="CI386" s="505"/>
      <c r="CJ386" s="505"/>
      <c r="CK386" s="505"/>
      <c r="CL386" s="505"/>
      <c r="CM386" s="505"/>
      <c r="CN386" s="505"/>
      <c r="CO386" s="500"/>
      <c r="CP386" s="505"/>
      <c r="CQ386" s="505"/>
      <c r="CR386" s="506"/>
      <c r="CS386" s="500"/>
      <c r="CT386" s="505"/>
      <c r="CU386" s="500"/>
      <c r="CV386" s="500"/>
      <c r="CW386" s="500"/>
      <c r="CX386" s="506"/>
      <c r="CY386" s="505"/>
      <c r="CZ386" s="475"/>
      <c r="DA386" s="307"/>
      <c r="DB386" s="507">
        <v>0</v>
      </c>
      <c r="DC386" s="508"/>
      <c r="DD386" s="590"/>
      <c r="DE386" s="590"/>
      <c r="DF386" s="573">
        <v>795.26</v>
      </c>
      <c r="DG386" s="396">
        <v>214.32</v>
      </c>
      <c r="DH386" s="397"/>
      <c r="DI386" s="512"/>
      <c r="DJ386" s="171">
        <v>1009.5799999999999</v>
      </c>
      <c r="DK386" s="172">
        <v>795.26</v>
      </c>
      <c r="DL386" s="172">
        <v>214.32</v>
      </c>
      <c r="DM386" s="172">
        <v>1372.6</v>
      </c>
      <c r="DN386" s="172">
        <v>0</v>
      </c>
      <c r="DO386" s="172">
        <v>3302.0899999999997</v>
      </c>
      <c r="DP386" s="172">
        <v>2475.42</v>
      </c>
      <c r="DQ386" s="513">
        <v>0</v>
      </c>
      <c r="DS386" s="2"/>
      <c r="DT386" s="2"/>
      <c r="DU386" s="2"/>
      <c r="DV386" s="2"/>
      <c r="DW386" s="60"/>
      <c r="DX386" s="512">
        <v>57649</v>
      </c>
      <c r="DY386" s="514">
        <v>0</v>
      </c>
      <c r="DZ386" s="169">
        <v>101.09</v>
      </c>
      <c r="EA386" s="169">
        <v>27.240000000000009</v>
      </c>
      <c r="EB386" s="577"/>
      <c r="EC386" s="577"/>
      <c r="ED386" s="577"/>
      <c r="EE386" s="577"/>
      <c r="EF386" s="577"/>
      <c r="EG386" s="577"/>
      <c r="EH386" s="577"/>
      <c r="EI386" s="577"/>
      <c r="EJ386" s="577"/>
      <c r="EK386" s="577"/>
      <c r="EL386" s="577"/>
      <c r="EM386" s="169">
        <v>1193.8499999999999</v>
      </c>
      <c r="EO386" s="656">
        <v>6619.7</v>
      </c>
      <c r="EP386" s="657">
        <v>12941.3</v>
      </c>
      <c r="EQ386" s="658">
        <v>2888.8</v>
      </c>
      <c r="ER386" s="657">
        <v>2479.1</v>
      </c>
      <c r="ES386" s="657">
        <v>3496.8</v>
      </c>
      <c r="EU386" s="635">
        <v>0.13229781098440166</v>
      </c>
      <c r="EV386" s="635">
        <v>5.1641506668620892E-2</v>
      </c>
      <c r="EW386" s="635">
        <v>-7.831280328480783E-2</v>
      </c>
      <c r="EX386" s="635">
        <v>2.9706457925636042E-2</v>
      </c>
      <c r="EY386" s="635">
        <v>0.10131071703932147</v>
      </c>
      <c r="EZ386" s="9"/>
    </row>
    <row r="387" spans="8:156" x14ac:dyDescent="0.2">
      <c r="H387" s="14"/>
      <c r="I387" s="248"/>
      <c r="K387" s="249"/>
      <c r="L387" s="249"/>
      <c r="M387" s="486">
        <v>45254</v>
      </c>
      <c r="N387" s="193">
        <v>8000</v>
      </c>
      <c r="O387" s="191">
        <v>13459</v>
      </c>
      <c r="P387" s="192">
        <v>2908</v>
      </c>
      <c r="Q387" s="191">
        <v>2689</v>
      </c>
      <c r="R387" s="578">
        <v>4349</v>
      </c>
      <c r="S387" s="487"/>
      <c r="T387" s="488"/>
      <c r="U387" s="21"/>
      <c r="V387" s="21"/>
      <c r="W387" s="489"/>
      <c r="X387" s="490">
        <v>1545</v>
      </c>
      <c r="Y387" s="194">
        <v>79</v>
      </c>
      <c r="Z387" s="192">
        <v>0</v>
      </c>
      <c r="AA387" s="192">
        <v>10586.6</v>
      </c>
      <c r="AB387" s="192">
        <v>11051</v>
      </c>
      <c r="AC387" s="194">
        <v>-464.39999999999964</v>
      </c>
      <c r="AD387" s="491">
        <v>11051</v>
      </c>
      <c r="AE387" s="492">
        <v>16280.89</v>
      </c>
      <c r="AF387" s="192">
        <v>13459</v>
      </c>
      <c r="AG387" s="192">
        <v>13000</v>
      </c>
      <c r="AH387" s="597">
        <v>15425.89</v>
      </c>
      <c r="AI387" s="193">
        <v>0</v>
      </c>
      <c r="AJ387" s="194">
        <v>8000</v>
      </c>
      <c r="AK387" s="192">
        <v>0</v>
      </c>
      <c r="AL387" s="192">
        <v>0</v>
      </c>
      <c r="AM387" s="207">
        <v>1192.8499999999999</v>
      </c>
      <c r="AN387" s="207">
        <v>28.628571428571426</v>
      </c>
      <c r="AO387" s="197" t="e">
        <v>#DIV/0!</v>
      </c>
      <c r="AP387" s="493">
        <v>1256.26</v>
      </c>
      <c r="AQ387" s="494">
        <v>0</v>
      </c>
      <c r="AR387" s="495">
        <v>1134.68</v>
      </c>
      <c r="AS387" s="495">
        <v>1129.95</v>
      </c>
      <c r="AT387" s="495">
        <v>1233.3800000000001</v>
      </c>
      <c r="AU387" s="496">
        <v>1218.74</v>
      </c>
      <c r="AV387" s="596">
        <v>1156.03</v>
      </c>
      <c r="AW387" s="21"/>
      <c r="AX387" s="497">
        <v>1.2023999999999999</v>
      </c>
      <c r="AY387" s="498">
        <v>1.4259999999999999</v>
      </c>
      <c r="AZ387" s="499">
        <v>2.5032000000000001</v>
      </c>
      <c r="BA387" s="499">
        <v>2.3887</v>
      </c>
      <c r="BB387" s="579">
        <v>1.659</v>
      </c>
      <c r="BC387" s="307"/>
      <c r="BD387" s="500"/>
      <c r="BE387" s="501"/>
      <c r="BF387" s="580">
        <v>1058.31</v>
      </c>
      <c r="BG387" s="502">
        <v>1058.31</v>
      </c>
      <c r="BH387" s="503">
        <v>0</v>
      </c>
      <c r="BI387" s="503">
        <v>0</v>
      </c>
      <c r="BJ387" s="503">
        <v>0</v>
      </c>
      <c r="BK387" s="503">
        <v>1058.31</v>
      </c>
      <c r="BL387" s="503">
        <v>1058.31</v>
      </c>
      <c r="BM387" s="503">
        <v>1058.31</v>
      </c>
      <c r="BN387" s="503">
        <v>1058.28</v>
      </c>
      <c r="BO387" s="503">
        <v>1058.28</v>
      </c>
      <c r="BP387" s="503">
        <v>33.467282279891734</v>
      </c>
      <c r="BQ387" s="503">
        <v>0</v>
      </c>
      <c r="BR387" s="503">
        <v>0</v>
      </c>
      <c r="BS387" s="503">
        <v>1058.3499999999999</v>
      </c>
      <c r="BT387" s="503">
        <v>0</v>
      </c>
      <c r="BU387" s="504">
        <v>0</v>
      </c>
      <c r="BV387" s="307"/>
      <c r="BW387" s="458"/>
      <c r="BX387" s="505"/>
      <c r="BY387" s="505"/>
      <c r="BZ387" s="505"/>
      <c r="CA387" s="505"/>
      <c r="CB387" s="505"/>
      <c r="CC387" s="505"/>
      <c r="CD387" s="505"/>
      <c r="CE387" s="505"/>
      <c r="CF387" s="505"/>
      <c r="CG387" s="505"/>
      <c r="CH387" s="505"/>
      <c r="CI387" s="505"/>
      <c r="CJ387" s="505"/>
      <c r="CK387" s="505"/>
      <c r="CL387" s="505"/>
      <c r="CM387" s="505"/>
      <c r="CN387" s="505"/>
      <c r="CO387" s="500"/>
      <c r="CP387" s="505"/>
      <c r="CQ387" s="505"/>
      <c r="CR387" s="506"/>
      <c r="CS387" s="500"/>
      <c r="CT387" s="505"/>
      <c r="CU387" s="500"/>
      <c r="CV387" s="500"/>
      <c r="CW387" s="500"/>
      <c r="CX387" s="506"/>
      <c r="CY387" s="505"/>
      <c r="CZ387" s="475"/>
      <c r="DA387" s="307"/>
      <c r="DB387" s="507">
        <v>0</v>
      </c>
      <c r="DC387" s="508"/>
      <c r="DD387" s="590"/>
      <c r="DE387" s="590"/>
      <c r="DF387" s="573">
        <v>807.55</v>
      </c>
      <c r="DG387" s="396">
        <v>243.49</v>
      </c>
      <c r="DH387" s="397"/>
      <c r="DI387" s="512"/>
      <c r="DJ387" s="171">
        <v>1051.04</v>
      </c>
      <c r="DK387" s="172">
        <v>807.55</v>
      </c>
      <c r="DL387" s="172">
        <v>243.49</v>
      </c>
      <c r="DM387" s="172">
        <v>1556.98</v>
      </c>
      <c r="DN387" s="172">
        <v>226.19</v>
      </c>
      <c r="DO387" s="172">
        <v>2552.66</v>
      </c>
      <c r="DP387" s="172">
        <v>2492.7200000000003</v>
      </c>
      <c r="DQ387" s="513">
        <v>0</v>
      </c>
      <c r="DS387" s="2"/>
      <c r="DT387" s="2"/>
      <c r="DU387" s="2"/>
      <c r="DV387" s="2"/>
      <c r="DW387" s="60"/>
      <c r="DX387" s="512">
        <v>65393</v>
      </c>
      <c r="DY387" s="514">
        <v>1</v>
      </c>
      <c r="DZ387" s="169">
        <v>104.31</v>
      </c>
      <c r="EA387" s="169">
        <v>31.449999999999989</v>
      </c>
      <c r="EB387" s="577"/>
      <c r="EC387" s="577"/>
      <c r="ED387" s="577"/>
      <c r="EE387" s="577"/>
      <c r="EF387" s="577"/>
      <c r="EG387" s="577"/>
      <c r="EH387" s="577"/>
      <c r="EI387" s="577"/>
      <c r="EJ387" s="577"/>
      <c r="EK387" s="577"/>
      <c r="EL387" s="577"/>
      <c r="EM387" s="169">
        <v>1192.8499999999999</v>
      </c>
      <c r="EO387" s="656">
        <v>7542.6</v>
      </c>
      <c r="EP387" s="657">
        <v>12792.4</v>
      </c>
      <c r="EQ387" s="658">
        <v>2861.6</v>
      </c>
      <c r="ER387" s="657">
        <v>2613.8000000000002</v>
      </c>
      <c r="ES387" s="657">
        <v>4194.8</v>
      </c>
      <c r="EU387" s="635">
        <v>5.7174999999999955E-2</v>
      </c>
      <c r="EV387" s="635">
        <v>4.9528196745672069E-2</v>
      </c>
      <c r="EW387" s="635">
        <v>1.5955983493810211E-2</v>
      </c>
      <c r="EX387" s="635">
        <v>2.7965786537746305E-2</v>
      </c>
      <c r="EY387" s="635">
        <v>3.5456426764773466E-2</v>
      </c>
      <c r="EZ387" s="9"/>
    </row>
    <row r="388" spans="8:156" x14ac:dyDescent="0.2">
      <c r="H388" s="14"/>
      <c r="I388" s="248"/>
      <c r="K388" s="249"/>
      <c r="L388" s="249"/>
      <c r="M388" s="486">
        <v>45255</v>
      </c>
      <c r="N388" s="193">
        <v>8000</v>
      </c>
      <c r="O388" s="191">
        <v>14081</v>
      </c>
      <c r="P388" s="192">
        <v>2995</v>
      </c>
      <c r="Q388" s="191">
        <v>2671</v>
      </c>
      <c r="R388" s="578">
        <v>4111</v>
      </c>
      <c r="S388" s="487"/>
      <c r="T388" s="488"/>
      <c r="U388" s="21"/>
      <c r="V388" s="21"/>
      <c r="W388" s="489"/>
      <c r="X388" s="490">
        <v>1564</v>
      </c>
      <c r="Y388" s="194">
        <v>80</v>
      </c>
      <c r="Z388" s="192">
        <v>0</v>
      </c>
      <c r="AA388" s="192">
        <v>10606.15</v>
      </c>
      <c r="AB388" s="192">
        <v>11075</v>
      </c>
      <c r="AC388" s="194">
        <v>-468.85000000000036</v>
      </c>
      <c r="AD388" s="491">
        <v>11075</v>
      </c>
      <c r="AE388" s="492">
        <v>16566.189999999999</v>
      </c>
      <c r="AF388" s="192">
        <v>14081</v>
      </c>
      <c r="AG388" s="192">
        <v>13000</v>
      </c>
      <c r="AH388" s="597">
        <v>15715.189999999999</v>
      </c>
      <c r="AI388" s="193">
        <v>0</v>
      </c>
      <c r="AJ388" s="194">
        <v>8000</v>
      </c>
      <c r="AK388" s="192">
        <v>0</v>
      </c>
      <c r="AL388" s="192">
        <v>0</v>
      </c>
      <c r="AM388" s="207">
        <v>1188.6300000000001</v>
      </c>
      <c r="AN388" s="207">
        <v>28.754761904761907</v>
      </c>
      <c r="AO388" s="197" t="e">
        <v>#DIV/0!</v>
      </c>
      <c r="AP388" s="493">
        <v>1384.18</v>
      </c>
      <c r="AQ388" s="494">
        <v>0</v>
      </c>
      <c r="AR388" s="495">
        <v>1135.3499999999999</v>
      </c>
      <c r="AS388" s="495">
        <v>1127.81</v>
      </c>
      <c r="AT388" s="495">
        <v>1236.26</v>
      </c>
      <c r="AU388" s="496">
        <v>1220.19</v>
      </c>
      <c r="AV388" s="596">
        <v>1157.6099999999999</v>
      </c>
      <c r="AW388" s="21"/>
      <c r="AX388" s="497">
        <v>1.2077</v>
      </c>
      <c r="AY388" s="498">
        <v>1.4</v>
      </c>
      <c r="AZ388" s="499">
        <v>2.5392000000000001</v>
      </c>
      <c r="BA388" s="499">
        <v>2.4068000000000001</v>
      </c>
      <c r="BB388" s="579">
        <v>1.6884999999999999</v>
      </c>
      <c r="BC388" s="307"/>
      <c r="BD388" s="500"/>
      <c r="BE388" s="501"/>
      <c r="BF388" s="580">
        <v>1057.53</v>
      </c>
      <c r="BG388" s="502">
        <v>1057.53</v>
      </c>
      <c r="BH388" s="503">
        <v>0</v>
      </c>
      <c r="BI388" s="503">
        <v>0</v>
      </c>
      <c r="BJ388" s="503">
        <v>0</v>
      </c>
      <c r="BK388" s="503">
        <v>1057.53</v>
      </c>
      <c r="BL388" s="503">
        <v>1057.53</v>
      </c>
      <c r="BM388" s="503">
        <v>1057.53</v>
      </c>
      <c r="BN388" s="503">
        <v>0</v>
      </c>
      <c r="BO388" s="503">
        <v>1057.5</v>
      </c>
      <c r="BP388" s="503">
        <v>33.387532174022219</v>
      </c>
      <c r="BQ388" s="503">
        <v>0</v>
      </c>
      <c r="BR388" s="503">
        <v>0</v>
      </c>
      <c r="BS388" s="503">
        <v>1057.53</v>
      </c>
      <c r="BT388" s="503">
        <v>0</v>
      </c>
      <c r="BU388" s="504">
        <v>0</v>
      </c>
      <c r="BV388" s="307"/>
      <c r="BW388" s="458"/>
      <c r="BX388" s="505"/>
      <c r="BY388" s="505"/>
      <c r="BZ388" s="505"/>
      <c r="CA388" s="505"/>
      <c r="CB388" s="505"/>
      <c r="CC388" s="505"/>
      <c r="CD388" s="505"/>
      <c r="CE388" s="505"/>
      <c r="CF388" s="505"/>
      <c r="CG388" s="505"/>
      <c r="CH388" s="505"/>
      <c r="CI388" s="505"/>
      <c r="CJ388" s="505"/>
      <c r="CK388" s="505"/>
      <c r="CL388" s="505"/>
      <c r="CM388" s="505"/>
      <c r="CN388" s="505"/>
      <c r="CO388" s="500"/>
      <c r="CP388" s="505"/>
      <c r="CQ388" s="505"/>
      <c r="CR388" s="506"/>
      <c r="CS388" s="500"/>
      <c r="CT388" s="505"/>
      <c r="CU388" s="500"/>
      <c r="CV388" s="500"/>
      <c r="CW388" s="500"/>
      <c r="CX388" s="506"/>
      <c r="CY388" s="505"/>
      <c r="CZ388" s="475"/>
      <c r="DA388" s="307"/>
      <c r="DB388" s="507">
        <v>0</v>
      </c>
      <c r="DC388" s="508"/>
      <c r="DD388" s="590"/>
      <c r="DE388" s="590"/>
      <c r="DF388" s="573">
        <v>927.52</v>
      </c>
      <c r="DG388" s="396">
        <v>136.13999999999999</v>
      </c>
      <c r="DH388" s="397"/>
      <c r="DI388" s="512"/>
      <c r="DJ388" s="171">
        <v>1063.6599999999999</v>
      </c>
      <c r="DK388" s="172">
        <v>927.52</v>
      </c>
      <c r="DL388" s="172">
        <v>136.13999999999999</v>
      </c>
      <c r="DM388" s="172">
        <v>1058.1199999999999</v>
      </c>
      <c r="DN388" s="172">
        <v>281.31</v>
      </c>
      <c r="DO388" s="172">
        <v>2422.06</v>
      </c>
      <c r="DP388" s="172">
        <v>2347.5500000000002</v>
      </c>
      <c r="DQ388" s="513">
        <v>0</v>
      </c>
      <c r="DS388" s="2"/>
      <c r="DT388" s="2"/>
      <c r="DU388" s="2"/>
      <c r="DV388" s="2"/>
      <c r="DW388" s="60"/>
      <c r="DX388" s="512">
        <v>44441</v>
      </c>
      <c r="DY388" s="514">
        <v>1</v>
      </c>
      <c r="DZ388" s="169">
        <v>118.43</v>
      </c>
      <c r="EA388" s="169">
        <v>17.379999999999995</v>
      </c>
      <c r="EB388" s="577"/>
      <c r="EC388" s="577"/>
      <c r="ED388" s="577"/>
      <c r="EE388" s="577"/>
      <c r="EF388" s="577"/>
      <c r="EG388" s="577"/>
      <c r="EH388" s="577"/>
      <c r="EI388" s="577"/>
      <c r="EJ388" s="577"/>
      <c r="EK388" s="577"/>
      <c r="EL388" s="577"/>
      <c r="EM388" s="169">
        <v>1188.6300000000001</v>
      </c>
      <c r="EO388" s="656">
        <v>7541.2</v>
      </c>
      <c r="EP388" s="657">
        <v>13367.7</v>
      </c>
      <c r="EQ388" s="658">
        <v>2963.6</v>
      </c>
      <c r="ER388" s="657">
        <v>2593.1</v>
      </c>
      <c r="ES388" s="657">
        <v>3976.4</v>
      </c>
      <c r="EU388" s="635">
        <v>5.7350000000000026E-2</v>
      </c>
      <c r="EV388" s="635">
        <v>5.0656913571479244E-2</v>
      </c>
      <c r="EW388" s="635">
        <v>1.0484140233722902E-2</v>
      </c>
      <c r="EX388" s="635">
        <v>2.9165106701609919E-2</v>
      </c>
      <c r="EY388" s="635">
        <v>3.2741425443930897E-2</v>
      </c>
      <c r="EZ388" s="9"/>
    </row>
    <row r="389" spans="8:156" x14ac:dyDescent="0.2">
      <c r="H389" s="14"/>
      <c r="I389" s="248"/>
      <c r="K389" s="249"/>
      <c r="L389" s="249"/>
      <c r="M389" s="486">
        <v>45256</v>
      </c>
      <c r="N389" s="193">
        <v>8000</v>
      </c>
      <c r="O389" s="191">
        <v>14048</v>
      </c>
      <c r="P389" s="192">
        <v>2992</v>
      </c>
      <c r="Q389" s="191">
        <v>2679</v>
      </c>
      <c r="R389" s="578">
        <v>4192</v>
      </c>
      <c r="S389" s="487"/>
      <c r="T389" s="488"/>
      <c r="U389" s="21"/>
      <c r="V389" s="21"/>
      <c r="W389" s="489"/>
      <c r="X389" s="490">
        <v>1485</v>
      </c>
      <c r="Y389" s="194">
        <v>80</v>
      </c>
      <c r="Z389" s="192">
        <v>0</v>
      </c>
      <c r="AA389" s="192">
        <v>10609.65</v>
      </c>
      <c r="AB389" s="192">
        <v>11101</v>
      </c>
      <c r="AC389" s="194">
        <v>-491.35000000000036</v>
      </c>
      <c r="AD389" s="491">
        <v>11101</v>
      </c>
      <c r="AE389" s="492">
        <v>16702.669999999998</v>
      </c>
      <c r="AF389" s="192">
        <v>14048</v>
      </c>
      <c r="AG389" s="192">
        <v>13000</v>
      </c>
      <c r="AH389" s="597">
        <v>15849.669999999998</v>
      </c>
      <c r="AI389" s="193">
        <v>0</v>
      </c>
      <c r="AJ389" s="194">
        <v>8000</v>
      </c>
      <c r="AK389" s="192">
        <v>0</v>
      </c>
      <c r="AL389" s="192">
        <v>0</v>
      </c>
      <c r="AM389" s="207">
        <v>1186.8499999999999</v>
      </c>
      <c r="AN389" s="207">
        <v>28.040476190476191</v>
      </c>
      <c r="AO389" s="197" t="e">
        <v>#DIV/0!</v>
      </c>
      <c r="AP389" s="493">
        <v>1355.48</v>
      </c>
      <c r="AQ389" s="494">
        <v>0</v>
      </c>
      <c r="AR389" s="495">
        <v>1133.24</v>
      </c>
      <c r="AS389" s="495">
        <v>1127.4100000000001</v>
      </c>
      <c r="AT389" s="495">
        <v>1235.82</v>
      </c>
      <c r="AU389" s="496">
        <v>1219.02</v>
      </c>
      <c r="AV389" s="596">
        <v>1155.48</v>
      </c>
      <c r="AW389" s="21"/>
      <c r="AX389" s="497">
        <v>1.1777</v>
      </c>
      <c r="AY389" s="498">
        <v>1.4031</v>
      </c>
      <c r="AZ389" s="499">
        <v>2.5352999999999999</v>
      </c>
      <c r="BA389" s="499">
        <v>2.3986999999999998</v>
      </c>
      <c r="BB389" s="579">
        <v>1.6586000000000001</v>
      </c>
      <c r="BC389" s="307"/>
      <c r="BD389" s="500"/>
      <c r="BE389" s="501"/>
      <c r="BF389" s="580">
        <v>1058.2</v>
      </c>
      <c r="BG389" s="502">
        <v>1058.2</v>
      </c>
      <c r="BH389" s="503">
        <v>0</v>
      </c>
      <c r="BI389" s="503">
        <v>0</v>
      </c>
      <c r="BJ389" s="503">
        <v>0</v>
      </c>
      <c r="BK389" s="503">
        <v>1058.2</v>
      </c>
      <c r="BL389" s="503">
        <v>1058.2</v>
      </c>
      <c r="BM389" s="503">
        <v>1058.2</v>
      </c>
      <c r="BN389" s="503">
        <v>1058.2</v>
      </c>
      <c r="BO389" s="503">
        <v>1058.2</v>
      </c>
      <c r="BP389" s="503">
        <v>31.665569866190342</v>
      </c>
      <c r="BQ389" s="503">
        <v>0</v>
      </c>
      <c r="BR389" s="503">
        <v>0</v>
      </c>
      <c r="BS389" s="503">
        <v>1058.05</v>
      </c>
      <c r="BT389" s="503">
        <v>0</v>
      </c>
      <c r="BU389" s="504">
        <v>0</v>
      </c>
      <c r="BV389" s="307"/>
      <c r="BW389" s="458"/>
      <c r="BX389" s="505"/>
      <c r="BY389" s="505"/>
      <c r="BZ389" s="505"/>
      <c r="CA389" s="505"/>
      <c r="CB389" s="505"/>
      <c r="CC389" s="505"/>
      <c r="CD389" s="505"/>
      <c r="CE389" s="505"/>
      <c r="CF389" s="505"/>
      <c r="CG389" s="505"/>
      <c r="CH389" s="505"/>
      <c r="CI389" s="505"/>
      <c r="CJ389" s="505"/>
      <c r="CK389" s="505"/>
      <c r="CL389" s="505"/>
      <c r="CM389" s="505"/>
      <c r="CN389" s="505"/>
      <c r="CO389" s="500"/>
      <c r="CP389" s="505"/>
      <c r="CQ389" s="505"/>
      <c r="CR389" s="506"/>
      <c r="CS389" s="500"/>
      <c r="CT389" s="505"/>
      <c r="CU389" s="500"/>
      <c r="CV389" s="500"/>
      <c r="CW389" s="500"/>
      <c r="CX389" s="506"/>
      <c r="CY389" s="505"/>
      <c r="CZ389" s="475"/>
      <c r="DA389" s="307"/>
      <c r="DB389" s="507">
        <v>0</v>
      </c>
      <c r="DC389" s="508"/>
      <c r="DD389" s="590"/>
      <c r="DE389" s="590"/>
      <c r="DF389" s="573">
        <v>789.75</v>
      </c>
      <c r="DG389" s="396">
        <v>220.73</v>
      </c>
      <c r="DH389" s="397"/>
      <c r="DI389" s="512"/>
      <c r="DJ389" s="171">
        <v>1010.48</v>
      </c>
      <c r="DK389" s="172">
        <v>789.75</v>
      </c>
      <c r="DL389" s="172">
        <v>220.73</v>
      </c>
      <c r="DM389" s="172">
        <v>0</v>
      </c>
      <c r="DN389" s="172">
        <v>0</v>
      </c>
      <c r="DO389" s="172">
        <v>3211.81</v>
      </c>
      <c r="DP389" s="172">
        <v>2568.2799999999997</v>
      </c>
      <c r="DQ389" s="513">
        <v>0</v>
      </c>
      <c r="DS389" s="2"/>
      <c r="DT389" s="2"/>
      <c r="DU389" s="2"/>
      <c r="DV389" s="2"/>
      <c r="DW389" s="60"/>
      <c r="DX389" s="512">
        <v>0</v>
      </c>
      <c r="DY389" s="514">
        <v>0</v>
      </c>
      <c r="DZ389" s="169">
        <v>101.31</v>
      </c>
      <c r="EA389" s="169">
        <v>28.310000000000002</v>
      </c>
      <c r="EB389" s="577"/>
      <c r="EC389" s="577"/>
      <c r="ED389" s="577"/>
      <c r="EE389" s="577"/>
      <c r="EF389" s="577"/>
      <c r="EG389" s="577"/>
      <c r="EH389" s="577"/>
      <c r="EI389" s="577"/>
      <c r="EJ389" s="577"/>
      <c r="EK389" s="577"/>
      <c r="EL389" s="577"/>
      <c r="EM389" s="169">
        <v>1186.8499999999999</v>
      </c>
      <c r="EO389" s="656">
        <v>7543</v>
      </c>
      <c r="EP389" s="657">
        <v>13341</v>
      </c>
      <c r="EQ389" s="658">
        <v>2946</v>
      </c>
      <c r="ER389" s="657">
        <v>2597</v>
      </c>
      <c r="ES389" s="657">
        <v>4192</v>
      </c>
      <c r="EU389" s="635">
        <v>5.7125000000000002E-2</v>
      </c>
      <c r="EV389" s="635">
        <v>5.0327448747152621E-2</v>
      </c>
      <c r="EW389" s="635">
        <v>1.537433155080214E-2</v>
      </c>
      <c r="EX389" s="635">
        <v>3.060843598357596E-2</v>
      </c>
      <c r="EY389" s="635">
        <v>0</v>
      </c>
      <c r="EZ389" s="9"/>
    </row>
    <row r="390" spans="8:156" x14ac:dyDescent="0.2">
      <c r="H390" s="14"/>
      <c r="I390" s="248"/>
      <c r="K390" s="249"/>
      <c r="L390" s="249"/>
      <c r="M390" s="486">
        <v>45257</v>
      </c>
      <c r="N390" s="193">
        <v>8000</v>
      </c>
      <c r="O390" s="191">
        <v>13568</v>
      </c>
      <c r="P390" s="192">
        <v>3031</v>
      </c>
      <c r="Q390" s="191">
        <v>2701</v>
      </c>
      <c r="R390" s="578">
        <v>4025</v>
      </c>
      <c r="S390" s="487"/>
      <c r="T390" s="488"/>
      <c r="U390" s="21"/>
      <c r="V390" s="21"/>
      <c r="W390" s="489"/>
      <c r="X390" s="490">
        <v>1546</v>
      </c>
      <c r="Y390" s="194">
        <v>78</v>
      </c>
      <c r="Z390" s="192">
        <v>0</v>
      </c>
      <c r="AA390" s="192">
        <v>10611.99</v>
      </c>
      <c r="AB390" s="192">
        <v>11082</v>
      </c>
      <c r="AC390" s="194">
        <v>-470.01000000000022</v>
      </c>
      <c r="AD390" s="491">
        <v>11082</v>
      </c>
      <c r="AE390" s="492">
        <v>16510.099999999999</v>
      </c>
      <c r="AF390" s="192">
        <v>13568</v>
      </c>
      <c r="AG390" s="192">
        <v>13000</v>
      </c>
      <c r="AH390" s="597">
        <v>15692.099999999999</v>
      </c>
      <c r="AI390" s="193">
        <v>0</v>
      </c>
      <c r="AJ390" s="194">
        <v>8000</v>
      </c>
      <c r="AK390" s="192">
        <v>0</v>
      </c>
      <c r="AL390" s="192">
        <v>0</v>
      </c>
      <c r="AM390" s="207">
        <v>1201.8</v>
      </c>
      <c r="AN390" s="207">
        <v>27.795238095238098</v>
      </c>
      <c r="AO390" s="197" t="e">
        <v>#DIV/0!</v>
      </c>
      <c r="AP390" s="493">
        <v>907.1</v>
      </c>
      <c r="AQ390" s="494">
        <v>0</v>
      </c>
      <c r="AR390" s="495">
        <v>1132.69</v>
      </c>
      <c r="AS390" s="495">
        <v>1129.73</v>
      </c>
      <c r="AT390" s="495">
        <v>1234.3800000000001</v>
      </c>
      <c r="AU390" s="496">
        <v>1219.67</v>
      </c>
      <c r="AV390" s="596">
        <v>1155.1099999999999</v>
      </c>
      <c r="AW390" s="21"/>
      <c r="AX390" s="497">
        <v>1.1674</v>
      </c>
      <c r="AY390" s="498">
        <v>1.4245000000000001</v>
      </c>
      <c r="AZ390" s="499">
        <v>2.544</v>
      </c>
      <c r="BA390" s="499">
        <v>2.4085000000000001</v>
      </c>
      <c r="BB390" s="579">
        <v>1.6516999999999999</v>
      </c>
      <c r="BC390" s="307"/>
      <c r="BD390" s="500"/>
      <c r="BE390" s="501"/>
      <c r="BF390" s="580">
        <v>1057.5899999999999</v>
      </c>
      <c r="BG390" s="502">
        <v>1057.5899999999999</v>
      </c>
      <c r="BH390" s="503">
        <v>0</v>
      </c>
      <c r="BI390" s="503">
        <v>0</v>
      </c>
      <c r="BJ390" s="503">
        <v>0</v>
      </c>
      <c r="BK390" s="503">
        <v>1057.5899999999999</v>
      </c>
      <c r="BL390" s="503">
        <v>1057.5899999999999</v>
      </c>
      <c r="BM390" s="503">
        <v>1057.5899999999999</v>
      </c>
      <c r="BN390" s="503">
        <v>1052.83</v>
      </c>
      <c r="BO390" s="503">
        <v>1057.3900000000001</v>
      </c>
      <c r="BP390" s="503">
        <v>33.570630486831604</v>
      </c>
      <c r="BQ390" s="503">
        <v>0</v>
      </c>
      <c r="BR390" s="503">
        <v>0</v>
      </c>
      <c r="BS390" s="503">
        <v>1057.55</v>
      </c>
      <c r="BT390" s="503">
        <v>0</v>
      </c>
      <c r="BU390" s="504">
        <v>0</v>
      </c>
      <c r="BV390" s="307"/>
      <c r="BW390" s="458"/>
      <c r="BX390" s="505"/>
      <c r="BY390" s="505"/>
      <c r="BZ390" s="505"/>
      <c r="CA390" s="505"/>
      <c r="CB390" s="505"/>
      <c r="CC390" s="505"/>
      <c r="CD390" s="505"/>
      <c r="CE390" s="505"/>
      <c r="CF390" s="505"/>
      <c r="CG390" s="505"/>
      <c r="CH390" s="505"/>
      <c r="CI390" s="505"/>
      <c r="CJ390" s="505"/>
      <c r="CK390" s="505"/>
      <c r="CL390" s="505"/>
      <c r="CM390" s="505"/>
      <c r="CN390" s="505"/>
      <c r="CO390" s="500"/>
      <c r="CP390" s="505"/>
      <c r="CQ390" s="505"/>
      <c r="CR390" s="506"/>
      <c r="CS390" s="500"/>
      <c r="CT390" s="505"/>
      <c r="CU390" s="500"/>
      <c r="CV390" s="500"/>
      <c r="CW390" s="500"/>
      <c r="CX390" s="506"/>
      <c r="CY390" s="505"/>
      <c r="CZ390" s="475"/>
      <c r="DA390" s="307"/>
      <c r="DB390" s="507">
        <v>0</v>
      </c>
      <c r="DC390" s="508"/>
      <c r="DD390" s="590"/>
      <c r="DE390" s="590"/>
      <c r="DF390" s="573">
        <v>785.14</v>
      </c>
      <c r="DG390" s="396">
        <v>266.45999999999998</v>
      </c>
      <c r="DH390" s="397"/>
      <c r="DI390" s="512"/>
      <c r="DJ390" s="171">
        <v>1051.5999999999999</v>
      </c>
      <c r="DK390" s="172">
        <v>785.14</v>
      </c>
      <c r="DL390" s="172">
        <v>266.45999999999998</v>
      </c>
      <c r="DM390" s="172">
        <v>784.29</v>
      </c>
      <c r="DN390" s="172">
        <v>586.36</v>
      </c>
      <c r="DO390" s="172">
        <v>3212.66</v>
      </c>
      <c r="DP390" s="172">
        <v>2248.38</v>
      </c>
      <c r="DQ390" s="513">
        <v>0</v>
      </c>
      <c r="DS390" s="2"/>
      <c r="DT390" s="2"/>
      <c r="DU390" s="2"/>
      <c r="DV390" s="2"/>
      <c r="DW390" s="60"/>
      <c r="DX390" s="512">
        <v>32940</v>
      </c>
      <c r="DY390" s="514">
        <v>2</v>
      </c>
      <c r="DZ390" s="169">
        <v>103.11</v>
      </c>
      <c r="EA390" s="169">
        <v>35.000000000000014</v>
      </c>
      <c r="EB390" s="577"/>
      <c r="EC390" s="577"/>
      <c r="ED390" s="577"/>
      <c r="EE390" s="577"/>
      <c r="EF390" s="577"/>
      <c r="EG390" s="577"/>
      <c r="EH390" s="577"/>
      <c r="EI390" s="577"/>
      <c r="EJ390" s="577"/>
      <c r="EK390" s="577"/>
      <c r="EL390" s="577"/>
      <c r="EM390" s="169">
        <v>1201.8</v>
      </c>
      <c r="EO390" s="656">
        <v>7536</v>
      </c>
      <c r="EP390" s="657">
        <v>12887</v>
      </c>
      <c r="EQ390" s="658">
        <v>2999</v>
      </c>
      <c r="ER390" s="657">
        <v>2624</v>
      </c>
      <c r="ES390" s="657">
        <v>4024</v>
      </c>
      <c r="EU390" s="635">
        <v>5.8000000000000003E-2</v>
      </c>
      <c r="EV390" s="635">
        <v>5.0191627358490566E-2</v>
      </c>
      <c r="EW390" s="635">
        <v>1.0557571758495546E-2</v>
      </c>
      <c r="EX390" s="635">
        <v>2.850796001480933E-2</v>
      </c>
      <c r="EY390" s="635">
        <v>2.4844720496894411E-4</v>
      </c>
      <c r="EZ390" s="9"/>
    </row>
    <row r="391" spans="8:156" x14ac:dyDescent="0.2">
      <c r="H391" s="14"/>
      <c r="I391" s="248"/>
      <c r="K391" s="249"/>
      <c r="L391" s="249"/>
      <c r="M391" s="486">
        <v>45258</v>
      </c>
      <c r="N391" s="193">
        <v>8000</v>
      </c>
      <c r="O391" s="191">
        <v>13424</v>
      </c>
      <c r="P391" s="192">
        <v>3015</v>
      </c>
      <c r="Q391" s="191">
        <v>2594</v>
      </c>
      <c r="R391" s="578">
        <v>3697</v>
      </c>
      <c r="S391" s="487"/>
      <c r="T391" s="488"/>
      <c r="U391" s="21"/>
      <c r="V391" s="21"/>
      <c r="W391" s="489"/>
      <c r="X391" s="490">
        <v>1516</v>
      </c>
      <c r="Y391" s="194">
        <v>77</v>
      </c>
      <c r="Z391" s="192">
        <v>0</v>
      </c>
      <c r="AA391" s="192">
        <v>10588.81</v>
      </c>
      <c r="AB391" s="192">
        <v>11040</v>
      </c>
      <c r="AC391" s="194">
        <v>-451.19000000000051</v>
      </c>
      <c r="AD391" s="491">
        <v>11040</v>
      </c>
      <c r="AE391" s="492">
        <v>14940.02</v>
      </c>
      <c r="AF391" s="192">
        <v>13424</v>
      </c>
      <c r="AG391" s="192">
        <v>13000</v>
      </c>
      <c r="AH391" s="597">
        <v>14093.02</v>
      </c>
      <c r="AI391" s="193">
        <v>0</v>
      </c>
      <c r="AJ391" s="194">
        <v>8000</v>
      </c>
      <c r="AK391" s="192">
        <v>0</v>
      </c>
      <c r="AL391" s="192">
        <v>0</v>
      </c>
      <c r="AM391" s="207">
        <v>1212.1199999999999</v>
      </c>
      <c r="AN391" s="207">
        <v>27.823809523809526</v>
      </c>
      <c r="AO391" s="197" t="e">
        <v>#DIV/0!</v>
      </c>
      <c r="AP391" s="493">
        <v>1086.5899999999999</v>
      </c>
      <c r="AQ391" s="494">
        <v>858.27</v>
      </c>
      <c r="AR391" s="495">
        <v>1132.83</v>
      </c>
      <c r="AS391" s="495">
        <v>1130.04</v>
      </c>
      <c r="AT391" s="495">
        <v>1231.69</v>
      </c>
      <c r="AU391" s="496">
        <v>1221.44</v>
      </c>
      <c r="AV391" s="596">
        <v>1160.8</v>
      </c>
      <c r="AW391" s="21"/>
      <c r="AX391" s="497">
        <v>1.1686000000000001</v>
      </c>
      <c r="AY391" s="498">
        <v>1.4235</v>
      </c>
      <c r="AZ391" s="499">
        <v>2.5448</v>
      </c>
      <c r="BA391" s="499">
        <v>2.4352</v>
      </c>
      <c r="BB391" s="579">
        <v>1.7224999999999999</v>
      </c>
      <c r="BC391" s="307"/>
      <c r="BD391" s="500"/>
      <c r="BE391" s="501"/>
      <c r="BF391" s="580">
        <v>1057.01</v>
      </c>
      <c r="BG391" s="502">
        <v>1057.01</v>
      </c>
      <c r="BH391" s="503">
        <v>0</v>
      </c>
      <c r="BI391" s="503">
        <v>0</v>
      </c>
      <c r="BJ391" s="503">
        <v>0</v>
      </c>
      <c r="BK391" s="503">
        <v>1057.01</v>
      </c>
      <c r="BL391" s="503">
        <v>1057.01</v>
      </c>
      <c r="BM391" s="503">
        <v>1057.01</v>
      </c>
      <c r="BN391" s="503">
        <v>1056.83</v>
      </c>
      <c r="BO391" s="503">
        <v>1056.99</v>
      </c>
      <c r="BP391" s="503">
        <v>33.570126911812558</v>
      </c>
      <c r="BQ391" s="503">
        <v>0</v>
      </c>
      <c r="BR391" s="503">
        <v>0</v>
      </c>
      <c r="BS391" s="503">
        <v>1057.03</v>
      </c>
      <c r="BT391" s="503">
        <v>0</v>
      </c>
      <c r="BU391" s="504">
        <v>0</v>
      </c>
      <c r="BV391" s="307"/>
      <c r="BW391" s="458"/>
      <c r="BX391" s="505"/>
      <c r="BY391" s="505"/>
      <c r="BZ391" s="505"/>
      <c r="CA391" s="505"/>
      <c r="CB391" s="505"/>
      <c r="CC391" s="505"/>
      <c r="CD391" s="505"/>
      <c r="CE391" s="505"/>
      <c r="CF391" s="505"/>
      <c r="CG391" s="505"/>
      <c r="CH391" s="505"/>
      <c r="CI391" s="505"/>
      <c r="CJ391" s="505"/>
      <c r="CK391" s="505"/>
      <c r="CL391" s="505"/>
      <c r="CM391" s="505"/>
      <c r="CN391" s="505"/>
      <c r="CO391" s="500"/>
      <c r="CP391" s="505"/>
      <c r="CQ391" s="505"/>
      <c r="CR391" s="506"/>
      <c r="CS391" s="500"/>
      <c r="CT391" s="505"/>
      <c r="CU391" s="500"/>
      <c r="CV391" s="500"/>
      <c r="CW391" s="500"/>
      <c r="CX391" s="506"/>
      <c r="CY391" s="505"/>
      <c r="CZ391" s="475"/>
      <c r="DA391" s="307"/>
      <c r="DB391" s="507">
        <v>0</v>
      </c>
      <c r="DC391" s="508"/>
      <c r="DD391" s="590"/>
      <c r="DE391" s="590"/>
      <c r="DF391" s="573">
        <v>758.78</v>
      </c>
      <c r="DG391" s="396">
        <v>272.83</v>
      </c>
      <c r="DH391" s="397"/>
      <c r="DI391" s="512"/>
      <c r="DJ391" s="171">
        <v>1031.6099999999999</v>
      </c>
      <c r="DK391" s="172">
        <v>758.78</v>
      </c>
      <c r="DL391" s="172">
        <v>272.83</v>
      </c>
      <c r="DM391" s="172">
        <v>1331.26</v>
      </c>
      <c r="DN391" s="172">
        <v>230.5</v>
      </c>
      <c r="DO391" s="172">
        <v>2640.18</v>
      </c>
      <c r="DP391" s="172">
        <v>2290.71</v>
      </c>
      <c r="DQ391" s="513">
        <v>0</v>
      </c>
      <c r="DS391" s="2"/>
      <c r="DT391" s="2"/>
      <c r="DU391" s="2"/>
      <c r="DV391" s="2"/>
      <c r="DW391" s="60"/>
      <c r="DX391" s="512">
        <v>55913</v>
      </c>
      <c r="DY391" s="514">
        <v>1</v>
      </c>
      <c r="DZ391" s="169">
        <v>98.19</v>
      </c>
      <c r="EA391" s="169">
        <v>35.31</v>
      </c>
      <c r="EB391" s="577"/>
      <c r="EC391" s="577"/>
      <c r="ED391" s="577"/>
      <c r="EE391" s="577"/>
      <c r="EF391" s="577"/>
      <c r="EG391" s="577"/>
      <c r="EH391" s="577"/>
      <c r="EI391" s="577"/>
      <c r="EJ391" s="577"/>
      <c r="EK391" s="577"/>
      <c r="EL391" s="577"/>
      <c r="EM391" s="169">
        <v>1212.1199999999999</v>
      </c>
      <c r="EO391" s="656">
        <v>7532</v>
      </c>
      <c r="EP391" s="657">
        <v>12790</v>
      </c>
      <c r="EQ391" s="658">
        <v>2938</v>
      </c>
      <c r="ER391" s="657">
        <v>2524</v>
      </c>
      <c r="ES391" s="657">
        <v>3696</v>
      </c>
      <c r="EU391" s="635">
        <v>5.8500000000000003E-2</v>
      </c>
      <c r="EV391" s="635">
        <v>4.7228843861740165E-2</v>
      </c>
      <c r="EW391" s="635">
        <v>2.5538971807628524E-2</v>
      </c>
      <c r="EX391" s="635">
        <v>2.6985350809560524E-2</v>
      </c>
      <c r="EY391" s="635">
        <v>2.7048958615093319E-4</v>
      </c>
      <c r="EZ391" s="9"/>
    </row>
    <row r="392" spans="8:156" x14ac:dyDescent="0.2">
      <c r="H392" s="14"/>
      <c r="I392" s="248"/>
      <c r="K392" s="249"/>
      <c r="L392" s="249"/>
      <c r="M392" s="486">
        <v>45259</v>
      </c>
      <c r="N392" s="193">
        <v>8000</v>
      </c>
      <c r="O392" s="191">
        <v>13378</v>
      </c>
      <c r="P392" s="192">
        <v>2994</v>
      </c>
      <c r="Q392" s="191">
        <v>2498</v>
      </c>
      <c r="R392" s="578">
        <v>4155</v>
      </c>
      <c r="S392" s="487"/>
      <c r="T392" s="488"/>
      <c r="U392" s="21"/>
      <c r="V392" s="21"/>
      <c r="W392" s="489"/>
      <c r="X392" s="490">
        <v>1563</v>
      </c>
      <c r="Y392" s="194">
        <v>78</v>
      </c>
      <c r="Z392" s="192">
        <v>0</v>
      </c>
      <c r="AA392" s="192">
        <v>10629.6</v>
      </c>
      <c r="AB392" s="192">
        <v>11098</v>
      </c>
      <c r="AC392" s="194">
        <v>-468.39999999999964</v>
      </c>
      <c r="AD392" s="491">
        <v>11098</v>
      </c>
      <c r="AE392" s="492">
        <v>16154.54</v>
      </c>
      <c r="AF392" s="192">
        <v>13378</v>
      </c>
      <c r="AG392" s="192">
        <v>13000</v>
      </c>
      <c r="AH392" s="597">
        <v>15379.54</v>
      </c>
      <c r="AI392" s="193">
        <v>0</v>
      </c>
      <c r="AJ392" s="194">
        <v>8000</v>
      </c>
      <c r="AK392" s="192">
        <v>0</v>
      </c>
      <c r="AL392" s="192">
        <v>0</v>
      </c>
      <c r="AM392" s="207">
        <v>1207.77</v>
      </c>
      <c r="AN392" s="207">
        <v>27.364285714285714</v>
      </c>
      <c r="AO392" s="197" t="e">
        <v>#DIV/0!</v>
      </c>
      <c r="AP392" s="493">
        <v>923.69</v>
      </c>
      <c r="AQ392" s="494">
        <v>0</v>
      </c>
      <c r="AR392" s="495">
        <v>1131.3800000000001</v>
      </c>
      <c r="AS392" s="495">
        <v>1130.56</v>
      </c>
      <c r="AT392" s="495">
        <v>1237.97</v>
      </c>
      <c r="AU392" s="496">
        <v>1221.06</v>
      </c>
      <c r="AV392" s="596">
        <v>1155.9100000000001</v>
      </c>
      <c r="AW392" s="21"/>
      <c r="AX392" s="497">
        <v>1.1493</v>
      </c>
      <c r="AY392" s="498">
        <v>1.4312</v>
      </c>
      <c r="AZ392" s="499">
        <v>2.5575000000000001</v>
      </c>
      <c r="BA392" s="499">
        <v>2.4272</v>
      </c>
      <c r="BB392" s="579">
        <v>1.6686000000000001</v>
      </c>
      <c r="BC392" s="307"/>
      <c r="BD392" s="500"/>
      <c r="BE392" s="501"/>
      <c r="BF392" s="580">
        <v>1056.92</v>
      </c>
      <c r="BG392" s="502">
        <v>1056.92</v>
      </c>
      <c r="BH392" s="503">
        <v>0</v>
      </c>
      <c r="BI392" s="503">
        <v>0</v>
      </c>
      <c r="BJ392" s="503">
        <v>0</v>
      </c>
      <c r="BK392" s="503">
        <v>1056.92</v>
      </c>
      <c r="BL392" s="503">
        <v>1056.92</v>
      </c>
      <c r="BM392" s="503">
        <v>1056.92</v>
      </c>
      <c r="BN392" s="503">
        <v>0</v>
      </c>
      <c r="BO392" s="503">
        <v>1056.9000000000001</v>
      </c>
      <c r="BP392" s="503">
        <v>34.267203867848508</v>
      </c>
      <c r="BQ392" s="503">
        <v>0</v>
      </c>
      <c r="BR392" s="503">
        <v>0</v>
      </c>
      <c r="BS392" s="503">
        <v>1056.92</v>
      </c>
      <c r="BT392" s="503">
        <v>0</v>
      </c>
      <c r="BU392" s="504">
        <v>0</v>
      </c>
      <c r="BV392" s="307"/>
      <c r="BW392" s="458"/>
      <c r="BX392" s="505"/>
      <c r="BY392" s="505"/>
      <c r="BZ392" s="505"/>
      <c r="CA392" s="505"/>
      <c r="CB392" s="505"/>
      <c r="CC392" s="505"/>
      <c r="CD392" s="505"/>
      <c r="CE392" s="505"/>
      <c r="CF392" s="505"/>
      <c r="CG392" s="505"/>
      <c r="CH392" s="505"/>
      <c r="CI392" s="505"/>
      <c r="CJ392" s="505"/>
      <c r="CK392" s="505"/>
      <c r="CL392" s="505"/>
      <c r="CM392" s="505"/>
      <c r="CN392" s="505"/>
      <c r="CO392" s="500"/>
      <c r="CP392" s="505"/>
      <c r="CQ392" s="505"/>
      <c r="CR392" s="506"/>
      <c r="CS392" s="500"/>
      <c r="CT392" s="505"/>
      <c r="CU392" s="500"/>
      <c r="CV392" s="500"/>
      <c r="CW392" s="500"/>
      <c r="CX392" s="506"/>
      <c r="CY392" s="505"/>
      <c r="CZ392" s="475"/>
      <c r="DA392" s="307"/>
      <c r="DB392" s="507">
        <v>0</v>
      </c>
      <c r="DC392" s="508"/>
      <c r="DD392" s="590"/>
      <c r="DE392" s="590"/>
      <c r="DF392" s="573">
        <v>783.16</v>
      </c>
      <c r="DG392" s="396">
        <v>279.98</v>
      </c>
      <c r="DH392" s="397"/>
      <c r="DI392" s="512"/>
      <c r="DJ392" s="171">
        <v>1063.1399999999999</v>
      </c>
      <c r="DK392" s="172">
        <v>783.16</v>
      </c>
      <c r="DL392" s="172">
        <v>279.98</v>
      </c>
      <c r="DM392" s="172">
        <v>723.71</v>
      </c>
      <c r="DN392" s="172">
        <v>210.43</v>
      </c>
      <c r="DO392" s="172">
        <v>2699.63</v>
      </c>
      <c r="DP392" s="172">
        <v>2360.2600000000002</v>
      </c>
      <c r="DQ392" s="513">
        <v>0</v>
      </c>
      <c r="DS392" s="2"/>
      <c r="DT392" s="2"/>
      <c r="DU392" s="2"/>
      <c r="DV392" s="2"/>
      <c r="DW392" s="60"/>
      <c r="DX392" s="512">
        <v>30396</v>
      </c>
      <c r="DY392" s="514">
        <v>1</v>
      </c>
      <c r="DZ392" s="169">
        <v>96.92</v>
      </c>
      <c r="EA392" s="169">
        <v>34.649999999999991</v>
      </c>
      <c r="EB392" s="577"/>
      <c r="EC392" s="577"/>
      <c r="ED392" s="577"/>
      <c r="EE392" s="577"/>
      <c r="EF392" s="577"/>
      <c r="EG392" s="577"/>
      <c r="EH392" s="577"/>
      <c r="EI392" s="577"/>
      <c r="EJ392" s="577"/>
      <c r="EK392" s="577"/>
      <c r="EL392" s="577"/>
      <c r="EM392" s="169">
        <v>1207.77</v>
      </c>
      <c r="EO392" s="656">
        <v>7537</v>
      </c>
      <c r="EP392" s="657">
        <v>12722</v>
      </c>
      <c r="EQ392" s="658">
        <v>2948</v>
      </c>
      <c r="ER392" s="657">
        <v>2432</v>
      </c>
      <c r="ES392" s="657">
        <v>4155</v>
      </c>
      <c r="EU392" s="635">
        <v>5.7875000000000003E-2</v>
      </c>
      <c r="EV392" s="635">
        <v>4.9035730303483328E-2</v>
      </c>
      <c r="EW392" s="635">
        <v>1.5364061456245824E-2</v>
      </c>
      <c r="EX392" s="635">
        <v>2.6421136909527621E-2</v>
      </c>
      <c r="EY392" s="635">
        <v>0</v>
      </c>
      <c r="EZ392" s="9"/>
    </row>
    <row r="393" spans="8:156" x14ac:dyDescent="0.2">
      <c r="H393" s="14"/>
      <c r="I393" s="248"/>
      <c r="K393" s="249"/>
      <c r="L393" s="249"/>
      <c r="M393" s="486">
        <v>45260</v>
      </c>
      <c r="N393" s="193">
        <v>7372</v>
      </c>
      <c r="O393" s="191">
        <v>13217</v>
      </c>
      <c r="P393" s="192">
        <v>3062</v>
      </c>
      <c r="Q393" s="191">
        <v>2661</v>
      </c>
      <c r="R393" s="578">
        <v>3827</v>
      </c>
      <c r="S393" s="487"/>
      <c r="T393" s="488"/>
      <c r="U393" s="21"/>
      <c r="V393" s="21"/>
      <c r="W393" s="489"/>
      <c r="X393" s="490">
        <v>1530</v>
      </c>
      <c r="Y393" s="194">
        <v>75</v>
      </c>
      <c r="Z393" s="192">
        <v>0</v>
      </c>
      <c r="AA393" s="192">
        <v>10600.21</v>
      </c>
      <c r="AB393" s="192">
        <v>11098</v>
      </c>
      <c r="AC393" s="194">
        <v>-497.79000000000087</v>
      </c>
      <c r="AD393" s="491">
        <v>11098</v>
      </c>
      <c r="AE393" s="492">
        <v>14954.92</v>
      </c>
      <c r="AF393" s="192">
        <v>13217</v>
      </c>
      <c r="AG393" s="192">
        <v>13000</v>
      </c>
      <c r="AH393" s="597">
        <v>14195.92</v>
      </c>
      <c r="AI393" s="193">
        <v>0</v>
      </c>
      <c r="AJ393" s="194">
        <v>7372</v>
      </c>
      <c r="AK393" s="192">
        <v>0</v>
      </c>
      <c r="AL393" s="192">
        <v>10578.87</v>
      </c>
      <c r="AM393" s="207">
        <v>1203.56</v>
      </c>
      <c r="AN393" s="207">
        <v>27.638095238095236</v>
      </c>
      <c r="AO393" s="197" t="e">
        <v>#DIV/0!</v>
      </c>
      <c r="AP393" s="493">
        <v>967.28</v>
      </c>
      <c r="AQ393" s="494">
        <v>310.24</v>
      </c>
      <c r="AR393" s="495">
        <v>1132.54</v>
      </c>
      <c r="AS393" s="495">
        <v>1135.5</v>
      </c>
      <c r="AT393" s="495">
        <v>1238.3699999999999</v>
      </c>
      <c r="AU393" s="496">
        <v>1219.67</v>
      </c>
      <c r="AV393" s="596">
        <v>1162.28</v>
      </c>
      <c r="AW393" s="21"/>
      <c r="AX393" s="497">
        <v>1.1608000000000001</v>
      </c>
      <c r="AY393" s="498">
        <v>1.4888999999999999</v>
      </c>
      <c r="AZ393" s="499">
        <v>2.5634000000000001</v>
      </c>
      <c r="BA393" s="499">
        <v>2.4091</v>
      </c>
      <c r="BB393" s="579">
        <v>1.7494000000000001</v>
      </c>
      <c r="BC393" s="307"/>
      <c r="BD393" s="500"/>
      <c r="BE393" s="501"/>
      <c r="BF393" s="580">
        <v>1057.56</v>
      </c>
      <c r="BG393" s="502">
        <v>1057.56</v>
      </c>
      <c r="BH393" s="503">
        <v>0</v>
      </c>
      <c r="BI393" s="503">
        <v>0</v>
      </c>
      <c r="BJ393" s="503">
        <v>0</v>
      </c>
      <c r="BK393" s="503">
        <v>1057.56</v>
      </c>
      <c r="BL393" s="503">
        <v>1057.56</v>
      </c>
      <c r="BM393" s="503">
        <v>1057.56</v>
      </c>
      <c r="BN393" s="503">
        <v>1057.5899999999999</v>
      </c>
      <c r="BO393" s="503">
        <v>1057.51</v>
      </c>
      <c r="BP393" s="503">
        <v>34.541292013669995</v>
      </c>
      <c r="BQ393" s="503">
        <v>0</v>
      </c>
      <c r="BR393" s="503">
        <v>0</v>
      </c>
      <c r="BS393" s="503">
        <v>1057.58</v>
      </c>
      <c r="BT393" s="503">
        <v>0</v>
      </c>
      <c r="BU393" s="504">
        <v>0</v>
      </c>
      <c r="BV393" s="307"/>
      <c r="BW393" s="458"/>
      <c r="BX393" s="505"/>
      <c r="BY393" s="505"/>
      <c r="BZ393" s="505"/>
      <c r="CA393" s="505"/>
      <c r="CB393" s="505"/>
      <c r="CC393" s="505"/>
      <c r="CD393" s="505"/>
      <c r="CE393" s="505"/>
      <c r="CF393" s="505"/>
      <c r="CG393" s="505"/>
      <c r="CH393" s="505"/>
      <c r="CI393" s="505"/>
      <c r="CJ393" s="505"/>
      <c r="CK393" s="505"/>
      <c r="CL393" s="505"/>
      <c r="CM393" s="505"/>
      <c r="CN393" s="505"/>
      <c r="CO393" s="500"/>
      <c r="CP393" s="505"/>
      <c r="CQ393" s="505"/>
      <c r="CR393" s="506"/>
      <c r="CS393" s="500"/>
      <c r="CT393" s="505"/>
      <c r="CU393" s="500"/>
      <c r="CV393" s="500"/>
      <c r="CW393" s="500"/>
      <c r="CX393" s="506"/>
      <c r="CY393" s="505"/>
      <c r="CZ393" s="475"/>
      <c r="DA393" s="307"/>
      <c r="DB393" s="507">
        <v>0</v>
      </c>
      <c r="DC393" s="508"/>
      <c r="DD393" s="590"/>
      <c r="DE393" s="590"/>
      <c r="DF393" s="573">
        <v>780.7</v>
      </c>
      <c r="DG393" s="396">
        <v>260.33999999999997</v>
      </c>
      <c r="DH393" s="397"/>
      <c r="DI393" s="512"/>
      <c r="DJ393" s="171">
        <v>1041.04</v>
      </c>
      <c r="DK393" s="172">
        <v>780.7</v>
      </c>
      <c r="DL393" s="172">
        <v>260.33999999999997</v>
      </c>
      <c r="DM393" s="172">
        <v>881.67</v>
      </c>
      <c r="DN393" s="172">
        <v>281.38</v>
      </c>
      <c r="DO393" s="172">
        <v>2598.66</v>
      </c>
      <c r="DP393" s="172">
        <v>2339.2199999999998</v>
      </c>
      <c r="DQ393" s="513">
        <v>0</v>
      </c>
      <c r="DS393" s="2"/>
      <c r="DT393" s="2"/>
      <c r="DU393" s="2"/>
      <c r="DV393" s="2"/>
      <c r="DW393" s="60"/>
      <c r="DX393" s="512">
        <v>37030</v>
      </c>
      <c r="DY393" s="514">
        <v>1</v>
      </c>
      <c r="DZ393" s="169">
        <v>101.75</v>
      </c>
      <c r="EA393" s="169">
        <v>33.930000000000007</v>
      </c>
      <c r="EB393" s="577"/>
      <c r="EC393" s="577"/>
      <c r="ED393" s="577"/>
      <c r="EE393" s="577"/>
      <c r="EF393" s="577"/>
      <c r="EG393" s="577"/>
      <c r="EH393" s="577"/>
      <c r="EI393" s="577"/>
      <c r="EJ393" s="577"/>
      <c r="EK393" s="577"/>
      <c r="EL393" s="577"/>
      <c r="EM393" s="169">
        <v>1203.56</v>
      </c>
      <c r="EO393" s="656">
        <v>6918</v>
      </c>
      <c r="EP393" s="657">
        <v>12587</v>
      </c>
      <c r="EQ393" s="658">
        <v>3719</v>
      </c>
      <c r="ER393" s="657">
        <v>3019</v>
      </c>
      <c r="ES393" s="657">
        <v>3827</v>
      </c>
      <c r="EU393" s="635">
        <v>6.1584373304395007E-2</v>
      </c>
      <c r="EV393" s="635">
        <v>4.7665884845275022E-2</v>
      </c>
      <c r="EW393" s="635">
        <v>-0.21456564337034617</v>
      </c>
      <c r="EX393" s="635">
        <v>-0.13453588876362269</v>
      </c>
      <c r="EY393" s="635">
        <v>0</v>
      </c>
      <c r="EZ393" s="9"/>
    </row>
    <row r="394" spans="8:156" ht="15.75" x14ac:dyDescent="0.25">
      <c r="H394" s="14"/>
      <c r="I394" s="248"/>
      <c r="J394" s="485" t="s">
        <v>213</v>
      </c>
      <c r="K394" s="249"/>
      <c r="L394" s="249"/>
      <c r="M394" s="486">
        <v>45261</v>
      </c>
      <c r="N394" s="193">
        <v>6763</v>
      </c>
      <c r="O394" s="191">
        <v>13619</v>
      </c>
      <c r="P394" s="192">
        <v>2997</v>
      </c>
      <c r="Q394" s="191">
        <v>2637</v>
      </c>
      <c r="R394" s="578">
        <v>3879</v>
      </c>
      <c r="S394" s="487"/>
      <c r="T394" s="488"/>
      <c r="U394" s="21"/>
      <c r="V394" s="21"/>
      <c r="W394" s="489"/>
      <c r="X394" s="490">
        <v>1389</v>
      </c>
      <c r="Y394" s="194">
        <v>75</v>
      </c>
      <c r="Z394" s="192">
        <v>0</v>
      </c>
      <c r="AA394" s="192">
        <v>10609.46</v>
      </c>
      <c r="AB394" s="192">
        <v>11082</v>
      </c>
      <c r="AC394" s="194">
        <v>-472.54000000000087</v>
      </c>
      <c r="AD394" s="491">
        <v>11082</v>
      </c>
      <c r="AE394" s="492">
        <v>15106.99</v>
      </c>
      <c r="AF394" s="192">
        <v>13619</v>
      </c>
      <c r="AG394" s="192">
        <v>13000</v>
      </c>
      <c r="AH394" s="597">
        <v>14266.99</v>
      </c>
      <c r="AI394" s="193">
        <v>0</v>
      </c>
      <c r="AJ394" s="194">
        <v>6763</v>
      </c>
      <c r="AK394" s="192">
        <v>0</v>
      </c>
      <c r="AL394" s="192">
        <v>0</v>
      </c>
      <c r="AM394" s="207">
        <v>1211.69</v>
      </c>
      <c r="AN394" s="207">
        <v>29.464285714285715</v>
      </c>
      <c r="AO394" s="197" t="e">
        <v>#DIV/0!</v>
      </c>
      <c r="AP394" s="493">
        <v>1030.32</v>
      </c>
      <c r="AQ394" s="494">
        <v>0</v>
      </c>
      <c r="AR394" s="495">
        <v>1137.7</v>
      </c>
      <c r="AS394" s="495">
        <v>1130.5899999999999</v>
      </c>
      <c r="AT394" s="495">
        <v>1237.52</v>
      </c>
      <c r="AU394" s="496">
        <v>1219.67</v>
      </c>
      <c r="AV394" s="596">
        <v>1164.17</v>
      </c>
      <c r="AW394" s="21"/>
      <c r="AX394" s="497">
        <v>1.2375</v>
      </c>
      <c r="AY394" s="498">
        <v>1.429</v>
      </c>
      <c r="AZ394" s="499">
        <v>2.5548999999999999</v>
      </c>
      <c r="BA394" s="499">
        <v>2.4091</v>
      </c>
      <c r="BB394" s="579">
        <v>1.7773000000000001</v>
      </c>
      <c r="BC394" s="307"/>
      <c r="BD394" s="500"/>
      <c r="BE394" s="501"/>
      <c r="BF394" s="580">
        <v>1056.67</v>
      </c>
      <c r="BG394" s="502">
        <v>1056.67</v>
      </c>
      <c r="BH394" s="503">
        <v>0</v>
      </c>
      <c r="BI394" s="503">
        <v>0</v>
      </c>
      <c r="BJ394" s="503">
        <v>0</v>
      </c>
      <c r="BK394" s="503">
        <v>1056.67</v>
      </c>
      <c r="BL394" s="503">
        <v>1056.67</v>
      </c>
      <c r="BM394" s="503">
        <v>1056.67</v>
      </c>
      <c r="BN394" s="503">
        <v>1056.81</v>
      </c>
      <c r="BO394" s="503">
        <v>1056.6600000000001</v>
      </c>
      <c r="BP394" s="503">
        <v>31.617327312259576</v>
      </c>
      <c r="BQ394" s="503">
        <v>0</v>
      </c>
      <c r="BR394" s="503">
        <v>0</v>
      </c>
      <c r="BS394" s="503">
        <v>1056.73</v>
      </c>
      <c r="BT394" s="503">
        <v>0</v>
      </c>
      <c r="BU394" s="504">
        <v>0</v>
      </c>
      <c r="BV394" s="307"/>
      <c r="BW394" s="458"/>
      <c r="BX394" s="505"/>
      <c r="BY394" s="505"/>
      <c r="BZ394" s="505"/>
      <c r="CA394" s="505"/>
      <c r="CB394" s="505"/>
      <c r="CC394" s="505"/>
      <c r="CD394" s="505"/>
      <c r="CE394" s="505"/>
      <c r="CF394" s="505"/>
      <c r="CG394" s="505"/>
      <c r="CH394" s="505"/>
      <c r="CI394" s="505"/>
      <c r="CJ394" s="505"/>
      <c r="CK394" s="505"/>
      <c r="CL394" s="505"/>
      <c r="CM394" s="505"/>
      <c r="CN394" s="505"/>
      <c r="CO394" s="500"/>
      <c r="CP394" s="505"/>
      <c r="CQ394" s="505"/>
      <c r="CR394" s="506"/>
      <c r="CS394" s="500"/>
      <c r="CT394" s="505"/>
      <c r="CU394" s="500"/>
      <c r="CV394" s="500"/>
      <c r="CW394" s="500"/>
      <c r="CX394" s="506"/>
      <c r="CY394" s="505"/>
      <c r="CZ394" s="475"/>
      <c r="DA394" s="307"/>
      <c r="DB394" s="507">
        <v>0</v>
      </c>
      <c r="DC394" s="508"/>
      <c r="DD394" s="590"/>
      <c r="DE394" s="590"/>
      <c r="DF394" s="573">
        <v>798.74</v>
      </c>
      <c r="DG394" s="396">
        <v>146.46</v>
      </c>
      <c r="DH394" s="397"/>
      <c r="DI394" s="512"/>
      <c r="DJ394" s="171">
        <v>945.2</v>
      </c>
      <c r="DK394" s="172">
        <v>798.74</v>
      </c>
      <c r="DL394" s="172">
        <v>146.46</v>
      </c>
      <c r="DM394" s="172">
        <v>511.26</v>
      </c>
      <c r="DN394" s="172">
        <v>511.02</v>
      </c>
      <c r="DO394" s="172">
        <v>2886.1400000000003</v>
      </c>
      <c r="DP394" s="172">
        <v>1974.66</v>
      </c>
      <c r="DQ394" s="513">
        <v>0</v>
      </c>
      <c r="DS394" s="2"/>
      <c r="DT394" s="2"/>
      <c r="DU394" s="2"/>
      <c r="DV394" s="2"/>
      <c r="DW394" s="60"/>
      <c r="DX394" s="512">
        <v>21473</v>
      </c>
      <c r="DY394" s="514">
        <v>2</v>
      </c>
      <c r="DZ394" s="169">
        <v>104.12</v>
      </c>
      <c r="EA394" s="169">
        <v>19.089999999999989</v>
      </c>
      <c r="EB394" s="577"/>
      <c r="EC394" s="577"/>
      <c r="ED394" s="577"/>
      <c r="EE394" s="577"/>
      <c r="EF394" s="577"/>
      <c r="EG394" s="577"/>
      <c r="EH394" s="577"/>
      <c r="EI394" s="577"/>
      <c r="EJ394" s="577"/>
      <c r="EK394" s="577"/>
      <c r="EL394" s="577"/>
      <c r="EM394" s="169">
        <v>1211.69</v>
      </c>
      <c r="EO394" s="656">
        <v>6361.7</v>
      </c>
      <c r="EP394" s="657">
        <v>12947</v>
      </c>
      <c r="EQ394" s="658">
        <v>3879</v>
      </c>
      <c r="ER394" s="657">
        <v>2962</v>
      </c>
      <c r="ES394" s="657">
        <v>3879</v>
      </c>
      <c r="EU394" s="635">
        <v>5.933757208339497E-2</v>
      </c>
      <c r="EV394" s="635">
        <v>4.9342829870034507E-2</v>
      </c>
      <c r="EW394" s="635">
        <v>-0.29429429429429427</v>
      </c>
      <c r="EX394" s="635">
        <v>-0.12324611300720516</v>
      </c>
      <c r="EY394" s="635">
        <v>0</v>
      </c>
      <c r="EZ394" s="9"/>
    </row>
    <row r="395" spans="8:156" x14ac:dyDescent="0.2">
      <c r="H395" s="14"/>
      <c r="I395" s="248"/>
      <c r="K395" s="249"/>
      <c r="L395" s="249"/>
      <c r="M395" s="486">
        <v>45262</v>
      </c>
      <c r="N395" s="193">
        <v>6000</v>
      </c>
      <c r="O395" s="191">
        <v>13718</v>
      </c>
      <c r="P395" s="192">
        <v>3025</v>
      </c>
      <c r="Q395" s="191">
        <v>2588</v>
      </c>
      <c r="R395" s="578">
        <v>3786</v>
      </c>
      <c r="S395" s="487"/>
      <c r="T395" s="488"/>
      <c r="U395" s="21"/>
      <c r="V395" s="21"/>
      <c r="W395" s="489"/>
      <c r="X395" s="490">
        <v>1364</v>
      </c>
      <c r="Y395" s="194">
        <v>73</v>
      </c>
      <c r="Z395" s="192">
        <v>0</v>
      </c>
      <c r="AA395" s="192">
        <v>10312.540000000001</v>
      </c>
      <c r="AB395" s="192">
        <v>10806</v>
      </c>
      <c r="AC395" s="194">
        <v>-493.45999999999913</v>
      </c>
      <c r="AD395" s="491">
        <v>10806</v>
      </c>
      <c r="AE395" s="492">
        <v>14134.19</v>
      </c>
      <c r="AF395" s="192">
        <v>13718</v>
      </c>
      <c r="AG395" s="192">
        <v>13000</v>
      </c>
      <c r="AH395" s="597">
        <v>13033.19</v>
      </c>
      <c r="AI395" s="193">
        <v>0</v>
      </c>
      <c r="AJ395" s="194">
        <v>6000</v>
      </c>
      <c r="AK395" s="192">
        <v>0</v>
      </c>
      <c r="AL395" s="192">
        <v>0</v>
      </c>
      <c r="AM395" s="207">
        <v>1206.68</v>
      </c>
      <c r="AN395" s="207">
        <v>29.283333333333335</v>
      </c>
      <c r="AO395" s="197" t="e">
        <v>#DIV/0!</v>
      </c>
      <c r="AP395" s="493">
        <v>1131.1300000000001</v>
      </c>
      <c r="AQ395" s="494">
        <v>402</v>
      </c>
      <c r="AR395" s="495">
        <v>1137.19</v>
      </c>
      <c r="AS395" s="495">
        <v>1129.8699999999999</v>
      </c>
      <c r="AT395" s="495">
        <v>1235.6300000000001</v>
      </c>
      <c r="AU395" s="496">
        <v>1220.75</v>
      </c>
      <c r="AV395" s="596">
        <v>1162.4100000000001</v>
      </c>
      <c r="AW395" s="21"/>
      <c r="AX395" s="497">
        <v>1.2299</v>
      </c>
      <c r="AY395" s="498">
        <v>1.4246000000000001</v>
      </c>
      <c r="AZ395" s="499">
        <v>2.5318999999999998</v>
      </c>
      <c r="BA395" s="499">
        <v>2.4173</v>
      </c>
      <c r="BB395" s="579">
        <v>1.7601</v>
      </c>
      <c r="BC395" s="307"/>
      <c r="BD395" s="500"/>
      <c r="BE395" s="501"/>
      <c r="BF395" s="580">
        <v>1055.76</v>
      </c>
      <c r="BG395" s="502">
        <v>1055.76</v>
      </c>
      <c r="BH395" s="503">
        <v>0</v>
      </c>
      <c r="BI395" s="503">
        <v>0</v>
      </c>
      <c r="BJ395" s="503">
        <v>0</v>
      </c>
      <c r="BK395" s="503">
        <v>1055.76</v>
      </c>
      <c r="BL395" s="503">
        <v>1055.76</v>
      </c>
      <c r="BM395" s="503">
        <v>1055.76</v>
      </c>
      <c r="BN395" s="503">
        <v>1055.8499999999999</v>
      </c>
      <c r="BO395" s="503">
        <v>1055.76</v>
      </c>
      <c r="BP395" s="503">
        <v>31.864546484871379</v>
      </c>
      <c r="BQ395" s="503">
        <v>0</v>
      </c>
      <c r="BR395" s="503">
        <v>0</v>
      </c>
      <c r="BS395" s="503">
        <v>1055.77</v>
      </c>
      <c r="BT395" s="503">
        <v>0</v>
      </c>
      <c r="BU395" s="504">
        <v>0</v>
      </c>
      <c r="BV395" s="307"/>
      <c r="BW395" s="458"/>
      <c r="BX395" s="505"/>
      <c r="BY395" s="505"/>
      <c r="BZ395" s="505"/>
      <c r="CA395" s="505"/>
      <c r="CB395" s="505"/>
      <c r="CC395" s="505"/>
      <c r="CD395" s="505"/>
      <c r="CE395" s="505"/>
      <c r="CF395" s="505"/>
      <c r="CG395" s="505"/>
      <c r="CH395" s="505"/>
      <c r="CI395" s="505"/>
      <c r="CJ395" s="505"/>
      <c r="CK395" s="505"/>
      <c r="CL395" s="505"/>
      <c r="CM395" s="505"/>
      <c r="CN395" s="505"/>
      <c r="CO395" s="500"/>
      <c r="CP395" s="505"/>
      <c r="CQ395" s="505"/>
      <c r="CR395" s="506"/>
      <c r="CS395" s="500"/>
      <c r="CT395" s="505"/>
      <c r="CU395" s="500"/>
      <c r="CV395" s="500"/>
      <c r="CW395" s="500"/>
      <c r="CX395" s="506"/>
      <c r="CY395" s="505"/>
      <c r="CZ395" s="475"/>
      <c r="DA395" s="307"/>
      <c r="DB395" s="507">
        <v>0</v>
      </c>
      <c r="DC395" s="508"/>
      <c r="DD395" s="590"/>
      <c r="DE395" s="590"/>
      <c r="DF395" s="573">
        <v>649.65</v>
      </c>
      <c r="DG395" s="396">
        <v>278.14999999999998</v>
      </c>
      <c r="DH395" s="397"/>
      <c r="DI395" s="512"/>
      <c r="DJ395" s="171">
        <v>927.8</v>
      </c>
      <c r="DK395" s="172">
        <v>649.65</v>
      </c>
      <c r="DL395" s="172">
        <v>278.14999999999998</v>
      </c>
      <c r="DM395" s="172">
        <v>755.67</v>
      </c>
      <c r="DN395" s="172">
        <v>1031.1400000000001</v>
      </c>
      <c r="DO395" s="172">
        <v>2780.12</v>
      </c>
      <c r="DP395" s="172">
        <v>1221.67</v>
      </c>
      <c r="DQ395" s="513">
        <v>0</v>
      </c>
      <c r="DS395" s="2"/>
      <c r="DT395" s="2"/>
      <c r="DU395" s="2"/>
      <c r="DV395" s="2"/>
      <c r="DW395" s="60"/>
      <c r="DX395" s="512">
        <v>31738</v>
      </c>
      <c r="DY395" s="514">
        <v>4</v>
      </c>
      <c r="DZ395" s="169">
        <v>85.57</v>
      </c>
      <c r="EA395" s="169">
        <v>36.63000000000001</v>
      </c>
      <c r="EB395" s="577"/>
      <c r="EC395" s="577"/>
      <c r="ED395" s="577"/>
      <c r="EE395" s="577"/>
      <c r="EF395" s="577"/>
      <c r="EG395" s="577"/>
      <c r="EH395" s="577"/>
      <c r="EI395" s="577"/>
      <c r="EJ395" s="577"/>
      <c r="EK395" s="577"/>
      <c r="EL395" s="577"/>
      <c r="EM395" s="169">
        <v>1206.68</v>
      </c>
      <c r="EO395" s="656">
        <v>5661.3</v>
      </c>
      <c r="EP395" s="657">
        <v>13039.1</v>
      </c>
      <c r="EQ395" s="658">
        <v>2987.3</v>
      </c>
      <c r="ER395" s="657">
        <v>2514.3000000000002</v>
      </c>
      <c r="ES395" s="657">
        <v>3680.6</v>
      </c>
      <c r="EU395" s="635">
        <v>5.6449999999999972E-2</v>
      </c>
      <c r="EV395" s="635">
        <v>4.9489721533751252E-2</v>
      </c>
      <c r="EW395" s="635">
        <v>1.2462809917355312E-2</v>
      </c>
      <c r="EX395" s="635">
        <v>2.8477588871715542E-2</v>
      </c>
      <c r="EY395" s="635">
        <v>2.7839408346539907E-2</v>
      </c>
      <c r="EZ395" s="9"/>
    </row>
    <row r="396" spans="8:156" x14ac:dyDescent="0.2">
      <c r="H396" s="14"/>
      <c r="I396" s="248"/>
      <c r="K396" s="249"/>
      <c r="L396" s="249"/>
      <c r="M396" s="486">
        <v>45263</v>
      </c>
      <c r="N396" s="193">
        <v>5654</v>
      </c>
      <c r="O396" s="191">
        <v>13443</v>
      </c>
      <c r="P396" s="192">
        <v>2972</v>
      </c>
      <c r="Q396" s="191">
        <v>2597</v>
      </c>
      <c r="R396" s="578">
        <v>4146</v>
      </c>
      <c r="S396" s="487"/>
      <c r="T396" s="488"/>
      <c r="U396" s="21"/>
      <c r="V396" s="21"/>
      <c r="W396" s="489"/>
      <c r="X396" s="490">
        <v>1411</v>
      </c>
      <c r="Y396" s="194">
        <v>72</v>
      </c>
      <c r="Z396" s="192">
        <v>0</v>
      </c>
      <c r="AA396" s="192">
        <v>8711.9599999999991</v>
      </c>
      <c r="AB396" s="192">
        <v>9102</v>
      </c>
      <c r="AC396" s="194">
        <v>-390.04000000000087</v>
      </c>
      <c r="AD396" s="491">
        <v>9102</v>
      </c>
      <c r="AE396" s="492">
        <v>15867.56</v>
      </c>
      <c r="AF396" s="192">
        <v>13443</v>
      </c>
      <c r="AG396" s="192">
        <v>13000</v>
      </c>
      <c r="AH396" s="597">
        <v>13075.56</v>
      </c>
      <c r="AI396" s="193">
        <v>0</v>
      </c>
      <c r="AJ396" s="194">
        <v>5654</v>
      </c>
      <c r="AK396" s="192">
        <v>0</v>
      </c>
      <c r="AL396" s="192">
        <v>0</v>
      </c>
      <c r="AM396" s="207">
        <v>1159.02</v>
      </c>
      <c r="AN396" s="207">
        <v>31.152380952380955</v>
      </c>
      <c r="AO396" s="197" t="e">
        <v>#DIV/0!</v>
      </c>
      <c r="AP396" s="493">
        <v>1200.42</v>
      </c>
      <c r="AQ396" s="494">
        <v>0</v>
      </c>
      <c r="AR396" s="495">
        <v>1142.9100000000001</v>
      </c>
      <c r="AS396" s="495">
        <v>1132.5899999999999</v>
      </c>
      <c r="AT396" s="495">
        <v>1237.97</v>
      </c>
      <c r="AU396" s="496">
        <v>1223.74</v>
      </c>
      <c r="AV396" s="596">
        <v>1154.3699999999999</v>
      </c>
      <c r="AW396" s="21"/>
      <c r="AX396" s="497">
        <v>1.3084</v>
      </c>
      <c r="AY396" s="498">
        <v>1.4573</v>
      </c>
      <c r="AZ396" s="499">
        <v>2.5567000000000002</v>
      </c>
      <c r="BA396" s="499">
        <v>2.4514999999999998</v>
      </c>
      <c r="BB396" s="579">
        <v>1.6482000000000001</v>
      </c>
      <c r="BC396" s="307"/>
      <c r="BD396" s="500"/>
      <c r="BE396" s="501"/>
      <c r="BF396" s="580">
        <v>1059.99</v>
      </c>
      <c r="BG396" s="502">
        <v>1059.99</v>
      </c>
      <c r="BH396" s="503">
        <v>0</v>
      </c>
      <c r="BI396" s="503">
        <v>0</v>
      </c>
      <c r="BJ396" s="503">
        <v>0</v>
      </c>
      <c r="BK396" s="503">
        <v>1059.99</v>
      </c>
      <c r="BL396" s="503">
        <v>1059.99</v>
      </c>
      <c r="BM396" s="503">
        <v>1059.99</v>
      </c>
      <c r="BN396" s="503">
        <v>1060.05</v>
      </c>
      <c r="BO396" s="503">
        <v>1059.97</v>
      </c>
      <c r="BP396" s="503">
        <v>33.324309315562957</v>
      </c>
      <c r="BQ396" s="503">
        <v>0</v>
      </c>
      <c r="BR396" s="503">
        <v>0</v>
      </c>
      <c r="BS396" s="503">
        <v>1060</v>
      </c>
      <c r="BT396" s="503">
        <v>0</v>
      </c>
      <c r="BU396" s="504">
        <v>0</v>
      </c>
      <c r="BV396" s="307"/>
      <c r="BW396" s="458"/>
      <c r="BX396" s="505"/>
      <c r="BY396" s="505"/>
      <c r="BZ396" s="505"/>
      <c r="CA396" s="505"/>
      <c r="CB396" s="505"/>
      <c r="CC396" s="505"/>
      <c r="CD396" s="505"/>
      <c r="CE396" s="505"/>
      <c r="CF396" s="505"/>
      <c r="CG396" s="505"/>
      <c r="CH396" s="505"/>
      <c r="CI396" s="505"/>
      <c r="CJ396" s="505"/>
      <c r="CK396" s="505"/>
      <c r="CL396" s="505"/>
      <c r="CM396" s="505"/>
      <c r="CN396" s="505"/>
      <c r="CO396" s="500"/>
      <c r="CP396" s="505"/>
      <c r="CQ396" s="505"/>
      <c r="CR396" s="506"/>
      <c r="CS396" s="500"/>
      <c r="CT396" s="505"/>
      <c r="CU396" s="500"/>
      <c r="CV396" s="500"/>
      <c r="CW396" s="500"/>
      <c r="CX396" s="506"/>
      <c r="CY396" s="505"/>
      <c r="CZ396" s="475"/>
      <c r="DA396" s="307"/>
      <c r="DB396" s="507">
        <v>0</v>
      </c>
      <c r="DC396" s="508"/>
      <c r="DD396" s="590"/>
      <c r="DE396" s="590"/>
      <c r="DF396" s="573">
        <v>734.75</v>
      </c>
      <c r="DG396" s="396">
        <v>225.39</v>
      </c>
      <c r="DH396" s="397"/>
      <c r="DI396" s="512"/>
      <c r="DJ396" s="171">
        <v>960.14</v>
      </c>
      <c r="DK396" s="172">
        <v>734.75</v>
      </c>
      <c r="DL396" s="172">
        <v>225.39</v>
      </c>
      <c r="DM396" s="172">
        <v>0</v>
      </c>
      <c r="DN396" s="172">
        <v>0</v>
      </c>
      <c r="DO396" s="172">
        <v>3514.87</v>
      </c>
      <c r="DP396" s="172">
        <v>1447.06</v>
      </c>
      <c r="DQ396" s="513">
        <v>0</v>
      </c>
      <c r="DS396" s="2"/>
      <c r="DT396" s="2"/>
      <c r="DU396" s="2"/>
      <c r="DV396" s="2"/>
      <c r="DW396" s="60"/>
      <c r="DX396" s="512">
        <v>0</v>
      </c>
      <c r="DY396" s="514">
        <v>0</v>
      </c>
      <c r="DZ396" s="169">
        <v>97.89</v>
      </c>
      <c r="EA396" s="169">
        <v>30.03</v>
      </c>
      <c r="EB396" s="577"/>
      <c r="EC396" s="577"/>
      <c r="ED396" s="577"/>
      <c r="EE396" s="577"/>
      <c r="EF396" s="577"/>
      <c r="EG396" s="577"/>
      <c r="EH396" s="577"/>
      <c r="EI396" s="577"/>
      <c r="EJ396" s="577"/>
      <c r="EK396" s="577"/>
      <c r="EL396" s="577"/>
      <c r="EM396" s="169">
        <v>1159.02</v>
      </c>
      <c r="EO396" s="656">
        <v>5357.8</v>
      </c>
      <c r="EP396" s="657">
        <v>12787.7</v>
      </c>
      <c r="EQ396" s="658">
        <v>2921.3</v>
      </c>
      <c r="ER396" s="657">
        <v>2526.1999999999998</v>
      </c>
      <c r="ES396" s="657">
        <v>4009.9</v>
      </c>
      <c r="EU396" s="635">
        <v>5.2387690130880758E-2</v>
      </c>
      <c r="EV396" s="635">
        <v>4.8746559547719948E-2</v>
      </c>
      <c r="EW396" s="635">
        <v>1.7059219380888231E-2</v>
      </c>
      <c r="EX396" s="635">
        <v>2.726222564497504E-2</v>
      </c>
      <c r="EY396" s="635">
        <v>3.2826821032320284E-2</v>
      </c>
      <c r="EZ396" s="9"/>
    </row>
    <row r="397" spans="8:156" x14ac:dyDescent="0.2">
      <c r="H397" s="14"/>
      <c r="I397" s="248"/>
      <c r="K397" s="249"/>
      <c r="L397" s="249"/>
      <c r="M397" s="486">
        <v>45264</v>
      </c>
      <c r="N397" s="193">
        <v>5496</v>
      </c>
      <c r="O397" s="191">
        <v>13387</v>
      </c>
      <c r="P397" s="192">
        <v>2953</v>
      </c>
      <c r="Q397" s="191">
        <v>2408</v>
      </c>
      <c r="R397" s="578">
        <v>4262</v>
      </c>
      <c r="S397" s="487"/>
      <c r="T397" s="488"/>
      <c r="U397" s="21"/>
      <c r="V397" s="21"/>
      <c r="W397" s="489"/>
      <c r="X397" s="490">
        <v>1494</v>
      </c>
      <c r="Y397" s="194">
        <v>71</v>
      </c>
      <c r="Z397" s="192">
        <v>0</v>
      </c>
      <c r="AA397" s="192">
        <v>10611.1</v>
      </c>
      <c r="AB397" s="192">
        <v>11061</v>
      </c>
      <c r="AC397" s="194">
        <v>-449.89999999999964</v>
      </c>
      <c r="AD397" s="491">
        <v>11061</v>
      </c>
      <c r="AE397" s="492">
        <v>13526.05</v>
      </c>
      <c r="AF397" s="192">
        <v>13387</v>
      </c>
      <c r="AG397" s="192">
        <v>13000</v>
      </c>
      <c r="AH397" s="597">
        <v>12737.05</v>
      </c>
      <c r="AI397" s="193">
        <v>0</v>
      </c>
      <c r="AJ397" s="194">
        <v>5496</v>
      </c>
      <c r="AK397" s="192">
        <v>0</v>
      </c>
      <c r="AL397" s="192">
        <v>0</v>
      </c>
      <c r="AM397" s="207">
        <v>1163.58</v>
      </c>
      <c r="AN397" s="207">
        <v>33.200000000000003</v>
      </c>
      <c r="AO397" s="197" t="e">
        <v>#DIV/0!</v>
      </c>
      <c r="AP397" s="493">
        <v>1190.3699999999999</v>
      </c>
      <c r="AQ397" s="494">
        <v>0</v>
      </c>
      <c r="AR397" s="495">
        <v>1148.77</v>
      </c>
      <c r="AS397" s="495">
        <v>1133.83</v>
      </c>
      <c r="AT397" s="495">
        <v>1238.96</v>
      </c>
      <c r="AU397" s="496">
        <v>1223.5</v>
      </c>
      <c r="AV397" s="596">
        <v>1152.82</v>
      </c>
      <c r="AW397" s="21"/>
      <c r="AX397" s="497">
        <v>1.3944000000000001</v>
      </c>
      <c r="AY397" s="498">
        <v>1.4685999999999999</v>
      </c>
      <c r="AZ397" s="499">
        <v>2.5674999999999999</v>
      </c>
      <c r="BA397" s="499">
        <v>2.4472</v>
      </c>
      <c r="BB397" s="579">
        <v>1.6306</v>
      </c>
      <c r="BC397" s="307"/>
      <c r="BD397" s="500"/>
      <c r="BE397" s="501"/>
      <c r="BF397" s="580">
        <v>1055.98</v>
      </c>
      <c r="BG397" s="502">
        <v>1055.98</v>
      </c>
      <c r="BH397" s="503">
        <v>0</v>
      </c>
      <c r="BI397" s="503">
        <v>0</v>
      </c>
      <c r="BJ397" s="503">
        <v>0</v>
      </c>
      <c r="BK397" s="503">
        <v>1055.98</v>
      </c>
      <c r="BL397" s="503">
        <v>1055.98</v>
      </c>
      <c r="BM397" s="503">
        <v>1055.98</v>
      </c>
      <c r="BN397" s="503">
        <v>0</v>
      </c>
      <c r="BO397" s="503">
        <v>1055.95</v>
      </c>
      <c r="BP397" s="503">
        <v>35.649336981688066</v>
      </c>
      <c r="BQ397" s="503">
        <v>0</v>
      </c>
      <c r="BR397" s="503">
        <v>0</v>
      </c>
      <c r="BS397" s="503">
        <v>1056.01</v>
      </c>
      <c r="BT397" s="503">
        <v>0</v>
      </c>
      <c r="BU397" s="504">
        <v>0</v>
      </c>
      <c r="BV397" s="307"/>
      <c r="BW397" s="458"/>
      <c r="BX397" s="505"/>
      <c r="BY397" s="505"/>
      <c r="BZ397" s="505"/>
      <c r="CA397" s="505"/>
      <c r="CB397" s="505"/>
      <c r="CC397" s="505"/>
      <c r="CD397" s="505"/>
      <c r="CE397" s="505"/>
      <c r="CF397" s="505"/>
      <c r="CG397" s="505"/>
      <c r="CH397" s="505"/>
      <c r="CI397" s="505"/>
      <c r="CJ397" s="505"/>
      <c r="CK397" s="505"/>
      <c r="CL397" s="505"/>
      <c r="CM397" s="505"/>
      <c r="CN397" s="505"/>
      <c r="CO397" s="500"/>
      <c r="CP397" s="505"/>
      <c r="CQ397" s="505"/>
      <c r="CR397" s="506"/>
      <c r="CS397" s="500"/>
      <c r="CT397" s="505"/>
      <c r="CU397" s="500"/>
      <c r="CV397" s="500"/>
      <c r="CW397" s="500"/>
      <c r="CX397" s="506"/>
      <c r="CY397" s="505"/>
      <c r="CZ397" s="475"/>
      <c r="DA397" s="307"/>
      <c r="DB397" s="507">
        <v>0</v>
      </c>
      <c r="DC397" s="508"/>
      <c r="DD397" s="590"/>
      <c r="DE397" s="590"/>
      <c r="DF397" s="573">
        <v>749.28</v>
      </c>
      <c r="DG397" s="396">
        <v>266.94</v>
      </c>
      <c r="DH397" s="397"/>
      <c r="DI397" s="512"/>
      <c r="DJ397" s="171">
        <v>1016.22</v>
      </c>
      <c r="DK397" s="172">
        <v>749.28</v>
      </c>
      <c r="DL397" s="172">
        <v>266.94</v>
      </c>
      <c r="DM397" s="172">
        <v>1252</v>
      </c>
      <c r="DN397" s="172">
        <v>600.4</v>
      </c>
      <c r="DO397" s="172">
        <v>3012.15</v>
      </c>
      <c r="DP397" s="172">
        <v>1113.6000000000001</v>
      </c>
      <c r="DQ397" s="513">
        <v>0</v>
      </c>
      <c r="DS397" s="2"/>
      <c r="DT397" s="2"/>
      <c r="DU397" s="2"/>
      <c r="DV397" s="2"/>
      <c r="DW397" s="60"/>
      <c r="DX397" s="512">
        <v>52584</v>
      </c>
      <c r="DY397" s="514">
        <v>2</v>
      </c>
      <c r="DZ397" s="169">
        <v>92.47</v>
      </c>
      <c r="EA397" s="169">
        <v>32.950000000000003</v>
      </c>
      <c r="EB397" s="577"/>
      <c r="EC397" s="577"/>
      <c r="ED397" s="577"/>
      <c r="EE397" s="577"/>
      <c r="EF397" s="577"/>
      <c r="EG397" s="577"/>
      <c r="EH397" s="577"/>
      <c r="EI397" s="577"/>
      <c r="EJ397" s="577"/>
      <c r="EK397" s="577"/>
      <c r="EL397" s="577"/>
      <c r="EM397" s="169">
        <v>1163.58</v>
      </c>
      <c r="EO397" s="656">
        <v>5229</v>
      </c>
      <c r="EP397" s="657">
        <v>12736</v>
      </c>
      <c r="EQ397" s="658">
        <v>2914</v>
      </c>
      <c r="ER397" s="657">
        <v>2340</v>
      </c>
      <c r="ES397" s="657">
        <v>4262</v>
      </c>
      <c r="EU397" s="635">
        <v>4.8580786026200876E-2</v>
      </c>
      <c r="EV397" s="635">
        <v>4.8629267199521924E-2</v>
      </c>
      <c r="EW397" s="635">
        <v>1.3206908228919742E-2</v>
      </c>
      <c r="EX397" s="635">
        <v>2.823920265780731E-2</v>
      </c>
      <c r="EY397" s="635">
        <v>0</v>
      </c>
      <c r="EZ397" s="9"/>
    </row>
    <row r="398" spans="8:156" x14ac:dyDescent="0.2">
      <c r="H398" s="14"/>
      <c r="I398" s="248"/>
      <c r="K398" s="249"/>
      <c r="L398" s="249"/>
      <c r="M398" s="486">
        <v>45265</v>
      </c>
      <c r="N398" s="193">
        <v>5496</v>
      </c>
      <c r="O398" s="191">
        <v>13410</v>
      </c>
      <c r="P398" s="192">
        <v>2956</v>
      </c>
      <c r="Q398" s="191">
        <v>2628</v>
      </c>
      <c r="R398" s="578">
        <v>4289</v>
      </c>
      <c r="S398" s="487"/>
      <c r="T398" s="488"/>
      <c r="U398" s="21"/>
      <c r="V398" s="21"/>
      <c r="W398" s="489"/>
      <c r="X398" s="490">
        <v>1507</v>
      </c>
      <c r="Y398" s="194">
        <v>72</v>
      </c>
      <c r="Z398" s="192">
        <v>0</v>
      </c>
      <c r="AA398" s="192">
        <v>10575.03</v>
      </c>
      <c r="AB398" s="192">
        <v>11052</v>
      </c>
      <c r="AC398" s="194">
        <v>-476.96999999999935</v>
      </c>
      <c r="AD398" s="491">
        <v>11052</v>
      </c>
      <c r="AE398" s="492">
        <v>13729.5</v>
      </c>
      <c r="AF398" s="192">
        <v>13410</v>
      </c>
      <c r="AG398" s="192">
        <v>13000</v>
      </c>
      <c r="AH398" s="597">
        <v>12921.5</v>
      </c>
      <c r="AI398" s="193">
        <v>0</v>
      </c>
      <c r="AJ398" s="194">
        <v>5496</v>
      </c>
      <c r="AK398" s="192">
        <v>0</v>
      </c>
      <c r="AL398" s="192">
        <v>0</v>
      </c>
      <c r="AM398" s="207">
        <v>1167.73</v>
      </c>
      <c r="AN398" s="207">
        <v>31.535714285714285</v>
      </c>
      <c r="AO398" s="197" t="e">
        <v>#DIV/0!</v>
      </c>
      <c r="AP398" s="493">
        <v>1250.77</v>
      </c>
      <c r="AQ398" s="494">
        <v>0</v>
      </c>
      <c r="AR398" s="495">
        <v>1143.77</v>
      </c>
      <c r="AS398" s="495">
        <v>1131.73</v>
      </c>
      <c r="AT398" s="495">
        <v>1240.03</v>
      </c>
      <c r="AU398" s="496">
        <v>1221.31</v>
      </c>
      <c r="AV398" s="596">
        <v>1154.1500000000001</v>
      </c>
      <c r="AW398" s="21"/>
      <c r="AX398" s="497">
        <v>1.3245</v>
      </c>
      <c r="AY398" s="498">
        <v>1.4417</v>
      </c>
      <c r="AZ398" s="499">
        <v>2.5868000000000002</v>
      </c>
      <c r="BA398" s="499">
        <v>2.4264999999999999</v>
      </c>
      <c r="BB398" s="579">
        <v>1.6482000000000001</v>
      </c>
      <c r="BC398" s="307"/>
      <c r="BD398" s="500"/>
      <c r="BE398" s="501"/>
      <c r="BF398" s="580">
        <v>1056.1199999999999</v>
      </c>
      <c r="BG398" s="502">
        <v>1056.1199999999999</v>
      </c>
      <c r="BH398" s="503">
        <v>0</v>
      </c>
      <c r="BI398" s="503">
        <v>0</v>
      </c>
      <c r="BJ398" s="503">
        <v>0</v>
      </c>
      <c r="BK398" s="503">
        <v>1056.1199999999999</v>
      </c>
      <c r="BL398" s="503">
        <v>1056.1199999999999</v>
      </c>
      <c r="BM398" s="503">
        <v>1056.1199999999999</v>
      </c>
      <c r="BN398" s="503">
        <v>0</v>
      </c>
      <c r="BO398" s="503">
        <v>1056.1099999999999</v>
      </c>
      <c r="BP398" s="503">
        <v>35.610688349143473</v>
      </c>
      <c r="BQ398" s="503">
        <v>0</v>
      </c>
      <c r="BR398" s="503">
        <v>0</v>
      </c>
      <c r="BS398" s="503">
        <v>1056.18</v>
      </c>
      <c r="BT398" s="503">
        <v>0</v>
      </c>
      <c r="BU398" s="504">
        <v>0</v>
      </c>
      <c r="BV398" s="307"/>
      <c r="BW398" s="458"/>
      <c r="BX398" s="505"/>
      <c r="BY398" s="505"/>
      <c r="BZ398" s="505"/>
      <c r="CA398" s="505"/>
      <c r="CB398" s="505"/>
      <c r="CC398" s="505"/>
      <c r="CD398" s="505"/>
      <c r="CE398" s="505"/>
      <c r="CF398" s="505"/>
      <c r="CG398" s="505"/>
      <c r="CH398" s="505"/>
      <c r="CI398" s="505"/>
      <c r="CJ398" s="505"/>
      <c r="CK398" s="505"/>
      <c r="CL398" s="505"/>
      <c r="CM398" s="505"/>
      <c r="CN398" s="505"/>
      <c r="CO398" s="500"/>
      <c r="CP398" s="505"/>
      <c r="CQ398" s="505"/>
      <c r="CR398" s="506"/>
      <c r="CS398" s="500"/>
      <c r="CT398" s="505"/>
      <c r="CU398" s="500"/>
      <c r="CV398" s="500"/>
      <c r="CW398" s="500"/>
      <c r="CX398" s="506"/>
      <c r="CY398" s="505"/>
      <c r="CZ398" s="475"/>
      <c r="DA398" s="307"/>
      <c r="DB398" s="507">
        <v>0</v>
      </c>
      <c r="DC398" s="508"/>
      <c r="DD398" s="590"/>
      <c r="DE398" s="590"/>
      <c r="DF398" s="573">
        <v>775.13</v>
      </c>
      <c r="DG398" s="396">
        <v>249.71</v>
      </c>
      <c r="DH398" s="397"/>
      <c r="DI398" s="512"/>
      <c r="DJ398" s="171">
        <v>1024.8399999999999</v>
      </c>
      <c r="DK398" s="172">
        <v>775.13</v>
      </c>
      <c r="DL398" s="172">
        <v>249.71</v>
      </c>
      <c r="DM398" s="172">
        <v>836.86</v>
      </c>
      <c r="DN398" s="172">
        <v>211.05</v>
      </c>
      <c r="DO398" s="172">
        <v>2950.42</v>
      </c>
      <c r="DP398" s="172">
        <v>1152.26</v>
      </c>
      <c r="DQ398" s="513">
        <v>0</v>
      </c>
      <c r="DS398" s="2"/>
      <c r="DT398" s="2"/>
      <c r="DU398" s="2"/>
      <c r="DV398" s="2"/>
      <c r="DW398" s="60"/>
      <c r="DX398" s="512">
        <v>35148</v>
      </c>
      <c r="DY398" s="514">
        <v>1</v>
      </c>
      <c r="DZ398" s="169">
        <v>103.62</v>
      </c>
      <c r="EA398" s="169">
        <v>33.379999999999995</v>
      </c>
      <c r="EB398" s="577"/>
      <c r="EC398" s="577"/>
      <c r="ED398" s="577"/>
      <c r="EE398" s="577"/>
      <c r="EF398" s="577"/>
      <c r="EG398" s="577"/>
      <c r="EH398" s="577"/>
      <c r="EI398" s="577"/>
      <c r="EJ398" s="577"/>
      <c r="EK398" s="577"/>
      <c r="EL398" s="577"/>
      <c r="EM398" s="169">
        <v>1167.73</v>
      </c>
      <c r="EO398" s="656">
        <v>5216</v>
      </c>
      <c r="EP398" s="657">
        <v>12749.3</v>
      </c>
      <c r="EQ398" s="658">
        <v>2930</v>
      </c>
      <c r="ER398" s="657">
        <v>2557</v>
      </c>
      <c r="ES398" s="657">
        <v>4289</v>
      </c>
      <c r="EU398" s="635">
        <v>5.0946142649199416E-2</v>
      </c>
      <c r="EV398" s="635">
        <v>4.9269202087994089E-2</v>
      </c>
      <c r="EW398" s="635">
        <v>8.7956698240866035E-3</v>
      </c>
      <c r="EX398" s="635">
        <v>2.7016742770167426E-2</v>
      </c>
      <c r="EY398" s="635">
        <v>0</v>
      </c>
      <c r="EZ398" s="9"/>
    </row>
    <row r="399" spans="8:156" x14ac:dyDescent="0.2">
      <c r="H399" s="14"/>
      <c r="I399" s="248"/>
      <c r="K399" s="249"/>
      <c r="L399" s="249"/>
      <c r="M399" s="486">
        <v>45266</v>
      </c>
      <c r="N399" s="193">
        <v>5715</v>
      </c>
      <c r="O399" s="191">
        <v>12683</v>
      </c>
      <c r="P399" s="192">
        <v>2942</v>
      </c>
      <c r="Q399" s="191">
        <v>2605</v>
      </c>
      <c r="R399" s="578">
        <v>4216</v>
      </c>
      <c r="S399" s="487"/>
      <c r="T399" s="488"/>
      <c r="U399" s="21"/>
      <c r="V399" s="21"/>
      <c r="W399" s="489"/>
      <c r="X399" s="490">
        <v>1477</v>
      </c>
      <c r="Y399" s="194">
        <v>70</v>
      </c>
      <c r="Z399" s="192">
        <v>0</v>
      </c>
      <c r="AA399" s="192">
        <v>10613.53</v>
      </c>
      <c r="AB399" s="192">
        <v>11084</v>
      </c>
      <c r="AC399" s="194">
        <v>-470.46999999999935</v>
      </c>
      <c r="AD399" s="491">
        <v>11084</v>
      </c>
      <c r="AE399" s="492">
        <v>13903.41</v>
      </c>
      <c r="AF399" s="192">
        <v>12683</v>
      </c>
      <c r="AG399" s="192">
        <v>12683</v>
      </c>
      <c r="AH399" s="597">
        <v>13428.41</v>
      </c>
      <c r="AI399" s="193">
        <v>0</v>
      </c>
      <c r="AJ399" s="194">
        <v>5715</v>
      </c>
      <c r="AK399" s="192">
        <v>0</v>
      </c>
      <c r="AL399" s="192">
        <v>0</v>
      </c>
      <c r="AM399" s="207">
        <v>1168.6500000000001</v>
      </c>
      <c r="AN399" s="207">
        <v>29.950000000000003</v>
      </c>
      <c r="AO399" s="197" t="e">
        <v>#DIV/0!</v>
      </c>
      <c r="AP399" s="493">
        <v>457.94</v>
      </c>
      <c r="AQ399" s="494">
        <v>0</v>
      </c>
      <c r="AR399" s="495">
        <v>1139.44</v>
      </c>
      <c r="AS399" s="495">
        <v>1130.23</v>
      </c>
      <c r="AT399" s="495">
        <v>1239.32</v>
      </c>
      <c r="AU399" s="496">
        <v>1221.31</v>
      </c>
      <c r="AV399" s="596">
        <v>1155.5899999999999</v>
      </c>
      <c r="AW399" s="21"/>
      <c r="AX399" s="497">
        <v>1.2579</v>
      </c>
      <c r="AY399" s="498">
        <v>1.4240999999999999</v>
      </c>
      <c r="AZ399" s="499">
        <v>2.5823</v>
      </c>
      <c r="BA399" s="499">
        <v>2.4264999999999999</v>
      </c>
      <c r="BB399" s="579">
        <v>1.6608000000000001</v>
      </c>
      <c r="BC399" s="307"/>
      <c r="BD399" s="500"/>
      <c r="BE399" s="501"/>
      <c r="BF399" s="580">
        <v>1056.04</v>
      </c>
      <c r="BG399" s="502">
        <v>1056.04</v>
      </c>
      <c r="BH399" s="503">
        <v>0</v>
      </c>
      <c r="BI399" s="503">
        <v>0</v>
      </c>
      <c r="BJ399" s="503">
        <v>0</v>
      </c>
      <c r="BK399" s="503">
        <v>1056.04</v>
      </c>
      <c r="BL399" s="503">
        <v>1056.04</v>
      </c>
      <c r="BM399" s="503">
        <v>1056.04</v>
      </c>
      <c r="BN399" s="503">
        <v>1056.24</v>
      </c>
      <c r="BO399" s="503">
        <v>1056.02</v>
      </c>
      <c r="BP399" s="503">
        <v>35.685877632186354</v>
      </c>
      <c r="BQ399" s="503">
        <v>0</v>
      </c>
      <c r="BR399" s="503">
        <v>0</v>
      </c>
      <c r="BS399" s="503">
        <v>1056.0999999999999</v>
      </c>
      <c r="BT399" s="503">
        <v>0</v>
      </c>
      <c r="BU399" s="504">
        <v>0</v>
      </c>
      <c r="BV399" s="307"/>
      <c r="BW399" s="458"/>
      <c r="BX399" s="505"/>
      <c r="BY399" s="505"/>
      <c r="BZ399" s="505"/>
      <c r="CA399" s="505"/>
      <c r="CB399" s="505"/>
      <c r="CC399" s="505"/>
      <c r="CD399" s="505"/>
      <c r="CE399" s="505"/>
      <c r="CF399" s="505"/>
      <c r="CG399" s="505"/>
      <c r="CH399" s="505"/>
      <c r="CI399" s="505"/>
      <c r="CJ399" s="505"/>
      <c r="CK399" s="505"/>
      <c r="CL399" s="505"/>
      <c r="CM399" s="505"/>
      <c r="CN399" s="505"/>
      <c r="CO399" s="500"/>
      <c r="CP399" s="505"/>
      <c r="CQ399" s="505"/>
      <c r="CR399" s="506"/>
      <c r="CS399" s="500"/>
      <c r="CT399" s="505"/>
      <c r="CU399" s="500"/>
      <c r="CV399" s="500"/>
      <c r="CW399" s="500"/>
      <c r="CX399" s="506"/>
      <c r="CY399" s="505"/>
      <c r="CZ399" s="475"/>
      <c r="DA399" s="307"/>
      <c r="DB399" s="507">
        <v>0</v>
      </c>
      <c r="DC399" s="508"/>
      <c r="DD399" s="590"/>
      <c r="DE399" s="590"/>
      <c r="DF399" s="573">
        <v>744.14</v>
      </c>
      <c r="DG399" s="396">
        <v>260.81</v>
      </c>
      <c r="DH399" s="397"/>
      <c r="DI399" s="512"/>
      <c r="DJ399" s="171">
        <v>1004.95</v>
      </c>
      <c r="DK399" s="172">
        <v>744.14</v>
      </c>
      <c r="DL399" s="172">
        <v>260.81</v>
      </c>
      <c r="DM399" s="172">
        <v>938.6</v>
      </c>
      <c r="DN399" s="172">
        <v>604.04999999999995</v>
      </c>
      <c r="DO399" s="172">
        <v>2755.96</v>
      </c>
      <c r="DP399" s="172">
        <v>809.02</v>
      </c>
      <c r="DQ399" s="513">
        <v>0</v>
      </c>
      <c r="DS399" s="2"/>
      <c r="DT399" s="2"/>
      <c r="DU399" s="2"/>
      <c r="DV399" s="2"/>
      <c r="DW399" s="60"/>
      <c r="DX399" s="512">
        <v>39421</v>
      </c>
      <c r="DY399" s="514">
        <v>2</v>
      </c>
      <c r="DZ399" s="169">
        <v>101.88</v>
      </c>
      <c r="EA399" s="169">
        <v>35.710000000000008</v>
      </c>
      <c r="EB399" s="577"/>
      <c r="EC399" s="577"/>
      <c r="ED399" s="577"/>
      <c r="EE399" s="577"/>
      <c r="EF399" s="577"/>
      <c r="EG399" s="577"/>
      <c r="EH399" s="577"/>
      <c r="EI399" s="577"/>
      <c r="EJ399" s="577"/>
      <c r="EK399" s="577"/>
      <c r="EL399" s="577"/>
      <c r="EM399" s="169">
        <v>1168.6500000000001</v>
      </c>
      <c r="EO399" s="656">
        <v>5391.3</v>
      </c>
      <c r="EP399" s="657">
        <v>12052.6</v>
      </c>
      <c r="EQ399" s="658">
        <v>2922.3</v>
      </c>
      <c r="ER399" s="657">
        <v>2535.1999999999998</v>
      </c>
      <c r="ES399" s="657">
        <v>4076.2</v>
      </c>
      <c r="EU399" s="635">
        <v>5.6640419947506529E-2</v>
      </c>
      <c r="EV399" s="635">
        <v>4.9704328628873265E-2</v>
      </c>
      <c r="EW399" s="635">
        <v>6.6961250849761449E-3</v>
      </c>
      <c r="EX399" s="635">
        <v>2.6794625719769743E-2</v>
      </c>
      <c r="EY399" s="635">
        <v>3.3159392789373854E-2</v>
      </c>
      <c r="EZ399" s="9"/>
    </row>
    <row r="400" spans="8:156" x14ac:dyDescent="0.2">
      <c r="H400" s="14"/>
      <c r="I400" s="248"/>
      <c r="K400" s="249"/>
      <c r="L400" s="249"/>
      <c r="M400" s="486">
        <v>45267</v>
      </c>
      <c r="N400" s="193">
        <v>5000</v>
      </c>
      <c r="O400" s="191">
        <v>13318</v>
      </c>
      <c r="P400" s="192">
        <v>3046</v>
      </c>
      <c r="Q400" s="191">
        <v>2705</v>
      </c>
      <c r="R400" s="578">
        <v>4254</v>
      </c>
      <c r="S400" s="487"/>
      <c r="T400" s="488"/>
      <c r="U400" s="21"/>
      <c r="V400" s="21"/>
      <c r="W400" s="489"/>
      <c r="X400" s="490">
        <v>1478</v>
      </c>
      <c r="Y400" s="194">
        <v>71</v>
      </c>
      <c r="Z400" s="192">
        <v>0</v>
      </c>
      <c r="AA400" s="192">
        <v>10509.67</v>
      </c>
      <c r="AB400" s="192">
        <v>10984</v>
      </c>
      <c r="AC400" s="194">
        <v>-474.32999999999993</v>
      </c>
      <c r="AD400" s="491">
        <v>10984</v>
      </c>
      <c r="AE400" s="492">
        <v>13335.14</v>
      </c>
      <c r="AF400" s="192">
        <v>13318</v>
      </c>
      <c r="AG400" s="192">
        <v>13000</v>
      </c>
      <c r="AH400" s="597">
        <v>12455.14</v>
      </c>
      <c r="AI400" s="193">
        <v>0</v>
      </c>
      <c r="AJ400" s="194">
        <v>5000</v>
      </c>
      <c r="AK400" s="192">
        <v>0</v>
      </c>
      <c r="AL400" s="192">
        <v>0</v>
      </c>
      <c r="AM400" s="207">
        <v>1167.92</v>
      </c>
      <c r="AN400" s="207">
        <v>32.692857142857143</v>
      </c>
      <c r="AO400" s="197" t="e">
        <v>#DIV/0!</v>
      </c>
      <c r="AP400" s="493">
        <v>1286.94</v>
      </c>
      <c r="AQ400" s="494">
        <v>0</v>
      </c>
      <c r="AR400" s="495">
        <v>1147.3399999999999</v>
      </c>
      <c r="AS400" s="495">
        <v>1130.53</v>
      </c>
      <c r="AT400" s="495">
        <v>1238.0899999999999</v>
      </c>
      <c r="AU400" s="496">
        <v>1220.32</v>
      </c>
      <c r="AV400" s="596">
        <v>1153.27</v>
      </c>
      <c r="AW400" s="21"/>
      <c r="AX400" s="497">
        <v>1.3731</v>
      </c>
      <c r="AY400" s="498">
        <v>1.4234</v>
      </c>
      <c r="AZ400" s="499">
        <v>2.5615999999999999</v>
      </c>
      <c r="BA400" s="499">
        <v>2.4100999999999999</v>
      </c>
      <c r="BB400" s="579">
        <v>1.6313</v>
      </c>
      <c r="BC400" s="307"/>
      <c r="BD400" s="500"/>
      <c r="BE400" s="501"/>
      <c r="BF400" s="580">
        <v>1055.69</v>
      </c>
      <c r="BG400" s="502">
        <v>1055.69</v>
      </c>
      <c r="BH400" s="503">
        <v>0</v>
      </c>
      <c r="BI400" s="503">
        <v>0</v>
      </c>
      <c r="BJ400" s="503">
        <v>0</v>
      </c>
      <c r="BK400" s="503">
        <v>1055.69</v>
      </c>
      <c r="BL400" s="503">
        <v>1055.69</v>
      </c>
      <c r="BM400" s="503">
        <v>1055.69</v>
      </c>
      <c r="BN400" s="503">
        <v>0</v>
      </c>
      <c r="BO400" s="503">
        <v>1055.69</v>
      </c>
      <c r="BP400" s="503">
        <v>35.508950323058997</v>
      </c>
      <c r="BQ400" s="503">
        <v>0</v>
      </c>
      <c r="BR400" s="503">
        <v>0</v>
      </c>
      <c r="BS400" s="503">
        <v>1055.75</v>
      </c>
      <c r="BT400" s="503">
        <v>0</v>
      </c>
      <c r="BU400" s="504">
        <v>0</v>
      </c>
      <c r="BV400" s="307"/>
      <c r="BW400" s="458"/>
      <c r="BX400" s="505"/>
      <c r="BY400" s="505"/>
      <c r="BZ400" s="505"/>
      <c r="CA400" s="505"/>
      <c r="CB400" s="505"/>
      <c r="CC400" s="505"/>
      <c r="CD400" s="505"/>
      <c r="CE400" s="505"/>
      <c r="CF400" s="505"/>
      <c r="CG400" s="505"/>
      <c r="CH400" s="505"/>
      <c r="CI400" s="505"/>
      <c r="CJ400" s="505"/>
      <c r="CK400" s="505"/>
      <c r="CL400" s="505"/>
      <c r="CM400" s="505"/>
      <c r="CN400" s="505"/>
      <c r="CO400" s="500"/>
      <c r="CP400" s="505"/>
      <c r="CQ400" s="505"/>
      <c r="CR400" s="506"/>
      <c r="CS400" s="500"/>
      <c r="CT400" s="505"/>
      <c r="CU400" s="500"/>
      <c r="CV400" s="500"/>
      <c r="CW400" s="500"/>
      <c r="CX400" s="506"/>
      <c r="CY400" s="505"/>
      <c r="CZ400" s="475"/>
      <c r="DA400" s="307"/>
      <c r="DB400" s="507">
        <v>0</v>
      </c>
      <c r="DC400" s="508"/>
      <c r="DD400" s="590"/>
      <c r="DE400" s="590"/>
      <c r="DF400" s="573">
        <v>744.77</v>
      </c>
      <c r="DG400" s="396">
        <v>260.95</v>
      </c>
      <c r="DH400" s="397"/>
      <c r="DI400" s="512"/>
      <c r="DJ400" s="171">
        <v>1005.72</v>
      </c>
      <c r="DK400" s="172">
        <v>744.77</v>
      </c>
      <c r="DL400" s="172">
        <v>260.95</v>
      </c>
      <c r="DM400" s="172">
        <v>550.33000000000004</v>
      </c>
      <c r="DN400" s="172">
        <v>280.95</v>
      </c>
      <c r="DO400" s="172">
        <v>2950.4</v>
      </c>
      <c r="DP400" s="172">
        <v>789.02</v>
      </c>
      <c r="DQ400" s="513">
        <v>0</v>
      </c>
      <c r="DS400" s="2"/>
      <c r="DT400" s="2"/>
      <c r="DU400" s="2"/>
      <c r="DV400" s="2"/>
      <c r="DW400" s="60"/>
      <c r="DX400" s="512">
        <v>23114</v>
      </c>
      <c r="DY400" s="514">
        <v>1</v>
      </c>
      <c r="DZ400" s="169">
        <v>103.12</v>
      </c>
      <c r="EA400" s="169">
        <v>36.129999999999995</v>
      </c>
      <c r="EB400" s="577"/>
      <c r="EC400" s="577"/>
      <c r="ED400" s="577"/>
      <c r="EE400" s="577"/>
      <c r="EF400" s="577"/>
      <c r="EG400" s="577"/>
      <c r="EH400" s="577"/>
      <c r="EI400" s="577"/>
      <c r="EJ400" s="577"/>
      <c r="EK400" s="577"/>
      <c r="EL400" s="577"/>
      <c r="EM400" s="169">
        <v>1167.92</v>
      </c>
      <c r="EO400" s="656">
        <v>4768.3</v>
      </c>
      <c r="EP400" s="657">
        <v>12648.8</v>
      </c>
      <c r="EQ400" s="658">
        <v>2991</v>
      </c>
      <c r="ER400" s="657">
        <v>2625.9</v>
      </c>
      <c r="ES400" s="657">
        <v>4110.3</v>
      </c>
      <c r="EU400" s="635">
        <v>4.6339999999999965E-2</v>
      </c>
      <c r="EV400" s="635">
        <v>5.0247784952695655E-2</v>
      </c>
      <c r="EW400" s="635">
        <v>1.8056467498358503E-2</v>
      </c>
      <c r="EX400" s="635">
        <v>2.9242144177449133E-2</v>
      </c>
      <c r="EY400" s="635">
        <v>3.3779971791255248E-2</v>
      </c>
      <c r="EZ400" s="9"/>
    </row>
    <row r="401" spans="8:156" x14ac:dyDescent="0.2">
      <c r="H401" s="14"/>
      <c r="I401" s="248"/>
      <c r="K401" s="249"/>
      <c r="L401" s="249"/>
      <c r="M401" s="486">
        <v>45268</v>
      </c>
      <c r="N401" s="193">
        <v>5000</v>
      </c>
      <c r="O401" s="191">
        <v>13548</v>
      </c>
      <c r="P401" s="192">
        <v>3114</v>
      </c>
      <c r="Q401" s="191">
        <v>2681</v>
      </c>
      <c r="R401" s="578">
        <v>4174</v>
      </c>
      <c r="S401" s="487"/>
      <c r="T401" s="488"/>
      <c r="U401" s="21"/>
      <c r="V401" s="21"/>
      <c r="W401" s="489"/>
      <c r="X401" s="490">
        <v>1506</v>
      </c>
      <c r="Y401" s="194">
        <v>71</v>
      </c>
      <c r="Z401" s="192">
        <v>0</v>
      </c>
      <c r="AA401" s="192">
        <v>9636.19</v>
      </c>
      <c r="AB401" s="192">
        <v>10116</v>
      </c>
      <c r="AC401" s="194">
        <v>-479.80999999999949</v>
      </c>
      <c r="AD401" s="491">
        <v>10116</v>
      </c>
      <c r="AE401" s="492">
        <v>14320.11</v>
      </c>
      <c r="AF401" s="192">
        <v>13548</v>
      </c>
      <c r="AG401" s="192">
        <v>13000</v>
      </c>
      <c r="AH401" s="597">
        <v>12573.11</v>
      </c>
      <c r="AI401" s="193">
        <v>0</v>
      </c>
      <c r="AJ401" s="194">
        <v>5000</v>
      </c>
      <c r="AK401" s="192">
        <v>0</v>
      </c>
      <c r="AL401" s="192">
        <v>0</v>
      </c>
      <c r="AM401" s="207">
        <v>1160.27</v>
      </c>
      <c r="AN401" s="207">
        <v>33.609523809523807</v>
      </c>
      <c r="AO401" s="197" t="e">
        <v>#DIV/0!</v>
      </c>
      <c r="AP401" s="493">
        <v>1343.62</v>
      </c>
      <c r="AQ401" s="494">
        <v>0</v>
      </c>
      <c r="AR401" s="495">
        <v>1149.83</v>
      </c>
      <c r="AS401" s="495">
        <v>1131.6300000000001</v>
      </c>
      <c r="AT401" s="495">
        <v>1233.48</v>
      </c>
      <c r="AU401" s="496">
        <v>1220.1400000000001</v>
      </c>
      <c r="AV401" s="596">
        <v>1158.28</v>
      </c>
      <c r="AW401" s="21"/>
      <c r="AX401" s="497">
        <v>1.4116</v>
      </c>
      <c r="AY401" s="498">
        <v>1.4401999999999999</v>
      </c>
      <c r="AZ401" s="499">
        <v>2.5044</v>
      </c>
      <c r="BA401" s="499">
        <v>2.4104000000000001</v>
      </c>
      <c r="BB401" s="579">
        <v>1.6938</v>
      </c>
      <c r="BC401" s="307"/>
      <c r="BD401" s="500"/>
      <c r="BE401" s="501"/>
      <c r="BF401" s="580">
        <v>1055.95</v>
      </c>
      <c r="BG401" s="502">
        <v>1055.95</v>
      </c>
      <c r="BH401" s="503">
        <v>0</v>
      </c>
      <c r="BI401" s="503">
        <v>0</v>
      </c>
      <c r="BJ401" s="503">
        <v>0</v>
      </c>
      <c r="BK401" s="503">
        <v>1055.95</v>
      </c>
      <c r="BL401" s="503">
        <v>1055.95</v>
      </c>
      <c r="BM401" s="503">
        <v>1055.95</v>
      </c>
      <c r="BN401" s="503">
        <v>1056.96</v>
      </c>
      <c r="BO401" s="503">
        <v>1055.93</v>
      </c>
      <c r="BP401" s="503">
        <v>35.924886909562716</v>
      </c>
      <c r="BQ401" s="503">
        <v>0</v>
      </c>
      <c r="BR401" s="503">
        <v>0</v>
      </c>
      <c r="BS401" s="503">
        <v>1055.98</v>
      </c>
      <c r="BT401" s="503">
        <v>0</v>
      </c>
      <c r="BU401" s="504">
        <v>0</v>
      </c>
      <c r="BV401" s="307"/>
      <c r="BW401" s="458"/>
      <c r="BX401" s="505"/>
      <c r="BY401" s="505"/>
      <c r="BZ401" s="505"/>
      <c r="CA401" s="505"/>
      <c r="CB401" s="505"/>
      <c r="CC401" s="505"/>
      <c r="CD401" s="505"/>
      <c r="CE401" s="505"/>
      <c r="CF401" s="505"/>
      <c r="CG401" s="505"/>
      <c r="CH401" s="505"/>
      <c r="CI401" s="505"/>
      <c r="CJ401" s="505"/>
      <c r="CK401" s="505"/>
      <c r="CL401" s="505"/>
      <c r="CM401" s="505"/>
      <c r="CN401" s="505"/>
      <c r="CO401" s="500"/>
      <c r="CP401" s="505"/>
      <c r="CQ401" s="505"/>
      <c r="CR401" s="506"/>
      <c r="CS401" s="500"/>
      <c r="CT401" s="505"/>
      <c r="CU401" s="500"/>
      <c r="CV401" s="500"/>
      <c r="CW401" s="500"/>
      <c r="CX401" s="506"/>
      <c r="CY401" s="505"/>
      <c r="CZ401" s="475"/>
      <c r="DA401" s="307"/>
      <c r="DB401" s="507">
        <v>0</v>
      </c>
      <c r="DC401" s="508"/>
      <c r="DD401" s="590"/>
      <c r="DE401" s="590"/>
      <c r="DF401" s="573">
        <v>771.48</v>
      </c>
      <c r="DG401" s="396">
        <v>252.99</v>
      </c>
      <c r="DH401" s="397"/>
      <c r="DI401" s="512"/>
      <c r="DJ401" s="171">
        <v>1024.47</v>
      </c>
      <c r="DK401" s="172">
        <v>771.48</v>
      </c>
      <c r="DL401" s="172">
        <v>252.99</v>
      </c>
      <c r="DM401" s="172">
        <v>790.9</v>
      </c>
      <c r="DN401" s="172">
        <v>229.55</v>
      </c>
      <c r="DO401" s="172">
        <v>2930.98</v>
      </c>
      <c r="DP401" s="172">
        <v>812.46</v>
      </c>
      <c r="DQ401" s="513">
        <v>0</v>
      </c>
      <c r="DS401" s="2"/>
      <c r="DT401" s="2"/>
      <c r="DU401" s="2"/>
      <c r="DV401" s="2"/>
      <c r="DW401" s="60"/>
      <c r="DX401" s="512">
        <v>33218</v>
      </c>
      <c r="DY401" s="514">
        <v>1</v>
      </c>
      <c r="DZ401" s="169">
        <v>104.09</v>
      </c>
      <c r="EA401" s="169">
        <v>34.129999999999995</v>
      </c>
      <c r="EB401" s="577"/>
      <c r="EC401" s="577"/>
      <c r="ED401" s="577"/>
      <c r="EE401" s="577"/>
      <c r="EF401" s="577"/>
      <c r="EG401" s="577"/>
      <c r="EH401" s="577"/>
      <c r="EI401" s="577"/>
      <c r="EJ401" s="577"/>
      <c r="EK401" s="577"/>
      <c r="EL401" s="577"/>
      <c r="EM401" s="169">
        <v>1160.27</v>
      </c>
      <c r="EO401" s="656">
        <v>4763.6000000000004</v>
      </c>
      <c r="EP401" s="657">
        <v>12880.5</v>
      </c>
      <c r="EQ401" s="658">
        <v>3052.8</v>
      </c>
      <c r="ER401" s="657">
        <v>2604.9</v>
      </c>
      <c r="ES401" s="657">
        <v>4038.8</v>
      </c>
      <c r="EU401" s="635">
        <v>4.7279999999999926E-2</v>
      </c>
      <c r="EV401" s="635">
        <v>4.9269264836138173E-2</v>
      </c>
      <c r="EW401" s="635">
        <v>1.9653179190751387E-2</v>
      </c>
      <c r="EX401" s="635">
        <v>2.838493099589702E-2</v>
      </c>
      <c r="EY401" s="635">
        <v>3.2390991854336325E-2</v>
      </c>
      <c r="EZ401" s="9"/>
    </row>
    <row r="402" spans="8:156" x14ac:dyDescent="0.2">
      <c r="H402" s="14"/>
      <c r="I402" s="248"/>
      <c r="K402" s="249"/>
      <c r="L402" s="249"/>
      <c r="M402" s="486">
        <v>45269</v>
      </c>
      <c r="N402" s="193">
        <v>5000</v>
      </c>
      <c r="O402" s="191">
        <v>13622</v>
      </c>
      <c r="P402" s="192">
        <v>3114</v>
      </c>
      <c r="Q402" s="191">
        <v>2652</v>
      </c>
      <c r="R402" s="578">
        <v>3757</v>
      </c>
      <c r="S402" s="487"/>
      <c r="T402" s="488"/>
      <c r="U402" s="21"/>
      <c r="V402" s="21"/>
      <c r="W402" s="489"/>
      <c r="X402" s="490">
        <v>1459</v>
      </c>
      <c r="Y402" s="194">
        <v>70</v>
      </c>
      <c r="Z402" s="192">
        <v>0</v>
      </c>
      <c r="AA402" s="192">
        <v>10305.299999999999</v>
      </c>
      <c r="AB402" s="192">
        <v>10777</v>
      </c>
      <c r="AC402" s="194">
        <v>-471.70000000000073</v>
      </c>
      <c r="AD402" s="491">
        <v>10777</v>
      </c>
      <c r="AE402" s="492">
        <v>13428.85</v>
      </c>
      <c r="AF402" s="192">
        <v>13622</v>
      </c>
      <c r="AG402" s="192">
        <v>13000</v>
      </c>
      <c r="AH402" s="597">
        <v>12337.85</v>
      </c>
      <c r="AI402" s="193">
        <v>0</v>
      </c>
      <c r="AJ402" s="194">
        <v>5000</v>
      </c>
      <c r="AK402" s="192">
        <v>0</v>
      </c>
      <c r="AL402" s="192">
        <v>0</v>
      </c>
      <c r="AM402" s="207">
        <v>1164.51</v>
      </c>
      <c r="AN402" s="207">
        <v>32.295238095238098</v>
      </c>
      <c r="AO402" s="197" t="e">
        <v>#DIV/0!</v>
      </c>
      <c r="AP402" s="493">
        <v>1245.6400000000001</v>
      </c>
      <c r="AQ402" s="494">
        <v>0</v>
      </c>
      <c r="AR402" s="495">
        <v>1146.24</v>
      </c>
      <c r="AS402" s="495">
        <v>1129.45</v>
      </c>
      <c r="AT402" s="495">
        <v>1234.5899999999999</v>
      </c>
      <c r="AU402" s="496">
        <v>1222.06</v>
      </c>
      <c r="AV402" s="596">
        <v>1158.72</v>
      </c>
      <c r="AW402" s="21"/>
      <c r="AX402" s="497">
        <v>1.3564000000000001</v>
      </c>
      <c r="AY402" s="498">
        <v>1.4162999999999999</v>
      </c>
      <c r="AZ402" s="499">
        <v>2.5164</v>
      </c>
      <c r="BA402" s="499">
        <v>2.4487000000000001</v>
      </c>
      <c r="BB402" s="579">
        <v>1.7017</v>
      </c>
      <c r="BC402" s="307"/>
      <c r="BD402" s="500"/>
      <c r="BE402" s="501"/>
      <c r="BF402" s="580">
        <v>1055.48</v>
      </c>
      <c r="BG402" s="502">
        <v>1055.48</v>
      </c>
      <c r="BH402" s="503">
        <v>0</v>
      </c>
      <c r="BI402" s="503">
        <v>0</v>
      </c>
      <c r="BJ402" s="503">
        <v>0</v>
      </c>
      <c r="BK402" s="503">
        <v>1055.48</v>
      </c>
      <c r="BL402" s="503">
        <v>1055.48</v>
      </c>
      <c r="BM402" s="503">
        <v>1055.48</v>
      </c>
      <c r="BN402" s="503">
        <v>1055.6099999999999</v>
      </c>
      <c r="BO402" s="503">
        <v>1055.49</v>
      </c>
      <c r="BP402" s="503">
        <v>35.253153313199498</v>
      </c>
      <c r="BQ402" s="503">
        <v>0</v>
      </c>
      <c r="BR402" s="503">
        <v>0</v>
      </c>
      <c r="BS402" s="503">
        <v>1055.48</v>
      </c>
      <c r="BT402" s="503">
        <v>0</v>
      </c>
      <c r="BU402" s="504">
        <v>0</v>
      </c>
      <c r="BV402" s="307"/>
      <c r="BW402" s="458"/>
      <c r="BX402" s="505"/>
      <c r="BY402" s="505"/>
      <c r="BZ402" s="505"/>
      <c r="CA402" s="505"/>
      <c r="CB402" s="505"/>
      <c r="CC402" s="505"/>
      <c r="CD402" s="505"/>
      <c r="CE402" s="505"/>
      <c r="CF402" s="505"/>
      <c r="CG402" s="505"/>
      <c r="CH402" s="505"/>
      <c r="CI402" s="505"/>
      <c r="CJ402" s="505"/>
      <c r="CK402" s="505"/>
      <c r="CL402" s="505"/>
      <c r="CM402" s="505"/>
      <c r="CN402" s="505"/>
      <c r="CO402" s="500"/>
      <c r="CP402" s="505"/>
      <c r="CQ402" s="505"/>
      <c r="CR402" s="506"/>
      <c r="CS402" s="500"/>
      <c r="CT402" s="505"/>
      <c r="CU402" s="500"/>
      <c r="CV402" s="500"/>
      <c r="CW402" s="500"/>
      <c r="CX402" s="506"/>
      <c r="CY402" s="505"/>
      <c r="CZ402" s="475"/>
      <c r="DA402" s="307"/>
      <c r="DB402" s="507">
        <v>0</v>
      </c>
      <c r="DC402" s="508"/>
      <c r="DD402" s="590"/>
      <c r="DE402" s="590"/>
      <c r="DF402" s="573">
        <v>747.68</v>
      </c>
      <c r="DG402" s="396">
        <v>244.52</v>
      </c>
      <c r="DH402" s="397"/>
      <c r="DI402" s="512"/>
      <c r="DJ402" s="171">
        <v>992.19999999999993</v>
      </c>
      <c r="DK402" s="172">
        <v>747.68</v>
      </c>
      <c r="DL402" s="172">
        <v>244.52</v>
      </c>
      <c r="DM402" s="172">
        <v>750.21</v>
      </c>
      <c r="DN402" s="172">
        <v>210.95</v>
      </c>
      <c r="DO402" s="172">
        <v>2928.45</v>
      </c>
      <c r="DP402" s="172">
        <v>846.03</v>
      </c>
      <c r="DQ402" s="513">
        <v>0</v>
      </c>
      <c r="DS402" s="2"/>
      <c r="DT402" s="2"/>
      <c r="DU402" s="2"/>
      <c r="DV402" s="2"/>
      <c r="DW402" s="60"/>
      <c r="DX402" s="512">
        <v>31509</v>
      </c>
      <c r="DY402" s="514">
        <v>1</v>
      </c>
      <c r="DZ402" s="169">
        <v>103.76</v>
      </c>
      <c r="EA402" s="169">
        <v>33.929999999999993</v>
      </c>
      <c r="EB402" s="577"/>
      <c r="EC402" s="577"/>
      <c r="ED402" s="577"/>
      <c r="EE402" s="577"/>
      <c r="EF402" s="577"/>
      <c r="EG402" s="577"/>
      <c r="EH402" s="577"/>
      <c r="EI402" s="577"/>
      <c r="EJ402" s="577"/>
      <c r="EK402" s="577"/>
      <c r="EL402" s="577"/>
      <c r="EM402" s="169">
        <v>1164.51</v>
      </c>
      <c r="EO402" s="656">
        <v>4777.6000000000004</v>
      </c>
      <c r="EP402" s="657">
        <v>12936.7</v>
      </c>
      <c r="EQ402" s="658">
        <v>3053.9</v>
      </c>
      <c r="ER402" s="657">
        <v>2578.1999999999998</v>
      </c>
      <c r="ES402" s="657">
        <v>3650.5</v>
      </c>
      <c r="EU402" s="635">
        <v>4.4479999999999929E-2</v>
      </c>
      <c r="EV402" s="635">
        <v>5.0308324768756373E-2</v>
      </c>
      <c r="EW402" s="635">
        <v>1.9299935773924182E-2</v>
      </c>
      <c r="EX402" s="635">
        <v>2.7828054298642602E-2</v>
      </c>
      <c r="EY402" s="635">
        <v>2.8347085440511045E-2</v>
      </c>
      <c r="EZ402" s="9"/>
    </row>
    <row r="403" spans="8:156" x14ac:dyDescent="0.2">
      <c r="H403" s="14"/>
      <c r="I403" s="248"/>
      <c r="K403" s="249"/>
      <c r="L403" s="249"/>
      <c r="M403" s="486">
        <v>45270</v>
      </c>
      <c r="N403" s="193">
        <v>5000</v>
      </c>
      <c r="O403" s="191">
        <v>13521</v>
      </c>
      <c r="P403" s="192">
        <v>3162</v>
      </c>
      <c r="Q403" s="191">
        <v>2640</v>
      </c>
      <c r="R403" s="578">
        <v>4084</v>
      </c>
      <c r="S403" s="487"/>
      <c r="T403" s="488"/>
      <c r="U403" s="21"/>
      <c r="V403" s="21"/>
      <c r="W403" s="489"/>
      <c r="X403" s="490">
        <v>1468</v>
      </c>
      <c r="Y403" s="194">
        <v>71</v>
      </c>
      <c r="Z403" s="192">
        <v>0</v>
      </c>
      <c r="AA403" s="192">
        <v>10433.31</v>
      </c>
      <c r="AB403" s="192">
        <v>10874</v>
      </c>
      <c r="AC403" s="194">
        <v>-440.69000000000051</v>
      </c>
      <c r="AD403" s="491">
        <v>10874</v>
      </c>
      <c r="AE403" s="492">
        <v>13667.82</v>
      </c>
      <c r="AF403" s="192">
        <v>13521</v>
      </c>
      <c r="AG403" s="192">
        <v>13000</v>
      </c>
      <c r="AH403" s="597">
        <v>12670.82</v>
      </c>
      <c r="AI403" s="193">
        <v>0</v>
      </c>
      <c r="AJ403" s="194">
        <v>5000</v>
      </c>
      <c r="AK403" s="192">
        <v>0</v>
      </c>
      <c r="AL403" s="192">
        <v>0</v>
      </c>
      <c r="AM403" s="207">
        <v>1161.26</v>
      </c>
      <c r="AN403" s="207">
        <v>31.902380952380955</v>
      </c>
      <c r="AO403" s="197" t="e">
        <v>#DIV/0!</v>
      </c>
      <c r="AP403" s="493">
        <v>1164.92</v>
      </c>
      <c r="AQ403" s="494">
        <v>0</v>
      </c>
      <c r="AR403" s="495">
        <v>1144.78</v>
      </c>
      <c r="AS403" s="495">
        <v>1130.1199999999999</v>
      </c>
      <c r="AT403" s="495">
        <v>1235.53</v>
      </c>
      <c r="AU403" s="496">
        <v>1220.3399999999999</v>
      </c>
      <c r="AV403" s="596">
        <v>1156.79</v>
      </c>
      <c r="AW403" s="21"/>
      <c r="AX403" s="497">
        <v>1.3399000000000001</v>
      </c>
      <c r="AY403" s="498">
        <v>1.4258999999999999</v>
      </c>
      <c r="AZ403" s="499">
        <v>2.5297999999999998</v>
      </c>
      <c r="BA403" s="499">
        <v>2.4321000000000002</v>
      </c>
      <c r="BB403" s="579">
        <v>1.6786000000000001</v>
      </c>
      <c r="BC403" s="307"/>
      <c r="BD403" s="500"/>
      <c r="BE403" s="501"/>
      <c r="BF403" s="580">
        <v>1055.55</v>
      </c>
      <c r="BG403" s="502">
        <v>1055.55</v>
      </c>
      <c r="BH403" s="503">
        <v>0</v>
      </c>
      <c r="BI403" s="503">
        <v>0</v>
      </c>
      <c r="BJ403" s="503">
        <v>0</v>
      </c>
      <c r="BK403" s="503">
        <v>1055.55</v>
      </c>
      <c r="BL403" s="503">
        <v>1055.55</v>
      </c>
      <c r="BM403" s="503">
        <v>1055.55</v>
      </c>
      <c r="BN403" s="503">
        <v>1055.46</v>
      </c>
      <c r="BO403" s="503">
        <v>1055.5</v>
      </c>
      <c r="BP403" s="503">
        <v>35.146266765233925</v>
      </c>
      <c r="BQ403" s="503">
        <v>0</v>
      </c>
      <c r="BR403" s="503">
        <v>0</v>
      </c>
      <c r="BS403" s="503">
        <v>1055.54</v>
      </c>
      <c r="BT403" s="503">
        <v>0</v>
      </c>
      <c r="BU403" s="504">
        <v>0</v>
      </c>
      <c r="BV403" s="307"/>
      <c r="BW403" s="458"/>
      <c r="BX403" s="505"/>
      <c r="BY403" s="505"/>
      <c r="BZ403" s="505"/>
      <c r="CA403" s="505"/>
      <c r="CB403" s="505"/>
      <c r="CC403" s="505"/>
      <c r="CD403" s="505"/>
      <c r="CE403" s="505"/>
      <c r="CF403" s="505"/>
      <c r="CG403" s="505"/>
      <c r="CH403" s="505"/>
      <c r="CI403" s="505"/>
      <c r="CJ403" s="505"/>
      <c r="CK403" s="505"/>
      <c r="CL403" s="505"/>
      <c r="CM403" s="505"/>
      <c r="CN403" s="505"/>
      <c r="CO403" s="500"/>
      <c r="CP403" s="505"/>
      <c r="CQ403" s="505"/>
      <c r="CR403" s="506"/>
      <c r="CS403" s="500"/>
      <c r="CT403" s="505"/>
      <c r="CU403" s="500"/>
      <c r="CV403" s="500"/>
      <c r="CW403" s="500"/>
      <c r="CX403" s="506"/>
      <c r="CY403" s="505"/>
      <c r="CZ403" s="475"/>
      <c r="DA403" s="307"/>
      <c r="DB403" s="507">
        <v>0</v>
      </c>
      <c r="DC403" s="508"/>
      <c r="DD403" s="590"/>
      <c r="DE403" s="590"/>
      <c r="DF403" s="573">
        <v>747.59</v>
      </c>
      <c r="DG403" s="396">
        <v>250.81</v>
      </c>
      <c r="DH403" s="397"/>
      <c r="DI403" s="512"/>
      <c r="DJ403" s="171">
        <v>998.40000000000009</v>
      </c>
      <c r="DK403" s="172">
        <v>747.59</v>
      </c>
      <c r="DL403" s="172">
        <v>250.81</v>
      </c>
      <c r="DM403" s="172">
        <v>0</v>
      </c>
      <c r="DN403" s="172">
        <v>0</v>
      </c>
      <c r="DO403" s="172">
        <v>3676.04</v>
      </c>
      <c r="DP403" s="172">
        <v>1096.8399999999999</v>
      </c>
      <c r="DQ403" s="513">
        <v>0</v>
      </c>
      <c r="DS403" s="2"/>
      <c r="DT403" s="2"/>
      <c r="DU403" s="2"/>
      <c r="DV403" s="2"/>
      <c r="DW403" s="60"/>
      <c r="DX403" s="512">
        <v>0</v>
      </c>
      <c r="DY403" s="514">
        <v>0</v>
      </c>
      <c r="DZ403" s="169">
        <v>101.58</v>
      </c>
      <c r="EA403" s="169">
        <v>34.08</v>
      </c>
      <c r="EB403" s="577"/>
      <c r="EC403" s="577"/>
      <c r="ED403" s="577"/>
      <c r="EE403" s="577"/>
      <c r="EF403" s="577"/>
      <c r="EG403" s="577"/>
      <c r="EH403" s="577"/>
      <c r="EI403" s="577"/>
      <c r="EJ403" s="577"/>
      <c r="EK403" s="577"/>
      <c r="EL403" s="577"/>
      <c r="EM403" s="169">
        <v>1161.26</v>
      </c>
      <c r="EO403" s="656">
        <v>4763.1000000000004</v>
      </c>
      <c r="EP403" s="657">
        <v>12843.7</v>
      </c>
      <c r="EQ403" s="658">
        <v>3097.5</v>
      </c>
      <c r="ER403" s="657">
        <v>2565.1999999999998</v>
      </c>
      <c r="ES403" s="657">
        <v>3953.1</v>
      </c>
      <c r="EU403" s="635">
        <v>4.7379999999999929E-2</v>
      </c>
      <c r="EV403" s="635">
        <v>5.0092448783373954E-2</v>
      </c>
      <c r="EW403" s="635">
        <v>2.0398481973434534E-2</v>
      </c>
      <c r="EX403" s="635">
        <v>2.8333333333333401E-2</v>
      </c>
      <c r="EY403" s="635">
        <v>3.205190989226251E-2</v>
      </c>
      <c r="EZ403" s="9"/>
    </row>
    <row r="404" spans="8:156" x14ac:dyDescent="0.2">
      <c r="H404" s="14"/>
      <c r="I404" s="248"/>
      <c r="K404" s="249"/>
      <c r="L404" s="249"/>
      <c r="M404" s="486">
        <v>45271</v>
      </c>
      <c r="N404" s="193">
        <v>5000</v>
      </c>
      <c r="O404" s="191">
        <v>13653</v>
      </c>
      <c r="P404" s="192">
        <v>3104</v>
      </c>
      <c r="Q404" s="191">
        <v>2636</v>
      </c>
      <c r="R404" s="578">
        <v>3194</v>
      </c>
      <c r="S404" s="487"/>
      <c r="T404" s="488"/>
      <c r="U404" s="21"/>
      <c r="V404" s="21"/>
      <c r="W404" s="489"/>
      <c r="X404" s="490">
        <v>1477</v>
      </c>
      <c r="Y404" s="194">
        <v>69</v>
      </c>
      <c r="Z404" s="192">
        <v>0</v>
      </c>
      <c r="AA404" s="192">
        <v>10582.86</v>
      </c>
      <c r="AB404" s="192">
        <v>10567</v>
      </c>
      <c r="AC404" s="194">
        <v>15.860000000000582</v>
      </c>
      <c r="AD404" s="491">
        <v>10567</v>
      </c>
      <c r="AE404" s="492">
        <v>13507.12</v>
      </c>
      <c r="AF404" s="192">
        <v>13653</v>
      </c>
      <c r="AG404" s="192">
        <v>13000</v>
      </c>
      <c r="AH404" s="597">
        <v>12232.12</v>
      </c>
      <c r="AI404" s="193">
        <v>0</v>
      </c>
      <c r="AJ404" s="194">
        <v>5000</v>
      </c>
      <c r="AK404" s="192">
        <v>0</v>
      </c>
      <c r="AL404" s="192">
        <v>0</v>
      </c>
      <c r="AM404" s="207">
        <v>1167.67</v>
      </c>
      <c r="AN404" s="207">
        <v>32.392857142857146</v>
      </c>
      <c r="AO404" s="197" t="e">
        <v>#DIV/0!</v>
      </c>
      <c r="AP404" s="493">
        <v>799.21</v>
      </c>
      <c r="AQ404" s="494">
        <v>0</v>
      </c>
      <c r="AR404" s="495">
        <v>1146.22</v>
      </c>
      <c r="AS404" s="495">
        <v>1131.3699999999999</v>
      </c>
      <c r="AT404" s="495">
        <v>1237.8900000000001</v>
      </c>
      <c r="AU404" s="496">
        <v>1220.3399999999999</v>
      </c>
      <c r="AV404" s="596">
        <v>1175.48</v>
      </c>
      <c r="AW404" s="21"/>
      <c r="AX404" s="497">
        <v>1.3605</v>
      </c>
      <c r="AY404" s="498">
        <v>1.4451000000000001</v>
      </c>
      <c r="AZ404" s="499">
        <v>2.5627</v>
      </c>
      <c r="BA404" s="499">
        <v>2.4500999999999999</v>
      </c>
      <c r="BB404" s="579">
        <v>1.9224000000000001</v>
      </c>
      <c r="BC404" s="307"/>
      <c r="BD404" s="500"/>
      <c r="BE404" s="501"/>
      <c r="BF404" s="580">
        <v>1055.45</v>
      </c>
      <c r="BG404" s="502">
        <v>1055.45</v>
      </c>
      <c r="BH404" s="503">
        <v>0</v>
      </c>
      <c r="BI404" s="503">
        <v>0</v>
      </c>
      <c r="BJ404" s="503">
        <v>0</v>
      </c>
      <c r="BK404" s="503">
        <v>1055.45</v>
      </c>
      <c r="BL404" s="503">
        <v>1055.45</v>
      </c>
      <c r="BM404" s="503">
        <v>1055.45</v>
      </c>
      <c r="BN404" s="503">
        <v>1055.4100000000001</v>
      </c>
      <c r="BO404" s="503">
        <v>1055.44</v>
      </c>
      <c r="BP404" s="503">
        <v>36.418965454743173</v>
      </c>
      <c r="BQ404" s="503">
        <v>0</v>
      </c>
      <c r="BR404" s="503">
        <v>0</v>
      </c>
      <c r="BS404" s="503">
        <v>1055.52</v>
      </c>
      <c r="BT404" s="503">
        <v>0</v>
      </c>
      <c r="BU404" s="504">
        <v>0</v>
      </c>
      <c r="BV404" s="307"/>
      <c r="BW404" s="458"/>
      <c r="BX404" s="505"/>
      <c r="BY404" s="505"/>
      <c r="BZ404" s="505"/>
      <c r="CA404" s="505"/>
      <c r="CB404" s="505"/>
      <c r="CC404" s="505"/>
      <c r="CD404" s="505"/>
      <c r="CE404" s="505"/>
      <c r="CF404" s="505"/>
      <c r="CG404" s="505"/>
      <c r="CH404" s="505"/>
      <c r="CI404" s="505"/>
      <c r="CJ404" s="505"/>
      <c r="CK404" s="505"/>
      <c r="CL404" s="505"/>
      <c r="CM404" s="505"/>
      <c r="CN404" s="505"/>
      <c r="CO404" s="500"/>
      <c r="CP404" s="505"/>
      <c r="CQ404" s="505"/>
      <c r="CR404" s="506"/>
      <c r="CS404" s="500"/>
      <c r="CT404" s="505"/>
      <c r="CU404" s="500"/>
      <c r="CV404" s="500"/>
      <c r="CW404" s="500"/>
      <c r="CX404" s="506"/>
      <c r="CY404" s="505"/>
      <c r="CZ404" s="475"/>
      <c r="DA404" s="307"/>
      <c r="DB404" s="507">
        <v>0</v>
      </c>
      <c r="DC404" s="508"/>
      <c r="DD404" s="590"/>
      <c r="DE404" s="590"/>
      <c r="DF404" s="573">
        <v>747.04</v>
      </c>
      <c r="DG404" s="396">
        <v>257.64999999999998</v>
      </c>
      <c r="DH404" s="397"/>
      <c r="DI404" s="512"/>
      <c r="DJ404" s="171">
        <v>1004.6899999999999</v>
      </c>
      <c r="DK404" s="172">
        <v>747.04</v>
      </c>
      <c r="DL404" s="172">
        <v>257.64999999999998</v>
      </c>
      <c r="DM404" s="172">
        <v>971.57</v>
      </c>
      <c r="DN404" s="172">
        <v>601.98</v>
      </c>
      <c r="DO404" s="172">
        <v>3451.51</v>
      </c>
      <c r="DP404" s="172">
        <v>752.51</v>
      </c>
      <c r="DQ404" s="513">
        <v>0</v>
      </c>
      <c r="DS404" s="2"/>
      <c r="DT404" s="2"/>
      <c r="DU404" s="2"/>
      <c r="DV404" s="2"/>
      <c r="DW404" s="60"/>
      <c r="DX404" s="512">
        <v>40806</v>
      </c>
      <c r="DY404" s="514">
        <v>2</v>
      </c>
      <c r="DZ404" s="169">
        <v>102.47</v>
      </c>
      <c r="EA404" s="169">
        <v>35.340000000000003</v>
      </c>
      <c r="EB404" s="577"/>
      <c r="EC404" s="577"/>
      <c r="ED404" s="577"/>
      <c r="EE404" s="577"/>
      <c r="EF404" s="577"/>
      <c r="EG404" s="577"/>
      <c r="EH404" s="577"/>
      <c r="EI404" s="577"/>
      <c r="EJ404" s="577"/>
      <c r="EK404" s="577"/>
      <c r="EL404" s="577"/>
      <c r="EM404" s="169">
        <v>1167.67</v>
      </c>
      <c r="EO404" s="656">
        <v>4794.2</v>
      </c>
      <c r="EP404" s="657">
        <v>12975.9</v>
      </c>
      <c r="EQ404" s="658">
        <v>3042</v>
      </c>
      <c r="ER404" s="657">
        <v>2558.6</v>
      </c>
      <c r="ES404" s="657">
        <v>3194</v>
      </c>
      <c r="EU404" s="635">
        <v>4.1160000000000037E-2</v>
      </c>
      <c r="EV404" s="635">
        <v>4.9593495934959375E-2</v>
      </c>
      <c r="EW404" s="635">
        <v>1.997422680412371E-2</v>
      </c>
      <c r="EX404" s="635">
        <v>2.9362670713201856E-2</v>
      </c>
      <c r="EY404" s="635">
        <v>0</v>
      </c>
      <c r="EZ404" s="9"/>
    </row>
    <row r="405" spans="8:156" x14ac:dyDescent="0.2">
      <c r="H405" s="14"/>
      <c r="I405" s="248"/>
      <c r="K405" s="249"/>
      <c r="L405" s="249"/>
      <c r="M405" s="486">
        <v>45272</v>
      </c>
      <c r="N405" s="193">
        <v>5000</v>
      </c>
      <c r="O405" s="191">
        <v>13939</v>
      </c>
      <c r="P405" s="192">
        <v>3045</v>
      </c>
      <c r="Q405" s="191">
        <v>2634</v>
      </c>
      <c r="R405" s="578">
        <v>2831</v>
      </c>
      <c r="S405" s="487"/>
      <c r="T405" s="488"/>
      <c r="U405" s="21"/>
      <c r="V405" s="21"/>
      <c r="W405" s="489"/>
      <c r="X405" s="490">
        <v>1458</v>
      </c>
      <c r="Y405" s="194">
        <v>69</v>
      </c>
      <c r="Z405" s="192">
        <v>0</v>
      </c>
      <c r="AA405" s="192">
        <v>10551.74</v>
      </c>
      <c r="AB405" s="192">
        <v>10816</v>
      </c>
      <c r="AC405" s="194">
        <v>-264.26000000000022</v>
      </c>
      <c r="AD405" s="491">
        <v>10816</v>
      </c>
      <c r="AE405" s="492">
        <v>12751.81</v>
      </c>
      <c r="AF405" s="192">
        <v>13939</v>
      </c>
      <c r="AG405" s="192">
        <v>13000</v>
      </c>
      <c r="AH405" s="597">
        <v>11733.81</v>
      </c>
      <c r="AI405" s="193">
        <v>0</v>
      </c>
      <c r="AJ405" s="194">
        <v>5000</v>
      </c>
      <c r="AK405" s="192">
        <v>0</v>
      </c>
      <c r="AL405" s="192">
        <v>10131.51</v>
      </c>
      <c r="AM405" s="207">
        <v>1168.77</v>
      </c>
      <c r="AN405" s="207">
        <v>32.035714285714285</v>
      </c>
      <c r="AO405" s="197" t="e">
        <v>#DIV/0!</v>
      </c>
      <c r="AP405" s="493">
        <v>1185.42</v>
      </c>
      <c r="AQ405" s="494">
        <v>0</v>
      </c>
      <c r="AR405" s="495">
        <v>1145.1500000000001</v>
      </c>
      <c r="AS405" s="495">
        <v>1134.8800000000001</v>
      </c>
      <c r="AT405" s="495">
        <v>1236.99</v>
      </c>
      <c r="AU405" s="496">
        <v>1219.94</v>
      </c>
      <c r="AV405" s="596">
        <v>1185.68</v>
      </c>
      <c r="AW405" s="21"/>
      <c r="AX405" s="497">
        <v>1.3454999999999999</v>
      </c>
      <c r="AY405" s="498">
        <v>1.4852000000000001</v>
      </c>
      <c r="AZ405" s="499">
        <v>2.5491000000000001</v>
      </c>
      <c r="BA405" s="499">
        <v>2.4460000000000002</v>
      </c>
      <c r="BB405" s="579">
        <v>2.0569000000000002</v>
      </c>
      <c r="BC405" s="307"/>
      <c r="BD405" s="500"/>
      <c r="BE405" s="501"/>
      <c r="BF405" s="580">
        <v>1055.22</v>
      </c>
      <c r="BG405" s="502">
        <v>1055.22</v>
      </c>
      <c r="BH405" s="503">
        <v>0</v>
      </c>
      <c r="BI405" s="503">
        <v>0</v>
      </c>
      <c r="BJ405" s="503">
        <v>0</v>
      </c>
      <c r="BK405" s="503">
        <v>1055.22</v>
      </c>
      <c r="BL405" s="503">
        <v>1055.22</v>
      </c>
      <c r="BM405" s="503">
        <v>1055.22</v>
      </c>
      <c r="BN405" s="503">
        <v>1055.1500000000001</v>
      </c>
      <c r="BO405" s="503">
        <v>1055.1600000000001</v>
      </c>
      <c r="BP405" s="503">
        <v>36.144850449925315</v>
      </c>
      <c r="BQ405" s="503">
        <v>0</v>
      </c>
      <c r="BR405" s="503">
        <v>0</v>
      </c>
      <c r="BS405" s="503">
        <v>1055.27</v>
      </c>
      <c r="BT405" s="503">
        <v>0</v>
      </c>
      <c r="BU405" s="504">
        <v>0</v>
      </c>
      <c r="BV405" s="307"/>
      <c r="BW405" s="458"/>
      <c r="BX405" s="505"/>
      <c r="BY405" s="505"/>
      <c r="BZ405" s="505"/>
      <c r="CA405" s="505"/>
      <c r="CB405" s="505"/>
      <c r="CC405" s="505"/>
      <c r="CD405" s="505"/>
      <c r="CE405" s="505"/>
      <c r="CF405" s="505"/>
      <c r="CG405" s="505"/>
      <c r="CH405" s="505"/>
      <c r="CI405" s="505"/>
      <c r="CJ405" s="505"/>
      <c r="CK405" s="505"/>
      <c r="CL405" s="505"/>
      <c r="CM405" s="505"/>
      <c r="CN405" s="505"/>
      <c r="CO405" s="500"/>
      <c r="CP405" s="505"/>
      <c r="CQ405" s="505"/>
      <c r="CR405" s="506"/>
      <c r="CS405" s="500"/>
      <c r="CT405" s="505"/>
      <c r="CU405" s="500"/>
      <c r="CV405" s="500"/>
      <c r="CW405" s="500"/>
      <c r="CX405" s="506"/>
      <c r="CY405" s="505"/>
      <c r="CZ405" s="475"/>
      <c r="DA405" s="307"/>
      <c r="DB405" s="507">
        <v>0</v>
      </c>
      <c r="DC405" s="508"/>
      <c r="DD405" s="590"/>
      <c r="DE405" s="590"/>
      <c r="DF405" s="573">
        <v>735.79</v>
      </c>
      <c r="DG405" s="396">
        <v>256.35000000000002</v>
      </c>
      <c r="DH405" s="397"/>
      <c r="DI405" s="512"/>
      <c r="DJ405" s="171">
        <v>992.14</v>
      </c>
      <c r="DK405" s="172">
        <v>735.79</v>
      </c>
      <c r="DL405" s="172">
        <v>256.35000000000002</v>
      </c>
      <c r="DM405" s="172">
        <v>810.24</v>
      </c>
      <c r="DN405" s="172">
        <v>276.33</v>
      </c>
      <c r="DO405" s="172">
        <v>3377.0600000000004</v>
      </c>
      <c r="DP405" s="172">
        <v>732.53</v>
      </c>
      <c r="DQ405" s="513">
        <v>0</v>
      </c>
      <c r="DS405" s="2"/>
      <c r="DT405" s="2"/>
      <c r="DU405" s="2"/>
      <c r="DV405" s="2"/>
      <c r="DW405" s="60"/>
      <c r="DX405" s="512">
        <v>34030</v>
      </c>
      <c r="DY405" s="514">
        <v>1</v>
      </c>
      <c r="DZ405" s="169">
        <v>99.88</v>
      </c>
      <c r="EA405" s="169">
        <v>34.800000000000011</v>
      </c>
      <c r="EB405" s="577"/>
      <c r="EC405" s="577"/>
      <c r="ED405" s="577"/>
      <c r="EE405" s="577"/>
      <c r="EF405" s="577"/>
      <c r="EG405" s="577"/>
      <c r="EH405" s="577"/>
      <c r="EI405" s="577"/>
      <c r="EJ405" s="577"/>
      <c r="EK405" s="577"/>
      <c r="EL405" s="577"/>
      <c r="EM405" s="169">
        <v>1168.77</v>
      </c>
      <c r="EO405" s="656">
        <v>4788</v>
      </c>
      <c r="EP405" s="657">
        <v>13274</v>
      </c>
      <c r="EQ405" s="658">
        <v>2984</v>
      </c>
      <c r="ER405" s="657">
        <v>2560</v>
      </c>
      <c r="ES405" s="657">
        <v>2576.12</v>
      </c>
      <c r="EU405" s="635">
        <v>4.24E-2</v>
      </c>
      <c r="EV405" s="635">
        <v>4.7707870005021878E-2</v>
      </c>
      <c r="EW405" s="635">
        <v>2.0032840722495896E-2</v>
      </c>
      <c r="EX405" s="635">
        <v>2.8094153378891418E-2</v>
      </c>
      <c r="EY405" s="635">
        <v>9.0031790886612548E-2</v>
      </c>
      <c r="EZ405" s="9"/>
    </row>
    <row r="406" spans="8:156" x14ac:dyDescent="0.2">
      <c r="H406" s="14"/>
      <c r="I406" s="248"/>
      <c r="K406" s="249"/>
      <c r="L406" s="249"/>
      <c r="M406" s="486">
        <v>45273</v>
      </c>
      <c r="N406" s="193">
        <v>5000</v>
      </c>
      <c r="O406" s="191">
        <v>14104</v>
      </c>
      <c r="P406" s="192">
        <v>3037</v>
      </c>
      <c r="Q406" s="191">
        <v>2675</v>
      </c>
      <c r="R406" s="578">
        <v>3190</v>
      </c>
      <c r="S406" s="487"/>
      <c r="T406" s="488"/>
      <c r="U406" s="21"/>
      <c r="V406" s="21"/>
      <c r="W406" s="489"/>
      <c r="X406" s="490">
        <v>1505</v>
      </c>
      <c r="Y406" s="194">
        <v>70</v>
      </c>
      <c r="Z406" s="192">
        <v>0</v>
      </c>
      <c r="AA406" s="192">
        <v>10522.51</v>
      </c>
      <c r="AB406" s="192">
        <v>10999</v>
      </c>
      <c r="AC406" s="194">
        <v>-476.48999999999978</v>
      </c>
      <c r="AD406" s="491">
        <v>10999</v>
      </c>
      <c r="AE406" s="492">
        <v>12997.13</v>
      </c>
      <c r="AF406" s="192">
        <v>14104</v>
      </c>
      <c r="AG406" s="192">
        <v>13000</v>
      </c>
      <c r="AH406" s="597">
        <v>12163.13</v>
      </c>
      <c r="AI406" s="193">
        <v>0</v>
      </c>
      <c r="AJ406" s="194">
        <v>5000</v>
      </c>
      <c r="AK406" s="192">
        <v>0</v>
      </c>
      <c r="AL406" s="192">
        <v>10131.51</v>
      </c>
      <c r="AM406" s="207">
        <v>1165.9000000000001</v>
      </c>
      <c r="AN406" s="207">
        <v>31.483333333333331</v>
      </c>
      <c r="AO406" s="197" t="e">
        <v>#DIV/0!</v>
      </c>
      <c r="AP406" s="493">
        <v>1268.97</v>
      </c>
      <c r="AQ406" s="494">
        <v>0</v>
      </c>
      <c r="AR406" s="495">
        <v>1143.75</v>
      </c>
      <c r="AS406" s="495">
        <v>1134.6600000000001</v>
      </c>
      <c r="AT406" s="495">
        <v>1238.74</v>
      </c>
      <c r="AU406" s="496">
        <v>1218.04</v>
      </c>
      <c r="AV406" s="596">
        <v>1175</v>
      </c>
      <c r="AW406" s="21"/>
      <c r="AX406" s="497">
        <v>1.3223</v>
      </c>
      <c r="AY406" s="498">
        <v>1.4833000000000001</v>
      </c>
      <c r="AZ406" s="499">
        <v>2.5741999999999998</v>
      </c>
      <c r="BA406" s="499">
        <v>2.4171</v>
      </c>
      <c r="BB406" s="579">
        <v>1.9137</v>
      </c>
      <c r="BC406" s="307"/>
      <c r="BD406" s="500"/>
      <c r="BE406" s="501"/>
      <c r="BF406" s="580">
        <v>1055.47</v>
      </c>
      <c r="BG406" s="502">
        <v>1055.47</v>
      </c>
      <c r="BH406" s="503">
        <v>0</v>
      </c>
      <c r="BI406" s="503">
        <v>0</v>
      </c>
      <c r="BJ406" s="503">
        <v>0</v>
      </c>
      <c r="BK406" s="503">
        <v>1055.47</v>
      </c>
      <c r="BL406" s="503">
        <v>1055.47</v>
      </c>
      <c r="BM406" s="503">
        <v>1055.47</v>
      </c>
      <c r="BN406" s="503">
        <v>0</v>
      </c>
      <c r="BO406" s="503">
        <v>1055.47</v>
      </c>
      <c r="BP406" s="503">
        <v>36.546097264871811</v>
      </c>
      <c r="BQ406" s="503">
        <v>0</v>
      </c>
      <c r="BR406" s="503">
        <v>0</v>
      </c>
      <c r="BS406" s="503">
        <v>1055.52</v>
      </c>
      <c r="BT406" s="503">
        <v>0</v>
      </c>
      <c r="BU406" s="504">
        <v>0</v>
      </c>
      <c r="BV406" s="307"/>
      <c r="BW406" s="458"/>
      <c r="BX406" s="505"/>
      <c r="BY406" s="505"/>
      <c r="BZ406" s="505"/>
      <c r="CA406" s="505"/>
      <c r="CB406" s="505"/>
      <c r="CC406" s="505"/>
      <c r="CD406" s="505"/>
      <c r="CE406" s="505"/>
      <c r="CF406" s="505"/>
      <c r="CG406" s="505"/>
      <c r="CH406" s="505"/>
      <c r="CI406" s="505"/>
      <c r="CJ406" s="505"/>
      <c r="CK406" s="505"/>
      <c r="CL406" s="505"/>
      <c r="CM406" s="505"/>
      <c r="CN406" s="505"/>
      <c r="CO406" s="500"/>
      <c r="CP406" s="505"/>
      <c r="CQ406" s="505"/>
      <c r="CR406" s="506"/>
      <c r="CS406" s="500"/>
      <c r="CT406" s="505"/>
      <c r="CU406" s="500"/>
      <c r="CV406" s="500"/>
      <c r="CW406" s="500"/>
      <c r="CX406" s="506"/>
      <c r="CY406" s="505"/>
      <c r="CZ406" s="475"/>
      <c r="DA406" s="307"/>
      <c r="DB406" s="507">
        <v>0</v>
      </c>
      <c r="DC406" s="508"/>
      <c r="DD406" s="590"/>
      <c r="DE406" s="590"/>
      <c r="DF406" s="573">
        <v>758.02</v>
      </c>
      <c r="DG406" s="396">
        <v>265.49</v>
      </c>
      <c r="DH406" s="397"/>
      <c r="DI406" s="512"/>
      <c r="DJ406" s="171">
        <v>1023.51</v>
      </c>
      <c r="DK406" s="172">
        <v>758.02</v>
      </c>
      <c r="DL406" s="172">
        <v>265.49</v>
      </c>
      <c r="DM406" s="172">
        <v>709.5</v>
      </c>
      <c r="DN406" s="172">
        <v>209.81</v>
      </c>
      <c r="DO406" s="172">
        <v>3425.58</v>
      </c>
      <c r="DP406" s="172">
        <v>788.20999999999992</v>
      </c>
      <c r="DQ406" s="513">
        <v>0</v>
      </c>
      <c r="DS406" s="2"/>
      <c r="DT406" s="2"/>
      <c r="DU406" s="2"/>
      <c r="DV406" s="2"/>
      <c r="DW406" s="60"/>
      <c r="DX406" s="512">
        <v>29799</v>
      </c>
      <c r="DY406" s="514">
        <v>1</v>
      </c>
      <c r="DZ406" s="169">
        <v>102.29</v>
      </c>
      <c r="EA406" s="169">
        <v>35.820000000000007</v>
      </c>
      <c r="EB406" s="577"/>
      <c r="EC406" s="577"/>
      <c r="ED406" s="577"/>
      <c r="EE406" s="577"/>
      <c r="EF406" s="577"/>
      <c r="EG406" s="577"/>
      <c r="EH406" s="577"/>
      <c r="EI406" s="577"/>
      <c r="EJ406" s="577"/>
      <c r="EK406" s="577"/>
      <c r="EL406" s="577"/>
      <c r="EM406" s="169">
        <v>1165.9000000000001</v>
      </c>
      <c r="EO406" s="656">
        <v>4776.3999999999996</v>
      </c>
      <c r="EP406" s="657">
        <v>13435.4</v>
      </c>
      <c r="EQ406" s="658">
        <v>2997.1</v>
      </c>
      <c r="ER406" s="657">
        <v>2600.6999999999998</v>
      </c>
      <c r="ES406" s="657">
        <v>3190.1039999999998</v>
      </c>
      <c r="EU406" s="635">
        <v>4.4720000000000072E-2</v>
      </c>
      <c r="EV406" s="635">
        <v>4.7404991491775406E-2</v>
      </c>
      <c r="EW406" s="635">
        <v>1.313796509713536E-2</v>
      </c>
      <c r="EX406" s="635">
        <v>2.7775700934579508E-2</v>
      </c>
      <c r="EY406" s="635">
        <v>-3.2601880877684782E-5</v>
      </c>
      <c r="EZ406" s="9"/>
    </row>
    <row r="407" spans="8:156" x14ac:dyDescent="0.2">
      <c r="H407" s="14"/>
      <c r="I407" s="248"/>
      <c r="K407" s="249"/>
      <c r="L407" s="249"/>
      <c r="M407" s="486">
        <v>45274</v>
      </c>
      <c r="N407" s="193">
        <v>5078</v>
      </c>
      <c r="O407" s="191">
        <v>13675</v>
      </c>
      <c r="P407" s="192">
        <v>2869</v>
      </c>
      <c r="Q407" s="191">
        <v>2537</v>
      </c>
      <c r="R407" s="578">
        <v>3113</v>
      </c>
      <c r="S407" s="487"/>
      <c r="T407" s="488"/>
      <c r="U407" s="21"/>
      <c r="V407" s="21"/>
      <c r="W407" s="489"/>
      <c r="X407" s="490">
        <v>1449</v>
      </c>
      <c r="Y407" s="194">
        <v>68</v>
      </c>
      <c r="Z407" s="192">
        <v>0</v>
      </c>
      <c r="AA407" s="192">
        <v>10533.37</v>
      </c>
      <c r="AB407" s="192">
        <v>10998</v>
      </c>
      <c r="AC407" s="194">
        <v>-464.6299999999992</v>
      </c>
      <c r="AD407" s="491">
        <v>10998</v>
      </c>
      <c r="AE407" s="492">
        <v>12733.99</v>
      </c>
      <c r="AF407" s="192">
        <v>13675</v>
      </c>
      <c r="AG407" s="192">
        <v>13000</v>
      </c>
      <c r="AH407" s="597">
        <v>11914.99</v>
      </c>
      <c r="AI407" s="193">
        <v>0</v>
      </c>
      <c r="AJ407" s="194">
        <v>5078</v>
      </c>
      <c r="AK407" s="192">
        <v>0</v>
      </c>
      <c r="AL407" s="192">
        <v>10131.51</v>
      </c>
      <c r="AM407" s="207">
        <v>1171.54</v>
      </c>
      <c r="AN407" s="207">
        <v>31.36904761904762</v>
      </c>
      <c r="AO407" s="197" t="e">
        <v>#DIV/0!</v>
      </c>
      <c r="AP407" s="493">
        <v>851.47</v>
      </c>
      <c r="AQ407" s="494">
        <v>0</v>
      </c>
      <c r="AR407" s="495">
        <v>1143.76</v>
      </c>
      <c r="AS407" s="495">
        <v>1133.49</v>
      </c>
      <c r="AT407" s="495">
        <v>1234.6400000000001</v>
      </c>
      <c r="AU407" s="496">
        <v>1220.1300000000001</v>
      </c>
      <c r="AV407" s="596">
        <v>1173.25</v>
      </c>
      <c r="AW407" s="21"/>
      <c r="AX407" s="497">
        <v>1.3174999999999999</v>
      </c>
      <c r="AY407" s="498">
        <v>1.4713000000000001</v>
      </c>
      <c r="AZ407" s="499">
        <v>2.5291000000000001</v>
      </c>
      <c r="BA407" s="499">
        <v>2.4077000000000002</v>
      </c>
      <c r="BB407" s="579">
        <v>1.8903000000000001</v>
      </c>
      <c r="BC407" s="307"/>
      <c r="BD407" s="598"/>
      <c r="BE407" s="501"/>
      <c r="BF407" s="580">
        <v>1055.43</v>
      </c>
      <c r="BG407" s="502">
        <v>1055.43</v>
      </c>
      <c r="BH407" s="503">
        <v>0</v>
      </c>
      <c r="BI407" s="503">
        <v>0</v>
      </c>
      <c r="BJ407" s="503">
        <v>0</v>
      </c>
      <c r="BK407" s="503">
        <v>1055.43</v>
      </c>
      <c r="BL407" s="503">
        <v>1055.43</v>
      </c>
      <c r="BM407" s="503">
        <v>1055.43</v>
      </c>
      <c r="BN407" s="503">
        <v>0</v>
      </c>
      <c r="BO407" s="503">
        <v>1055.4100000000001</v>
      </c>
      <c r="BP407" s="503">
        <v>36.142197125256672</v>
      </c>
      <c r="BQ407" s="503">
        <v>0</v>
      </c>
      <c r="BR407" s="503">
        <v>0</v>
      </c>
      <c r="BS407" s="503">
        <v>1055.44</v>
      </c>
      <c r="BT407" s="503">
        <v>0</v>
      </c>
      <c r="BU407" s="504">
        <v>0</v>
      </c>
      <c r="BV407" s="307"/>
      <c r="BW407" s="458"/>
      <c r="BX407" s="505"/>
      <c r="BY407" s="505"/>
      <c r="BZ407" s="505"/>
      <c r="CA407" s="505"/>
      <c r="CB407" s="505"/>
      <c r="CC407" s="505"/>
      <c r="CD407" s="505"/>
      <c r="CE407" s="505"/>
      <c r="CF407" s="505"/>
      <c r="CG407" s="505"/>
      <c r="CH407" s="505"/>
      <c r="CI407" s="505"/>
      <c r="CJ407" s="505"/>
      <c r="CK407" s="505"/>
      <c r="CL407" s="505"/>
      <c r="CM407" s="505"/>
      <c r="CN407" s="505"/>
      <c r="CO407" s="500"/>
      <c r="CP407" s="505"/>
      <c r="CQ407" s="505"/>
      <c r="CR407" s="506"/>
      <c r="CS407" s="500"/>
      <c r="CT407" s="505"/>
      <c r="CU407" s="500"/>
      <c r="CV407" s="500"/>
      <c r="CW407" s="500"/>
      <c r="CX407" s="506"/>
      <c r="CY407" s="505"/>
      <c r="CZ407" s="475"/>
      <c r="DA407" s="307"/>
      <c r="DB407" s="507">
        <v>0</v>
      </c>
      <c r="DC407" s="508"/>
      <c r="DD407" s="590"/>
      <c r="DE407" s="590"/>
      <c r="DF407" s="573">
        <v>737.26</v>
      </c>
      <c r="DG407" s="396">
        <v>248.41</v>
      </c>
      <c r="DH407" s="397"/>
      <c r="DI407" s="512"/>
      <c r="DJ407" s="171">
        <v>985.67</v>
      </c>
      <c r="DK407" s="172">
        <v>737.26</v>
      </c>
      <c r="DL407" s="172">
        <v>248.41</v>
      </c>
      <c r="DM407" s="172">
        <v>1030.02</v>
      </c>
      <c r="DN407" s="172">
        <v>281.19</v>
      </c>
      <c r="DO407" s="172">
        <v>3132.8199999999997</v>
      </c>
      <c r="DP407" s="172">
        <v>755.43000000000006</v>
      </c>
      <c r="DQ407" s="513">
        <v>0</v>
      </c>
      <c r="DS407" s="2"/>
      <c r="DT407" s="2"/>
      <c r="DU407" s="2"/>
      <c r="DV407" s="2"/>
      <c r="DW407" s="60"/>
      <c r="DX407" s="512">
        <v>43261</v>
      </c>
      <c r="DY407" s="514">
        <v>1</v>
      </c>
      <c r="DZ407" s="169">
        <v>97.78</v>
      </c>
      <c r="EA407" s="169">
        <v>32.94</v>
      </c>
      <c r="EB407" s="577"/>
      <c r="EC407" s="577"/>
      <c r="ED407" s="577"/>
      <c r="EE407" s="577"/>
      <c r="EF407" s="577"/>
      <c r="EG407" s="577"/>
      <c r="EH407" s="577"/>
      <c r="EI407" s="577"/>
      <c r="EJ407" s="577"/>
      <c r="EK407" s="577"/>
      <c r="EL407" s="577"/>
      <c r="EM407" s="169">
        <v>1171.54</v>
      </c>
      <c r="EO407" s="656">
        <v>4860.6000000000004</v>
      </c>
      <c r="EP407" s="657">
        <v>13017.5</v>
      </c>
      <c r="EQ407" s="658">
        <v>2800.5</v>
      </c>
      <c r="ER407" s="657">
        <v>2471</v>
      </c>
      <c r="ES407" s="657">
        <v>3046.5</v>
      </c>
      <c r="EU407" s="635">
        <v>4.2812130760141717E-2</v>
      </c>
      <c r="EV407" s="635">
        <v>4.8080438756855574E-2</v>
      </c>
      <c r="EW407" s="635">
        <v>2.3875914952945276E-2</v>
      </c>
      <c r="EX407" s="635">
        <v>2.6014978320851399E-2</v>
      </c>
      <c r="EY407" s="635">
        <v>2.1362030195952456E-2</v>
      </c>
      <c r="EZ407" s="9"/>
    </row>
    <row r="408" spans="8:156" x14ac:dyDescent="0.2">
      <c r="H408" s="14"/>
      <c r="I408" s="248"/>
      <c r="K408" s="249"/>
      <c r="L408" s="249"/>
      <c r="M408" s="486">
        <v>45275</v>
      </c>
      <c r="N408" s="193">
        <v>5000</v>
      </c>
      <c r="O408" s="191">
        <v>13627</v>
      </c>
      <c r="P408" s="192">
        <v>2961</v>
      </c>
      <c r="Q408" s="191">
        <v>2613</v>
      </c>
      <c r="R408" s="578">
        <v>3304</v>
      </c>
      <c r="S408" s="487"/>
      <c r="T408" s="488"/>
      <c r="U408" s="21"/>
      <c r="V408" s="21"/>
      <c r="W408" s="489"/>
      <c r="X408" s="490">
        <v>1442</v>
      </c>
      <c r="Y408" s="194">
        <v>69</v>
      </c>
      <c r="Z408" s="192">
        <v>0</v>
      </c>
      <c r="AA408" s="192">
        <v>10532.24</v>
      </c>
      <c r="AB408" s="192">
        <v>11011</v>
      </c>
      <c r="AC408" s="194">
        <v>-478.76000000000022</v>
      </c>
      <c r="AD408" s="491">
        <v>11011</v>
      </c>
      <c r="AE408" s="492">
        <v>12537.56</v>
      </c>
      <c r="AF408" s="192">
        <v>13627</v>
      </c>
      <c r="AG408" s="192">
        <v>13000</v>
      </c>
      <c r="AH408" s="597">
        <v>11699.56</v>
      </c>
      <c r="AI408" s="193">
        <v>0</v>
      </c>
      <c r="AJ408" s="194">
        <v>5000</v>
      </c>
      <c r="AK408" s="192">
        <v>0</v>
      </c>
      <c r="AL408" s="192">
        <v>10131.51</v>
      </c>
      <c r="AM408" s="207">
        <v>1169.48</v>
      </c>
      <c r="AN408" s="207">
        <v>30.700000000000003</v>
      </c>
      <c r="AO408" s="197" t="e">
        <v>#DIV/0!</v>
      </c>
      <c r="AP408" s="493">
        <v>1275.96</v>
      </c>
      <c r="AQ408" s="494">
        <v>0</v>
      </c>
      <c r="AR408" s="495">
        <v>1141.69</v>
      </c>
      <c r="AS408" s="495">
        <v>1129.3599999999999</v>
      </c>
      <c r="AT408" s="495">
        <v>1236.58</v>
      </c>
      <c r="AU408" s="496">
        <v>1215.53</v>
      </c>
      <c r="AV408" s="596">
        <v>1176.08</v>
      </c>
      <c r="AW408" s="21"/>
      <c r="AX408" s="497">
        <v>1.2894000000000001</v>
      </c>
      <c r="AY408" s="498">
        <v>1.4211</v>
      </c>
      <c r="AZ408" s="499">
        <v>2.5468999999999999</v>
      </c>
      <c r="BA408" s="499">
        <v>2.3544</v>
      </c>
      <c r="BB408" s="579">
        <v>1.9369000000000001</v>
      </c>
      <c r="BC408" s="307"/>
      <c r="BD408" s="500"/>
      <c r="BE408" s="501"/>
      <c r="BF408" s="580">
        <v>1056.73</v>
      </c>
      <c r="BG408" s="502">
        <v>1056.73</v>
      </c>
      <c r="BH408" s="503">
        <v>0</v>
      </c>
      <c r="BI408" s="503">
        <v>0</v>
      </c>
      <c r="BJ408" s="503">
        <v>0</v>
      </c>
      <c r="BK408" s="503">
        <v>1056.73</v>
      </c>
      <c r="BL408" s="503">
        <v>1056.73</v>
      </c>
      <c r="BM408" s="503">
        <v>1056.73</v>
      </c>
      <c r="BN408" s="503">
        <v>0</v>
      </c>
      <c r="BO408" s="503">
        <v>1056.77</v>
      </c>
      <c r="BP408" s="503">
        <v>35.662243228503911</v>
      </c>
      <c r="BQ408" s="503">
        <v>0</v>
      </c>
      <c r="BR408" s="503">
        <v>0</v>
      </c>
      <c r="BS408" s="503">
        <v>1056.71</v>
      </c>
      <c r="BT408" s="503">
        <v>0</v>
      </c>
      <c r="BU408" s="504">
        <v>0</v>
      </c>
      <c r="BV408" s="307"/>
      <c r="BW408" s="458"/>
      <c r="BX408" s="505"/>
      <c r="BY408" s="505"/>
      <c r="BZ408" s="505"/>
      <c r="CA408" s="505"/>
      <c r="CB408" s="505"/>
      <c r="CC408" s="505"/>
      <c r="CD408" s="505"/>
      <c r="CE408" s="505"/>
      <c r="CF408" s="505"/>
      <c r="CG408" s="505"/>
      <c r="CH408" s="505"/>
      <c r="CI408" s="505"/>
      <c r="CJ408" s="505"/>
      <c r="CK408" s="505"/>
      <c r="CL408" s="505"/>
      <c r="CM408" s="505"/>
      <c r="CN408" s="505"/>
      <c r="CO408" s="500"/>
      <c r="CP408" s="505"/>
      <c r="CQ408" s="505"/>
      <c r="CR408" s="506"/>
      <c r="CS408" s="500"/>
      <c r="CT408" s="505"/>
      <c r="CU408" s="500"/>
      <c r="CV408" s="500"/>
      <c r="CW408" s="500"/>
      <c r="CX408" s="506"/>
      <c r="CY408" s="505"/>
      <c r="CZ408" s="475"/>
      <c r="DA408" s="307"/>
      <c r="DB408" s="507">
        <v>0</v>
      </c>
      <c r="DC408" s="508"/>
      <c r="DD408" s="590"/>
      <c r="DE408" s="590"/>
      <c r="DF408" s="573">
        <v>735.55</v>
      </c>
      <c r="DG408" s="396">
        <v>245.34</v>
      </c>
      <c r="DH408" s="397"/>
      <c r="DI408" s="512"/>
      <c r="DJ408" s="171">
        <v>980.89</v>
      </c>
      <c r="DK408" s="172">
        <v>735.55</v>
      </c>
      <c r="DL408" s="172">
        <v>245.34</v>
      </c>
      <c r="DM408" s="172">
        <v>1329.74</v>
      </c>
      <c r="DN408" s="172">
        <v>327.88</v>
      </c>
      <c r="DO408" s="172">
        <v>2538.63</v>
      </c>
      <c r="DP408" s="172">
        <v>672.88999999999987</v>
      </c>
      <c r="DQ408" s="513">
        <v>0</v>
      </c>
      <c r="DS408" s="2"/>
      <c r="DT408" s="2"/>
      <c r="DU408" s="2"/>
      <c r="DV408" s="2"/>
      <c r="DW408" s="60"/>
      <c r="DX408" s="512">
        <v>55849</v>
      </c>
      <c r="DY408" s="514">
        <v>1</v>
      </c>
      <c r="DZ408" s="169">
        <v>98.57</v>
      </c>
      <c r="EA408" s="169">
        <v>32.879999999999995</v>
      </c>
      <c r="EB408" s="577"/>
      <c r="EC408" s="577"/>
      <c r="ED408" s="577"/>
      <c r="EE408" s="577"/>
      <c r="EF408" s="577"/>
      <c r="EG408" s="577"/>
      <c r="EH408" s="577"/>
      <c r="EI408" s="577"/>
      <c r="EJ408" s="577"/>
      <c r="EK408" s="577"/>
      <c r="EL408" s="577"/>
      <c r="EM408" s="169">
        <v>1169.48</v>
      </c>
      <c r="EO408" s="656">
        <v>4772.2</v>
      </c>
      <c r="EP408" s="657">
        <v>12945</v>
      </c>
      <c r="EQ408" s="658">
        <v>2905</v>
      </c>
      <c r="ER408" s="657">
        <v>2535</v>
      </c>
      <c r="ES408" s="657">
        <v>3303</v>
      </c>
      <c r="EU408" s="635">
        <v>4.5560000000000038E-2</v>
      </c>
      <c r="EV408" s="635">
        <v>5.0047699420268585E-2</v>
      </c>
      <c r="EW408" s="635">
        <v>1.8912529550827423E-2</v>
      </c>
      <c r="EX408" s="635">
        <v>2.9850746268656716E-2</v>
      </c>
      <c r="EY408" s="635">
        <v>3.0266343825665861E-4</v>
      </c>
      <c r="EZ408" s="9"/>
    </row>
    <row r="409" spans="8:156" x14ac:dyDescent="0.2">
      <c r="H409" s="14"/>
      <c r="I409" s="248"/>
      <c r="K409" s="249"/>
      <c r="L409" s="249"/>
      <c r="M409" s="486">
        <v>45276</v>
      </c>
      <c r="N409" s="193">
        <v>5000</v>
      </c>
      <c r="O409" s="191">
        <v>13690</v>
      </c>
      <c r="P409" s="192">
        <v>2960</v>
      </c>
      <c r="Q409" s="191">
        <v>2620</v>
      </c>
      <c r="R409" s="578">
        <v>3257</v>
      </c>
      <c r="S409" s="487"/>
      <c r="T409" s="488"/>
      <c r="U409" s="21"/>
      <c r="V409" s="21"/>
      <c r="W409" s="489"/>
      <c r="X409" s="490">
        <v>1484</v>
      </c>
      <c r="Y409" s="194">
        <v>69</v>
      </c>
      <c r="Z409" s="192">
        <v>0</v>
      </c>
      <c r="AA409" s="192">
        <v>10540.98</v>
      </c>
      <c r="AB409" s="192">
        <v>11019</v>
      </c>
      <c r="AC409" s="194">
        <v>-478.02000000000044</v>
      </c>
      <c r="AD409" s="491">
        <v>11019</v>
      </c>
      <c r="AE409" s="492">
        <v>12604.49</v>
      </c>
      <c r="AF409" s="192">
        <v>13690</v>
      </c>
      <c r="AG409" s="192">
        <v>13000</v>
      </c>
      <c r="AH409" s="597">
        <v>11801.49</v>
      </c>
      <c r="AI409" s="193">
        <v>0</v>
      </c>
      <c r="AJ409" s="194">
        <v>5000</v>
      </c>
      <c r="AK409" s="192">
        <v>0</v>
      </c>
      <c r="AL409" s="192">
        <v>10131.51</v>
      </c>
      <c r="AM409" s="207">
        <v>1167.95</v>
      </c>
      <c r="AN409" s="207">
        <v>30.802380952380954</v>
      </c>
      <c r="AO409" s="197" t="e">
        <v>#DIV/0!</v>
      </c>
      <c r="AP409" s="493">
        <v>1182.56</v>
      </c>
      <c r="AQ409" s="494">
        <v>0</v>
      </c>
      <c r="AR409" s="495">
        <v>1141.96</v>
      </c>
      <c r="AS409" s="495">
        <v>1133.9100000000001</v>
      </c>
      <c r="AT409" s="495">
        <v>1236.3900000000001</v>
      </c>
      <c r="AU409" s="496">
        <v>1224.18</v>
      </c>
      <c r="AV409" s="596">
        <v>1174.06</v>
      </c>
      <c r="AW409" s="21"/>
      <c r="AX409" s="497">
        <v>1.2937000000000001</v>
      </c>
      <c r="AY409" s="498">
        <v>1.4737</v>
      </c>
      <c r="AZ409" s="499">
        <v>2.5446</v>
      </c>
      <c r="BA409" s="499">
        <v>2.4628999999999999</v>
      </c>
      <c r="BB409" s="579">
        <v>1.9061999999999999</v>
      </c>
      <c r="BC409" s="307"/>
      <c r="BD409" s="500"/>
      <c r="BE409" s="501"/>
      <c r="BF409" s="580">
        <v>1055.6500000000001</v>
      </c>
      <c r="BG409" s="502">
        <v>1055.6500000000001</v>
      </c>
      <c r="BH409" s="503">
        <v>0</v>
      </c>
      <c r="BI409" s="503">
        <v>0</v>
      </c>
      <c r="BJ409" s="503">
        <v>0</v>
      </c>
      <c r="BK409" s="503">
        <v>1055.6500000000001</v>
      </c>
      <c r="BL409" s="503">
        <v>1055.6500000000001</v>
      </c>
      <c r="BM409" s="503">
        <v>1055.6500000000001</v>
      </c>
      <c r="BN409" s="503">
        <v>0</v>
      </c>
      <c r="BO409" s="503">
        <v>1055.6600000000001</v>
      </c>
      <c r="BP409" s="503">
        <v>36.683982998510551</v>
      </c>
      <c r="BQ409" s="503">
        <v>0</v>
      </c>
      <c r="BR409" s="503">
        <v>0</v>
      </c>
      <c r="BS409" s="503">
        <v>1055.69</v>
      </c>
      <c r="BT409" s="503">
        <v>0</v>
      </c>
      <c r="BU409" s="504">
        <v>0</v>
      </c>
      <c r="BV409" s="307"/>
      <c r="BW409" s="458"/>
      <c r="BX409" s="505"/>
      <c r="BY409" s="505"/>
      <c r="BZ409" s="505"/>
      <c r="CA409" s="505"/>
      <c r="CB409" s="505"/>
      <c r="CC409" s="505"/>
      <c r="CD409" s="505"/>
      <c r="CE409" s="505"/>
      <c r="CF409" s="505"/>
      <c r="CG409" s="505"/>
      <c r="CH409" s="505"/>
      <c r="CI409" s="505"/>
      <c r="CJ409" s="505"/>
      <c r="CK409" s="505"/>
      <c r="CL409" s="505"/>
      <c r="CM409" s="505"/>
      <c r="CN409" s="505"/>
      <c r="CO409" s="500"/>
      <c r="CP409" s="505"/>
      <c r="CQ409" s="505"/>
      <c r="CR409" s="506"/>
      <c r="CS409" s="500"/>
      <c r="CT409" s="505"/>
      <c r="CU409" s="500"/>
      <c r="CV409" s="500"/>
      <c r="CW409" s="500"/>
      <c r="CX409" s="506"/>
      <c r="CY409" s="505"/>
      <c r="CZ409" s="475"/>
      <c r="DA409" s="307"/>
      <c r="DB409" s="507">
        <v>0</v>
      </c>
      <c r="DC409" s="508"/>
      <c r="DD409" s="590"/>
      <c r="DE409" s="590"/>
      <c r="DF409" s="573">
        <v>758.28</v>
      </c>
      <c r="DG409" s="396">
        <v>251.52</v>
      </c>
      <c r="DH409" s="397"/>
      <c r="DI409" s="512"/>
      <c r="DJ409" s="171">
        <v>1009.8</v>
      </c>
      <c r="DK409" s="172">
        <v>758.28</v>
      </c>
      <c r="DL409" s="172">
        <v>251.52</v>
      </c>
      <c r="DM409" s="172">
        <v>506.95</v>
      </c>
      <c r="DN409" s="172">
        <v>211.07</v>
      </c>
      <c r="DO409" s="172">
        <v>2789.96</v>
      </c>
      <c r="DP409" s="172">
        <v>713.33999999999992</v>
      </c>
      <c r="DQ409" s="513">
        <v>0</v>
      </c>
      <c r="DS409" s="2"/>
      <c r="DT409" s="2"/>
      <c r="DU409" s="2"/>
      <c r="DV409" s="2"/>
      <c r="DW409" s="60"/>
      <c r="DX409" s="512">
        <v>21292</v>
      </c>
      <c r="DY409" s="514">
        <v>1</v>
      </c>
      <c r="DZ409" s="169">
        <v>104.47</v>
      </c>
      <c r="EA409" s="169">
        <v>34.650000000000006</v>
      </c>
      <c r="EB409" s="577"/>
      <c r="EC409" s="577"/>
      <c r="ED409" s="577"/>
      <c r="EE409" s="577"/>
      <c r="EF409" s="577"/>
      <c r="EG409" s="577"/>
      <c r="EH409" s="577"/>
      <c r="EI409" s="577"/>
      <c r="EJ409" s="577"/>
      <c r="EK409" s="577"/>
      <c r="EL409" s="577"/>
      <c r="EM409" s="169">
        <v>1167.95</v>
      </c>
      <c r="EO409" s="656">
        <v>9534</v>
      </c>
      <c r="EP409" s="657">
        <v>13032</v>
      </c>
      <c r="EQ409" s="658">
        <v>2904</v>
      </c>
      <c r="ER409" s="657">
        <v>2550</v>
      </c>
      <c r="ES409" s="657">
        <v>3256.57</v>
      </c>
      <c r="EU409" s="635">
        <v>-0.90680000000000005</v>
      </c>
      <c r="EV409" s="635">
        <v>4.8064280496712929E-2</v>
      </c>
      <c r="EW409" s="635">
        <v>1.891891891891892E-2</v>
      </c>
      <c r="EX409" s="635">
        <v>2.6717557251908396E-2</v>
      </c>
      <c r="EY409" s="635">
        <v>1.3202333435671977E-4</v>
      </c>
      <c r="EZ409" s="9"/>
    </row>
    <row r="410" spans="8:156" x14ac:dyDescent="0.2">
      <c r="H410" s="14"/>
      <c r="I410" s="248"/>
      <c r="K410" s="249"/>
      <c r="L410" s="249"/>
      <c r="M410" s="486">
        <v>45277</v>
      </c>
      <c r="N410" s="193">
        <v>5000</v>
      </c>
      <c r="O410" s="191">
        <v>13732</v>
      </c>
      <c r="P410" s="192">
        <v>2894</v>
      </c>
      <c r="Q410" s="191">
        <v>2653</v>
      </c>
      <c r="R410" s="578">
        <v>3316</v>
      </c>
      <c r="S410" s="487"/>
      <c r="T410" s="488"/>
      <c r="U410" s="21"/>
      <c r="V410" s="21"/>
      <c r="W410" s="489"/>
      <c r="X410" s="490">
        <v>1464</v>
      </c>
      <c r="Y410" s="194">
        <v>69</v>
      </c>
      <c r="Z410" s="192">
        <v>0</v>
      </c>
      <c r="AA410" s="192">
        <v>10527.66</v>
      </c>
      <c r="AB410" s="192">
        <v>11013</v>
      </c>
      <c r="AC410" s="194">
        <v>-485.34000000000015</v>
      </c>
      <c r="AD410" s="491">
        <v>11013</v>
      </c>
      <c r="AE410" s="492">
        <v>12610.89</v>
      </c>
      <c r="AF410" s="192">
        <v>13732</v>
      </c>
      <c r="AG410" s="192">
        <v>13000</v>
      </c>
      <c r="AH410" s="597">
        <v>11799.89</v>
      </c>
      <c r="AI410" s="193">
        <v>0</v>
      </c>
      <c r="AJ410" s="194">
        <v>5000</v>
      </c>
      <c r="AK410" s="192">
        <v>0</v>
      </c>
      <c r="AL410" s="192">
        <v>10131.51</v>
      </c>
      <c r="AM410" s="207">
        <v>1164.95</v>
      </c>
      <c r="AN410" s="207">
        <v>31.230952380952381</v>
      </c>
      <c r="AO410" s="197" t="e">
        <v>#DIV/0!</v>
      </c>
      <c r="AP410" s="493">
        <v>1273.1600000000001</v>
      </c>
      <c r="AQ410" s="494">
        <v>0</v>
      </c>
      <c r="AR410" s="495">
        <v>1143.26</v>
      </c>
      <c r="AS410" s="495">
        <v>1137.06</v>
      </c>
      <c r="AT410" s="495">
        <v>1239.45</v>
      </c>
      <c r="AU410" s="496">
        <v>1223.68</v>
      </c>
      <c r="AV410" s="596">
        <v>1171.4100000000001</v>
      </c>
      <c r="AW410" s="21"/>
      <c r="AX410" s="497">
        <v>1.3117000000000001</v>
      </c>
      <c r="AY410" s="498">
        <v>1.5116000000000001</v>
      </c>
      <c r="AZ410" s="499">
        <v>2.5817999999999999</v>
      </c>
      <c r="BA410" s="499">
        <v>2.4538000000000002</v>
      </c>
      <c r="BB410" s="579">
        <v>1.8698999999999999</v>
      </c>
      <c r="BC410" s="307"/>
      <c r="BD410" s="500"/>
      <c r="BE410" s="501"/>
      <c r="BF410" s="580">
        <v>1055.9000000000001</v>
      </c>
      <c r="BG410" s="502">
        <v>1055.9000000000001</v>
      </c>
      <c r="BH410" s="503">
        <v>0</v>
      </c>
      <c r="BI410" s="503">
        <v>0</v>
      </c>
      <c r="BJ410" s="503">
        <v>0</v>
      </c>
      <c r="BK410" s="503">
        <v>1055.9000000000001</v>
      </c>
      <c r="BL410" s="503">
        <v>1055.9000000000001</v>
      </c>
      <c r="BM410" s="503">
        <v>1055.9000000000001</v>
      </c>
      <c r="BN410" s="503">
        <v>0</v>
      </c>
      <c r="BO410" s="503">
        <v>1055.8699999999999</v>
      </c>
      <c r="BP410" s="503">
        <v>36.084435586156914</v>
      </c>
      <c r="BQ410" s="503">
        <v>0</v>
      </c>
      <c r="BR410" s="503">
        <v>0</v>
      </c>
      <c r="BS410" s="503">
        <v>1055.93</v>
      </c>
      <c r="BT410" s="503">
        <v>0</v>
      </c>
      <c r="BU410" s="504">
        <v>0</v>
      </c>
      <c r="BV410" s="307"/>
      <c r="BW410" s="458"/>
      <c r="BX410" s="505"/>
      <c r="BY410" s="505"/>
      <c r="BZ410" s="505"/>
      <c r="CA410" s="505"/>
      <c r="CB410" s="505"/>
      <c r="CC410" s="505"/>
      <c r="CD410" s="505"/>
      <c r="CE410" s="505"/>
      <c r="CF410" s="505"/>
      <c r="CG410" s="505"/>
      <c r="CH410" s="505"/>
      <c r="CI410" s="505"/>
      <c r="CJ410" s="505"/>
      <c r="CK410" s="505"/>
      <c r="CL410" s="505"/>
      <c r="CM410" s="505"/>
      <c r="CN410" s="505"/>
      <c r="CO410" s="500"/>
      <c r="CP410" s="505"/>
      <c r="CQ410" s="505"/>
      <c r="CR410" s="506"/>
      <c r="CS410" s="500"/>
      <c r="CT410" s="505"/>
      <c r="CU410" s="500"/>
      <c r="CV410" s="500"/>
      <c r="CW410" s="500"/>
      <c r="CX410" s="506"/>
      <c r="CY410" s="505"/>
      <c r="CZ410" s="475"/>
      <c r="DA410" s="307"/>
      <c r="DB410" s="507">
        <v>0</v>
      </c>
      <c r="DC410" s="508"/>
      <c r="DD410" s="590"/>
      <c r="DE410" s="590"/>
      <c r="DF410" s="573">
        <v>740.33</v>
      </c>
      <c r="DG410" s="396">
        <v>255.42</v>
      </c>
      <c r="DH410" s="397"/>
      <c r="DI410" s="512"/>
      <c r="DJ410" s="171">
        <v>995.75</v>
      </c>
      <c r="DK410" s="172">
        <v>740.33</v>
      </c>
      <c r="DL410" s="172">
        <v>255.42</v>
      </c>
      <c r="DM410" s="172">
        <v>0</v>
      </c>
      <c r="DN410" s="172">
        <v>0</v>
      </c>
      <c r="DO410" s="172">
        <v>3530.29</v>
      </c>
      <c r="DP410" s="172">
        <v>968.76</v>
      </c>
      <c r="DQ410" s="513">
        <v>0</v>
      </c>
      <c r="DS410" s="2"/>
      <c r="DT410" s="2"/>
      <c r="DU410" s="2"/>
      <c r="DV410" s="2"/>
      <c r="DW410" s="60"/>
      <c r="DX410" s="512">
        <v>0</v>
      </c>
      <c r="DY410" s="514">
        <v>0</v>
      </c>
      <c r="DZ410" s="169">
        <v>101.47</v>
      </c>
      <c r="EA410" s="169">
        <v>35.009999999999991</v>
      </c>
      <c r="EB410" s="577"/>
      <c r="EC410" s="577"/>
      <c r="ED410" s="577"/>
      <c r="EE410" s="577"/>
      <c r="EF410" s="577"/>
      <c r="EG410" s="577"/>
      <c r="EH410" s="577"/>
      <c r="EI410" s="577"/>
      <c r="EJ410" s="577"/>
      <c r="EK410" s="577"/>
      <c r="EL410" s="577"/>
      <c r="EM410" s="169">
        <v>1164.95</v>
      </c>
      <c r="EO410" s="656">
        <v>4794</v>
      </c>
      <c r="EP410" s="657">
        <v>13124</v>
      </c>
      <c r="EQ410" s="658">
        <v>2848</v>
      </c>
      <c r="ER410" s="657">
        <v>2581</v>
      </c>
      <c r="ES410" s="657">
        <v>3315</v>
      </c>
      <c r="EU410" s="635">
        <v>4.1200000000000001E-2</v>
      </c>
      <c r="EV410" s="635">
        <v>4.4276143314884941E-2</v>
      </c>
      <c r="EW410" s="635">
        <v>1.5894955079474776E-2</v>
      </c>
      <c r="EX410" s="635">
        <v>2.7139087825103655E-2</v>
      </c>
      <c r="EY410" s="635">
        <v>3.0156815440289503E-4</v>
      </c>
      <c r="EZ410" s="9"/>
    </row>
    <row r="411" spans="8:156" x14ac:dyDescent="0.2">
      <c r="H411" s="14"/>
      <c r="I411" s="248"/>
      <c r="K411" s="249"/>
      <c r="L411" s="249"/>
      <c r="M411" s="486">
        <v>45278</v>
      </c>
      <c r="N411" s="193">
        <v>5053</v>
      </c>
      <c r="O411" s="191">
        <v>13419</v>
      </c>
      <c r="P411" s="192">
        <v>2893</v>
      </c>
      <c r="Q411" s="191">
        <v>1960</v>
      </c>
      <c r="R411" s="578">
        <v>3347</v>
      </c>
      <c r="S411" s="487"/>
      <c r="T411" s="488"/>
      <c r="U411" s="21"/>
      <c r="V411" s="21"/>
      <c r="W411" s="489"/>
      <c r="X411" s="490">
        <v>1418</v>
      </c>
      <c r="Y411" s="194">
        <v>67</v>
      </c>
      <c r="Z411" s="192">
        <v>0</v>
      </c>
      <c r="AA411" s="192">
        <v>10505.12</v>
      </c>
      <c r="AB411" s="192">
        <v>10956</v>
      </c>
      <c r="AC411" s="194">
        <v>-450.8799999999992</v>
      </c>
      <c r="AD411" s="491">
        <v>10956</v>
      </c>
      <c r="AE411" s="492">
        <v>11993.84</v>
      </c>
      <c r="AF411" s="192">
        <v>13419</v>
      </c>
      <c r="AG411" s="192">
        <v>13000</v>
      </c>
      <c r="AH411" s="597">
        <v>11152.84</v>
      </c>
      <c r="AI411" s="193">
        <v>0</v>
      </c>
      <c r="AJ411" s="194">
        <v>5053</v>
      </c>
      <c r="AK411" s="192">
        <v>0</v>
      </c>
      <c r="AL411" s="192">
        <v>10131.51</v>
      </c>
      <c r="AM411" s="207">
        <v>1165.1300000000001</v>
      </c>
      <c r="AN411" s="207">
        <v>30.659523809523812</v>
      </c>
      <c r="AO411" s="197" t="e">
        <v>#DIV/0!</v>
      </c>
      <c r="AP411" s="493">
        <v>1072.03</v>
      </c>
      <c r="AQ411" s="494">
        <v>0</v>
      </c>
      <c r="AR411" s="495">
        <v>1141.6199999999999</v>
      </c>
      <c r="AS411" s="495">
        <v>1136.56</v>
      </c>
      <c r="AT411" s="495">
        <v>1238.77</v>
      </c>
      <c r="AU411" s="496">
        <v>1220.26</v>
      </c>
      <c r="AV411" s="596">
        <v>1173.53</v>
      </c>
      <c r="AW411" s="21"/>
      <c r="AX411" s="497">
        <v>1.2877000000000001</v>
      </c>
      <c r="AY411" s="498">
        <v>1.5064</v>
      </c>
      <c r="AZ411" s="499">
        <v>2.5716000000000001</v>
      </c>
      <c r="BA411" s="499">
        <v>2.4274</v>
      </c>
      <c r="BB411" s="579">
        <v>1.9029</v>
      </c>
      <c r="BC411" s="307"/>
      <c r="BD411" s="500"/>
      <c r="BE411" s="501"/>
      <c r="BF411" s="580">
        <v>1055.27</v>
      </c>
      <c r="BG411" s="502">
        <v>1055.27</v>
      </c>
      <c r="BH411" s="503">
        <v>0</v>
      </c>
      <c r="BI411" s="503">
        <v>0</v>
      </c>
      <c r="BJ411" s="503">
        <v>0</v>
      </c>
      <c r="BK411" s="503">
        <v>1055.27</v>
      </c>
      <c r="BL411" s="503">
        <v>1055.27</v>
      </c>
      <c r="BM411" s="503">
        <v>1055.27</v>
      </c>
      <c r="BN411" s="503">
        <v>0</v>
      </c>
      <c r="BO411" s="503">
        <v>1055.25</v>
      </c>
      <c r="BP411" s="503">
        <v>36.1746400719856</v>
      </c>
      <c r="BQ411" s="503">
        <v>0</v>
      </c>
      <c r="BR411" s="503">
        <v>0</v>
      </c>
      <c r="BS411" s="503">
        <v>1055.25</v>
      </c>
      <c r="BT411" s="503">
        <v>0</v>
      </c>
      <c r="BU411" s="504">
        <v>0</v>
      </c>
      <c r="BV411" s="307"/>
      <c r="BW411" s="458"/>
      <c r="BX411" s="505"/>
      <c r="BY411" s="505"/>
      <c r="BZ411" s="505"/>
      <c r="CA411" s="505"/>
      <c r="CB411" s="505"/>
      <c r="CC411" s="505"/>
      <c r="CD411" s="505"/>
      <c r="CE411" s="505"/>
      <c r="CF411" s="505"/>
      <c r="CG411" s="505"/>
      <c r="CH411" s="505"/>
      <c r="CI411" s="505"/>
      <c r="CJ411" s="505"/>
      <c r="CK411" s="505"/>
      <c r="CL411" s="505"/>
      <c r="CM411" s="505"/>
      <c r="CN411" s="505"/>
      <c r="CO411" s="500"/>
      <c r="CP411" s="505"/>
      <c r="CQ411" s="505"/>
      <c r="CR411" s="506"/>
      <c r="CS411" s="500"/>
      <c r="CT411" s="505"/>
      <c r="CU411" s="500"/>
      <c r="CV411" s="500"/>
      <c r="CW411" s="500"/>
      <c r="CX411" s="506"/>
      <c r="CY411" s="505"/>
      <c r="CZ411" s="475"/>
      <c r="DA411" s="307"/>
      <c r="DB411" s="507">
        <v>0</v>
      </c>
      <c r="DC411" s="508"/>
      <c r="DD411" s="590"/>
      <c r="DE411" s="590"/>
      <c r="DF411" s="573">
        <v>709.05</v>
      </c>
      <c r="DG411" s="396">
        <v>255.8</v>
      </c>
      <c r="DH411" s="397"/>
      <c r="DI411" s="512"/>
      <c r="DJ411" s="171">
        <v>964.84999999999991</v>
      </c>
      <c r="DK411" s="172">
        <v>709.05</v>
      </c>
      <c r="DL411" s="172">
        <v>255.8</v>
      </c>
      <c r="DM411" s="172">
        <v>1277.83</v>
      </c>
      <c r="DN411" s="172">
        <v>601.1</v>
      </c>
      <c r="DO411" s="172">
        <v>2961.51</v>
      </c>
      <c r="DP411" s="172">
        <v>623.46</v>
      </c>
      <c r="DQ411" s="513">
        <v>0</v>
      </c>
      <c r="DS411" s="2"/>
      <c r="DT411" s="2"/>
      <c r="DU411" s="2"/>
      <c r="DV411" s="2"/>
      <c r="DW411" s="60"/>
      <c r="DX411" s="512">
        <v>53669</v>
      </c>
      <c r="DY411" s="514">
        <v>2</v>
      </c>
      <c r="DZ411" s="169">
        <v>74.489999999999995</v>
      </c>
      <c r="EA411" s="169">
        <v>26.870000000000005</v>
      </c>
      <c r="EB411" s="577"/>
      <c r="EC411" s="577"/>
      <c r="ED411" s="577"/>
      <c r="EE411" s="577"/>
      <c r="EF411" s="577"/>
      <c r="EG411" s="577"/>
      <c r="EH411" s="577"/>
      <c r="EI411" s="577"/>
      <c r="EJ411" s="577"/>
      <c r="EK411" s="577"/>
      <c r="EL411" s="577"/>
      <c r="EM411" s="169">
        <v>1165.1300000000001</v>
      </c>
      <c r="EO411" s="656">
        <v>4837</v>
      </c>
      <c r="EP411" s="657">
        <v>12786</v>
      </c>
      <c r="EQ411" s="658">
        <v>2837</v>
      </c>
      <c r="ER411" s="657">
        <v>1938</v>
      </c>
      <c r="ES411" s="657">
        <v>3346</v>
      </c>
      <c r="EU411" s="635">
        <v>4.2746883039778347E-2</v>
      </c>
      <c r="EV411" s="635">
        <v>4.7171920411357031E-2</v>
      </c>
      <c r="EW411" s="635">
        <v>1.9357068786726581E-2</v>
      </c>
      <c r="EX411" s="635">
        <v>1.1224489795918367E-2</v>
      </c>
      <c r="EY411" s="635">
        <v>2.9877502240812666E-4</v>
      </c>
      <c r="EZ411" s="9"/>
    </row>
    <row r="412" spans="8:156" x14ac:dyDescent="0.2">
      <c r="H412" s="14"/>
      <c r="I412" s="248"/>
      <c r="K412" s="249"/>
      <c r="L412" s="249"/>
      <c r="M412" s="486">
        <v>45279</v>
      </c>
      <c r="N412" s="193">
        <v>4999</v>
      </c>
      <c r="O412" s="191">
        <v>13456</v>
      </c>
      <c r="P412" s="192">
        <v>3022</v>
      </c>
      <c r="Q412" s="191">
        <v>0</v>
      </c>
      <c r="R412" s="578">
        <v>4016</v>
      </c>
      <c r="S412" s="487"/>
      <c r="T412" s="488"/>
      <c r="U412" s="21"/>
      <c r="V412" s="21"/>
      <c r="W412" s="489"/>
      <c r="X412" s="490">
        <v>1303</v>
      </c>
      <c r="Y412" s="194">
        <v>64</v>
      </c>
      <c r="Z412" s="192">
        <v>0</v>
      </c>
      <c r="AA412" s="192">
        <v>10549.76</v>
      </c>
      <c r="AB412" s="192">
        <v>11035</v>
      </c>
      <c r="AC412" s="194">
        <v>-485.23999999999978</v>
      </c>
      <c r="AD412" s="491">
        <v>11035</v>
      </c>
      <c r="AE412" s="492">
        <v>11198.73</v>
      </c>
      <c r="AF412" s="192">
        <v>13456</v>
      </c>
      <c r="AG412" s="192">
        <v>13000</v>
      </c>
      <c r="AH412" s="597">
        <v>10444.73</v>
      </c>
      <c r="AI412" s="193">
        <v>0</v>
      </c>
      <c r="AJ412" s="194">
        <v>4999</v>
      </c>
      <c r="AK412" s="192">
        <v>0</v>
      </c>
      <c r="AL412" s="192">
        <v>10131.51</v>
      </c>
      <c r="AM412" s="207">
        <v>1141.3599999999999</v>
      </c>
      <c r="AN412" s="207">
        <v>30.907142857142862</v>
      </c>
      <c r="AO412" s="197" t="e">
        <v>#DIV/0!</v>
      </c>
      <c r="AP412" s="493">
        <v>750.91</v>
      </c>
      <c r="AQ412" s="494">
        <v>0</v>
      </c>
      <c r="AR412" s="495">
        <v>1142.05</v>
      </c>
      <c r="AS412" s="495">
        <v>1135.3900000000001</v>
      </c>
      <c r="AT412" s="495">
        <v>1239.74</v>
      </c>
      <c r="AU412" s="496">
        <v>0</v>
      </c>
      <c r="AV412" s="596">
        <v>1168.8900000000001</v>
      </c>
      <c r="AW412" s="21"/>
      <c r="AX412" s="497">
        <v>1.2981</v>
      </c>
      <c r="AY412" s="498">
        <v>1.4882</v>
      </c>
      <c r="AZ412" s="499">
        <v>2.5838999999999999</v>
      </c>
      <c r="BA412" s="499">
        <v>0</v>
      </c>
      <c r="BB412" s="579">
        <v>1.8369</v>
      </c>
      <c r="BC412" s="307"/>
      <c r="BD412" s="500"/>
      <c r="BE412" s="501"/>
      <c r="BF412" s="580">
        <v>1053.81</v>
      </c>
      <c r="BG412" s="502">
        <v>1053.81</v>
      </c>
      <c r="BH412" s="503">
        <v>0</v>
      </c>
      <c r="BI412" s="503">
        <v>0</v>
      </c>
      <c r="BJ412" s="503">
        <v>0</v>
      </c>
      <c r="BK412" s="503">
        <v>1053.81</v>
      </c>
      <c r="BL412" s="503">
        <v>1053.81</v>
      </c>
      <c r="BM412" s="503">
        <v>1053.81</v>
      </c>
      <c r="BN412" s="503">
        <v>0</v>
      </c>
      <c r="BO412" s="503">
        <v>1053.77</v>
      </c>
      <c r="BP412" s="503">
        <v>34.760130231828349</v>
      </c>
      <c r="BQ412" s="503">
        <v>0</v>
      </c>
      <c r="BR412" s="503">
        <v>0</v>
      </c>
      <c r="BS412" s="503">
        <v>1053.8599999999999</v>
      </c>
      <c r="BT412" s="503">
        <v>0</v>
      </c>
      <c r="BU412" s="504">
        <v>0</v>
      </c>
      <c r="BV412" s="307"/>
      <c r="BW412" s="458"/>
      <c r="BX412" s="505"/>
      <c r="BY412" s="505"/>
      <c r="BZ412" s="505"/>
      <c r="CA412" s="505"/>
      <c r="CB412" s="505"/>
      <c r="CC412" s="505"/>
      <c r="CD412" s="505"/>
      <c r="CE412" s="505"/>
      <c r="CF412" s="505"/>
      <c r="CG412" s="505"/>
      <c r="CH412" s="505"/>
      <c r="CI412" s="505"/>
      <c r="CJ412" s="505"/>
      <c r="CK412" s="505"/>
      <c r="CL412" s="505"/>
      <c r="CM412" s="505"/>
      <c r="CN412" s="505"/>
      <c r="CO412" s="500"/>
      <c r="CP412" s="505"/>
      <c r="CQ412" s="505"/>
      <c r="CR412" s="506"/>
      <c r="CS412" s="500"/>
      <c r="CT412" s="505"/>
      <c r="CU412" s="500"/>
      <c r="CV412" s="500"/>
      <c r="CW412" s="500"/>
      <c r="CX412" s="506"/>
      <c r="CY412" s="505"/>
      <c r="CZ412" s="475"/>
      <c r="DA412" s="307"/>
      <c r="DB412" s="507">
        <v>0</v>
      </c>
      <c r="DC412" s="508"/>
      <c r="DD412" s="590"/>
      <c r="DE412" s="590"/>
      <c r="DF412" s="573">
        <v>652.14</v>
      </c>
      <c r="DG412" s="396">
        <v>234</v>
      </c>
      <c r="DH412" s="397"/>
      <c r="DI412" s="512"/>
      <c r="DJ412" s="171">
        <v>886.14</v>
      </c>
      <c r="DK412" s="172">
        <v>652.14</v>
      </c>
      <c r="DL412" s="172">
        <v>234</v>
      </c>
      <c r="DM412" s="172">
        <v>536.48</v>
      </c>
      <c r="DN412" s="172">
        <v>210.17</v>
      </c>
      <c r="DO412" s="172">
        <v>3077.17</v>
      </c>
      <c r="DP412" s="172">
        <v>647.29</v>
      </c>
      <c r="DQ412" s="513">
        <v>0</v>
      </c>
      <c r="DS412" s="2"/>
      <c r="DT412" s="2"/>
      <c r="DU412" s="2"/>
      <c r="DV412" s="2"/>
      <c r="DW412" s="60"/>
      <c r="DX412" s="512">
        <v>22532</v>
      </c>
      <c r="DY412" s="514">
        <v>1</v>
      </c>
      <c r="DZ412" s="169">
        <v>0</v>
      </c>
      <c r="EA412" s="169">
        <v>0</v>
      </c>
      <c r="EB412" s="577"/>
      <c r="EC412" s="577"/>
      <c r="ED412" s="577"/>
      <c r="EE412" s="577"/>
      <c r="EF412" s="577"/>
      <c r="EG412" s="577"/>
      <c r="EH412" s="577"/>
      <c r="EI412" s="577"/>
      <c r="EJ412" s="577"/>
      <c r="EK412" s="577"/>
      <c r="EL412" s="577"/>
      <c r="EM412" s="169">
        <v>1141.3599999999999</v>
      </c>
      <c r="EO412" s="656">
        <v>4773</v>
      </c>
      <c r="EP412" s="657">
        <v>12821</v>
      </c>
      <c r="EQ412" s="658">
        <v>2973.6</v>
      </c>
      <c r="ER412" s="657">
        <v>283</v>
      </c>
      <c r="ES412" s="657">
        <v>3898</v>
      </c>
      <c r="EU412" s="635">
        <v>4.5209041808361675E-2</v>
      </c>
      <c r="EV412" s="635">
        <v>4.7190844233055883E-2</v>
      </c>
      <c r="EW412" s="635">
        <v>1.6015883520847152E-2</v>
      </c>
      <c r="EX412" s="635" t="e">
        <v>#DIV/0!</v>
      </c>
      <c r="EY412" s="635">
        <v>2.9382470119521914E-2</v>
      </c>
      <c r="EZ412" s="9"/>
    </row>
    <row r="413" spans="8:156" x14ac:dyDescent="0.2">
      <c r="H413" s="14"/>
      <c r="I413" s="248"/>
      <c r="K413" s="249"/>
      <c r="L413" s="249"/>
      <c r="M413" s="486">
        <v>45280</v>
      </c>
      <c r="N413" s="193">
        <v>5000</v>
      </c>
      <c r="O413" s="191">
        <v>13348</v>
      </c>
      <c r="P413" s="192">
        <v>2969</v>
      </c>
      <c r="Q413" s="191">
        <v>0</v>
      </c>
      <c r="R413" s="578">
        <v>4151</v>
      </c>
      <c r="S413" s="487"/>
      <c r="T413" s="488"/>
      <c r="U413" s="21"/>
      <c r="V413" s="21"/>
      <c r="W413" s="489"/>
      <c r="X413" s="490">
        <v>1241</v>
      </c>
      <c r="Y413" s="194">
        <v>64</v>
      </c>
      <c r="Z413" s="192">
        <v>0</v>
      </c>
      <c r="AA413" s="192">
        <v>10527.39</v>
      </c>
      <c r="AB413" s="192">
        <v>11010</v>
      </c>
      <c r="AC413" s="194">
        <v>-482.61000000000058</v>
      </c>
      <c r="AD413" s="491">
        <v>11010</v>
      </c>
      <c r="AE413" s="492">
        <v>11304.67</v>
      </c>
      <c r="AF413" s="192">
        <v>13348</v>
      </c>
      <c r="AG413" s="192">
        <v>13000</v>
      </c>
      <c r="AH413" s="597">
        <v>10498.67</v>
      </c>
      <c r="AI413" s="193">
        <v>0</v>
      </c>
      <c r="AJ413" s="194">
        <v>5000</v>
      </c>
      <c r="AK413" s="192">
        <v>0</v>
      </c>
      <c r="AL413" s="192">
        <v>10131.51</v>
      </c>
      <c r="AM413" s="207">
        <v>1136.32</v>
      </c>
      <c r="AN413" s="207">
        <v>32.007142857142853</v>
      </c>
      <c r="AO413" s="197" t="e">
        <v>#DIV/0!</v>
      </c>
      <c r="AP413" s="493">
        <v>712.01</v>
      </c>
      <c r="AQ413" s="494">
        <v>0</v>
      </c>
      <c r="AR413" s="495">
        <v>1145.32</v>
      </c>
      <c r="AS413" s="495">
        <v>1133.69</v>
      </c>
      <c r="AT413" s="495">
        <v>1237.33</v>
      </c>
      <c r="AU413" s="496">
        <v>0</v>
      </c>
      <c r="AV413" s="596">
        <v>1155.68</v>
      </c>
      <c r="AW413" s="21"/>
      <c r="AX413" s="497">
        <v>1.3443000000000001</v>
      </c>
      <c r="AY413" s="498">
        <v>1.4722999999999999</v>
      </c>
      <c r="AZ413" s="499">
        <v>2.5615000000000001</v>
      </c>
      <c r="BA413" s="499">
        <v>0</v>
      </c>
      <c r="BB413" s="579">
        <v>1.6676</v>
      </c>
      <c r="BC413" s="307"/>
      <c r="BD413" s="500"/>
      <c r="BE413" s="501"/>
      <c r="BF413" s="580">
        <v>1053.24</v>
      </c>
      <c r="BG413" s="502">
        <v>1053.24</v>
      </c>
      <c r="BH413" s="503">
        <v>0</v>
      </c>
      <c r="BI413" s="503">
        <v>0</v>
      </c>
      <c r="BJ413" s="503">
        <v>0</v>
      </c>
      <c r="BK413" s="503">
        <v>1053.24</v>
      </c>
      <c r="BL413" s="503">
        <v>1053.24</v>
      </c>
      <c r="BM413" s="503">
        <v>1053.24</v>
      </c>
      <c r="BN413" s="503">
        <v>0</v>
      </c>
      <c r="BO413" s="503">
        <v>1053.23</v>
      </c>
      <c r="BP413" s="503">
        <v>33.154939531961681</v>
      </c>
      <c r="BQ413" s="503">
        <v>0</v>
      </c>
      <c r="BR413" s="503">
        <v>0</v>
      </c>
      <c r="BS413" s="503">
        <v>1053.29</v>
      </c>
      <c r="BT413" s="503">
        <v>0</v>
      </c>
      <c r="BU413" s="504">
        <v>0</v>
      </c>
      <c r="BV413" s="307"/>
      <c r="BW413" s="458"/>
      <c r="BX413" s="505"/>
      <c r="BY413" s="505"/>
      <c r="BZ413" s="505"/>
      <c r="CA413" s="505"/>
      <c r="CB413" s="505"/>
      <c r="CC413" s="505"/>
      <c r="CD413" s="505"/>
      <c r="CE413" s="505"/>
      <c r="CF413" s="505"/>
      <c r="CG413" s="505"/>
      <c r="CH413" s="505"/>
      <c r="CI413" s="505"/>
      <c r="CJ413" s="505"/>
      <c r="CK413" s="505"/>
      <c r="CL413" s="505"/>
      <c r="CM413" s="505"/>
      <c r="CN413" s="505"/>
      <c r="CO413" s="500"/>
      <c r="CP413" s="505"/>
      <c r="CQ413" s="505"/>
      <c r="CR413" s="506"/>
      <c r="CS413" s="500"/>
      <c r="CT413" s="505"/>
      <c r="CU413" s="500"/>
      <c r="CV413" s="500"/>
      <c r="CW413" s="500"/>
      <c r="CX413" s="506"/>
      <c r="CY413" s="505"/>
      <c r="CZ413" s="475"/>
      <c r="DA413" s="307"/>
      <c r="DB413" s="507">
        <v>0</v>
      </c>
      <c r="DC413" s="508"/>
      <c r="DD413" s="590"/>
      <c r="DE413" s="590"/>
      <c r="DF413" s="573">
        <v>632.33000000000004</v>
      </c>
      <c r="DG413" s="396">
        <v>212.06</v>
      </c>
      <c r="DH413" s="397"/>
      <c r="DI413" s="512"/>
      <c r="DJ413" s="171">
        <v>844.3900000000001</v>
      </c>
      <c r="DK413" s="172">
        <v>632.33000000000004</v>
      </c>
      <c r="DL413" s="172">
        <v>212.06</v>
      </c>
      <c r="DM413" s="172">
        <v>853.74</v>
      </c>
      <c r="DN413" s="172">
        <v>229.24</v>
      </c>
      <c r="DO413" s="172">
        <v>2855.7599999999998</v>
      </c>
      <c r="DP413" s="172">
        <v>630.1099999999999</v>
      </c>
      <c r="DQ413" s="513">
        <v>0</v>
      </c>
      <c r="DS413" s="2"/>
      <c r="DT413" s="2"/>
      <c r="DU413" s="2"/>
      <c r="DV413" s="2"/>
      <c r="DW413" s="60"/>
      <c r="DX413" s="512">
        <v>35857</v>
      </c>
      <c r="DY413" s="514">
        <v>1</v>
      </c>
      <c r="DZ413" s="169">
        <v>0</v>
      </c>
      <c r="EA413" s="169">
        <v>0</v>
      </c>
      <c r="EB413" s="577"/>
      <c r="EC413" s="577"/>
      <c r="ED413" s="577"/>
      <c r="EE413" s="577"/>
      <c r="EF413" s="577"/>
      <c r="EG413" s="577"/>
      <c r="EH413" s="577"/>
      <c r="EI413" s="577"/>
      <c r="EJ413" s="577"/>
      <c r="EK413" s="577"/>
      <c r="EL413" s="577"/>
      <c r="EM413" s="169">
        <v>1136.32</v>
      </c>
      <c r="EO413" s="656">
        <v>4762.8</v>
      </c>
      <c r="EP413" s="657">
        <v>12701.3</v>
      </c>
      <c r="EQ413" s="658">
        <v>2933.2</v>
      </c>
      <c r="ER413" s="657">
        <v>286</v>
      </c>
      <c r="ES413" s="657">
        <v>4010.7</v>
      </c>
      <c r="EU413" s="635">
        <v>4.7439999999999961E-2</v>
      </c>
      <c r="EV413" s="635">
        <v>4.844920587353916E-2</v>
      </c>
      <c r="EW413" s="635">
        <v>1.2057931963624178E-2</v>
      </c>
      <c r="EX413" s="635" t="e">
        <v>#DIV/0!</v>
      </c>
      <c r="EY413" s="635">
        <v>3.379908455793789E-2</v>
      </c>
      <c r="EZ413" s="9"/>
    </row>
    <row r="414" spans="8:156" x14ac:dyDescent="0.2">
      <c r="H414" s="14"/>
      <c r="I414" s="248"/>
      <c r="K414" s="249"/>
      <c r="L414" s="249"/>
      <c r="M414" s="486">
        <v>45281</v>
      </c>
      <c r="N414" s="193">
        <v>5000</v>
      </c>
      <c r="O414" s="191">
        <v>13508</v>
      </c>
      <c r="P414" s="192">
        <v>2997</v>
      </c>
      <c r="Q414" s="191">
        <v>845</v>
      </c>
      <c r="R414" s="578">
        <v>4454</v>
      </c>
      <c r="S414" s="487"/>
      <c r="T414" s="488"/>
      <c r="U414" s="21"/>
      <c r="V414" s="21"/>
      <c r="W414" s="489"/>
      <c r="X414" s="490">
        <v>1361</v>
      </c>
      <c r="Y414" s="194">
        <v>67</v>
      </c>
      <c r="Z414" s="192">
        <v>0</v>
      </c>
      <c r="AA414" s="192">
        <v>10509.28</v>
      </c>
      <c r="AB414" s="192">
        <v>11195</v>
      </c>
      <c r="AC414" s="194">
        <v>-685.71999999999935</v>
      </c>
      <c r="AD414" s="491">
        <v>11195</v>
      </c>
      <c r="AE414" s="492">
        <v>11546.8</v>
      </c>
      <c r="AF414" s="192">
        <v>13508</v>
      </c>
      <c r="AG414" s="192">
        <v>13000</v>
      </c>
      <c r="AH414" s="597">
        <v>10912.8</v>
      </c>
      <c r="AI414" s="193">
        <v>0</v>
      </c>
      <c r="AJ414" s="194">
        <v>5000</v>
      </c>
      <c r="AK414" s="192">
        <v>0</v>
      </c>
      <c r="AL414" s="192">
        <v>10131.51</v>
      </c>
      <c r="AM414" s="207">
        <v>1131.7</v>
      </c>
      <c r="AN414" s="207">
        <v>32.290476190476191</v>
      </c>
      <c r="AO414" s="197" t="e">
        <v>#DIV/0!</v>
      </c>
      <c r="AP414" s="493">
        <v>1145.22</v>
      </c>
      <c r="AQ414" s="494">
        <v>357.28</v>
      </c>
      <c r="AR414" s="495">
        <v>1146.06</v>
      </c>
      <c r="AS414" s="495">
        <v>1134.6600000000001</v>
      </c>
      <c r="AT414" s="495">
        <v>1238.5</v>
      </c>
      <c r="AU414" s="496">
        <v>1220.26</v>
      </c>
      <c r="AV414" s="596">
        <v>1152.7</v>
      </c>
      <c r="AW414" s="21"/>
      <c r="AX414" s="497">
        <v>1.3562000000000001</v>
      </c>
      <c r="AY414" s="498">
        <v>1.4762</v>
      </c>
      <c r="AZ414" s="499">
        <v>2.5684</v>
      </c>
      <c r="BA414" s="499">
        <v>2.4274</v>
      </c>
      <c r="BB414" s="579">
        <v>1.6187</v>
      </c>
      <c r="BC414" s="307"/>
      <c r="BD414" s="500"/>
      <c r="BE414" s="501"/>
      <c r="BF414" s="580">
        <v>1055.4000000000001</v>
      </c>
      <c r="BG414" s="502">
        <v>1055.4000000000001</v>
      </c>
      <c r="BH414" s="503">
        <v>0</v>
      </c>
      <c r="BI414" s="503">
        <v>0</v>
      </c>
      <c r="BJ414" s="503">
        <v>0</v>
      </c>
      <c r="BK414" s="503">
        <v>1055.4000000000001</v>
      </c>
      <c r="BL414" s="503">
        <v>1055.4000000000001</v>
      </c>
      <c r="BM414" s="503">
        <v>1055.4000000000001</v>
      </c>
      <c r="BN414" s="503">
        <v>1053.97</v>
      </c>
      <c r="BO414" s="503">
        <v>1054.93</v>
      </c>
      <c r="BP414" s="503">
        <v>34.545590210416357</v>
      </c>
      <c r="BQ414" s="503">
        <v>0</v>
      </c>
      <c r="BR414" s="503">
        <v>0</v>
      </c>
      <c r="BS414" s="503">
        <v>1054.98</v>
      </c>
      <c r="BT414" s="503">
        <v>0</v>
      </c>
      <c r="BU414" s="504">
        <v>0</v>
      </c>
      <c r="BV414" s="307"/>
      <c r="BW414" s="458"/>
      <c r="BX414" s="505"/>
      <c r="BY414" s="505"/>
      <c r="BZ414" s="505"/>
      <c r="CA414" s="505"/>
      <c r="CB414" s="505"/>
      <c r="CC414" s="505"/>
      <c r="CD414" s="505"/>
      <c r="CE414" s="505"/>
      <c r="CF414" s="505"/>
      <c r="CG414" s="505"/>
      <c r="CH414" s="505"/>
      <c r="CI414" s="505"/>
      <c r="CJ414" s="505"/>
      <c r="CK414" s="505"/>
      <c r="CL414" s="505"/>
      <c r="CM414" s="505"/>
      <c r="CN414" s="505"/>
      <c r="CO414" s="500"/>
      <c r="CP414" s="505"/>
      <c r="CQ414" s="505"/>
      <c r="CR414" s="506"/>
      <c r="CS414" s="500"/>
      <c r="CT414" s="505"/>
      <c r="CU414" s="500"/>
      <c r="CV414" s="500"/>
      <c r="CW414" s="500"/>
      <c r="CX414" s="506"/>
      <c r="CY414" s="505"/>
      <c r="CZ414" s="475"/>
      <c r="DA414" s="307"/>
      <c r="DB414" s="507">
        <v>0</v>
      </c>
      <c r="DC414" s="508"/>
      <c r="DD414" s="590"/>
      <c r="DE414" s="590"/>
      <c r="DF414" s="573">
        <v>681.8</v>
      </c>
      <c r="DG414" s="396">
        <v>244.16</v>
      </c>
      <c r="DH414" s="397"/>
      <c r="DI414" s="512"/>
      <c r="DJ414" s="171">
        <v>925.95999999999992</v>
      </c>
      <c r="DK414" s="172">
        <v>681.8</v>
      </c>
      <c r="DL414" s="172">
        <v>244.16</v>
      </c>
      <c r="DM414" s="172">
        <v>1100.26</v>
      </c>
      <c r="DN414" s="172">
        <v>280.64</v>
      </c>
      <c r="DO414" s="172">
        <v>2437.3000000000002</v>
      </c>
      <c r="DP414" s="172">
        <v>593.63</v>
      </c>
      <c r="DQ414" s="513">
        <v>0</v>
      </c>
      <c r="DS414" s="2"/>
      <c r="DT414" s="2"/>
      <c r="DU414" s="2"/>
      <c r="DV414" s="2"/>
      <c r="DW414" s="60"/>
      <c r="DX414" s="512">
        <v>46211</v>
      </c>
      <c r="DY414" s="514">
        <v>1</v>
      </c>
      <c r="DZ414" s="169">
        <v>32.020000000000003</v>
      </c>
      <c r="EA414" s="169">
        <v>11.459999999999994</v>
      </c>
      <c r="EB414" s="577"/>
      <c r="EC414" s="577"/>
      <c r="ED414" s="577"/>
      <c r="EE414" s="577"/>
      <c r="EF414" s="577"/>
      <c r="EG414" s="577"/>
      <c r="EH414" s="577"/>
      <c r="EI414" s="577"/>
      <c r="EJ414" s="577"/>
      <c r="EK414" s="577"/>
      <c r="EL414" s="577"/>
      <c r="EM414" s="169">
        <v>1131.7</v>
      </c>
      <c r="EO414" s="656">
        <v>4794.6000000000004</v>
      </c>
      <c r="EP414" s="657">
        <v>12859.7</v>
      </c>
      <c r="EQ414" s="658">
        <v>2945.5</v>
      </c>
      <c r="ER414" s="657">
        <v>1034</v>
      </c>
      <c r="ES414" s="657">
        <v>4289.2</v>
      </c>
      <c r="EU414" s="635">
        <v>4.1079999999999929E-2</v>
      </c>
      <c r="EV414" s="635">
        <v>4.7993781462836782E-2</v>
      </c>
      <c r="EW414" s="635">
        <v>1.7183850517183852E-2</v>
      </c>
      <c r="EX414" s="635">
        <v>-0.22366863905325443</v>
      </c>
      <c r="EY414" s="635">
        <v>3.7000449034575701E-2</v>
      </c>
      <c r="EZ414" s="9"/>
    </row>
    <row r="415" spans="8:156" x14ac:dyDescent="0.2">
      <c r="H415" s="14"/>
      <c r="I415" s="248"/>
      <c r="K415" s="249"/>
      <c r="L415" s="249"/>
      <c r="M415" s="486">
        <v>45282</v>
      </c>
      <c r="N415" s="193">
        <v>5000</v>
      </c>
      <c r="O415" s="191">
        <v>13434</v>
      </c>
      <c r="P415" s="192">
        <v>2932</v>
      </c>
      <c r="Q415" s="191">
        <v>2360</v>
      </c>
      <c r="R415" s="578">
        <v>3502</v>
      </c>
      <c r="S415" s="487"/>
      <c r="T415" s="488"/>
      <c r="U415" s="21"/>
      <c r="V415" s="21"/>
      <c r="W415" s="489"/>
      <c r="X415" s="490">
        <v>1417</v>
      </c>
      <c r="Y415" s="194">
        <v>68</v>
      </c>
      <c r="Z415" s="192">
        <v>0</v>
      </c>
      <c r="AA415" s="192">
        <v>10450.379999999999</v>
      </c>
      <c r="AB415" s="192">
        <v>11049</v>
      </c>
      <c r="AC415" s="194">
        <v>-598.6200000000008</v>
      </c>
      <c r="AD415" s="491">
        <v>11049</v>
      </c>
      <c r="AE415" s="492">
        <v>12508.31</v>
      </c>
      <c r="AF415" s="192">
        <v>13434</v>
      </c>
      <c r="AG415" s="192">
        <v>13000</v>
      </c>
      <c r="AH415" s="597">
        <v>11717.31</v>
      </c>
      <c r="AI415" s="193">
        <v>0</v>
      </c>
      <c r="AJ415" s="194">
        <v>5000</v>
      </c>
      <c r="AK415" s="192">
        <v>0</v>
      </c>
      <c r="AL415" s="192">
        <v>9684.06</v>
      </c>
      <c r="AM415" s="207">
        <v>1138.82</v>
      </c>
      <c r="AN415" s="207">
        <v>31.785714285714285</v>
      </c>
      <c r="AO415" s="197" t="e">
        <v>#DIV/0!</v>
      </c>
      <c r="AP415" s="493">
        <v>948.23</v>
      </c>
      <c r="AQ415" s="494">
        <v>98.64</v>
      </c>
      <c r="AR415" s="495">
        <v>1144.57</v>
      </c>
      <c r="AS415" s="495">
        <v>1131.8499999999999</v>
      </c>
      <c r="AT415" s="495">
        <v>1234.97</v>
      </c>
      <c r="AU415" s="496">
        <v>1208.8800000000001</v>
      </c>
      <c r="AV415" s="596">
        <v>1157.8</v>
      </c>
      <c r="AW415" s="21"/>
      <c r="AX415" s="497">
        <v>1.335</v>
      </c>
      <c r="AY415" s="498">
        <v>1.4451000000000001</v>
      </c>
      <c r="AZ415" s="499">
        <v>2.5323000000000002</v>
      </c>
      <c r="BA415" s="499">
        <v>2.2416</v>
      </c>
      <c r="BB415" s="579">
        <v>1.6927000000000001</v>
      </c>
      <c r="BC415" s="307"/>
      <c r="BD415" s="500"/>
      <c r="BE415" s="501"/>
      <c r="BF415" s="580">
        <v>1055.1400000000001</v>
      </c>
      <c r="BG415" s="502">
        <v>1055.1400000000001</v>
      </c>
      <c r="BH415" s="503">
        <v>0</v>
      </c>
      <c r="BI415" s="503">
        <v>0</v>
      </c>
      <c r="BJ415" s="503">
        <v>0</v>
      </c>
      <c r="BK415" s="503">
        <v>1055.1400000000001</v>
      </c>
      <c r="BL415" s="503">
        <v>1055.1400000000001</v>
      </c>
      <c r="BM415" s="503">
        <v>1055.1400000000001</v>
      </c>
      <c r="BN415" s="503">
        <v>0</v>
      </c>
      <c r="BO415" s="503">
        <v>1055.07</v>
      </c>
      <c r="BP415" s="503">
        <v>35.411341266343463</v>
      </c>
      <c r="BQ415" s="503">
        <v>0</v>
      </c>
      <c r="BR415" s="503">
        <v>0</v>
      </c>
      <c r="BS415" s="503">
        <v>1055.0999999999999</v>
      </c>
      <c r="BT415" s="503">
        <v>0</v>
      </c>
      <c r="BU415" s="504">
        <v>0</v>
      </c>
      <c r="BV415" s="307"/>
      <c r="BW415" s="458"/>
      <c r="BX415" s="505"/>
      <c r="BY415" s="505"/>
      <c r="BZ415" s="505"/>
      <c r="CA415" s="505"/>
      <c r="CB415" s="505"/>
      <c r="CC415" s="505"/>
      <c r="CD415" s="505"/>
      <c r="CE415" s="505"/>
      <c r="CF415" s="505"/>
      <c r="CG415" s="505"/>
      <c r="CH415" s="505"/>
      <c r="CI415" s="505"/>
      <c r="CJ415" s="505"/>
      <c r="CK415" s="505"/>
      <c r="CL415" s="505"/>
      <c r="CM415" s="505"/>
      <c r="CN415" s="505"/>
      <c r="CO415" s="500"/>
      <c r="CP415" s="505"/>
      <c r="CQ415" s="505"/>
      <c r="CR415" s="506"/>
      <c r="CS415" s="500"/>
      <c r="CT415" s="505"/>
      <c r="CU415" s="500"/>
      <c r="CV415" s="500"/>
      <c r="CW415" s="500"/>
      <c r="CX415" s="506"/>
      <c r="CY415" s="505"/>
      <c r="CZ415" s="475"/>
      <c r="DA415" s="307"/>
      <c r="DB415" s="507">
        <v>0</v>
      </c>
      <c r="DC415" s="508"/>
      <c r="DD415" s="590"/>
      <c r="DE415" s="590"/>
      <c r="DF415" s="573">
        <v>721.79</v>
      </c>
      <c r="DG415" s="396">
        <v>242.39</v>
      </c>
      <c r="DH415" s="397"/>
      <c r="DI415" s="512"/>
      <c r="DJ415" s="171">
        <v>964.18</v>
      </c>
      <c r="DK415" s="172">
        <v>721.79</v>
      </c>
      <c r="DL415" s="172">
        <v>242.39</v>
      </c>
      <c r="DM415" s="172">
        <v>992.38</v>
      </c>
      <c r="DN415" s="172">
        <v>320.45</v>
      </c>
      <c r="DO415" s="172">
        <v>2166.71</v>
      </c>
      <c r="DP415" s="172">
        <v>515.57000000000005</v>
      </c>
      <c r="DQ415" s="513">
        <v>0</v>
      </c>
      <c r="DS415" s="2"/>
      <c r="DT415" s="2"/>
      <c r="DU415" s="2"/>
      <c r="DV415" s="2"/>
      <c r="DW415" s="60"/>
      <c r="DX415" s="512">
        <v>41680</v>
      </c>
      <c r="DY415" s="514">
        <v>1</v>
      </c>
      <c r="DZ415" s="169">
        <v>85.36</v>
      </c>
      <c r="EA415" s="169">
        <v>28.67</v>
      </c>
      <c r="EB415" s="577"/>
      <c r="EC415" s="577"/>
      <c r="ED415" s="577"/>
      <c r="EE415" s="577"/>
      <c r="EF415" s="577"/>
      <c r="EG415" s="577"/>
      <c r="EH415" s="577"/>
      <c r="EI415" s="577"/>
      <c r="EJ415" s="577"/>
      <c r="EK415" s="577"/>
      <c r="EL415" s="577"/>
      <c r="EM415" s="169">
        <v>1138.82</v>
      </c>
      <c r="EO415" s="656">
        <v>4763.7</v>
      </c>
      <c r="EP415" s="657">
        <v>12776.3</v>
      </c>
      <c r="EQ415" s="658">
        <v>5829.4</v>
      </c>
      <c r="ER415" s="657">
        <v>2274.3000000000002</v>
      </c>
      <c r="ES415" s="657">
        <v>3415.8</v>
      </c>
      <c r="EU415" s="635">
        <v>4.7260000000000038E-2</v>
      </c>
      <c r="EV415" s="635">
        <v>4.8957868095876191E-2</v>
      </c>
      <c r="EW415" s="635">
        <v>-0.98819918144611174</v>
      </c>
      <c r="EX415" s="635">
        <v>3.6313559322033818E-2</v>
      </c>
      <c r="EY415" s="635">
        <v>2.4614505996573336E-2</v>
      </c>
      <c r="EZ415" s="9"/>
    </row>
    <row r="416" spans="8:156" x14ac:dyDescent="0.2">
      <c r="H416" s="14"/>
      <c r="I416" s="248"/>
      <c r="K416" s="249"/>
      <c r="L416" s="249"/>
      <c r="M416" s="486">
        <v>45283</v>
      </c>
      <c r="N416" s="193">
        <v>5000</v>
      </c>
      <c r="O416" s="191">
        <v>13409</v>
      </c>
      <c r="P416" s="192">
        <v>3028</v>
      </c>
      <c r="Q416" s="191">
        <v>2435</v>
      </c>
      <c r="R416" s="578">
        <v>3150</v>
      </c>
      <c r="S416" s="487"/>
      <c r="T416" s="488"/>
      <c r="U416" s="21"/>
      <c r="V416" s="21"/>
      <c r="W416" s="489"/>
      <c r="X416" s="490">
        <v>1392</v>
      </c>
      <c r="Y416" s="194">
        <v>68</v>
      </c>
      <c r="Z416" s="192">
        <v>0</v>
      </c>
      <c r="AA416" s="192">
        <v>10457.209999999999</v>
      </c>
      <c r="AB416" s="192">
        <v>11046</v>
      </c>
      <c r="AC416" s="194">
        <v>-588.79000000000087</v>
      </c>
      <c r="AD416" s="491">
        <v>11046</v>
      </c>
      <c r="AE416" s="492">
        <v>12123.05</v>
      </c>
      <c r="AF416" s="192">
        <v>13409</v>
      </c>
      <c r="AG416" s="192">
        <v>13000</v>
      </c>
      <c r="AH416" s="597">
        <v>11323.05</v>
      </c>
      <c r="AI416" s="193">
        <v>0</v>
      </c>
      <c r="AJ416" s="194">
        <v>5000</v>
      </c>
      <c r="AK416" s="192">
        <v>0</v>
      </c>
      <c r="AL416" s="192">
        <v>9684.06</v>
      </c>
      <c r="AM416" s="207">
        <v>1137.53</v>
      </c>
      <c r="AN416" s="207">
        <v>29.147619047619049</v>
      </c>
      <c r="AO416" s="197" t="e">
        <v>#DIV/0!</v>
      </c>
      <c r="AP416" s="493">
        <v>976.52</v>
      </c>
      <c r="AQ416" s="494">
        <v>278.89999999999998</v>
      </c>
      <c r="AR416" s="495">
        <v>1136.58</v>
      </c>
      <c r="AS416" s="495">
        <v>1131.67</v>
      </c>
      <c r="AT416" s="495">
        <v>1235.25</v>
      </c>
      <c r="AU416" s="496">
        <v>1206.4000000000001</v>
      </c>
      <c r="AV416" s="596">
        <v>1174.94</v>
      </c>
      <c r="AW416" s="21"/>
      <c r="AX416" s="497">
        <v>1.2242</v>
      </c>
      <c r="AY416" s="498">
        <v>1.4401999999999999</v>
      </c>
      <c r="AZ416" s="499">
        <v>2.5400999999999998</v>
      </c>
      <c r="BA416" s="499">
        <v>2.2231999999999998</v>
      </c>
      <c r="BB416" s="579">
        <v>1.9177</v>
      </c>
      <c r="BC416" s="307"/>
      <c r="BD416" s="500"/>
      <c r="BE416" s="501"/>
      <c r="BF416" s="580">
        <v>1055.1400000000001</v>
      </c>
      <c r="BG416" s="502">
        <v>1055.1400000000001</v>
      </c>
      <c r="BH416" s="503">
        <v>0</v>
      </c>
      <c r="BI416" s="503">
        <v>0</v>
      </c>
      <c r="BJ416" s="503">
        <v>0</v>
      </c>
      <c r="BK416" s="503">
        <v>1055.1400000000001</v>
      </c>
      <c r="BL416" s="503">
        <v>1055.1400000000001</v>
      </c>
      <c r="BM416" s="503">
        <v>1055.1400000000001</v>
      </c>
      <c r="BN416" s="503">
        <v>0</v>
      </c>
      <c r="BO416" s="503">
        <v>1055.07</v>
      </c>
      <c r="BP416" s="503">
        <v>35.051439567759601</v>
      </c>
      <c r="BQ416" s="503">
        <v>0</v>
      </c>
      <c r="BR416" s="503">
        <v>0</v>
      </c>
      <c r="BS416" s="503">
        <v>1055.0999999999999</v>
      </c>
      <c r="BT416" s="503">
        <v>0</v>
      </c>
      <c r="BU416" s="504">
        <v>0</v>
      </c>
      <c r="BV416" s="307"/>
      <c r="BW416" s="458"/>
      <c r="BX416" s="505"/>
      <c r="BY416" s="505"/>
      <c r="BZ416" s="505"/>
      <c r="CA416" s="505"/>
      <c r="CB416" s="505"/>
      <c r="CC416" s="505"/>
      <c r="CD416" s="505"/>
      <c r="CE416" s="505"/>
      <c r="CF416" s="505"/>
      <c r="CG416" s="505"/>
      <c r="CH416" s="505"/>
      <c r="CI416" s="505"/>
      <c r="CJ416" s="505"/>
      <c r="CK416" s="505"/>
      <c r="CL416" s="505"/>
      <c r="CM416" s="505"/>
      <c r="CN416" s="505"/>
      <c r="CO416" s="500"/>
      <c r="CP416" s="505"/>
      <c r="CQ416" s="505"/>
      <c r="CR416" s="506"/>
      <c r="CS416" s="500"/>
      <c r="CT416" s="505"/>
      <c r="CU416" s="500"/>
      <c r="CV416" s="500"/>
      <c r="CW416" s="500"/>
      <c r="CX416" s="506"/>
      <c r="CY416" s="505"/>
      <c r="CZ416" s="475"/>
      <c r="DA416" s="307"/>
      <c r="DB416" s="507">
        <v>0</v>
      </c>
      <c r="DC416" s="508"/>
      <c r="DD416" s="590"/>
      <c r="DE416" s="590"/>
      <c r="DF416" s="573">
        <v>711</v>
      </c>
      <c r="DG416" s="396">
        <v>236.16</v>
      </c>
      <c r="DH416" s="397"/>
      <c r="DI416" s="512"/>
      <c r="DJ416" s="171">
        <v>947.16</v>
      </c>
      <c r="DK416" s="172">
        <v>711</v>
      </c>
      <c r="DL416" s="172">
        <v>236.16</v>
      </c>
      <c r="DM416" s="172">
        <v>491.98</v>
      </c>
      <c r="DN416" s="172">
        <v>210.76</v>
      </c>
      <c r="DO416" s="172">
        <v>2385.73</v>
      </c>
      <c r="DP416" s="172">
        <v>540.96999999999991</v>
      </c>
      <c r="DQ416" s="513">
        <v>0</v>
      </c>
      <c r="DS416" s="2"/>
      <c r="DT416" s="2"/>
      <c r="DU416" s="2"/>
      <c r="DV416" s="2"/>
      <c r="DW416" s="60"/>
      <c r="DX416" s="512">
        <v>20663</v>
      </c>
      <c r="DY416" s="514">
        <v>1</v>
      </c>
      <c r="DZ416" s="169">
        <v>86.34</v>
      </c>
      <c r="EA416" s="169">
        <v>28.679999999999993</v>
      </c>
      <c r="EB416" s="577"/>
      <c r="EC416" s="577"/>
      <c r="ED416" s="577"/>
      <c r="EE416" s="577"/>
      <c r="EF416" s="577"/>
      <c r="EG416" s="577"/>
      <c r="EH416" s="577"/>
      <c r="EI416" s="577"/>
      <c r="EJ416" s="577"/>
      <c r="EK416" s="577"/>
      <c r="EL416" s="577"/>
      <c r="EM416" s="169">
        <v>1137.53</v>
      </c>
      <c r="EO416" s="656">
        <v>4762</v>
      </c>
      <c r="EP416" s="657">
        <v>12748</v>
      </c>
      <c r="EQ416" s="658">
        <v>2973</v>
      </c>
      <c r="ER416" s="657">
        <v>2346</v>
      </c>
      <c r="ES416" s="657">
        <v>3150</v>
      </c>
      <c r="EU416" s="635">
        <v>4.7600000000000003E-2</v>
      </c>
      <c r="EV416" s="635">
        <v>4.9295249459318367E-2</v>
      </c>
      <c r="EW416" s="635">
        <v>1.8163804491413475E-2</v>
      </c>
      <c r="EX416" s="635">
        <v>3.6550308008213551E-2</v>
      </c>
      <c r="EY416" s="635">
        <v>0</v>
      </c>
      <c r="EZ416" s="9"/>
    </row>
    <row r="417" spans="2:160" x14ac:dyDescent="0.2">
      <c r="H417" s="14"/>
      <c r="I417" s="248"/>
      <c r="K417" s="249"/>
      <c r="L417" s="249"/>
      <c r="M417" s="486">
        <v>45284</v>
      </c>
      <c r="N417" s="193">
        <v>5000</v>
      </c>
      <c r="O417" s="191">
        <v>13700</v>
      </c>
      <c r="P417" s="192">
        <v>3069</v>
      </c>
      <c r="Q417" s="191">
        <v>2403</v>
      </c>
      <c r="R417" s="578">
        <v>3819</v>
      </c>
      <c r="S417" s="487"/>
      <c r="T417" s="488"/>
      <c r="U417" s="21"/>
      <c r="V417" s="21"/>
      <c r="W417" s="489"/>
      <c r="X417" s="490">
        <v>1440</v>
      </c>
      <c r="Y417" s="194">
        <v>70</v>
      </c>
      <c r="Z417" s="192">
        <v>0</v>
      </c>
      <c r="AA417" s="192">
        <v>9817.41</v>
      </c>
      <c r="AB417" s="192">
        <v>10375</v>
      </c>
      <c r="AC417" s="194">
        <v>-557.59000000000015</v>
      </c>
      <c r="AD417" s="491">
        <v>10375</v>
      </c>
      <c r="AE417" s="492">
        <v>14047.76</v>
      </c>
      <c r="AF417" s="192">
        <v>13700</v>
      </c>
      <c r="AG417" s="192">
        <v>13000</v>
      </c>
      <c r="AH417" s="597">
        <v>12568.76</v>
      </c>
      <c r="AI417" s="193">
        <v>0</v>
      </c>
      <c r="AJ417" s="194">
        <v>5000</v>
      </c>
      <c r="AK417" s="192">
        <v>0</v>
      </c>
      <c r="AL417" s="192">
        <v>9684.06</v>
      </c>
      <c r="AM417" s="207">
        <v>1124.55</v>
      </c>
      <c r="AN417" s="207">
        <v>30.402380952380948</v>
      </c>
      <c r="AO417" s="197" t="e">
        <v>#DIV/0!</v>
      </c>
      <c r="AP417" s="493">
        <v>933.69</v>
      </c>
      <c r="AQ417" s="494">
        <v>0</v>
      </c>
      <c r="AR417" s="495">
        <v>1140.55</v>
      </c>
      <c r="AS417" s="495">
        <v>1137.1600000000001</v>
      </c>
      <c r="AT417" s="495">
        <v>1227.8</v>
      </c>
      <c r="AU417" s="496">
        <v>1210.9100000000001</v>
      </c>
      <c r="AV417" s="596">
        <v>1166.78</v>
      </c>
      <c r="AW417" s="21"/>
      <c r="AX417" s="497">
        <v>1.2768999999999999</v>
      </c>
      <c r="AY417" s="498">
        <v>1.5094000000000001</v>
      </c>
      <c r="AZ417" s="499">
        <v>2.4499</v>
      </c>
      <c r="BA417" s="499">
        <v>2.2682000000000002</v>
      </c>
      <c r="BB417" s="579">
        <v>1.8033999999999999</v>
      </c>
      <c r="BC417" s="307"/>
      <c r="BD417" s="500"/>
      <c r="BE417" s="501"/>
      <c r="BF417" s="580">
        <v>1055.1400000000001</v>
      </c>
      <c r="BG417" s="502">
        <v>1055.1400000000001</v>
      </c>
      <c r="BH417" s="503">
        <v>0</v>
      </c>
      <c r="BI417" s="503">
        <v>0</v>
      </c>
      <c r="BJ417" s="503">
        <v>0</v>
      </c>
      <c r="BK417" s="503">
        <v>1055.1400000000001</v>
      </c>
      <c r="BL417" s="503">
        <v>1055.1400000000001</v>
      </c>
      <c r="BM417" s="503">
        <v>1055.1400000000001</v>
      </c>
      <c r="BN417" s="503">
        <v>0</v>
      </c>
      <c r="BO417" s="503">
        <v>1055.07</v>
      </c>
      <c r="BP417" s="503">
        <v>34.986602836626055</v>
      </c>
      <c r="BQ417" s="503">
        <v>0</v>
      </c>
      <c r="BR417" s="503">
        <v>0</v>
      </c>
      <c r="BS417" s="503">
        <v>1055.0999999999999</v>
      </c>
      <c r="BT417" s="503">
        <v>0</v>
      </c>
      <c r="BU417" s="504">
        <v>0</v>
      </c>
      <c r="BV417" s="307"/>
      <c r="BW417" s="458"/>
      <c r="BX417" s="505"/>
      <c r="BY417" s="505"/>
      <c r="BZ417" s="505"/>
      <c r="CA417" s="505"/>
      <c r="CB417" s="505"/>
      <c r="CC417" s="505"/>
      <c r="CD417" s="505"/>
      <c r="CE417" s="505"/>
      <c r="CF417" s="505"/>
      <c r="CG417" s="505"/>
      <c r="CH417" s="505"/>
      <c r="CI417" s="505"/>
      <c r="CJ417" s="505"/>
      <c r="CK417" s="505"/>
      <c r="CL417" s="505"/>
      <c r="CM417" s="505"/>
      <c r="CN417" s="505"/>
      <c r="CO417" s="500"/>
      <c r="CP417" s="505"/>
      <c r="CQ417" s="505"/>
      <c r="CR417" s="506"/>
      <c r="CS417" s="500"/>
      <c r="CT417" s="505"/>
      <c r="CU417" s="500"/>
      <c r="CV417" s="500"/>
      <c r="CW417" s="500"/>
      <c r="CX417" s="506"/>
      <c r="CY417" s="505"/>
      <c r="CZ417" s="475"/>
      <c r="DA417" s="307"/>
      <c r="DB417" s="507">
        <v>0</v>
      </c>
      <c r="DC417" s="508"/>
      <c r="DD417" s="590"/>
      <c r="DE417" s="590"/>
      <c r="DF417" s="573">
        <v>730.11</v>
      </c>
      <c r="DG417" s="396">
        <v>249.2</v>
      </c>
      <c r="DH417" s="397"/>
      <c r="DI417" s="512"/>
      <c r="DJ417" s="171">
        <v>979.31</v>
      </c>
      <c r="DK417" s="172">
        <v>730.11</v>
      </c>
      <c r="DL417" s="172">
        <v>249.2</v>
      </c>
      <c r="DM417" s="172">
        <v>0</v>
      </c>
      <c r="DN417" s="172">
        <v>0</v>
      </c>
      <c r="DO417" s="172">
        <v>3115.84</v>
      </c>
      <c r="DP417" s="172">
        <v>790.17</v>
      </c>
      <c r="DQ417" s="513">
        <v>0</v>
      </c>
      <c r="DS417" s="2"/>
      <c r="DT417" s="2"/>
      <c r="DU417" s="2"/>
      <c r="DV417" s="2"/>
      <c r="DW417" s="60"/>
      <c r="DX417" s="512">
        <v>0</v>
      </c>
      <c r="DY417" s="514">
        <v>0</v>
      </c>
      <c r="DZ417" s="169">
        <v>84.81</v>
      </c>
      <c r="EA417" s="169">
        <v>28.950000000000003</v>
      </c>
      <c r="EB417" s="577"/>
      <c r="EC417" s="577"/>
      <c r="ED417" s="577"/>
      <c r="EE417" s="577"/>
      <c r="EF417" s="577"/>
      <c r="EG417" s="577"/>
      <c r="EH417" s="577"/>
      <c r="EI417" s="577"/>
      <c r="EJ417" s="577"/>
      <c r="EK417" s="577"/>
      <c r="EL417" s="577"/>
      <c r="EM417" s="169">
        <v>1124.55</v>
      </c>
      <c r="EO417" s="656">
        <v>4779</v>
      </c>
      <c r="EP417" s="657">
        <v>13056.8</v>
      </c>
      <c r="EQ417" s="658">
        <v>3026</v>
      </c>
      <c r="ER417" s="657">
        <v>2314</v>
      </c>
      <c r="ES417" s="657">
        <v>3819</v>
      </c>
      <c r="EU417" s="635">
        <v>4.4200000000000003E-2</v>
      </c>
      <c r="EV417" s="635">
        <v>4.6948905109489104E-2</v>
      </c>
      <c r="EW417" s="635">
        <v>1.401107852720756E-2</v>
      </c>
      <c r="EX417" s="635">
        <v>3.7037037037037035E-2</v>
      </c>
      <c r="EY417" s="635">
        <v>0</v>
      </c>
      <c r="EZ417" s="9"/>
    </row>
    <row r="418" spans="2:160" x14ac:dyDescent="0.2">
      <c r="H418" s="14"/>
      <c r="I418" s="248"/>
      <c r="K418" s="249"/>
      <c r="L418" s="249"/>
      <c r="M418" s="486">
        <v>45285</v>
      </c>
      <c r="N418" s="193">
        <v>5000</v>
      </c>
      <c r="O418" s="191">
        <v>13405</v>
      </c>
      <c r="P418" s="192">
        <v>2980</v>
      </c>
      <c r="Q418" s="191">
        <v>2387</v>
      </c>
      <c r="R418" s="578">
        <v>4260</v>
      </c>
      <c r="S418" s="487"/>
      <c r="T418" s="488"/>
      <c r="U418" s="21"/>
      <c r="V418" s="21"/>
      <c r="W418" s="489"/>
      <c r="X418" s="490">
        <v>1424</v>
      </c>
      <c r="Y418" s="194">
        <v>70</v>
      </c>
      <c r="Z418" s="192">
        <v>0</v>
      </c>
      <c r="AA418" s="192">
        <v>4680.21</v>
      </c>
      <c r="AB418" s="192">
        <v>4951</v>
      </c>
      <c r="AC418" s="194">
        <v>-270.78999999999996</v>
      </c>
      <c r="AD418" s="491">
        <v>4951</v>
      </c>
      <c r="AE418" s="492">
        <v>20057.25</v>
      </c>
      <c r="AF418" s="192">
        <v>13405</v>
      </c>
      <c r="AG418" s="192">
        <v>13000</v>
      </c>
      <c r="AH418" s="597">
        <v>13115.25</v>
      </c>
      <c r="AI418" s="193">
        <v>0</v>
      </c>
      <c r="AJ418" s="194">
        <v>5000</v>
      </c>
      <c r="AK418" s="192">
        <v>0</v>
      </c>
      <c r="AL418" s="192">
        <v>9684.06</v>
      </c>
      <c r="AM418" s="207">
        <v>1055.26</v>
      </c>
      <c r="AN418" s="207">
        <v>31.045238095238098</v>
      </c>
      <c r="AO418" s="197" t="e">
        <v>#DIV/0!</v>
      </c>
      <c r="AP418" s="493">
        <v>474.49</v>
      </c>
      <c r="AQ418" s="494">
        <v>0</v>
      </c>
      <c r="AR418" s="495">
        <v>1142.51</v>
      </c>
      <c r="AS418" s="495">
        <v>1135.18</v>
      </c>
      <c r="AT418" s="495">
        <v>1227.8699999999999</v>
      </c>
      <c r="AU418" s="496">
        <v>1211.71</v>
      </c>
      <c r="AV418" s="596">
        <v>1157.73</v>
      </c>
      <c r="AW418" s="21"/>
      <c r="AX418" s="497">
        <v>1.3039000000000001</v>
      </c>
      <c r="AY418" s="498">
        <v>1.4865999999999999</v>
      </c>
      <c r="AZ418" s="499">
        <v>2.4544000000000001</v>
      </c>
      <c r="BA418" s="499">
        <v>2.2765</v>
      </c>
      <c r="BB418" s="579">
        <v>1.6755</v>
      </c>
      <c r="BC418" s="307"/>
      <c r="BD418" s="500"/>
      <c r="BE418" s="501"/>
      <c r="BF418" s="580">
        <v>1055.75</v>
      </c>
      <c r="BG418" s="502">
        <v>1055.75</v>
      </c>
      <c r="BH418" s="503">
        <v>0</v>
      </c>
      <c r="BI418" s="503">
        <v>0</v>
      </c>
      <c r="BJ418" s="503">
        <v>0</v>
      </c>
      <c r="BK418" s="503">
        <v>1055.75</v>
      </c>
      <c r="BL418" s="503">
        <v>1055.75</v>
      </c>
      <c r="BM418" s="503">
        <v>1055.75</v>
      </c>
      <c r="BN418" s="503">
        <v>0</v>
      </c>
      <c r="BO418" s="503">
        <v>1055.69</v>
      </c>
      <c r="BP418" s="503">
        <v>34.546946347031962</v>
      </c>
      <c r="BQ418" s="503">
        <v>0</v>
      </c>
      <c r="BR418" s="503">
        <v>0</v>
      </c>
      <c r="BS418" s="503">
        <v>1055.72</v>
      </c>
      <c r="BT418" s="503">
        <v>0</v>
      </c>
      <c r="BU418" s="504">
        <v>0</v>
      </c>
      <c r="BV418" s="307"/>
      <c r="BW418" s="458"/>
      <c r="BX418" s="505"/>
      <c r="BY418" s="505"/>
      <c r="BZ418" s="505"/>
      <c r="CA418" s="505"/>
      <c r="CB418" s="505"/>
      <c r="CC418" s="505"/>
      <c r="CD418" s="505"/>
      <c r="CE418" s="505"/>
      <c r="CF418" s="505"/>
      <c r="CG418" s="505"/>
      <c r="CH418" s="505"/>
      <c r="CI418" s="505"/>
      <c r="CJ418" s="505"/>
      <c r="CK418" s="505"/>
      <c r="CL418" s="505"/>
      <c r="CM418" s="505"/>
      <c r="CN418" s="505"/>
      <c r="CO418" s="500"/>
      <c r="CP418" s="505"/>
      <c r="CQ418" s="505"/>
      <c r="CR418" s="506"/>
      <c r="CS418" s="500"/>
      <c r="CT418" s="505"/>
      <c r="CU418" s="500"/>
      <c r="CV418" s="500"/>
      <c r="CW418" s="500"/>
      <c r="CX418" s="506"/>
      <c r="CY418" s="505"/>
      <c r="CZ418" s="475"/>
      <c r="DA418" s="307"/>
      <c r="DB418" s="507">
        <v>0</v>
      </c>
      <c r="DC418" s="508"/>
      <c r="DD418" s="590"/>
      <c r="DE418" s="590"/>
      <c r="DF418" s="573">
        <v>716.42</v>
      </c>
      <c r="DG418" s="396">
        <v>252</v>
      </c>
      <c r="DH418" s="397"/>
      <c r="DI418" s="512"/>
      <c r="DJ418" s="171">
        <v>968.42</v>
      </c>
      <c r="DK418" s="172">
        <v>716.42</v>
      </c>
      <c r="DL418" s="172">
        <v>252</v>
      </c>
      <c r="DM418" s="172">
        <v>0</v>
      </c>
      <c r="DN418" s="172">
        <v>0</v>
      </c>
      <c r="DO418" s="172">
        <v>3832.2599999999998</v>
      </c>
      <c r="DP418" s="172">
        <v>1042.1699999999998</v>
      </c>
      <c r="DQ418" s="513">
        <v>0</v>
      </c>
      <c r="DS418" s="2"/>
      <c r="DT418" s="2"/>
      <c r="DU418" s="2"/>
      <c r="DV418" s="2"/>
      <c r="DW418" s="60"/>
      <c r="DX418" s="512">
        <v>0</v>
      </c>
      <c r="DY418" s="514">
        <v>0</v>
      </c>
      <c r="DZ418" s="169">
        <v>84.02</v>
      </c>
      <c r="EA418" s="169">
        <v>29.560000000000002</v>
      </c>
      <c r="EB418" s="577"/>
      <c r="EC418" s="577"/>
      <c r="ED418" s="577"/>
      <c r="EE418" s="577"/>
      <c r="EF418" s="577"/>
      <c r="EG418" s="577"/>
      <c r="EH418" s="577"/>
      <c r="EI418" s="577"/>
      <c r="EJ418" s="577"/>
      <c r="EK418" s="577"/>
      <c r="EL418" s="577"/>
      <c r="EM418" s="169">
        <v>1055.26</v>
      </c>
      <c r="EO418" s="656">
        <v>4771.2</v>
      </c>
      <c r="EP418" s="657">
        <v>12774.2</v>
      </c>
      <c r="EQ418" s="658">
        <v>2913.5</v>
      </c>
      <c r="ER418" s="657">
        <v>2294</v>
      </c>
      <c r="ES418" s="657">
        <v>4121.3</v>
      </c>
      <c r="EU418" s="635">
        <v>4.5760000000000037E-2</v>
      </c>
      <c r="EV418" s="635">
        <v>4.7057068258112587E-2</v>
      </c>
      <c r="EW418" s="635">
        <v>2.2315436241610739E-2</v>
      </c>
      <c r="EX418" s="635">
        <v>3.896103896103896E-2</v>
      </c>
      <c r="EY418" s="635">
        <v>3.2558685446009344E-2</v>
      </c>
      <c r="EZ418" s="9"/>
    </row>
    <row r="419" spans="2:160" x14ac:dyDescent="0.2">
      <c r="H419" s="14"/>
      <c r="I419" s="248"/>
      <c r="K419" s="249"/>
      <c r="L419" s="249"/>
      <c r="M419" s="486">
        <v>45286</v>
      </c>
      <c r="N419" s="193">
        <v>5000</v>
      </c>
      <c r="O419" s="191">
        <v>13407</v>
      </c>
      <c r="P419" s="192">
        <v>3060</v>
      </c>
      <c r="Q419" s="191">
        <v>2396</v>
      </c>
      <c r="R419" s="578">
        <v>4266</v>
      </c>
      <c r="S419" s="487"/>
      <c r="T419" s="488"/>
      <c r="U419" s="21"/>
      <c r="V419" s="21"/>
      <c r="W419" s="489"/>
      <c r="X419" s="490">
        <v>1375</v>
      </c>
      <c r="Y419" s="194">
        <v>70</v>
      </c>
      <c r="Z419" s="192">
        <v>0</v>
      </c>
      <c r="AA419" s="192">
        <v>10613.02</v>
      </c>
      <c r="AB419" s="192">
        <v>11082</v>
      </c>
      <c r="AC419" s="194">
        <v>-468.97999999999956</v>
      </c>
      <c r="AD419" s="491">
        <v>11082</v>
      </c>
      <c r="AE419" s="492">
        <v>13934.94</v>
      </c>
      <c r="AF419" s="192">
        <v>13407</v>
      </c>
      <c r="AG419" s="192">
        <v>13000</v>
      </c>
      <c r="AH419" s="597">
        <v>13098.94</v>
      </c>
      <c r="AI419" s="193">
        <v>0</v>
      </c>
      <c r="AJ419" s="194">
        <v>5000</v>
      </c>
      <c r="AK419" s="192">
        <v>0</v>
      </c>
      <c r="AL419" s="192">
        <v>9684.06</v>
      </c>
      <c r="AM419" s="207">
        <v>1071.3499999999999</v>
      </c>
      <c r="AN419" s="207">
        <v>31.266666666666662</v>
      </c>
      <c r="AO419" s="197" t="e">
        <v>#DIV/0!</v>
      </c>
      <c r="AP419" s="493">
        <v>595.71</v>
      </c>
      <c r="AQ419" s="494">
        <v>0</v>
      </c>
      <c r="AR419" s="495">
        <v>1143.04</v>
      </c>
      <c r="AS419" s="495">
        <v>1133.6500000000001</v>
      </c>
      <c r="AT419" s="495">
        <v>1231.71</v>
      </c>
      <c r="AU419" s="496">
        <v>1212.3800000000001</v>
      </c>
      <c r="AV419" s="596">
        <v>1155.8900000000001</v>
      </c>
      <c r="AW419" s="21"/>
      <c r="AX419" s="497">
        <v>1.3131999999999999</v>
      </c>
      <c r="AY419" s="498">
        <v>1.4724999999999999</v>
      </c>
      <c r="AZ419" s="499">
        <v>2.5045000000000002</v>
      </c>
      <c r="BA419" s="499">
        <v>2.2955000000000001</v>
      </c>
      <c r="BB419" s="579">
        <v>1.6489</v>
      </c>
      <c r="BC419" s="307"/>
      <c r="BD419" s="500"/>
      <c r="BE419" s="501"/>
      <c r="BF419" s="580">
        <v>1057.54</v>
      </c>
      <c r="BG419" s="502">
        <v>1057.54</v>
      </c>
      <c r="BH419" s="503">
        <v>0</v>
      </c>
      <c r="BI419" s="503">
        <v>0</v>
      </c>
      <c r="BJ419" s="503">
        <v>0</v>
      </c>
      <c r="BK419" s="503">
        <v>1057.54</v>
      </c>
      <c r="BL419" s="503">
        <v>1057.54</v>
      </c>
      <c r="BM419" s="503">
        <v>1057.54</v>
      </c>
      <c r="BN419" s="503">
        <v>0</v>
      </c>
      <c r="BO419" s="503">
        <v>1057.46</v>
      </c>
      <c r="BP419" s="503">
        <v>33.259980802730276</v>
      </c>
      <c r="BQ419" s="503">
        <v>0</v>
      </c>
      <c r="BR419" s="503">
        <v>0</v>
      </c>
      <c r="BS419" s="503">
        <v>1057.51</v>
      </c>
      <c r="BT419" s="503">
        <v>0</v>
      </c>
      <c r="BU419" s="504">
        <v>0</v>
      </c>
      <c r="BV419" s="307"/>
      <c r="BW419" s="458"/>
      <c r="BX419" s="505"/>
      <c r="BY419" s="505"/>
      <c r="BZ419" s="505"/>
      <c r="CA419" s="505"/>
      <c r="CB419" s="505"/>
      <c r="CC419" s="505"/>
      <c r="CD419" s="505"/>
      <c r="CE419" s="505"/>
      <c r="CF419" s="505"/>
      <c r="CG419" s="505"/>
      <c r="CH419" s="505"/>
      <c r="CI419" s="505"/>
      <c r="CJ419" s="505"/>
      <c r="CK419" s="505"/>
      <c r="CL419" s="505"/>
      <c r="CM419" s="505"/>
      <c r="CN419" s="505"/>
      <c r="CO419" s="500"/>
      <c r="CP419" s="505"/>
      <c r="CQ419" s="505"/>
      <c r="CR419" s="506"/>
      <c r="CS419" s="500"/>
      <c r="CT419" s="505"/>
      <c r="CU419" s="500"/>
      <c r="CV419" s="500"/>
      <c r="CW419" s="500"/>
      <c r="CX419" s="506"/>
      <c r="CY419" s="505"/>
      <c r="CZ419" s="475"/>
      <c r="DA419" s="307"/>
      <c r="DB419" s="507">
        <v>0</v>
      </c>
      <c r="DC419" s="508"/>
      <c r="DD419" s="590"/>
      <c r="DE419" s="590"/>
      <c r="DF419" s="573">
        <v>649.65</v>
      </c>
      <c r="DG419" s="396">
        <v>285.92</v>
      </c>
      <c r="DH419" s="397"/>
      <c r="DI419" s="512"/>
      <c r="DJ419" s="171">
        <v>935.56999999999994</v>
      </c>
      <c r="DK419" s="172">
        <v>649.65</v>
      </c>
      <c r="DL419" s="172">
        <v>285.92</v>
      </c>
      <c r="DM419" s="172">
        <v>1550.76</v>
      </c>
      <c r="DN419" s="172">
        <v>607.57000000000005</v>
      </c>
      <c r="DO419" s="172">
        <v>2931.1499999999996</v>
      </c>
      <c r="DP419" s="172">
        <v>720.52</v>
      </c>
      <c r="DQ419" s="513">
        <v>0</v>
      </c>
      <c r="DS419" s="2"/>
      <c r="DT419" s="2"/>
      <c r="DU419" s="2"/>
      <c r="DV419" s="2"/>
      <c r="DW419" s="60"/>
      <c r="DX419" s="512">
        <v>65132</v>
      </c>
      <c r="DY419" s="514">
        <v>2</v>
      </c>
      <c r="DZ419" s="169">
        <v>76.83</v>
      </c>
      <c r="EA419" s="169">
        <v>33.81</v>
      </c>
      <c r="EB419" s="577"/>
      <c r="EC419" s="577"/>
      <c r="ED419" s="577"/>
      <c r="EE419" s="577"/>
      <c r="EF419" s="577"/>
      <c r="EG419" s="577"/>
      <c r="EH419" s="577"/>
      <c r="EI419" s="577"/>
      <c r="EJ419" s="577"/>
      <c r="EK419" s="577"/>
      <c r="EL419" s="577"/>
      <c r="EM419" s="169">
        <v>1071.3499999999999</v>
      </c>
      <c r="EO419" s="656">
        <v>4789.1000000000004</v>
      </c>
      <c r="EP419" s="657">
        <v>12770.3</v>
      </c>
      <c r="EQ419" s="658">
        <v>2977.8</v>
      </c>
      <c r="ER419" s="657">
        <v>2290</v>
      </c>
      <c r="ES419" s="657">
        <v>4128</v>
      </c>
      <c r="EU419" s="635">
        <v>4.2179999999999926E-2</v>
      </c>
      <c r="EV419" s="635">
        <v>4.7490117103005949E-2</v>
      </c>
      <c r="EW419" s="635">
        <v>2.6862745098039157E-2</v>
      </c>
      <c r="EX419" s="635">
        <v>4.4240400667779629E-2</v>
      </c>
      <c r="EY419" s="635">
        <v>3.2348804500703238E-2</v>
      </c>
      <c r="EZ419" s="9"/>
    </row>
    <row r="420" spans="2:160" x14ac:dyDescent="0.2">
      <c r="H420" s="14"/>
      <c r="I420" s="248"/>
      <c r="K420" s="249"/>
      <c r="L420" s="249"/>
      <c r="M420" s="486">
        <v>45287</v>
      </c>
      <c r="N420" s="193">
        <v>5000</v>
      </c>
      <c r="O420" s="191">
        <v>13317</v>
      </c>
      <c r="P420" s="192">
        <v>3153</v>
      </c>
      <c r="Q420" s="191">
        <v>2470</v>
      </c>
      <c r="R420" s="578">
        <v>4237</v>
      </c>
      <c r="S420" s="487"/>
      <c r="T420" s="488"/>
      <c r="U420" s="21"/>
      <c r="V420" s="21"/>
      <c r="W420" s="489"/>
      <c r="X420" s="490">
        <v>1409</v>
      </c>
      <c r="Y420" s="194">
        <v>70</v>
      </c>
      <c r="Z420" s="192">
        <v>0</v>
      </c>
      <c r="AA420" s="192">
        <v>10644.87</v>
      </c>
      <c r="AB420" s="192">
        <v>11106</v>
      </c>
      <c r="AC420" s="194">
        <v>-461.1299999999992</v>
      </c>
      <c r="AD420" s="491">
        <v>11106</v>
      </c>
      <c r="AE420" s="492">
        <v>13664.77</v>
      </c>
      <c r="AF420" s="192">
        <v>13317</v>
      </c>
      <c r="AG420" s="192">
        <v>13000</v>
      </c>
      <c r="AH420" s="597">
        <v>12877.77</v>
      </c>
      <c r="AI420" s="193">
        <v>0</v>
      </c>
      <c r="AJ420" s="194">
        <v>5000</v>
      </c>
      <c r="AK420" s="192">
        <v>0</v>
      </c>
      <c r="AL420" s="192">
        <v>9684.06</v>
      </c>
      <c r="AM420" s="207">
        <v>1130.08</v>
      </c>
      <c r="AN420" s="207">
        <v>30.173809523809528</v>
      </c>
      <c r="AO420" s="194" t="e">
        <v>#DIV/0!</v>
      </c>
      <c r="AP420" s="493">
        <v>797.15</v>
      </c>
      <c r="AQ420" s="494">
        <v>0</v>
      </c>
      <c r="AR420" s="495">
        <v>1139.67</v>
      </c>
      <c r="AS420" s="495">
        <v>1125.27</v>
      </c>
      <c r="AT420" s="495">
        <v>1225.68</v>
      </c>
      <c r="AU420" s="496">
        <v>1204.1099999999999</v>
      </c>
      <c r="AV420" s="596">
        <v>1149.08</v>
      </c>
      <c r="AW420" s="21"/>
      <c r="AX420" s="497">
        <v>1.2673000000000001</v>
      </c>
      <c r="AY420" s="498">
        <v>1.3669</v>
      </c>
      <c r="AZ420" s="499">
        <v>2.4369000000000001</v>
      </c>
      <c r="BA420" s="499">
        <v>2.1949999999999998</v>
      </c>
      <c r="BB420" s="579">
        <v>1.5659000000000001</v>
      </c>
      <c r="BC420" s="307"/>
      <c r="BD420" s="500"/>
      <c r="BE420" s="501"/>
      <c r="BF420" s="580">
        <v>1055.17</v>
      </c>
      <c r="BG420" s="502">
        <v>1055.17</v>
      </c>
      <c r="BH420" s="503">
        <v>0</v>
      </c>
      <c r="BI420" s="503">
        <v>0</v>
      </c>
      <c r="BJ420" s="503">
        <v>0</v>
      </c>
      <c r="BK420" s="503">
        <v>1055.17</v>
      </c>
      <c r="BL420" s="503">
        <v>1055.17</v>
      </c>
      <c r="BM420" s="503">
        <v>1055.17</v>
      </c>
      <c r="BN420" s="503">
        <v>0</v>
      </c>
      <c r="BO420" s="503">
        <v>1055.1500000000001</v>
      </c>
      <c r="BP420" s="503">
        <v>34.012847357774071</v>
      </c>
      <c r="BQ420" s="503">
        <v>0</v>
      </c>
      <c r="BR420" s="503">
        <v>0</v>
      </c>
      <c r="BS420" s="503">
        <v>1055.19</v>
      </c>
      <c r="BT420" s="503">
        <v>0</v>
      </c>
      <c r="BU420" s="504">
        <v>0</v>
      </c>
      <c r="BV420" s="307"/>
      <c r="BW420" s="458"/>
      <c r="BX420" s="505"/>
      <c r="BY420" s="505"/>
      <c r="BZ420" s="505"/>
      <c r="CA420" s="505"/>
      <c r="CB420" s="505"/>
      <c r="CC420" s="505"/>
      <c r="CD420" s="505"/>
      <c r="CE420" s="505"/>
      <c r="CF420" s="505"/>
      <c r="CG420" s="505"/>
      <c r="CH420" s="505"/>
      <c r="CI420" s="505"/>
      <c r="CJ420" s="505"/>
      <c r="CK420" s="505"/>
      <c r="CL420" s="505"/>
      <c r="CM420" s="505"/>
      <c r="CN420" s="505"/>
      <c r="CO420" s="500"/>
      <c r="CP420" s="505"/>
      <c r="CQ420" s="505"/>
      <c r="CR420" s="506"/>
      <c r="CS420" s="500"/>
      <c r="CT420" s="505"/>
      <c r="CU420" s="500"/>
      <c r="CV420" s="500"/>
      <c r="CW420" s="500"/>
      <c r="CX420" s="506"/>
      <c r="CY420" s="505"/>
      <c r="CZ420" s="475"/>
      <c r="DA420" s="307"/>
      <c r="DB420" s="507">
        <v>0</v>
      </c>
      <c r="DC420" s="508"/>
      <c r="DD420" s="590"/>
      <c r="DE420" s="590"/>
      <c r="DF420" s="573">
        <v>726.42</v>
      </c>
      <c r="DG420" s="396">
        <v>231.96</v>
      </c>
      <c r="DH420" s="397"/>
      <c r="DI420" s="512"/>
      <c r="DJ420" s="171">
        <v>958.38</v>
      </c>
      <c r="DK420" s="172">
        <v>726.42</v>
      </c>
      <c r="DL420" s="172">
        <v>231.96</v>
      </c>
      <c r="DM420" s="172">
        <v>1054.5999999999999</v>
      </c>
      <c r="DN420" s="172">
        <v>276.05</v>
      </c>
      <c r="DO420" s="172">
        <v>2602.9700000000003</v>
      </c>
      <c r="DP420" s="172">
        <v>676.43</v>
      </c>
      <c r="DQ420" s="513">
        <v>0</v>
      </c>
      <c r="DS420" s="2"/>
      <c r="DT420" s="2"/>
      <c r="DU420" s="2"/>
      <c r="DV420" s="2"/>
      <c r="DW420" s="60"/>
      <c r="DX420" s="512">
        <v>44293</v>
      </c>
      <c r="DY420" s="514">
        <v>1</v>
      </c>
      <c r="DZ420" s="169">
        <v>88.94</v>
      </c>
      <c r="EA420" s="169">
        <v>28.400000000000006</v>
      </c>
      <c r="EB420" s="577"/>
      <c r="EC420" s="577"/>
      <c r="ED420" s="577"/>
      <c r="EE420" s="577"/>
      <c r="EF420" s="577"/>
      <c r="EG420" s="577"/>
      <c r="EH420" s="577"/>
      <c r="EI420" s="577"/>
      <c r="EJ420" s="577"/>
      <c r="EK420" s="577"/>
      <c r="EL420" s="577"/>
      <c r="EM420" s="169">
        <v>1130.08</v>
      </c>
      <c r="EO420" s="656">
        <v>4773.3999999999996</v>
      </c>
      <c r="EP420" s="657">
        <v>12626.5</v>
      </c>
      <c r="EQ420" s="658">
        <v>3042.8</v>
      </c>
      <c r="ER420" s="657">
        <v>2358.4</v>
      </c>
      <c r="ES420" s="657">
        <v>4075.2</v>
      </c>
      <c r="EU420" s="635">
        <v>4.5320000000000076E-2</v>
      </c>
      <c r="EV420" s="635">
        <v>5.185101749643313E-2</v>
      </c>
      <c r="EW420" s="635">
        <v>3.4950840469394173E-2</v>
      </c>
      <c r="EX420" s="635">
        <v>4.5182186234817776E-2</v>
      </c>
      <c r="EY420" s="635">
        <v>3.8187396742978566E-2</v>
      </c>
      <c r="EZ420" s="9"/>
    </row>
    <row r="421" spans="2:160" x14ac:dyDescent="0.2">
      <c r="H421" s="14"/>
      <c r="I421" s="248"/>
      <c r="K421" s="249"/>
      <c r="L421" s="249"/>
      <c r="M421" s="486">
        <v>45288</v>
      </c>
      <c r="N421" s="193">
        <v>5000</v>
      </c>
      <c r="O421" s="191">
        <v>13419</v>
      </c>
      <c r="P421" s="192">
        <v>3086</v>
      </c>
      <c r="Q421" s="191">
        <v>1614</v>
      </c>
      <c r="R421" s="578">
        <v>3163</v>
      </c>
      <c r="S421" s="487"/>
      <c r="T421" s="488"/>
      <c r="U421" s="21"/>
      <c r="V421" s="21"/>
      <c r="W421" s="489"/>
      <c r="X421" s="490">
        <v>1390</v>
      </c>
      <c r="Y421" s="194">
        <v>66</v>
      </c>
      <c r="Z421" s="192">
        <v>0</v>
      </c>
      <c r="AA421" s="192">
        <v>10537.81</v>
      </c>
      <c r="AB421" s="192">
        <v>10992</v>
      </c>
      <c r="AC421" s="194">
        <v>-454.19000000000051</v>
      </c>
      <c r="AD421" s="491">
        <v>10992</v>
      </c>
      <c r="AE421" s="492">
        <v>11902.4</v>
      </c>
      <c r="AF421" s="192">
        <v>13419</v>
      </c>
      <c r="AG421" s="192">
        <v>13000</v>
      </c>
      <c r="AH421" s="597">
        <v>11090.4</v>
      </c>
      <c r="AI421" s="193">
        <v>0</v>
      </c>
      <c r="AJ421" s="194">
        <v>5000</v>
      </c>
      <c r="AK421" s="192">
        <v>0</v>
      </c>
      <c r="AL421" s="192">
        <v>9684.06</v>
      </c>
      <c r="AM421" s="207">
        <v>1123.0999999999999</v>
      </c>
      <c r="AN421" s="207">
        <v>31.585714285714282</v>
      </c>
      <c r="AO421" s="194" t="e">
        <v>#DIV/0!</v>
      </c>
      <c r="AP421" s="493">
        <v>808.5</v>
      </c>
      <c r="AQ421" s="494">
        <v>0</v>
      </c>
      <c r="AR421" s="495">
        <v>1143.8800000000001</v>
      </c>
      <c r="AS421" s="495">
        <v>1138.2</v>
      </c>
      <c r="AT421" s="495">
        <v>1231.68</v>
      </c>
      <c r="AU421" s="496">
        <v>1213.81</v>
      </c>
      <c r="AV421" s="596">
        <v>1172.92</v>
      </c>
      <c r="AW421" s="21"/>
      <c r="AX421" s="497">
        <v>1.3266</v>
      </c>
      <c r="AY421" s="498">
        <v>1.5257000000000001</v>
      </c>
      <c r="AZ421" s="499">
        <v>2.4981</v>
      </c>
      <c r="BA421" s="499">
        <v>2.3201000000000001</v>
      </c>
      <c r="BB421" s="579">
        <v>1.8842000000000001</v>
      </c>
      <c r="BC421" s="307"/>
      <c r="BD421" s="500"/>
      <c r="BE421" s="501"/>
      <c r="BF421" s="580">
        <v>1055.4000000000001</v>
      </c>
      <c r="BG421" s="502">
        <v>1055.4000000000001</v>
      </c>
      <c r="BH421" s="503">
        <v>0</v>
      </c>
      <c r="BI421" s="503">
        <v>0</v>
      </c>
      <c r="BJ421" s="503">
        <v>0</v>
      </c>
      <c r="BK421" s="503">
        <v>1055.4000000000001</v>
      </c>
      <c r="BL421" s="503">
        <v>1055.4000000000001</v>
      </c>
      <c r="BM421" s="503">
        <v>1055.4000000000001</v>
      </c>
      <c r="BN421" s="503">
        <v>0</v>
      </c>
      <c r="BO421" s="503">
        <v>1055.4000000000001</v>
      </c>
      <c r="BP421" s="503">
        <v>35.986987291682517</v>
      </c>
      <c r="BQ421" s="503">
        <v>0</v>
      </c>
      <c r="BR421" s="503">
        <v>0</v>
      </c>
      <c r="BS421" s="503">
        <v>1055.43</v>
      </c>
      <c r="BT421" s="503">
        <v>0</v>
      </c>
      <c r="BU421" s="504">
        <v>0</v>
      </c>
      <c r="BV421" s="307"/>
      <c r="BW421" s="458"/>
      <c r="BX421" s="505"/>
      <c r="BY421" s="505"/>
      <c r="BZ421" s="505"/>
      <c r="CA421" s="505"/>
      <c r="CB421" s="505"/>
      <c r="CC421" s="505"/>
      <c r="CD421" s="505"/>
      <c r="CE421" s="505"/>
      <c r="CF421" s="505"/>
      <c r="CG421" s="505"/>
      <c r="CH421" s="505"/>
      <c r="CI421" s="505"/>
      <c r="CJ421" s="505"/>
      <c r="CK421" s="505"/>
      <c r="CL421" s="505"/>
      <c r="CM421" s="505"/>
      <c r="CN421" s="505"/>
      <c r="CO421" s="500"/>
      <c r="CP421" s="505"/>
      <c r="CQ421" s="505"/>
      <c r="CR421" s="506"/>
      <c r="CS421" s="500"/>
      <c r="CT421" s="505"/>
      <c r="CU421" s="500"/>
      <c r="CV421" s="500"/>
      <c r="CW421" s="500"/>
      <c r="CX421" s="506"/>
      <c r="CY421" s="505"/>
      <c r="CZ421" s="475"/>
      <c r="DA421" s="307"/>
      <c r="DB421" s="507">
        <v>0</v>
      </c>
      <c r="DC421" s="508"/>
      <c r="DD421" s="590"/>
      <c r="DE421" s="590"/>
      <c r="DF421" s="573">
        <v>707.43</v>
      </c>
      <c r="DG421" s="396">
        <v>238.38</v>
      </c>
      <c r="DH421" s="397"/>
      <c r="DI421" s="512"/>
      <c r="DJ421" s="171">
        <v>945.81</v>
      </c>
      <c r="DK421" s="172">
        <v>707.43</v>
      </c>
      <c r="DL421" s="172">
        <v>238.38</v>
      </c>
      <c r="DM421" s="172">
        <v>787.07</v>
      </c>
      <c r="DN421" s="172">
        <v>210.79</v>
      </c>
      <c r="DO421" s="172">
        <v>2523.3300000000004</v>
      </c>
      <c r="DP421" s="172">
        <v>704.02</v>
      </c>
      <c r="DQ421" s="513">
        <v>0</v>
      </c>
      <c r="DS421" s="2"/>
      <c r="DT421" s="2"/>
      <c r="DU421" s="2"/>
      <c r="DV421" s="2"/>
      <c r="DW421" s="60"/>
      <c r="DX421" s="512">
        <v>33057</v>
      </c>
      <c r="DY421" s="514">
        <v>1</v>
      </c>
      <c r="DZ421" s="169">
        <v>59.51</v>
      </c>
      <c r="EA421" s="169">
        <v>20.050000000000004</v>
      </c>
      <c r="EB421" s="577"/>
      <c r="EC421" s="577"/>
      <c r="ED421" s="577"/>
      <c r="EE421" s="577"/>
      <c r="EF421" s="577"/>
      <c r="EG421" s="577"/>
      <c r="EH421" s="577"/>
      <c r="EI421" s="577"/>
      <c r="EJ421" s="577"/>
      <c r="EK421" s="577"/>
      <c r="EL421" s="577"/>
      <c r="EM421" s="169">
        <v>1123.0999999999999</v>
      </c>
      <c r="EO421" s="656">
        <v>4778.5</v>
      </c>
      <c r="EP421" s="657">
        <v>12803.6</v>
      </c>
      <c r="EQ421" s="658">
        <v>3006.8</v>
      </c>
      <c r="ER421" s="657">
        <v>1582.9</v>
      </c>
      <c r="ES421" s="657">
        <v>3104.4</v>
      </c>
      <c r="EU421" s="635">
        <v>4.4299999999999999E-2</v>
      </c>
      <c r="EV421" s="635">
        <v>4.5860347268797945E-2</v>
      </c>
      <c r="EW421" s="635">
        <v>2.5664290343486655E-2</v>
      </c>
      <c r="EX421" s="635">
        <v>1.9268897149937986E-2</v>
      </c>
      <c r="EY421" s="635">
        <v>1.8526715143850746E-2</v>
      </c>
      <c r="EZ421" s="9"/>
    </row>
    <row r="422" spans="2:160" x14ac:dyDescent="0.2">
      <c r="H422" s="14"/>
      <c r="I422" s="248"/>
      <c r="K422" s="249"/>
      <c r="L422" s="249"/>
      <c r="M422" s="486">
        <v>45289</v>
      </c>
      <c r="N422" s="193">
        <v>5349</v>
      </c>
      <c r="O422" s="191">
        <v>12844</v>
      </c>
      <c r="P422" s="192">
        <v>2596</v>
      </c>
      <c r="Q422" s="191">
        <v>2225</v>
      </c>
      <c r="R422" s="578">
        <v>2882</v>
      </c>
      <c r="S422" s="487"/>
      <c r="T422" s="488"/>
      <c r="U422" s="21"/>
      <c r="V422" s="21"/>
      <c r="W422" s="489"/>
      <c r="X422" s="490">
        <v>1349</v>
      </c>
      <c r="Y422" s="194">
        <v>65</v>
      </c>
      <c r="Z422" s="192">
        <v>0</v>
      </c>
      <c r="AA422" s="192">
        <v>10553.58</v>
      </c>
      <c r="AB422" s="192">
        <v>11127</v>
      </c>
      <c r="AC422" s="194">
        <v>-573.42000000000007</v>
      </c>
      <c r="AD422" s="491">
        <v>11127</v>
      </c>
      <c r="AE422" s="492">
        <v>11371.76</v>
      </c>
      <c r="AF422" s="192">
        <v>12844</v>
      </c>
      <c r="AG422" s="192">
        <v>12844</v>
      </c>
      <c r="AH422" s="597">
        <v>10829.76</v>
      </c>
      <c r="AI422" s="193">
        <v>0</v>
      </c>
      <c r="AJ422" s="194">
        <v>5349</v>
      </c>
      <c r="AK422" s="192">
        <v>0</v>
      </c>
      <c r="AL422" s="192">
        <v>9589.9699999999993</v>
      </c>
      <c r="AM422" s="207">
        <v>1111.92</v>
      </c>
      <c r="AN422" s="207">
        <v>30.68095238095238</v>
      </c>
      <c r="AO422" s="194" t="e">
        <v>#DIV/0!</v>
      </c>
      <c r="AP422" s="493">
        <v>871.32</v>
      </c>
      <c r="AQ422" s="494">
        <v>0</v>
      </c>
      <c r="AR422" s="495">
        <v>1141.44</v>
      </c>
      <c r="AS422" s="495">
        <v>1137.06</v>
      </c>
      <c r="AT422" s="495">
        <v>1231.68</v>
      </c>
      <c r="AU422" s="496">
        <v>1214.95</v>
      </c>
      <c r="AV422" s="596">
        <v>1175.73</v>
      </c>
      <c r="AW422" s="21"/>
      <c r="AX422" s="497">
        <v>1.2886</v>
      </c>
      <c r="AY422" s="498">
        <v>1.5037</v>
      </c>
      <c r="AZ422" s="499">
        <v>2.4981</v>
      </c>
      <c r="BA422" s="499">
        <v>2.3208000000000002</v>
      </c>
      <c r="BB422" s="579">
        <v>1.9320999999999999</v>
      </c>
      <c r="BC422" s="307"/>
      <c r="BD422" s="500"/>
      <c r="BE422" s="501"/>
      <c r="BF422" s="580">
        <v>1055.4100000000001</v>
      </c>
      <c r="BG422" s="502">
        <v>1055.4100000000001</v>
      </c>
      <c r="BH422" s="503">
        <v>0</v>
      </c>
      <c r="BI422" s="503">
        <v>0</v>
      </c>
      <c r="BJ422" s="503">
        <v>0</v>
      </c>
      <c r="BK422" s="503">
        <v>1055.4100000000001</v>
      </c>
      <c r="BL422" s="503">
        <v>1055.4100000000001</v>
      </c>
      <c r="BM422" s="503">
        <v>1055.4100000000001</v>
      </c>
      <c r="BN422" s="503">
        <v>1055.51</v>
      </c>
      <c r="BO422" s="503">
        <v>1055.43</v>
      </c>
      <c r="BP422" s="503">
        <v>35.441767068273087</v>
      </c>
      <c r="BQ422" s="503">
        <v>0</v>
      </c>
      <c r="BR422" s="503">
        <v>0</v>
      </c>
      <c r="BS422" s="503">
        <v>1055.47</v>
      </c>
      <c r="BT422" s="503">
        <v>0</v>
      </c>
      <c r="BU422" s="504">
        <v>0</v>
      </c>
      <c r="BV422" s="307"/>
      <c r="BW422" s="458"/>
      <c r="BX422" s="505"/>
      <c r="BY422" s="505"/>
      <c r="BZ422" s="505"/>
      <c r="CA422" s="505"/>
      <c r="CB422" s="505"/>
      <c r="CC422" s="505"/>
      <c r="CD422" s="505"/>
      <c r="CE422" s="505"/>
      <c r="CF422" s="505"/>
      <c r="CG422" s="505"/>
      <c r="CH422" s="505"/>
      <c r="CI422" s="505"/>
      <c r="CJ422" s="505"/>
      <c r="CK422" s="505"/>
      <c r="CL422" s="505"/>
      <c r="CM422" s="505"/>
      <c r="CN422" s="505"/>
      <c r="CO422" s="500"/>
      <c r="CP422" s="505"/>
      <c r="CQ422" s="505"/>
      <c r="CR422" s="506"/>
      <c r="CS422" s="500"/>
      <c r="CT422" s="505"/>
      <c r="CU422" s="500"/>
      <c r="CV422" s="500"/>
      <c r="CW422" s="500"/>
      <c r="CX422" s="506"/>
      <c r="CY422" s="505"/>
      <c r="CZ422" s="475"/>
      <c r="DA422" s="307"/>
      <c r="DB422" s="507">
        <v>0</v>
      </c>
      <c r="DC422" s="508"/>
      <c r="DD422" s="590"/>
      <c r="DE422" s="590"/>
      <c r="DF422" s="573">
        <v>679.29</v>
      </c>
      <c r="DG422" s="396">
        <v>238.51</v>
      </c>
      <c r="DH422" s="397"/>
      <c r="DI422" s="512"/>
      <c r="DJ422" s="171">
        <v>917.8</v>
      </c>
      <c r="DK422" s="172">
        <v>679.29</v>
      </c>
      <c r="DL422" s="172">
        <v>238.51</v>
      </c>
      <c r="DM422" s="172">
        <v>699.6</v>
      </c>
      <c r="DN422" s="172">
        <v>280.38</v>
      </c>
      <c r="DO422" s="172">
        <v>2503.02</v>
      </c>
      <c r="DP422" s="172">
        <v>662.15</v>
      </c>
      <c r="DQ422" s="513">
        <v>0</v>
      </c>
      <c r="DS422" s="2"/>
      <c r="DT422" s="2"/>
      <c r="DU422" s="2"/>
      <c r="DV422" s="2"/>
      <c r="DW422" s="60"/>
      <c r="DX422" s="512">
        <v>29383</v>
      </c>
      <c r="DY422" s="514">
        <v>1</v>
      </c>
      <c r="DZ422" s="169">
        <v>80.78</v>
      </c>
      <c r="EA422" s="169">
        <v>28.36</v>
      </c>
      <c r="EB422" s="577"/>
      <c r="EC422" s="577"/>
      <c r="ED422" s="577"/>
      <c r="EE422" s="577"/>
      <c r="EF422" s="577"/>
      <c r="EG422" s="577"/>
      <c r="EH422" s="577"/>
      <c r="EI422" s="577"/>
      <c r="EJ422" s="577"/>
      <c r="EK422" s="577"/>
      <c r="EL422" s="577"/>
      <c r="EM422" s="169">
        <v>1111.92</v>
      </c>
      <c r="EO422" s="656">
        <v>5105.3999999999996</v>
      </c>
      <c r="EP422" s="657">
        <v>12242.2</v>
      </c>
      <c r="EQ422" s="658">
        <v>2549.6</v>
      </c>
      <c r="ER422" s="657">
        <v>2146.6999999999998</v>
      </c>
      <c r="ES422" s="657">
        <v>2852.1</v>
      </c>
      <c r="EU422" s="635">
        <v>4.5541222658440898E-2</v>
      </c>
      <c r="EV422" s="635">
        <v>4.685456244160692E-2</v>
      </c>
      <c r="EW422" s="635">
        <v>1.7873651771956892E-2</v>
      </c>
      <c r="EX422" s="635">
        <v>3.5191011235955139E-2</v>
      </c>
      <c r="EY422" s="635">
        <v>1.0374739764052773E-2</v>
      </c>
      <c r="EZ422" s="9"/>
    </row>
    <row r="423" spans="2:160" x14ac:dyDescent="0.2">
      <c r="H423" s="14"/>
      <c r="I423" s="248"/>
      <c r="K423" s="249"/>
      <c r="L423" s="249"/>
      <c r="M423" s="486">
        <v>45290</v>
      </c>
      <c r="N423" s="586">
        <v>5000</v>
      </c>
      <c r="O423" s="587">
        <v>13338</v>
      </c>
      <c r="P423" s="188">
        <v>3189</v>
      </c>
      <c r="Q423" s="191">
        <v>2535</v>
      </c>
      <c r="R423" s="578">
        <v>3146</v>
      </c>
      <c r="S423" s="487"/>
      <c r="T423" s="488"/>
      <c r="U423" s="21"/>
      <c r="V423" s="21"/>
      <c r="W423" s="489"/>
      <c r="X423" s="490">
        <v>1442</v>
      </c>
      <c r="Y423" s="194">
        <v>68</v>
      </c>
      <c r="Z423" s="192">
        <v>0</v>
      </c>
      <c r="AA423" s="192">
        <v>10495.89</v>
      </c>
      <c r="AB423" s="192">
        <v>10968</v>
      </c>
      <c r="AC423" s="194">
        <v>-472.11000000000058</v>
      </c>
      <c r="AD423" s="491">
        <v>10968</v>
      </c>
      <c r="AE423" s="492">
        <v>12782.73</v>
      </c>
      <c r="AF423" s="192">
        <v>13338</v>
      </c>
      <c r="AG423" s="192">
        <v>13000</v>
      </c>
      <c r="AH423" s="597">
        <v>11898.73</v>
      </c>
      <c r="AI423" s="193">
        <v>0</v>
      </c>
      <c r="AJ423" s="194">
        <v>5000</v>
      </c>
      <c r="AK423" s="192">
        <v>0</v>
      </c>
      <c r="AL423" s="192">
        <v>10008.129999999999</v>
      </c>
      <c r="AM423" s="207">
        <v>1100.76</v>
      </c>
      <c r="AN423" s="207">
        <v>30.55952380952381</v>
      </c>
      <c r="AO423" s="599" t="e">
        <v>#DIV/0!</v>
      </c>
      <c r="AP423" s="600">
        <v>846.51</v>
      </c>
      <c r="AQ423" s="494">
        <v>0</v>
      </c>
      <c r="AR423" s="495">
        <v>1141.29</v>
      </c>
      <c r="AS423" s="495">
        <v>1134.27</v>
      </c>
      <c r="AT423" s="495">
        <v>1231.68</v>
      </c>
      <c r="AU423" s="496">
        <v>1214.0999999999999</v>
      </c>
      <c r="AV423" s="596">
        <v>1174.19</v>
      </c>
      <c r="AX423" s="497">
        <v>1.2835000000000001</v>
      </c>
      <c r="AY423" s="498">
        <v>1.4686999999999999</v>
      </c>
      <c r="AZ423" s="499">
        <v>2.4981</v>
      </c>
      <c r="BA423" s="499">
        <v>2.3090999999999999</v>
      </c>
      <c r="BB423" s="579">
        <v>1.9149</v>
      </c>
      <c r="BC423" s="307"/>
      <c r="BD423" s="505"/>
      <c r="BE423" s="501"/>
      <c r="BF423" s="488">
        <v>1056.18</v>
      </c>
      <c r="BG423" s="502">
        <v>1056.18</v>
      </c>
      <c r="BH423" s="503">
        <v>0</v>
      </c>
      <c r="BI423" s="503">
        <v>0</v>
      </c>
      <c r="BJ423" s="503">
        <v>0</v>
      </c>
      <c r="BK423" s="503">
        <v>1056.18</v>
      </c>
      <c r="BL423" s="503">
        <v>1056.18</v>
      </c>
      <c r="BM423" s="503">
        <v>1056.18</v>
      </c>
      <c r="BN423" s="503">
        <v>1056.18</v>
      </c>
      <c r="BO423" s="503">
        <v>1056.1600000000001</v>
      </c>
      <c r="BP423" s="503">
        <v>36.056674507497796</v>
      </c>
      <c r="BQ423" s="503">
        <v>0</v>
      </c>
      <c r="BR423" s="503">
        <v>0</v>
      </c>
      <c r="BS423" s="503">
        <v>1056.21</v>
      </c>
      <c r="BT423" s="503">
        <v>0</v>
      </c>
      <c r="BU423" s="504">
        <v>0</v>
      </c>
      <c r="BV423" s="307"/>
      <c r="BW423" s="479"/>
      <c r="BX423" s="505"/>
      <c r="BY423" s="505"/>
      <c r="BZ423" s="505"/>
      <c r="CA423" s="505"/>
      <c r="CB423" s="505"/>
      <c r="CC423" s="505"/>
      <c r="CD423" s="505"/>
      <c r="CE423" s="505"/>
      <c r="CF423" s="505"/>
      <c r="CG423" s="505"/>
      <c r="CH423" s="505"/>
      <c r="CI423" s="505"/>
      <c r="CJ423" s="505"/>
      <c r="CK423" s="505"/>
      <c r="CL423" s="505"/>
      <c r="CM423" s="505"/>
      <c r="CN423" s="505"/>
      <c r="CO423" s="505"/>
      <c r="CP423" s="505"/>
      <c r="CQ423" s="505"/>
      <c r="CR423" s="506"/>
      <c r="CS423" s="505"/>
      <c r="CT423" s="505"/>
      <c r="CU423" s="505"/>
      <c r="CV423" s="505"/>
      <c r="CW423" s="505"/>
      <c r="CX423" s="506"/>
      <c r="CY423" s="505"/>
      <c r="CZ423" s="475"/>
      <c r="DA423" s="307"/>
      <c r="DB423" s="601">
        <v>0</v>
      </c>
      <c r="DC423" s="508"/>
      <c r="DD423" s="590"/>
      <c r="DE423" s="590"/>
      <c r="DF423" s="166">
        <v>712.98</v>
      </c>
      <c r="DG423" s="167">
        <v>268.05</v>
      </c>
      <c r="DH423" s="397"/>
      <c r="DI423" s="512"/>
      <c r="DJ423" s="171">
        <v>981.03</v>
      </c>
      <c r="DK423" s="172">
        <v>712.98</v>
      </c>
      <c r="DL423" s="172">
        <v>268.05</v>
      </c>
      <c r="DM423" s="172">
        <v>1214.05</v>
      </c>
      <c r="DN423" s="172">
        <v>328.07</v>
      </c>
      <c r="DO423" s="172">
        <v>2001.95</v>
      </c>
      <c r="DP423" s="172">
        <v>602.13</v>
      </c>
      <c r="DQ423" s="513">
        <v>0</v>
      </c>
      <c r="DR423" s="60"/>
      <c r="DS423" s="2"/>
      <c r="DT423" s="2"/>
      <c r="DU423" s="2"/>
      <c r="DV423" s="2"/>
      <c r="DW423" s="60"/>
      <c r="DX423" s="171">
        <v>50990</v>
      </c>
      <c r="DY423" s="172">
        <v>1</v>
      </c>
      <c r="DZ423" s="169">
        <v>91.02</v>
      </c>
      <c r="EA423" s="169">
        <v>34.22</v>
      </c>
      <c r="EB423" s="577"/>
      <c r="EC423" s="577"/>
      <c r="ED423" s="577"/>
      <c r="EE423" s="577"/>
      <c r="EF423" s="577"/>
      <c r="EG423" s="577"/>
      <c r="EH423" s="577"/>
      <c r="EI423" s="577"/>
      <c r="EJ423" s="577"/>
      <c r="EK423" s="577"/>
      <c r="EL423" s="577"/>
      <c r="EM423" s="169">
        <v>1100.76</v>
      </c>
      <c r="EO423" s="656">
        <v>4785.3999999999996</v>
      </c>
      <c r="EP423" s="657">
        <v>12702.3</v>
      </c>
      <c r="EQ423" s="658">
        <v>3148.2</v>
      </c>
      <c r="ER423" s="657">
        <v>2433.6</v>
      </c>
      <c r="ES423" s="657">
        <v>3092.3</v>
      </c>
      <c r="EU423" s="635">
        <v>4.2920000000000076E-2</v>
      </c>
      <c r="EV423" s="635">
        <v>4.7660818713450348E-2</v>
      </c>
      <c r="EW423" s="635">
        <v>1.2793979303857065E-2</v>
      </c>
      <c r="EX423" s="635">
        <v>4.0000000000000036E-2</v>
      </c>
      <c r="EY423" s="635">
        <v>1.7069294342021556E-2</v>
      </c>
      <c r="EZ423" s="9"/>
    </row>
    <row r="424" spans="2:160" s="2" customFormat="1" x14ac:dyDescent="0.2">
      <c r="B424" s="1"/>
      <c r="C424" s="1"/>
      <c r="D424" s="1"/>
      <c r="E424" s="1"/>
      <c r="F424" s="1"/>
      <c r="G424" s="14"/>
      <c r="H424" s="14"/>
      <c r="I424" s="248"/>
      <c r="K424" s="602"/>
      <c r="L424" s="602"/>
      <c r="M424" s="486">
        <v>45291</v>
      </c>
      <c r="N424" s="586">
        <v>5000</v>
      </c>
      <c r="O424" s="587">
        <v>13353</v>
      </c>
      <c r="P424" s="188">
        <v>3265</v>
      </c>
      <c r="Q424" s="191">
        <v>2705</v>
      </c>
      <c r="R424" s="578">
        <v>3415</v>
      </c>
      <c r="S424" s="487"/>
      <c r="T424" s="488"/>
      <c r="U424" s="21"/>
      <c r="V424" s="21"/>
      <c r="W424" s="489"/>
      <c r="X424" s="490">
        <v>1470</v>
      </c>
      <c r="Y424" s="194">
        <v>69</v>
      </c>
      <c r="Z424" s="192">
        <v>0</v>
      </c>
      <c r="AA424" s="192">
        <v>7182.86</v>
      </c>
      <c r="AB424" s="192">
        <v>7545</v>
      </c>
      <c r="AC424" s="194">
        <v>-362.14000000000033</v>
      </c>
      <c r="AD424" s="491">
        <v>7545</v>
      </c>
      <c r="AE424" s="492">
        <v>16781.54</v>
      </c>
      <c r="AF424" s="192">
        <v>13353</v>
      </c>
      <c r="AG424" s="192">
        <v>13000</v>
      </c>
      <c r="AH424" s="597">
        <v>12445.54</v>
      </c>
      <c r="AI424" s="603">
        <v>0</v>
      </c>
      <c r="AJ424" s="194">
        <v>5000</v>
      </c>
      <c r="AK424" s="192">
        <v>0</v>
      </c>
      <c r="AL424" s="192">
        <v>10345.61</v>
      </c>
      <c r="AM424" s="207">
        <v>1062.24</v>
      </c>
      <c r="AN424" s="207">
        <v>30.414285714285718</v>
      </c>
      <c r="AO424" s="599" t="e">
        <v>#DIV/0!</v>
      </c>
      <c r="AP424" s="600">
        <v>810.22</v>
      </c>
      <c r="AQ424" s="494">
        <v>0</v>
      </c>
      <c r="AR424" s="495">
        <v>1140.83</v>
      </c>
      <c r="AS424" s="495">
        <v>1133.72</v>
      </c>
      <c r="AT424" s="495">
        <v>1231.68</v>
      </c>
      <c r="AU424" s="496">
        <v>1211.44</v>
      </c>
      <c r="AV424" s="596">
        <v>1172.45</v>
      </c>
      <c r="AW424" s="1"/>
      <c r="AX424" s="497">
        <v>1.2774000000000001</v>
      </c>
      <c r="AY424" s="498">
        <v>1.4670000000000001</v>
      </c>
      <c r="AZ424" s="499">
        <v>2.4981</v>
      </c>
      <c r="BA424" s="499">
        <v>2.2898999999999998</v>
      </c>
      <c r="BB424" s="579">
        <v>1.8863000000000001</v>
      </c>
      <c r="BC424" s="307"/>
      <c r="BD424" s="505"/>
      <c r="BE424" s="501"/>
      <c r="BF424" s="488">
        <v>1056.32</v>
      </c>
      <c r="BG424" s="502">
        <v>1056.32</v>
      </c>
      <c r="BH424" s="503">
        <v>0</v>
      </c>
      <c r="BI424" s="503">
        <v>0</v>
      </c>
      <c r="BJ424" s="503">
        <v>0</v>
      </c>
      <c r="BK424" s="503">
        <v>1056.32</v>
      </c>
      <c r="BL424" s="503">
        <v>1056.32</v>
      </c>
      <c r="BM424" s="503">
        <v>1056.32</v>
      </c>
      <c r="BN424" s="503">
        <v>1056.2</v>
      </c>
      <c r="BO424" s="503">
        <v>1056.31</v>
      </c>
      <c r="BP424" s="503">
        <v>36.048020765736531</v>
      </c>
      <c r="BQ424" s="503">
        <v>0</v>
      </c>
      <c r="BR424" s="503">
        <v>0</v>
      </c>
      <c r="BS424" s="503">
        <v>1056.3499999999999</v>
      </c>
      <c r="BT424" s="503">
        <v>0</v>
      </c>
      <c r="BU424" s="504">
        <v>0</v>
      </c>
      <c r="BV424" s="307"/>
      <c r="BW424" s="479"/>
      <c r="BX424" s="505"/>
      <c r="BY424" s="505"/>
      <c r="BZ424" s="505"/>
      <c r="CA424" s="505"/>
      <c r="CB424" s="505"/>
      <c r="CC424" s="505"/>
      <c r="CD424" s="505"/>
      <c r="CE424" s="505"/>
      <c r="CF424" s="505"/>
      <c r="CG424" s="505"/>
      <c r="CH424" s="505"/>
      <c r="CI424" s="505"/>
      <c r="CJ424" s="505"/>
      <c r="CK424" s="505"/>
      <c r="CL424" s="505"/>
      <c r="CM424" s="505"/>
      <c r="CN424" s="505"/>
      <c r="CO424" s="505"/>
      <c r="CP424" s="505"/>
      <c r="CQ424" s="505"/>
      <c r="CR424" s="506"/>
      <c r="CS424" s="505"/>
      <c r="CT424" s="505"/>
      <c r="CU424" s="505"/>
      <c r="CV424" s="505"/>
      <c r="CW424" s="505"/>
      <c r="CX424" s="506"/>
      <c r="CY424" s="505"/>
      <c r="CZ424" s="475"/>
      <c r="DA424" s="307"/>
      <c r="DB424" s="601">
        <v>0</v>
      </c>
      <c r="DC424" s="508"/>
      <c r="DD424" s="590"/>
      <c r="DE424" s="590"/>
      <c r="DF424" s="166">
        <v>734.05</v>
      </c>
      <c r="DG424" s="167">
        <v>265.85000000000002</v>
      </c>
      <c r="DH424" s="397"/>
      <c r="DI424" s="512"/>
      <c r="DJ424" s="171">
        <v>999.9</v>
      </c>
      <c r="DK424" s="172">
        <v>734.05</v>
      </c>
      <c r="DL424" s="172">
        <v>265.85000000000002</v>
      </c>
      <c r="DM424" s="172">
        <v>883.21</v>
      </c>
      <c r="DN424" s="172">
        <v>327.33</v>
      </c>
      <c r="DO424" s="172">
        <v>1852.79</v>
      </c>
      <c r="DP424" s="172">
        <v>540.65000000000009</v>
      </c>
      <c r="DQ424" s="513">
        <v>0</v>
      </c>
      <c r="DR424" s="60"/>
      <c r="DW424" s="60"/>
      <c r="DX424" s="171">
        <v>37095</v>
      </c>
      <c r="DY424" s="172">
        <v>1</v>
      </c>
      <c r="DZ424" s="169">
        <v>97.23</v>
      </c>
      <c r="EA424" s="169">
        <v>35.209999999999994</v>
      </c>
      <c r="EB424" s="577"/>
      <c r="EC424" s="577"/>
      <c r="ED424" s="577"/>
      <c r="EE424" s="577"/>
      <c r="EF424" s="577"/>
      <c r="EG424" s="577"/>
      <c r="EH424" s="577"/>
      <c r="EI424" s="577"/>
      <c r="EJ424" s="577"/>
      <c r="EK424" s="577"/>
      <c r="EL424" s="577"/>
      <c r="EM424" s="169">
        <v>1062.24</v>
      </c>
      <c r="EN424" s="1"/>
      <c r="EO424" s="656">
        <v>4786.6000000000004</v>
      </c>
      <c r="EP424" s="657">
        <v>12712.9</v>
      </c>
      <c r="EQ424" s="658">
        <v>3169.4</v>
      </c>
      <c r="ER424" s="657">
        <v>2594.1</v>
      </c>
      <c r="ES424" s="657">
        <v>3335.8</v>
      </c>
      <c r="ET424" s="1"/>
      <c r="EU424" s="635">
        <v>4.2679999999999926E-2</v>
      </c>
      <c r="EV424" s="635">
        <v>4.79367932299858E-2</v>
      </c>
      <c r="EW424" s="635">
        <v>2.9280245022970875E-2</v>
      </c>
      <c r="EX424" s="635">
        <v>4.0998151571164543E-2</v>
      </c>
      <c r="EY424" s="635">
        <v>2.3191800878477251E-2</v>
      </c>
      <c r="FA424" s="8"/>
      <c r="FB424" s="8"/>
      <c r="FC424" s="8"/>
      <c r="FD424" s="22"/>
    </row>
    <row r="425" spans="2:160" s="2" customFormat="1" x14ac:dyDescent="0.2">
      <c r="B425" s="1"/>
      <c r="C425" s="1"/>
      <c r="D425" s="1"/>
      <c r="E425" s="1"/>
      <c r="F425" s="1"/>
      <c r="G425" s="14"/>
      <c r="H425" s="14"/>
      <c r="I425" s="248"/>
      <c r="J425" s="2" t="s">
        <v>214</v>
      </c>
      <c r="K425" s="394"/>
      <c r="L425" s="394"/>
      <c r="M425" s="486">
        <v>45292</v>
      </c>
      <c r="N425" s="586">
        <v>5001</v>
      </c>
      <c r="O425" s="587">
        <v>13363</v>
      </c>
      <c r="P425" s="188">
        <v>3243</v>
      </c>
      <c r="Q425" s="191">
        <v>2678</v>
      </c>
      <c r="R425" s="578">
        <v>3476</v>
      </c>
      <c r="X425" s="604">
        <v>1460</v>
      </c>
      <c r="Y425" s="605">
        <v>69</v>
      </c>
      <c r="Z425" s="192">
        <v>0</v>
      </c>
      <c r="AA425" s="606">
        <v>6649.68</v>
      </c>
      <c r="AB425" s="606">
        <v>6977</v>
      </c>
      <c r="AC425" s="605">
        <v>-327.31999999999971</v>
      </c>
      <c r="AD425" s="605">
        <v>6977</v>
      </c>
      <c r="AE425" s="607">
        <v>17981.41</v>
      </c>
      <c r="AF425" s="606">
        <v>13363</v>
      </c>
      <c r="AG425" s="606">
        <v>11000</v>
      </c>
      <c r="AH425" s="606">
        <v>14902.41</v>
      </c>
      <c r="AI425" s="193">
        <v>0</v>
      </c>
      <c r="AJ425" s="194">
        <v>5001</v>
      </c>
      <c r="AK425" s="193">
        <v>0</v>
      </c>
      <c r="AL425" s="608">
        <v>10345.61</v>
      </c>
      <c r="AM425" s="608">
        <v>1053.67</v>
      </c>
      <c r="AN425" s="608">
        <v>30.752380952380957</v>
      </c>
      <c r="AO425" s="609" t="e">
        <v>#DIV/0!</v>
      </c>
      <c r="AP425" s="6">
        <v>219.92</v>
      </c>
      <c r="AQ425" s="610">
        <v>0</v>
      </c>
      <c r="AR425" s="2">
        <v>1141.76</v>
      </c>
      <c r="AS425" s="2">
        <v>1136</v>
      </c>
      <c r="AT425" s="2">
        <v>1231.68</v>
      </c>
      <c r="AU425" s="2">
        <v>1215.76</v>
      </c>
      <c r="AV425" s="2">
        <v>1169.18</v>
      </c>
      <c r="AX425" s="2">
        <v>1.2916000000000001</v>
      </c>
      <c r="AY425" s="2">
        <v>1.4944</v>
      </c>
      <c r="AZ425" s="2">
        <v>2.4981</v>
      </c>
      <c r="BA425" s="2">
        <v>2.3367</v>
      </c>
      <c r="BB425" s="2">
        <v>1.8505</v>
      </c>
      <c r="BF425" s="2">
        <v>1056.49</v>
      </c>
      <c r="BG425" s="2">
        <v>1056.49</v>
      </c>
      <c r="BH425" s="2">
        <v>0</v>
      </c>
      <c r="BI425" s="2">
        <v>0</v>
      </c>
      <c r="BJ425" s="2">
        <v>0</v>
      </c>
      <c r="BK425" s="2">
        <v>1056.49</v>
      </c>
      <c r="BL425" s="2">
        <v>1056.49</v>
      </c>
      <c r="BM425" s="2">
        <v>1056.49</v>
      </c>
      <c r="BN425" s="2">
        <v>0</v>
      </c>
      <c r="BO425" s="2">
        <v>1056.49</v>
      </c>
      <c r="BP425" s="2">
        <v>35.775728540038187</v>
      </c>
      <c r="BQ425" s="2">
        <v>0</v>
      </c>
      <c r="BR425" s="2">
        <v>0</v>
      </c>
      <c r="BS425" s="2">
        <v>1056.54</v>
      </c>
      <c r="BT425" s="2">
        <v>0</v>
      </c>
      <c r="BU425" s="2">
        <v>0</v>
      </c>
      <c r="DB425" s="2">
        <v>0</v>
      </c>
      <c r="DF425" s="611">
        <v>742.74</v>
      </c>
      <c r="DG425" s="611">
        <v>250.43</v>
      </c>
      <c r="DJ425" s="606">
        <v>993.17000000000007</v>
      </c>
      <c r="DK425" s="606">
        <v>742.74</v>
      </c>
      <c r="DL425" s="606">
        <v>250.43</v>
      </c>
      <c r="DM425" s="606">
        <v>0</v>
      </c>
      <c r="DN425" s="606">
        <v>0</v>
      </c>
      <c r="DO425" s="606">
        <v>2595.5299999999997</v>
      </c>
      <c r="DP425" s="606">
        <v>791.07999999999993</v>
      </c>
      <c r="DQ425" s="606">
        <v>0</v>
      </c>
      <c r="DR425" s="606"/>
      <c r="DS425" s="606"/>
      <c r="DT425" s="606"/>
      <c r="DU425" s="606"/>
      <c r="DV425" s="606"/>
      <c r="DW425" s="606"/>
      <c r="DX425" s="606">
        <v>0</v>
      </c>
      <c r="DY425" s="606">
        <v>0</v>
      </c>
      <c r="DZ425" s="606">
        <v>98.43</v>
      </c>
      <c r="EA425" s="606">
        <v>33.19</v>
      </c>
      <c r="EB425" s="606"/>
      <c r="EC425" s="606"/>
      <c r="ED425" s="606"/>
      <c r="EE425" s="606"/>
      <c r="EF425" s="606"/>
      <c r="EG425" s="606"/>
      <c r="EH425" s="606"/>
      <c r="EI425" s="606"/>
      <c r="EJ425" s="606"/>
      <c r="EK425" s="606"/>
      <c r="EL425" s="606"/>
      <c r="EM425" s="606">
        <v>1053.67</v>
      </c>
      <c r="EN425" s="606"/>
      <c r="EO425" s="27">
        <v>4800</v>
      </c>
      <c r="EP425" s="27">
        <v>12735</v>
      </c>
      <c r="EQ425" s="27">
        <v>3126</v>
      </c>
      <c r="ER425" s="27">
        <v>2568</v>
      </c>
      <c r="ES425" s="27">
        <v>3475</v>
      </c>
      <c r="ET425" s="27"/>
      <c r="EU425" s="662">
        <v>4.0191961607678461E-2</v>
      </c>
      <c r="EV425" s="662">
        <v>4.6995435156776171E-2</v>
      </c>
      <c r="EW425" s="662">
        <v>3.6077705827937095E-2</v>
      </c>
      <c r="EX425" s="662">
        <v>4.1075429424943986E-2</v>
      </c>
      <c r="EY425" s="662">
        <v>2.8768699654775604E-4</v>
      </c>
      <c r="FA425" s="8"/>
      <c r="FB425" s="8"/>
      <c r="FC425" s="8"/>
      <c r="FD425" s="22"/>
    </row>
    <row r="426" spans="2:160" s="2" customFormat="1" x14ac:dyDescent="0.2">
      <c r="G426" s="14"/>
      <c r="K426" s="394"/>
      <c r="L426" s="394"/>
      <c r="M426" s="486">
        <v>45293</v>
      </c>
      <c r="N426" s="193">
        <v>5207</v>
      </c>
      <c r="O426" s="193">
        <v>12985</v>
      </c>
      <c r="P426" s="188">
        <v>3174</v>
      </c>
      <c r="Q426" s="191">
        <v>2653</v>
      </c>
      <c r="R426" s="578">
        <v>3307</v>
      </c>
      <c r="X426" s="490">
        <v>1411</v>
      </c>
      <c r="Y426" s="194">
        <v>68</v>
      </c>
      <c r="Z426" s="192">
        <v>0</v>
      </c>
      <c r="AA426" s="192">
        <v>10535.78</v>
      </c>
      <c r="AB426" s="192">
        <v>11000</v>
      </c>
      <c r="AC426" s="194">
        <v>-464.21999999999935</v>
      </c>
      <c r="AD426" s="194">
        <v>11000</v>
      </c>
      <c r="AE426" s="192">
        <v>13510.91</v>
      </c>
      <c r="AF426" s="192">
        <v>12985</v>
      </c>
      <c r="AG426" s="192">
        <v>12054</v>
      </c>
      <c r="AH426" s="597">
        <v>13510.91</v>
      </c>
      <c r="AI426" s="586">
        <v>0</v>
      </c>
      <c r="AJ426" s="194">
        <v>5207</v>
      </c>
      <c r="AK426" s="192">
        <v>0</v>
      </c>
      <c r="AL426" s="192">
        <v>10345.61</v>
      </c>
      <c r="AM426" s="207">
        <v>1107.69</v>
      </c>
      <c r="AN426" s="207">
        <v>29.919047619047618</v>
      </c>
      <c r="AO426" s="197" t="e">
        <v>#DIV/0!</v>
      </c>
      <c r="AP426" s="6">
        <v>228.4</v>
      </c>
      <c r="AQ426" s="610">
        <v>0</v>
      </c>
      <c r="AR426" s="612">
        <v>1139.2</v>
      </c>
      <c r="AS426" s="612">
        <v>1134.5999999999999</v>
      </c>
      <c r="AT426" s="612">
        <v>1231.68</v>
      </c>
      <c r="AU426" s="612">
        <v>1212.3599999999999</v>
      </c>
      <c r="AV426" s="613">
        <v>1171.47</v>
      </c>
      <c r="AX426" s="2">
        <v>1.2565999999999999</v>
      </c>
      <c r="AY426" s="2">
        <v>1.4756</v>
      </c>
      <c r="AZ426" s="2">
        <v>2.4981</v>
      </c>
      <c r="BA426" s="2">
        <v>2.2989999999999999</v>
      </c>
      <c r="BB426" s="2">
        <v>1.8833</v>
      </c>
      <c r="BF426" s="2">
        <v>1056.3</v>
      </c>
      <c r="BG426" s="502">
        <v>1056.3</v>
      </c>
      <c r="BH426" s="503">
        <v>0</v>
      </c>
      <c r="BI426" s="503">
        <v>0</v>
      </c>
      <c r="BJ426" s="503">
        <v>0</v>
      </c>
      <c r="BK426" s="503">
        <v>1056.3</v>
      </c>
      <c r="BL426" s="503">
        <v>1056.3</v>
      </c>
      <c r="BM426" s="503">
        <v>1056.3</v>
      </c>
      <c r="BN426" s="503">
        <v>0</v>
      </c>
      <c r="BO426" s="503">
        <v>1056.3</v>
      </c>
      <c r="BP426" s="503">
        <v>35.121130059284198</v>
      </c>
      <c r="BQ426" s="503">
        <v>0</v>
      </c>
      <c r="BR426" s="503">
        <v>0</v>
      </c>
      <c r="BS426" s="503">
        <v>1056.3499999999999</v>
      </c>
      <c r="BT426" s="503">
        <v>0</v>
      </c>
      <c r="BU426" s="504">
        <v>0</v>
      </c>
      <c r="DB426" s="2">
        <v>0</v>
      </c>
      <c r="DF426" s="611">
        <v>712.7</v>
      </c>
      <c r="DG426" s="611">
        <v>247.02</v>
      </c>
      <c r="DJ426" s="606">
        <v>959.72</v>
      </c>
      <c r="DK426" s="606">
        <v>712.7</v>
      </c>
      <c r="DL426" s="606">
        <v>247.02</v>
      </c>
      <c r="DM426" s="606">
        <v>666.57</v>
      </c>
      <c r="DN426" s="606">
        <v>280.69</v>
      </c>
      <c r="DO426" s="606">
        <v>2641.66</v>
      </c>
      <c r="DP426" s="606">
        <v>757.41</v>
      </c>
      <c r="DQ426" s="606">
        <v>0</v>
      </c>
      <c r="DR426" s="606"/>
      <c r="DS426" s="606"/>
      <c r="DT426" s="606"/>
      <c r="DU426" s="606"/>
      <c r="DV426" s="606"/>
      <c r="DW426" s="606"/>
      <c r="DX426" s="606">
        <v>27996</v>
      </c>
      <c r="DY426" s="606">
        <v>1</v>
      </c>
      <c r="DZ426" s="606">
        <v>94.58</v>
      </c>
      <c r="EA426" s="606">
        <v>32.78</v>
      </c>
      <c r="EB426" s="606"/>
      <c r="EC426" s="606"/>
      <c r="ED426" s="606"/>
      <c r="EE426" s="606"/>
      <c r="EF426" s="606"/>
      <c r="EG426" s="606"/>
      <c r="EH426" s="606"/>
      <c r="EI426" s="606"/>
      <c r="EJ426" s="606"/>
      <c r="EK426" s="606"/>
      <c r="EL426" s="606"/>
      <c r="EM426" s="606">
        <v>1107.69</v>
      </c>
      <c r="EN426" s="606"/>
      <c r="EO426" s="27">
        <v>4972</v>
      </c>
      <c r="EP426" s="27">
        <v>12368.5</v>
      </c>
      <c r="EQ426" s="27">
        <v>3064.9</v>
      </c>
      <c r="ER426" s="27">
        <v>2546.5</v>
      </c>
      <c r="ES426" s="27">
        <v>3231.9</v>
      </c>
      <c r="ET426" s="27"/>
      <c r="EU426" s="662">
        <v>4.51315536777415E-2</v>
      </c>
      <c r="EV426" s="662">
        <v>4.7477859068155562E-2</v>
      </c>
      <c r="EW426" s="662">
        <v>3.4373030875866385E-2</v>
      </c>
      <c r="EX426" s="662">
        <v>4.0143234074632494E-2</v>
      </c>
      <c r="EY426" s="662">
        <v>2.2709404293921955E-2</v>
      </c>
      <c r="FA426" s="8"/>
      <c r="FB426" s="8"/>
      <c r="FC426" s="8"/>
      <c r="FD426" s="22"/>
    </row>
    <row r="427" spans="2:160" s="2" customFormat="1" x14ac:dyDescent="0.2">
      <c r="G427" s="14"/>
      <c r="K427" s="394"/>
      <c r="L427" s="394"/>
      <c r="M427" s="486">
        <v>45294</v>
      </c>
      <c r="N427" s="193">
        <v>5000</v>
      </c>
      <c r="O427" s="193">
        <v>12912</v>
      </c>
      <c r="P427" s="188">
        <v>3186</v>
      </c>
      <c r="Q427" s="191">
        <v>2631</v>
      </c>
      <c r="R427" s="578">
        <v>3261</v>
      </c>
      <c r="X427" s="490">
        <v>1446</v>
      </c>
      <c r="Y427" s="194">
        <v>67</v>
      </c>
      <c r="Z427" s="192">
        <v>0</v>
      </c>
      <c r="AA427" s="192">
        <v>10506.98</v>
      </c>
      <c r="AB427" s="192">
        <v>11015</v>
      </c>
      <c r="AC427" s="194">
        <v>-508.02000000000044</v>
      </c>
      <c r="AD427" s="194">
        <v>11015</v>
      </c>
      <c r="AE427" s="192">
        <v>12434.61</v>
      </c>
      <c r="AF427" s="192">
        <v>12912</v>
      </c>
      <c r="AG427" s="192">
        <v>11000</v>
      </c>
      <c r="AH427" s="597">
        <v>12435.61</v>
      </c>
      <c r="AI427" s="193">
        <v>0</v>
      </c>
      <c r="AJ427" s="194">
        <v>5000</v>
      </c>
      <c r="AK427" s="192">
        <v>0</v>
      </c>
      <c r="AL427" s="192">
        <v>0</v>
      </c>
      <c r="AM427" s="207">
        <v>1115.9100000000001</v>
      </c>
      <c r="AN427" s="207">
        <v>30.169047619047618</v>
      </c>
      <c r="AO427" s="197" t="e">
        <v>#DIV/0!</v>
      </c>
      <c r="AP427" s="6">
        <v>911.48</v>
      </c>
      <c r="AQ427" s="610">
        <v>0</v>
      </c>
      <c r="AR427" s="612">
        <v>1140.47</v>
      </c>
      <c r="AS427" s="612">
        <v>1133.96</v>
      </c>
      <c r="AT427" s="612">
        <v>1231.68</v>
      </c>
      <c r="AU427" s="612">
        <v>1214.3</v>
      </c>
      <c r="AV427" s="613">
        <v>1173.18</v>
      </c>
      <c r="AX427" s="2">
        <v>1.2670999999999999</v>
      </c>
      <c r="AY427" s="2">
        <v>1.4679</v>
      </c>
      <c r="AZ427" s="2">
        <v>2.4981</v>
      </c>
      <c r="BA427" s="2">
        <v>2.3189000000000002</v>
      </c>
      <c r="BB427" s="2">
        <v>1.8787</v>
      </c>
      <c r="BF427" s="2">
        <v>1056.52</v>
      </c>
      <c r="BG427" s="502">
        <v>1056.52</v>
      </c>
      <c r="BH427" s="503">
        <v>0</v>
      </c>
      <c r="BI427" s="503">
        <v>0</v>
      </c>
      <c r="BJ427" s="503">
        <v>0</v>
      </c>
      <c r="BK427" s="503">
        <v>1056.52</v>
      </c>
      <c r="BL427" s="503">
        <v>1056.52</v>
      </c>
      <c r="BM427" s="503">
        <v>1056.52</v>
      </c>
      <c r="BN427" s="503">
        <v>0</v>
      </c>
      <c r="BO427" s="503">
        <v>1056.5</v>
      </c>
      <c r="BP427" s="503">
        <v>36.457947387921458</v>
      </c>
      <c r="BQ427" s="503">
        <v>0</v>
      </c>
      <c r="BR427" s="503">
        <v>0</v>
      </c>
      <c r="BS427" s="503">
        <v>1056.55</v>
      </c>
      <c r="BT427" s="503">
        <v>0</v>
      </c>
      <c r="BU427" s="504">
        <v>0</v>
      </c>
      <c r="DB427" s="2">
        <v>0</v>
      </c>
      <c r="DF427" s="611">
        <v>715.52</v>
      </c>
      <c r="DG427" s="611">
        <v>268.48</v>
      </c>
      <c r="DJ427" s="606">
        <v>984</v>
      </c>
      <c r="DK427" s="606">
        <v>715.52</v>
      </c>
      <c r="DL427" s="606">
        <v>268.48</v>
      </c>
      <c r="DM427" s="606">
        <v>831.21</v>
      </c>
      <c r="DN427" s="606">
        <v>320.52</v>
      </c>
      <c r="DO427" s="606">
        <v>2525.9699999999998</v>
      </c>
      <c r="DP427" s="606">
        <v>705.37</v>
      </c>
      <c r="DQ427" s="606">
        <v>0</v>
      </c>
      <c r="DR427" s="606"/>
      <c r="DS427" s="606"/>
      <c r="DT427" s="606"/>
      <c r="DU427" s="606"/>
      <c r="DV427" s="606"/>
      <c r="DW427" s="606"/>
      <c r="DX427" s="606">
        <v>34911</v>
      </c>
      <c r="DY427" s="606">
        <v>1</v>
      </c>
      <c r="DZ427" s="606">
        <v>95.99</v>
      </c>
      <c r="EA427" s="606">
        <v>36.019999999999996</v>
      </c>
      <c r="EB427" s="606"/>
      <c r="EC427" s="606"/>
      <c r="ED427" s="606"/>
      <c r="EE427" s="606"/>
      <c r="EF427" s="606"/>
      <c r="EG427" s="606"/>
      <c r="EH427" s="606"/>
      <c r="EI427" s="606"/>
      <c r="EJ427" s="606"/>
      <c r="EK427" s="606"/>
      <c r="EL427" s="606"/>
      <c r="EM427" s="606">
        <v>1115.9100000000001</v>
      </c>
      <c r="EN427" s="606"/>
      <c r="EO427" s="27">
        <v>4789.2</v>
      </c>
      <c r="EP427" s="27">
        <v>12299.3</v>
      </c>
      <c r="EQ427" s="27">
        <v>3087.2</v>
      </c>
      <c r="ER427" s="27">
        <v>2523.9</v>
      </c>
      <c r="ES427" s="27">
        <v>3184.1</v>
      </c>
      <c r="ET427" s="27"/>
      <c r="EU427" s="662">
        <v>4.2160000000000038E-2</v>
      </c>
      <c r="EV427" s="662">
        <v>4.7451982651796835E-2</v>
      </c>
      <c r="EW427" s="662">
        <v>3.1010671688637848E-2</v>
      </c>
      <c r="EX427" s="662">
        <v>4.070695553021661E-2</v>
      </c>
      <c r="EY427" s="662">
        <v>2.3581723397730785E-2</v>
      </c>
      <c r="FA427" s="8"/>
      <c r="FB427" s="8"/>
      <c r="FC427" s="8"/>
      <c r="FD427" s="22"/>
    </row>
    <row r="428" spans="2:160" s="2" customFormat="1" x14ac:dyDescent="0.2">
      <c r="G428" s="14"/>
      <c r="K428" s="394"/>
      <c r="L428" s="394"/>
      <c r="M428" s="486">
        <v>45295</v>
      </c>
      <c r="N428" s="193">
        <v>4804</v>
      </c>
      <c r="O428" s="193">
        <v>12145</v>
      </c>
      <c r="P428" s="188">
        <v>3050</v>
      </c>
      <c r="Q428" s="191">
        <v>2603</v>
      </c>
      <c r="R428" s="578">
        <v>3230</v>
      </c>
      <c r="X428" s="490">
        <v>1378</v>
      </c>
      <c r="Y428" s="194">
        <v>65</v>
      </c>
      <c r="Z428" s="192">
        <v>0</v>
      </c>
      <c r="AA428" s="192">
        <v>10559.01</v>
      </c>
      <c r="AB428" s="192">
        <v>11034</v>
      </c>
      <c r="AC428" s="194">
        <v>-474.98999999999978</v>
      </c>
      <c r="AD428" s="194">
        <v>11034</v>
      </c>
      <c r="AE428" s="192">
        <v>11557.17</v>
      </c>
      <c r="AF428" s="192">
        <v>12145</v>
      </c>
      <c r="AG428" s="192">
        <v>11000</v>
      </c>
      <c r="AH428" s="597">
        <v>11558.17</v>
      </c>
      <c r="AI428" s="193">
        <v>0</v>
      </c>
      <c r="AJ428" s="194">
        <v>4804</v>
      </c>
      <c r="AK428" s="192">
        <v>0</v>
      </c>
      <c r="AL428" s="192">
        <v>0</v>
      </c>
      <c r="AM428" s="207">
        <v>1113.92</v>
      </c>
      <c r="AN428" s="207">
        <v>30.666666666666668</v>
      </c>
      <c r="AO428" s="197" t="e">
        <v>#DIV/0!</v>
      </c>
      <c r="AP428" s="6">
        <v>683.91</v>
      </c>
      <c r="AQ428" s="610">
        <v>0</v>
      </c>
      <c r="AR428" s="612">
        <v>1141.82</v>
      </c>
      <c r="AS428" s="612">
        <v>1133.02</v>
      </c>
      <c r="AT428" s="612">
        <v>1224.6300000000001</v>
      </c>
      <c r="AU428" s="612">
        <v>1214.0899999999999</v>
      </c>
      <c r="AV428" s="613">
        <v>1174.19</v>
      </c>
      <c r="AX428" s="2">
        <v>1.288</v>
      </c>
      <c r="AY428" s="2">
        <v>1.4587000000000001</v>
      </c>
      <c r="AZ428" s="2">
        <v>2.5118999999999998</v>
      </c>
      <c r="BA428" s="2">
        <v>2.3165</v>
      </c>
      <c r="BB428" s="2">
        <v>1.9038999999999999</v>
      </c>
      <c r="BF428" s="2">
        <v>1056.06</v>
      </c>
      <c r="BG428" s="502">
        <v>1056.06</v>
      </c>
      <c r="BH428" s="503">
        <v>0</v>
      </c>
      <c r="BI428" s="503">
        <v>0</v>
      </c>
      <c r="BJ428" s="503">
        <v>0</v>
      </c>
      <c r="BK428" s="503">
        <v>1056.06</v>
      </c>
      <c r="BL428" s="503">
        <v>1056.06</v>
      </c>
      <c r="BM428" s="503">
        <v>1056.06</v>
      </c>
      <c r="BN428" s="503">
        <v>0</v>
      </c>
      <c r="BO428" s="503">
        <v>1056.05</v>
      </c>
      <c r="BP428" s="503">
        <v>36.283679157633941</v>
      </c>
      <c r="BQ428" s="503">
        <v>0</v>
      </c>
      <c r="BR428" s="503">
        <v>0</v>
      </c>
      <c r="BS428" s="503">
        <v>1056.1099999999999</v>
      </c>
      <c r="BT428" s="503">
        <v>0</v>
      </c>
      <c r="BU428" s="504">
        <v>0</v>
      </c>
      <c r="DB428" s="2">
        <v>0</v>
      </c>
      <c r="DF428" s="611">
        <v>689.37</v>
      </c>
      <c r="DG428" s="611">
        <v>247.91</v>
      </c>
      <c r="DJ428" s="606">
        <v>937.28</v>
      </c>
      <c r="DK428" s="606">
        <v>689.37</v>
      </c>
      <c r="DL428" s="606">
        <v>247.91</v>
      </c>
      <c r="DM428" s="606">
        <v>721.4</v>
      </c>
      <c r="DN428" s="606">
        <v>210.36</v>
      </c>
      <c r="DO428" s="606">
        <v>2493.94</v>
      </c>
      <c r="DP428" s="606">
        <v>742.92</v>
      </c>
      <c r="DQ428" s="606">
        <v>0</v>
      </c>
      <c r="DR428" s="606"/>
      <c r="DS428" s="606"/>
      <c r="DT428" s="606"/>
      <c r="DU428" s="606"/>
      <c r="DV428" s="606"/>
      <c r="DW428" s="606"/>
      <c r="DX428" s="606">
        <v>30299</v>
      </c>
      <c r="DY428" s="606">
        <v>1</v>
      </c>
      <c r="DZ428" s="606">
        <v>95.03</v>
      </c>
      <c r="EA428" s="606">
        <v>34.169999999999987</v>
      </c>
      <c r="EB428" s="606"/>
      <c r="EC428" s="606"/>
      <c r="ED428" s="606"/>
      <c r="EE428" s="606"/>
      <c r="EF428" s="606"/>
      <c r="EG428" s="606"/>
      <c r="EH428" s="606"/>
      <c r="EI428" s="606"/>
      <c r="EJ428" s="606"/>
      <c r="EK428" s="606"/>
      <c r="EL428" s="606"/>
      <c r="EM428" s="606">
        <v>1113.92</v>
      </c>
      <c r="EN428" s="606"/>
      <c r="EO428" s="27">
        <v>4607.1000000000004</v>
      </c>
      <c r="EP428" s="27">
        <v>11573.7</v>
      </c>
      <c r="EQ428" s="27">
        <v>2950.4</v>
      </c>
      <c r="ER428" s="27">
        <v>2509.3000000000002</v>
      </c>
      <c r="ES428" s="27">
        <v>3157.8</v>
      </c>
      <c r="ET428" s="27"/>
      <c r="EU428" s="662">
        <v>4.0986677768526152E-2</v>
      </c>
      <c r="EV428" s="662">
        <v>4.7039934129271245E-2</v>
      </c>
      <c r="EW428" s="662">
        <v>3.2655737704918003E-2</v>
      </c>
      <c r="EX428" s="662">
        <v>3.599692662312709E-2</v>
      </c>
      <c r="EY428" s="662">
        <v>2.235294117647053E-2</v>
      </c>
      <c r="FA428" s="8"/>
      <c r="FB428" s="8"/>
      <c r="FC428" s="8"/>
      <c r="FD428" s="22"/>
    </row>
    <row r="429" spans="2:160" s="2" customFormat="1" x14ac:dyDescent="0.2">
      <c r="G429" s="14"/>
      <c r="K429" s="394"/>
      <c r="L429" s="394"/>
      <c r="M429" s="486">
        <v>45296</v>
      </c>
      <c r="N429" s="193">
        <v>5000</v>
      </c>
      <c r="O429" s="193">
        <v>12339</v>
      </c>
      <c r="P429" s="188">
        <v>3016</v>
      </c>
      <c r="Q429" s="191">
        <v>2540</v>
      </c>
      <c r="R429" s="578">
        <v>3236</v>
      </c>
      <c r="X429" s="490">
        <v>1408</v>
      </c>
      <c r="Y429" s="194">
        <v>65</v>
      </c>
      <c r="Z429" s="192">
        <v>0</v>
      </c>
      <c r="AA429" s="192">
        <v>10489.5</v>
      </c>
      <c r="AB429" s="192">
        <v>11028</v>
      </c>
      <c r="AC429" s="194">
        <v>-538.5</v>
      </c>
      <c r="AD429" s="194">
        <v>11028</v>
      </c>
      <c r="AE429" s="192">
        <v>11762.92</v>
      </c>
      <c r="AF429" s="192">
        <v>12339</v>
      </c>
      <c r="AG429" s="192">
        <v>11000</v>
      </c>
      <c r="AH429" s="597">
        <v>11762.92</v>
      </c>
      <c r="AI429" s="193">
        <v>0</v>
      </c>
      <c r="AJ429" s="194">
        <v>5000</v>
      </c>
      <c r="AK429" s="192">
        <v>0</v>
      </c>
      <c r="AL429" s="192">
        <v>0</v>
      </c>
      <c r="AM429" s="207">
        <v>1114.68</v>
      </c>
      <c r="AN429" s="207">
        <v>30.31904761904762</v>
      </c>
      <c r="AO429" s="197" t="e">
        <v>#DIV/0!</v>
      </c>
      <c r="AP429" s="6">
        <v>752.4</v>
      </c>
      <c r="AQ429" s="610">
        <v>0</v>
      </c>
      <c r="AR429" s="612">
        <v>1141.03</v>
      </c>
      <c r="AS429" s="612">
        <v>1139.05</v>
      </c>
      <c r="AT429" s="612">
        <v>1224.6300000000001</v>
      </c>
      <c r="AU429" s="612">
        <v>1215.56</v>
      </c>
      <c r="AV429" s="613">
        <v>1175.3699999999999</v>
      </c>
      <c r="AX429" s="2">
        <v>1.2734000000000001</v>
      </c>
      <c r="AY429" s="2">
        <v>1.5330999999999999</v>
      </c>
      <c r="AZ429" s="2">
        <v>2.5118999999999998</v>
      </c>
      <c r="BA429" s="2">
        <v>2.3466</v>
      </c>
      <c r="BB429" s="2">
        <v>1.9303999999999999</v>
      </c>
      <c r="BF429" s="2">
        <v>1056.55</v>
      </c>
      <c r="BG429" s="502">
        <v>1056.55</v>
      </c>
      <c r="BH429" s="503">
        <v>0</v>
      </c>
      <c r="BI429" s="503">
        <v>0</v>
      </c>
      <c r="BJ429" s="503">
        <v>0</v>
      </c>
      <c r="BK429" s="503">
        <v>1056.55</v>
      </c>
      <c r="BL429" s="503">
        <v>1056.55</v>
      </c>
      <c r="BM429" s="503">
        <v>1056.55</v>
      </c>
      <c r="BN429" s="503">
        <v>0</v>
      </c>
      <c r="BO429" s="503">
        <v>1056.54</v>
      </c>
      <c r="BP429" s="503">
        <v>36.647659867590221</v>
      </c>
      <c r="BQ429" s="503">
        <v>0</v>
      </c>
      <c r="BR429" s="503">
        <v>0</v>
      </c>
      <c r="BS429" s="503">
        <v>1056.5999999999999</v>
      </c>
      <c r="BT429" s="503">
        <v>0</v>
      </c>
      <c r="BU429" s="504">
        <v>0</v>
      </c>
      <c r="DB429" s="2">
        <v>0</v>
      </c>
      <c r="DF429" s="611">
        <v>707.29</v>
      </c>
      <c r="DG429" s="611">
        <v>250.35</v>
      </c>
      <c r="DJ429" s="606">
        <v>957.64</v>
      </c>
      <c r="DK429" s="606">
        <v>707.29</v>
      </c>
      <c r="DL429" s="606">
        <v>250.35</v>
      </c>
      <c r="DM429" s="606">
        <v>751.93</v>
      </c>
      <c r="DN429" s="606">
        <v>280.20999999999998</v>
      </c>
      <c r="DO429" s="606">
        <v>2449.3000000000002</v>
      </c>
      <c r="DP429" s="606">
        <v>713.06</v>
      </c>
      <c r="DQ429" s="606">
        <v>0</v>
      </c>
      <c r="DR429" s="606"/>
      <c r="DS429" s="606"/>
      <c r="DT429" s="606"/>
      <c r="DU429" s="606"/>
      <c r="DV429" s="606"/>
      <c r="DW429" s="606"/>
      <c r="DX429" s="606">
        <v>31581</v>
      </c>
      <c r="DY429" s="606">
        <v>1</v>
      </c>
      <c r="DZ429" s="606">
        <v>93.55</v>
      </c>
      <c r="EA429" s="606">
        <v>33.11</v>
      </c>
      <c r="EB429" s="606"/>
      <c r="EC429" s="606"/>
      <c r="ED429" s="606"/>
      <c r="EE429" s="606"/>
      <c r="EF429" s="606"/>
      <c r="EG429" s="606"/>
      <c r="EH429" s="606"/>
      <c r="EI429" s="606"/>
      <c r="EJ429" s="606"/>
      <c r="EK429" s="606"/>
      <c r="EL429" s="606"/>
      <c r="EM429" s="606">
        <v>1114.68</v>
      </c>
      <c r="EN429" s="606"/>
      <c r="EO429" s="27">
        <v>4796.3</v>
      </c>
      <c r="EP429" s="27">
        <v>11791</v>
      </c>
      <c r="EQ429" s="27">
        <v>2938.4</v>
      </c>
      <c r="ER429" s="27">
        <v>2452.6</v>
      </c>
      <c r="ES429" s="27">
        <v>3166.2</v>
      </c>
      <c r="ET429" s="27"/>
      <c r="EU429" s="662">
        <v>4.0739999999999964E-2</v>
      </c>
      <c r="EV429" s="662">
        <v>4.4412026906556448E-2</v>
      </c>
      <c r="EW429" s="662">
        <v>2.5729442970822251E-2</v>
      </c>
      <c r="EX429" s="662">
        <v>3.4409448818897674E-2</v>
      </c>
      <c r="EY429" s="662">
        <v>2.1569839307787449E-2</v>
      </c>
      <c r="FA429" s="8"/>
      <c r="FB429" s="8"/>
      <c r="FC429" s="8"/>
      <c r="FD429" s="22"/>
    </row>
    <row r="430" spans="2:160" s="2" customFormat="1" x14ac:dyDescent="0.2">
      <c r="G430" s="14"/>
      <c r="K430" s="394"/>
      <c r="L430" s="394"/>
      <c r="M430" s="486">
        <v>45297</v>
      </c>
      <c r="N430" s="193">
        <v>5000</v>
      </c>
      <c r="O430" s="193">
        <v>12552</v>
      </c>
      <c r="P430" s="188">
        <v>3118</v>
      </c>
      <c r="Q430" s="191">
        <v>2512</v>
      </c>
      <c r="R430" s="578">
        <v>3216</v>
      </c>
      <c r="X430" s="490">
        <v>1422</v>
      </c>
      <c r="Y430" s="194">
        <v>66</v>
      </c>
      <c r="Z430" s="192">
        <v>0</v>
      </c>
      <c r="AA430" s="192">
        <v>10477.51</v>
      </c>
      <c r="AB430" s="192">
        <v>11025</v>
      </c>
      <c r="AC430" s="194">
        <v>-547.48999999999978</v>
      </c>
      <c r="AD430" s="194">
        <v>11025</v>
      </c>
      <c r="AE430" s="192">
        <v>11095.48</v>
      </c>
      <c r="AF430" s="192">
        <v>12552</v>
      </c>
      <c r="AG430" s="192">
        <v>11000</v>
      </c>
      <c r="AH430" s="597">
        <v>11095.48</v>
      </c>
      <c r="AI430" s="193">
        <v>0</v>
      </c>
      <c r="AJ430" s="194">
        <v>5000</v>
      </c>
      <c r="AK430" s="192">
        <v>0</v>
      </c>
      <c r="AL430" s="192">
        <v>0</v>
      </c>
      <c r="AM430" s="207">
        <v>1122.8699999999999</v>
      </c>
      <c r="AN430" s="207">
        <v>28.31904761904762</v>
      </c>
      <c r="AO430" s="197" t="e">
        <v>#DIV/0!</v>
      </c>
      <c r="AP430" s="6">
        <v>1032.1600000000001</v>
      </c>
      <c r="AQ430" s="610">
        <v>634.49</v>
      </c>
      <c r="AR430" s="612">
        <v>1135.52</v>
      </c>
      <c r="AS430" s="612">
        <v>1138.01</v>
      </c>
      <c r="AT430" s="612">
        <v>1224.6300000000001</v>
      </c>
      <c r="AU430" s="612">
        <v>1213.67</v>
      </c>
      <c r="AV430" s="613">
        <v>1175.73</v>
      </c>
      <c r="AX430" s="2">
        <v>1.1894</v>
      </c>
      <c r="AY430" s="2">
        <v>1.5239</v>
      </c>
      <c r="AZ430" s="2">
        <v>2.5118999999999998</v>
      </c>
      <c r="BA430" s="2">
        <v>2.3157000000000001</v>
      </c>
      <c r="BB430" s="2">
        <v>1.9382999999999999</v>
      </c>
      <c r="BF430" s="2">
        <v>1056.4000000000001</v>
      </c>
      <c r="BG430" s="502">
        <v>1056.4000000000001</v>
      </c>
      <c r="BH430" s="503">
        <v>0</v>
      </c>
      <c r="BI430" s="503">
        <v>0</v>
      </c>
      <c r="BJ430" s="503">
        <v>0</v>
      </c>
      <c r="BK430" s="503">
        <v>1056.4000000000001</v>
      </c>
      <c r="BL430" s="503">
        <v>1056.4000000000001</v>
      </c>
      <c r="BM430" s="503">
        <v>1056.4000000000001</v>
      </c>
      <c r="BN430" s="503">
        <v>0</v>
      </c>
      <c r="BO430" s="503">
        <v>1056.3900000000001</v>
      </c>
      <c r="BP430" s="503">
        <v>36.654670808394577</v>
      </c>
      <c r="BQ430" s="503">
        <v>0</v>
      </c>
      <c r="BR430" s="503">
        <v>0</v>
      </c>
      <c r="BS430" s="503">
        <v>1056.44</v>
      </c>
      <c r="BT430" s="503">
        <v>0</v>
      </c>
      <c r="BU430" s="504">
        <v>0</v>
      </c>
      <c r="DB430" s="2">
        <v>0</v>
      </c>
      <c r="DF430" s="611">
        <v>705.87</v>
      </c>
      <c r="DG430" s="611">
        <v>261.74</v>
      </c>
      <c r="DJ430" s="606">
        <v>967.61</v>
      </c>
      <c r="DK430" s="606">
        <v>705.87</v>
      </c>
      <c r="DL430" s="606">
        <v>261.74</v>
      </c>
      <c r="DM430" s="606">
        <v>689.07</v>
      </c>
      <c r="DN430" s="606">
        <v>439.83</v>
      </c>
      <c r="DO430" s="606">
        <v>2466.1</v>
      </c>
      <c r="DP430" s="606">
        <v>534.97</v>
      </c>
      <c r="DQ430" s="606">
        <v>0</v>
      </c>
      <c r="DR430" s="606"/>
      <c r="DS430" s="606"/>
      <c r="DT430" s="606"/>
      <c r="DU430" s="606"/>
      <c r="DV430" s="606"/>
      <c r="DW430" s="606"/>
      <c r="DX430" s="606">
        <v>28941</v>
      </c>
      <c r="DY430" s="606">
        <v>2</v>
      </c>
      <c r="DZ430" s="606">
        <v>91.33</v>
      </c>
      <c r="EA430" s="606">
        <v>33.870000000000005</v>
      </c>
      <c r="EB430" s="606"/>
      <c r="EC430" s="606"/>
      <c r="ED430" s="606"/>
      <c r="EE430" s="606"/>
      <c r="EF430" s="606"/>
      <c r="EG430" s="606"/>
      <c r="EH430" s="606"/>
      <c r="EI430" s="606"/>
      <c r="EJ430" s="606"/>
      <c r="EK430" s="606"/>
      <c r="EL430" s="606"/>
      <c r="EM430" s="606">
        <v>1122.8699999999999</v>
      </c>
      <c r="EN430" s="606"/>
      <c r="EO430" s="27">
        <v>4775.2</v>
      </c>
      <c r="EP430" s="27">
        <v>11997.3</v>
      </c>
      <c r="EQ430" s="27">
        <v>2427.6999999999998</v>
      </c>
      <c r="ER430" s="27">
        <v>3014.7</v>
      </c>
      <c r="ES430" s="27">
        <v>3146.6</v>
      </c>
      <c r="ET430" s="27"/>
      <c r="EU430" s="662">
        <v>4.4960000000000035E-2</v>
      </c>
      <c r="EV430" s="662">
        <v>4.4192160611854742E-2</v>
      </c>
      <c r="EW430" s="662">
        <v>0.22139191789608728</v>
      </c>
      <c r="EX430" s="662">
        <v>-0.20011942675159228</v>
      </c>
      <c r="EY430" s="662">
        <v>2.1579601990049779E-2</v>
      </c>
      <c r="FA430" s="8"/>
      <c r="FB430" s="8"/>
      <c r="FC430" s="8"/>
      <c r="FD430" s="22"/>
    </row>
    <row r="431" spans="2:160" s="2" customFormat="1" x14ac:dyDescent="0.2">
      <c r="G431" s="14"/>
      <c r="K431" s="394"/>
      <c r="L431" s="394"/>
      <c r="M431" s="486">
        <v>45298</v>
      </c>
      <c r="N431" s="193">
        <v>5000</v>
      </c>
      <c r="O431" s="193">
        <v>12328</v>
      </c>
      <c r="P431" s="188">
        <v>3168</v>
      </c>
      <c r="Q431" s="191">
        <v>2541</v>
      </c>
      <c r="R431" s="578">
        <v>3148</v>
      </c>
      <c r="X431" s="490">
        <v>1357</v>
      </c>
      <c r="Y431" s="194">
        <v>65</v>
      </c>
      <c r="Z431" s="192">
        <v>0</v>
      </c>
      <c r="AA431" s="192">
        <v>10319.709999999999</v>
      </c>
      <c r="AB431" s="192">
        <v>11041</v>
      </c>
      <c r="AC431" s="194">
        <v>-721.29000000000087</v>
      </c>
      <c r="AD431" s="194">
        <v>11041</v>
      </c>
      <c r="AE431" s="192">
        <v>11530.78</v>
      </c>
      <c r="AF431" s="192">
        <v>12328</v>
      </c>
      <c r="AG431" s="192">
        <v>11000</v>
      </c>
      <c r="AH431" s="597">
        <v>11531.78</v>
      </c>
      <c r="AI431" s="193">
        <v>0</v>
      </c>
      <c r="AJ431" s="194">
        <v>5000</v>
      </c>
      <c r="AK431" s="192">
        <v>0</v>
      </c>
      <c r="AL431" s="192">
        <v>0</v>
      </c>
      <c r="AM431" s="207">
        <v>1119.06</v>
      </c>
      <c r="AN431" s="207">
        <v>30.028571428571428</v>
      </c>
      <c r="AO431" s="197" t="e">
        <v>#DIV/0!</v>
      </c>
      <c r="AP431" s="6">
        <v>1072.1600000000001</v>
      </c>
      <c r="AQ431" s="610">
        <v>0</v>
      </c>
      <c r="AR431" s="612">
        <v>1140.21</v>
      </c>
      <c r="AS431" s="612">
        <v>1131.67</v>
      </c>
      <c r="AT431" s="612">
        <v>1224.6300000000001</v>
      </c>
      <c r="AU431" s="612">
        <v>1207.82</v>
      </c>
      <c r="AV431" s="613">
        <v>1173.08</v>
      </c>
      <c r="AX431" s="2">
        <v>1.2612000000000001</v>
      </c>
      <c r="AY431" s="2">
        <v>1.4466000000000001</v>
      </c>
      <c r="AZ431" s="2">
        <v>2.5118999999999998</v>
      </c>
      <c r="BA431" s="2">
        <v>2.2551000000000001</v>
      </c>
      <c r="BB431" s="2">
        <v>1.8968</v>
      </c>
      <c r="BF431" s="2">
        <v>1056.26</v>
      </c>
      <c r="BG431" s="502">
        <v>1056.26</v>
      </c>
      <c r="BH431" s="503">
        <v>0</v>
      </c>
      <c r="BI431" s="503">
        <v>0</v>
      </c>
      <c r="BJ431" s="503">
        <v>0</v>
      </c>
      <c r="BK431" s="503">
        <v>1056.26</v>
      </c>
      <c r="BL431" s="503">
        <v>1056.26</v>
      </c>
      <c r="BM431" s="503">
        <v>1056.26</v>
      </c>
      <c r="BN431" s="503">
        <v>0</v>
      </c>
      <c r="BO431" s="503">
        <v>1056.28</v>
      </c>
      <c r="BP431" s="503">
        <v>35.249570364712625</v>
      </c>
      <c r="BQ431" s="503">
        <v>0</v>
      </c>
      <c r="BR431" s="503">
        <v>0</v>
      </c>
      <c r="BS431" s="503">
        <v>1056.33</v>
      </c>
      <c r="BT431" s="503">
        <v>0</v>
      </c>
      <c r="BU431" s="504">
        <v>0</v>
      </c>
      <c r="DB431" s="2">
        <v>0</v>
      </c>
      <c r="DF431" s="611">
        <v>701.71</v>
      </c>
      <c r="DG431" s="611">
        <v>221.3</v>
      </c>
      <c r="DJ431" s="606">
        <v>923.01</v>
      </c>
      <c r="DK431" s="606">
        <v>701.71</v>
      </c>
      <c r="DL431" s="606">
        <v>221.3</v>
      </c>
      <c r="DM431" s="606">
        <v>0</v>
      </c>
      <c r="DN431" s="606">
        <v>0</v>
      </c>
      <c r="DO431" s="606">
        <v>3167.8100000000004</v>
      </c>
      <c r="DP431" s="606">
        <v>756.27</v>
      </c>
      <c r="DQ431" s="606">
        <v>0</v>
      </c>
      <c r="DR431" s="606"/>
      <c r="DS431" s="606"/>
      <c r="DT431" s="606"/>
      <c r="DU431" s="606"/>
      <c r="DV431" s="606"/>
      <c r="DW431" s="606"/>
      <c r="DX431" s="606">
        <v>0</v>
      </c>
      <c r="DY431" s="606">
        <v>0</v>
      </c>
      <c r="DZ431" s="606">
        <v>91.81</v>
      </c>
      <c r="EA431" s="606">
        <v>28.950000000000003</v>
      </c>
      <c r="EB431" s="606"/>
      <c r="EC431" s="606"/>
      <c r="ED431" s="606"/>
      <c r="EE431" s="606"/>
      <c r="EF431" s="606"/>
      <c r="EG431" s="606"/>
      <c r="EH431" s="606"/>
      <c r="EI431" s="606"/>
      <c r="EJ431" s="606"/>
      <c r="EK431" s="606"/>
      <c r="EL431" s="606"/>
      <c r="EM431" s="606">
        <v>1119.06</v>
      </c>
      <c r="EN431" s="606"/>
      <c r="EO431" s="27">
        <v>4805</v>
      </c>
      <c r="EP431" s="27">
        <v>11745.9</v>
      </c>
      <c r="EQ431" s="27">
        <v>3043.3</v>
      </c>
      <c r="ER431" s="27">
        <v>2445.6999999999998</v>
      </c>
      <c r="ES431" s="27">
        <v>3074.4</v>
      </c>
      <c r="ET431" s="27"/>
      <c r="EU431" s="662">
        <v>3.9E-2</v>
      </c>
      <c r="EV431" s="662">
        <v>4.7217715768981212E-2</v>
      </c>
      <c r="EW431" s="662">
        <v>3.9362373737373682E-2</v>
      </c>
      <c r="EX431" s="662">
        <v>3.750491932310121E-2</v>
      </c>
      <c r="EY431" s="662">
        <v>2.3379923761118141E-2</v>
      </c>
      <c r="FA431" s="8"/>
      <c r="FB431" s="8"/>
      <c r="FC431" s="8"/>
      <c r="FD431" s="22"/>
    </row>
    <row r="432" spans="2:160" s="2" customFormat="1" x14ac:dyDescent="0.2">
      <c r="G432" s="14"/>
      <c r="K432" s="394"/>
      <c r="L432" s="394"/>
      <c r="M432" s="486">
        <v>45299</v>
      </c>
      <c r="N432" s="193">
        <v>5001</v>
      </c>
      <c r="O432" s="193">
        <v>12698</v>
      </c>
      <c r="P432" s="188">
        <v>3184</v>
      </c>
      <c r="Q432" s="191">
        <v>2535</v>
      </c>
      <c r="R432" s="578">
        <v>3147</v>
      </c>
      <c r="X432" s="490">
        <v>1457</v>
      </c>
      <c r="Y432" s="194">
        <v>66</v>
      </c>
      <c r="Z432" s="192">
        <v>0</v>
      </c>
      <c r="AA432" s="192">
        <v>10455.86</v>
      </c>
      <c r="AB432" s="192">
        <v>11010</v>
      </c>
      <c r="AC432" s="194">
        <v>-554.13999999999942</v>
      </c>
      <c r="AD432" s="194">
        <v>11010</v>
      </c>
      <c r="AE432" s="192">
        <v>12215.47</v>
      </c>
      <c r="AF432" s="192">
        <v>12698</v>
      </c>
      <c r="AG432" s="192">
        <v>11000</v>
      </c>
      <c r="AH432" s="597">
        <v>12215.47</v>
      </c>
      <c r="AI432" s="193">
        <v>0</v>
      </c>
      <c r="AJ432" s="194">
        <v>5001</v>
      </c>
      <c r="AK432" s="192">
        <v>0</v>
      </c>
      <c r="AL432" s="192">
        <v>0</v>
      </c>
      <c r="AM432" s="207">
        <v>1114.95</v>
      </c>
      <c r="AN432" s="207">
        <v>30.764285714285716</v>
      </c>
      <c r="AO432" s="197" t="e">
        <v>#DIV/0!</v>
      </c>
      <c r="AP432" s="6">
        <v>701.58</v>
      </c>
      <c r="AQ432" s="610">
        <v>0</v>
      </c>
      <c r="AR432" s="612">
        <v>1142.92</v>
      </c>
      <c r="AS432" s="612">
        <v>1141</v>
      </c>
      <c r="AT432" s="612">
        <v>1224.6300000000001</v>
      </c>
      <c r="AU432" s="612">
        <v>1216.33</v>
      </c>
      <c r="AV432" s="613">
        <v>1174.05</v>
      </c>
      <c r="AX432" s="2">
        <v>1.2921</v>
      </c>
      <c r="AY432" s="2">
        <v>1.5624</v>
      </c>
      <c r="AZ432" s="2">
        <v>2.5118999999999998</v>
      </c>
      <c r="BA432" s="2">
        <v>2.3380000000000001</v>
      </c>
      <c r="BB432" s="2">
        <v>1.9058999999999999</v>
      </c>
      <c r="BF432" s="2">
        <v>1057.31</v>
      </c>
      <c r="BG432" s="502">
        <v>1057.31</v>
      </c>
      <c r="BH432" s="503">
        <v>0</v>
      </c>
      <c r="BI432" s="503">
        <v>0</v>
      </c>
      <c r="BJ432" s="503">
        <v>0</v>
      </c>
      <c r="BK432" s="503">
        <v>1057.31</v>
      </c>
      <c r="BL432" s="503">
        <v>1057.31</v>
      </c>
      <c r="BM432" s="503">
        <v>1057.31</v>
      </c>
      <c r="BN432" s="503">
        <v>0</v>
      </c>
      <c r="BO432" s="503">
        <v>1057.3</v>
      </c>
      <c r="BP432" s="503">
        <v>37.306982872200258</v>
      </c>
      <c r="BQ432" s="503">
        <v>0</v>
      </c>
      <c r="BR432" s="503">
        <v>0</v>
      </c>
      <c r="BS432" s="503">
        <v>1057.42</v>
      </c>
      <c r="BT432" s="503">
        <v>0</v>
      </c>
      <c r="BU432" s="504">
        <v>0</v>
      </c>
      <c r="DB432" s="2">
        <v>0</v>
      </c>
      <c r="DF432" s="611">
        <v>725.41</v>
      </c>
      <c r="DG432" s="611">
        <v>265.64999999999998</v>
      </c>
      <c r="DJ432" s="606">
        <v>991.06</v>
      </c>
      <c r="DK432" s="606">
        <v>725.41</v>
      </c>
      <c r="DL432" s="606">
        <v>265.64999999999998</v>
      </c>
      <c r="DM432" s="606">
        <v>498.45</v>
      </c>
      <c r="DN432" s="606">
        <v>280.29000000000002</v>
      </c>
      <c r="DO432" s="606">
        <v>3394.7699999999995</v>
      </c>
      <c r="DP432" s="606">
        <v>741.63</v>
      </c>
      <c r="DQ432" s="606">
        <v>0</v>
      </c>
      <c r="DR432" s="606"/>
      <c r="DS432" s="606"/>
      <c r="DT432" s="606"/>
      <c r="DU432" s="606"/>
      <c r="DV432" s="606"/>
      <c r="DW432" s="606"/>
      <c r="DX432" s="606">
        <v>20935</v>
      </c>
      <c r="DY432" s="606">
        <v>1</v>
      </c>
      <c r="DZ432" s="606">
        <v>93.01</v>
      </c>
      <c r="EA432" s="606">
        <v>34.059999999999988</v>
      </c>
      <c r="EB432" s="606"/>
      <c r="EC432" s="606"/>
      <c r="ED432" s="606"/>
      <c r="EE432" s="606"/>
      <c r="EF432" s="606"/>
      <c r="EG432" s="606"/>
      <c r="EH432" s="606"/>
      <c r="EI432" s="606"/>
      <c r="EJ432" s="606"/>
      <c r="EK432" s="606"/>
      <c r="EL432" s="606"/>
      <c r="EM432" s="606">
        <v>1114.95</v>
      </c>
      <c r="EN432" s="606"/>
      <c r="EO432" s="27">
        <v>4807.8</v>
      </c>
      <c r="EP432" s="27">
        <v>12154.4</v>
      </c>
      <c r="EQ432" s="27">
        <v>3081.9</v>
      </c>
      <c r="ER432" s="27">
        <v>2446.6</v>
      </c>
      <c r="ES432" s="27">
        <v>3080.6</v>
      </c>
      <c r="ET432" s="27"/>
      <c r="EU432" s="662">
        <v>3.8632273545290904E-2</v>
      </c>
      <c r="EV432" s="662">
        <v>4.2809891321467973E-2</v>
      </c>
      <c r="EW432" s="662">
        <v>3.2066582914572837E-2</v>
      </c>
      <c r="EX432" s="662">
        <v>3.4871794871794905E-2</v>
      </c>
      <c r="EY432" s="662">
        <v>2.1099459802987001E-2</v>
      </c>
      <c r="FA432" s="8"/>
      <c r="FB432" s="8"/>
      <c r="FC432" s="8"/>
      <c r="FD432" s="22"/>
    </row>
    <row r="433" spans="7:160" s="2" customFormat="1" x14ac:dyDescent="0.2">
      <c r="G433" s="14"/>
      <c r="K433" s="394"/>
      <c r="L433" s="394"/>
      <c r="M433" s="486">
        <v>45300</v>
      </c>
      <c r="N433" s="193">
        <v>4923</v>
      </c>
      <c r="O433" s="193">
        <v>12883</v>
      </c>
      <c r="P433" s="188">
        <v>3286</v>
      </c>
      <c r="Q433" s="191">
        <v>2551</v>
      </c>
      <c r="R433" s="578">
        <v>3059</v>
      </c>
      <c r="X433" s="490">
        <v>1426</v>
      </c>
      <c r="Y433" s="194">
        <v>67</v>
      </c>
      <c r="Z433" s="192">
        <v>0</v>
      </c>
      <c r="AA433" s="192">
        <v>10004.42</v>
      </c>
      <c r="AB433" s="192">
        <v>10583</v>
      </c>
      <c r="AC433" s="194">
        <v>-578.57999999999993</v>
      </c>
      <c r="AD433" s="194">
        <v>10583</v>
      </c>
      <c r="AE433" s="192">
        <v>12766.82</v>
      </c>
      <c r="AF433" s="192">
        <v>12883</v>
      </c>
      <c r="AG433" s="192">
        <v>11000</v>
      </c>
      <c r="AH433" s="597">
        <v>12767.82</v>
      </c>
      <c r="AI433" s="193">
        <v>0</v>
      </c>
      <c r="AJ433" s="194">
        <v>4923</v>
      </c>
      <c r="AK433" s="192">
        <v>0</v>
      </c>
      <c r="AL433" s="192">
        <v>0</v>
      </c>
      <c r="AM433" s="207">
        <v>1108.17</v>
      </c>
      <c r="AN433" s="207">
        <v>30.647619047619042</v>
      </c>
      <c r="AO433" s="197" t="e">
        <v>#DIV/0!</v>
      </c>
      <c r="AP433" s="6">
        <v>751.01</v>
      </c>
      <c r="AQ433" s="610">
        <v>0</v>
      </c>
      <c r="AR433" s="612">
        <v>1142.2</v>
      </c>
      <c r="AS433" s="612">
        <v>1135.01</v>
      </c>
      <c r="AT433" s="612">
        <v>1224.6300000000001</v>
      </c>
      <c r="AU433" s="612">
        <v>1214.3800000000001</v>
      </c>
      <c r="AV433" s="613">
        <v>1173.69</v>
      </c>
      <c r="AX433" s="2">
        <v>1.2871999999999999</v>
      </c>
      <c r="AY433" s="2">
        <v>1.4826999999999999</v>
      </c>
      <c r="AZ433" s="2">
        <v>2.5118999999999998</v>
      </c>
      <c r="BA433" s="2">
        <v>2.3287</v>
      </c>
      <c r="BB433" s="2">
        <v>1.8959999999999999</v>
      </c>
      <c r="BF433" s="2">
        <v>1056.55</v>
      </c>
      <c r="BG433" s="502">
        <v>1056.55</v>
      </c>
      <c r="BH433" s="503">
        <v>0</v>
      </c>
      <c r="BI433" s="503">
        <v>0</v>
      </c>
      <c r="BJ433" s="503">
        <v>0</v>
      </c>
      <c r="BK433" s="503">
        <v>1056.55</v>
      </c>
      <c r="BL433" s="503">
        <v>1056.55</v>
      </c>
      <c r="BM433" s="503">
        <v>1056.55</v>
      </c>
      <c r="BN433" s="503">
        <v>0</v>
      </c>
      <c r="BO433" s="503">
        <v>1056.5999999999999</v>
      </c>
      <c r="BP433" s="503">
        <v>36.336229495917905</v>
      </c>
      <c r="BQ433" s="503">
        <v>0</v>
      </c>
      <c r="BR433" s="503">
        <v>0</v>
      </c>
      <c r="BS433" s="503">
        <v>1056.6300000000001</v>
      </c>
      <c r="BT433" s="503">
        <v>0</v>
      </c>
      <c r="BU433" s="504">
        <v>0</v>
      </c>
      <c r="DB433" s="2">
        <v>0</v>
      </c>
      <c r="DF433" s="611">
        <v>709.05</v>
      </c>
      <c r="DG433" s="611">
        <v>261.2</v>
      </c>
      <c r="DJ433" s="606">
        <v>970.25</v>
      </c>
      <c r="DK433" s="606">
        <v>709.05</v>
      </c>
      <c r="DL433" s="606">
        <v>261.2</v>
      </c>
      <c r="DM433" s="606">
        <v>700</v>
      </c>
      <c r="DN433" s="606">
        <v>320.48</v>
      </c>
      <c r="DO433" s="606">
        <v>3403.82</v>
      </c>
      <c r="DP433" s="606">
        <v>682.35</v>
      </c>
      <c r="DQ433" s="606">
        <v>0</v>
      </c>
      <c r="DR433" s="606"/>
      <c r="DS433" s="606"/>
      <c r="DT433" s="606"/>
      <c r="DU433" s="606"/>
      <c r="DV433" s="606"/>
      <c r="DW433" s="606"/>
      <c r="DX433" s="606">
        <v>29400</v>
      </c>
      <c r="DY433" s="606">
        <v>1</v>
      </c>
      <c r="DZ433" s="606">
        <v>92.71</v>
      </c>
      <c r="EA433" s="606">
        <v>34.150000000000006</v>
      </c>
      <c r="EB433" s="606"/>
      <c r="EC433" s="606"/>
      <c r="ED433" s="606"/>
      <c r="EE433" s="606"/>
      <c r="EF433" s="606"/>
      <c r="EG433" s="606"/>
      <c r="EH433" s="606"/>
      <c r="EI433" s="606"/>
      <c r="EJ433" s="606"/>
      <c r="EK433" s="606"/>
      <c r="EL433" s="606"/>
      <c r="EM433" s="606">
        <v>1108.17</v>
      </c>
      <c r="EN433" s="606"/>
      <c r="EO433" s="27">
        <v>4718.1000000000004</v>
      </c>
      <c r="EP433" s="27">
        <v>12286.8</v>
      </c>
      <c r="EQ433" s="27">
        <v>3206.1</v>
      </c>
      <c r="ER433" s="27">
        <v>2463.4</v>
      </c>
      <c r="ES433" s="27">
        <v>2992.1</v>
      </c>
      <c r="ET433" s="27"/>
      <c r="EU433" s="662">
        <v>4.1620962827544107E-2</v>
      </c>
      <c r="EV433" s="662">
        <v>4.6278040828999514E-2</v>
      </c>
      <c r="EW433" s="662">
        <v>2.4315276932440684E-2</v>
      </c>
      <c r="EX433" s="662">
        <v>3.4339474715797694E-2</v>
      </c>
      <c r="EY433" s="662">
        <v>2.1869892121608399E-2</v>
      </c>
      <c r="FA433" s="8"/>
      <c r="FB433" s="8"/>
      <c r="FC433" s="8"/>
      <c r="FD433" s="22"/>
    </row>
    <row r="434" spans="7:160" s="2" customFormat="1" x14ac:dyDescent="0.2">
      <c r="G434" s="14"/>
      <c r="K434" s="394"/>
      <c r="L434" s="394"/>
      <c r="M434" s="486">
        <v>45301</v>
      </c>
      <c r="N434" s="193">
        <v>4969</v>
      </c>
      <c r="O434" s="193">
        <v>12929</v>
      </c>
      <c r="P434" s="188">
        <v>3023</v>
      </c>
      <c r="Q434" s="191">
        <v>2571</v>
      </c>
      <c r="R434" s="578">
        <v>3221</v>
      </c>
      <c r="X434" s="490">
        <v>1371</v>
      </c>
      <c r="Y434" s="194">
        <v>67</v>
      </c>
      <c r="Z434" s="192">
        <v>0</v>
      </c>
      <c r="AA434" s="192">
        <v>8265.98</v>
      </c>
      <c r="AB434" s="192">
        <v>8734</v>
      </c>
      <c r="AC434" s="194">
        <v>-468.02000000000044</v>
      </c>
      <c r="AD434" s="194">
        <v>8734</v>
      </c>
      <c r="AE434" s="192">
        <v>14568.8</v>
      </c>
      <c r="AF434" s="192">
        <v>12929</v>
      </c>
      <c r="AG434" s="192">
        <v>11000</v>
      </c>
      <c r="AH434" s="597">
        <v>13256.8</v>
      </c>
      <c r="AI434" s="193">
        <v>0</v>
      </c>
      <c r="AJ434" s="194">
        <v>4969</v>
      </c>
      <c r="AK434" s="192">
        <v>0</v>
      </c>
      <c r="AL434" s="192">
        <v>0</v>
      </c>
      <c r="AM434" s="207">
        <v>1089.31</v>
      </c>
      <c r="AN434" s="207">
        <v>30.704761904761909</v>
      </c>
      <c r="AO434" s="197" t="e">
        <v>#DIV/0!</v>
      </c>
      <c r="AP434" s="6">
        <v>882.89</v>
      </c>
      <c r="AQ434" s="610">
        <v>0</v>
      </c>
      <c r="AR434" s="612">
        <v>1142.03</v>
      </c>
      <c r="AS434" s="612">
        <v>1131.06</v>
      </c>
      <c r="AT434" s="612">
        <v>1224.6300000000001</v>
      </c>
      <c r="AU434" s="612">
        <v>1209.93</v>
      </c>
      <c r="AV434" s="613">
        <v>1171.5999999999999</v>
      </c>
      <c r="AX434" s="2">
        <v>1.2896000000000001</v>
      </c>
      <c r="AY434" s="2">
        <v>1.4360999999999999</v>
      </c>
      <c r="AZ434" s="2">
        <v>2.5118999999999998</v>
      </c>
      <c r="BA434" s="2">
        <v>2.2646000000000002</v>
      </c>
      <c r="BB434" s="2">
        <v>1.8754</v>
      </c>
      <c r="BF434" s="2">
        <v>1056.28</v>
      </c>
      <c r="BG434" s="502">
        <v>1056.28</v>
      </c>
      <c r="BH434" s="503">
        <v>0</v>
      </c>
      <c r="BI434" s="503">
        <v>0</v>
      </c>
      <c r="BJ434" s="503">
        <v>0</v>
      </c>
      <c r="BK434" s="503">
        <v>1056.28</v>
      </c>
      <c r="BL434" s="503">
        <v>1056.28</v>
      </c>
      <c r="BM434" s="503">
        <v>1056.28</v>
      </c>
      <c r="BN434" s="503">
        <v>0</v>
      </c>
      <c r="BO434" s="503">
        <v>1056.32</v>
      </c>
      <c r="BP434" s="503">
        <v>34.913712424662151</v>
      </c>
      <c r="BQ434" s="503">
        <v>0</v>
      </c>
      <c r="BR434" s="503">
        <v>0</v>
      </c>
      <c r="BS434" s="503">
        <v>1056.3699999999999</v>
      </c>
      <c r="BT434" s="503">
        <v>0</v>
      </c>
      <c r="BU434" s="504">
        <v>0</v>
      </c>
      <c r="DB434" s="2">
        <v>0</v>
      </c>
      <c r="DF434" s="611">
        <v>684.85</v>
      </c>
      <c r="DG434" s="611">
        <v>247.8</v>
      </c>
      <c r="DJ434" s="606">
        <v>932.65000000000009</v>
      </c>
      <c r="DK434" s="606">
        <v>684.85</v>
      </c>
      <c r="DL434" s="606">
        <v>247.8</v>
      </c>
      <c r="DM434" s="606">
        <v>1050.71</v>
      </c>
      <c r="DN434" s="606">
        <v>210.67</v>
      </c>
      <c r="DO434" s="606">
        <v>3037.96</v>
      </c>
      <c r="DP434" s="606">
        <v>719.48</v>
      </c>
      <c r="DQ434" s="606">
        <v>0</v>
      </c>
      <c r="DR434" s="606"/>
      <c r="DS434" s="606"/>
      <c r="DT434" s="606"/>
      <c r="DU434" s="606"/>
      <c r="DV434" s="606"/>
      <c r="DW434" s="606"/>
      <c r="DX434" s="606">
        <v>44130</v>
      </c>
      <c r="DY434" s="606">
        <v>1</v>
      </c>
      <c r="DZ434" s="606">
        <v>89.74</v>
      </c>
      <c r="EA434" s="606">
        <v>32.47</v>
      </c>
      <c r="EB434" s="606"/>
      <c r="EC434" s="606"/>
      <c r="ED434" s="606"/>
      <c r="EE434" s="606"/>
      <c r="EF434" s="606"/>
      <c r="EG434" s="606"/>
      <c r="EH434" s="606"/>
      <c r="EI434" s="606"/>
      <c r="EJ434" s="606"/>
      <c r="EK434" s="606"/>
      <c r="EL434" s="606"/>
      <c r="EM434" s="606">
        <v>1089.31</v>
      </c>
      <c r="EN434" s="606"/>
      <c r="EO434" s="27">
        <v>4771</v>
      </c>
      <c r="EP434" s="27">
        <v>12406</v>
      </c>
      <c r="EQ434" s="27">
        <v>2955</v>
      </c>
      <c r="ER434" s="27">
        <v>2452</v>
      </c>
      <c r="ES434" s="27">
        <v>3220</v>
      </c>
      <c r="ET434" s="27"/>
      <c r="EU434" s="662">
        <v>3.9847051720668145E-2</v>
      </c>
      <c r="EV434" s="662">
        <v>4.0451697733776784E-2</v>
      </c>
      <c r="EW434" s="662">
        <v>2.2494211048627193E-2</v>
      </c>
      <c r="EX434" s="662">
        <v>4.6285492026448855E-2</v>
      </c>
      <c r="EY434" s="662">
        <v>3.1046258925799441E-4</v>
      </c>
      <c r="FA434" s="8"/>
      <c r="FB434" s="8"/>
      <c r="FC434" s="8"/>
      <c r="FD434" s="22"/>
    </row>
    <row r="435" spans="7:160" s="2" customFormat="1" x14ac:dyDescent="0.2">
      <c r="G435" s="14"/>
      <c r="K435" s="394"/>
      <c r="L435" s="394"/>
      <c r="M435" s="486">
        <v>45302</v>
      </c>
      <c r="N435" s="193">
        <v>5000</v>
      </c>
      <c r="O435" s="193">
        <v>12451</v>
      </c>
      <c r="P435" s="188">
        <v>3050</v>
      </c>
      <c r="Q435" s="191">
        <v>2545</v>
      </c>
      <c r="R435" s="578">
        <v>3060</v>
      </c>
      <c r="X435" s="490">
        <v>1312</v>
      </c>
      <c r="Y435" s="194">
        <v>65</v>
      </c>
      <c r="Z435" s="192">
        <v>0</v>
      </c>
      <c r="AA435" s="192">
        <v>10052.58</v>
      </c>
      <c r="AB435" s="192">
        <v>10631</v>
      </c>
      <c r="AC435" s="194">
        <v>-578.42000000000007</v>
      </c>
      <c r="AD435" s="194">
        <v>10631</v>
      </c>
      <c r="AE435" s="192">
        <v>12178.16</v>
      </c>
      <c r="AF435" s="192">
        <v>12451</v>
      </c>
      <c r="AG435" s="192">
        <v>11000</v>
      </c>
      <c r="AH435" s="597">
        <v>12179.16</v>
      </c>
      <c r="AI435" s="193">
        <v>0</v>
      </c>
      <c r="AJ435" s="194">
        <v>5000</v>
      </c>
      <c r="AK435" s="192">
        <v>0</v>
      </c>
      <c r="AL435" s="192">
        <v>0</v>
      </c>
      <c r="AM435" s="207">
        <v>1099.6199999999999</v>
      </c>
      <c r="AN435" s="207">
        <v>31.695238095238096</v>
      </c>
      <c r="AO435" s="197" t="e">
        <v>#DIV/0!</v>
      </c>
      <c r="AP435" s="6">
        <v>693.83</v>
      </c>
      <c r="AQ435" s="610">
        <v>126.39</v>
      </c>
      <c r="AR435" s="612">
        <v>1144.43</v>
      </c>
      <c r="AS435" s="612">
        <v>1136.28</v>
      </c>
      <c r="AT435" s="612">
        <v>1227.76</v>
      </c>
      <c r="AU435" s="612">
        <v>1212.17</v>
      </c>
      <c r="AV435" s="613">
        <v>1172.24</v>
      </c>
      <c r="AX435" s="2">
        <v>1.3311999999999999</v>
      </c>
      <c r="AY435" s="2">
        <v>1.4976</v>
      </c>
      <c r="AZ435" s="2">
        <v>2.4346999999999999</v>
      </c>
      <c r="BA435" s="2">
        <v>2.2909999999999999</v>
      </c>
      <c r="BB435" s="2">
        <v>1.8879999999999999</v>
      </c>
      <c r="BF435" s="2">
        <v>1056.06</v>
      </c>
      <c r="BG435" s="502">
        <v>1056.06</v>
      </c>
      <c r="BH435" s="503">
        <v>0</v>
      </c>
      <c r="BI435" s="503">
        <v>0</v>
      </c>
      <c r="BJ435" s="503">
        <v>0</v>
      </c>
      <c r="BK435" s="503">
        <v>1056.06</v>
      </c>
      <c r="BL435" s="503">
        <v>1056.06</v>
      </c>
      <c r="BM435" s="503">
        <v>1056.06</v>
      </c>
      <c r="BN435" s="503">
        <v>0</v>
      </c>
      <c r="BO435" s="503">
        <v>1056.1400000000001</v>
      </c>
      <c r="BP435" s="503">
        <v>34.182180341683896</v>
      </c>
      <c r="BQ435" s="503">
        <v>0</v>
      </c>
      <c r="BR435" s="503">
        <v>0</v>
      </c>
      <c r="BS435" s="503">
        <v>1056.1099999999999</v>
      </c>
      <c r="BT435" s="503">
        <v>0</v>
      </c>
      <c r="BU435" s="504">
        <v>0</v>
      </c>
      <c r="DB435" s="2">
        <v>0</v>
      </c>
      <c r="DF435" s="611">
        <v>667.16</v>
      </c>
      <c r="DG435" s="611">
        <v>225.2</v>
      </c>
      <c r="DJ435" s="606">
        <v>892.3599999999999</v>
      </c>
      <c r="DK435" s="606">
        <v>667.16</v>
      </c>
      <c r="DL435" s="606">
        <v>225.2</v>
      </c>
      <c r="DM435" s="606">
        <v>595</v>
      </c>
      <c r="DN435" s="606">
        <v>281.07</v>
      </c>
      <c r="DO435" s="606">
        <v>3110.1200000000003</v>
      </c>
      <c r="DP435" s="606">
        <v>663.61</v>
      </c>
      <c r="DQ435" s="606">
        <v>0</v>
      </c>
      <c r="DR435" s="606"/>
      <c r="DS435" s="606"/>
      <c r="DT435" s="606"/>
      <c r="DU435" s="606"/>
      <c r="DV435" s="606"/>
      <c r="DW435" s="606"/>
      <c r="DX435" s="606">
        <v>24990</v>
      </c>
      <c r="DY435" s="606">
        <v>1</v>
      </c>
      <c r="DZ435" s="606">
        <v>87.74</v>
      </c>
      <c r="EA435" s="606">
        <v>29.61</v>
      </c>
      <c r="EB435" s="606"/>
      <c r="EC435" s="606"/>
      <c r="ED435" s="606"/>
      <c r="EE435" s="606"/>
      <c r="EF435" s="606"/>
      <c r="EG435" s="606"/>
      <c r="EH435" s="606"/>
      <c r="EI435" s="606"/>
      <c r="EJ435" s="606"/>
      <c r="EK435" s="606"/>
      <c r="EL435" s="606"/>
      <c r="EM435" s="606">
        <v>1099.6199999999999</v>
      </c>
      <c r="EN435" s="606"/>
      <c r="EO435" s="27">
        <v>4780.6000000000004</v>
      </c>
      <c r="EP435" s="27">
        <v>12016.1</v>
      </c>
      <c r="EQ435" s="27">
        <v>2974.8</v>
      </c>
      <c r="ER435" s="27">
        <v>2456.6</v>
      </c>
      <c r="ES435" s="27">
        <v>2991.8</v>
      </c>
      <c r="ET435" s="27"/>
      <c r="EU435" s="662">
        <v>4.3879999999999926E-2</v>
      </c>
      <c r="EV435" s="662">
        <v>3.492892137177734E-2</v>
      </c>
      <c r="EW435" s="662">
        <v>2.4655737704917972E-2</v>
      </c>
      <c r="EX435" s="662">
        <v>3.4734774066797681E-2</v>
      </c>
      <c r="EY435" s="662">
        <v>2.2287581699346345E-2</v>
      </c>
      <c r="FA435" s="8"/>
      <c r="FB435" s="8"/>
      <c r="FC435" s="8"/>
      <c r="FD435" s="22"/>
    </row>
    <row r="436" spans="7:160" s="2" customFormat="1" x14ac:dyDescent="0.2">
      <c r="G436" s="14"/>
      <c r="K436" s="394"/>
      <c r="L436" s="394"/>
      <c r="M436" s="486">
        <v>45303</v>
      </c>
      <c r="N436" s="193">
        <v>4999</v>
      </c>
      <c r="O436" s="193">
        <v>12436</v>
      </c>
      <c r="P436" s="188">
        <v>3032</v>
      </c>
      <c r="Q436" s="191">
        <v>2544</v>
      </c>
      <c r="R436" s="578">
        <v>3078</v>
      </c>
      <c r="X436" s="490">
        <v>1410</v>
      </c>
      <c r="Y436" s="194">
        <v>65</v>
      </c>
      <c r="Z436" s="192">
        <v>0</v>
      </c>
      <c r="AA436" s="192">
        <v>8867.77</v>
      </c>
      <c r="AB436" s="192">
        <v>9337</v>
      </c>
      <c r="AC436" s="194">
        <v>-469.22999999999956</v>
      </c>
      <c r="AD436" s="194">
        <v>9337</v>
      </c>
      <c r="AE436" s="192">
        <v>13305.76</v>
      </c>
      <c r="AF436" s="192">
        <v>12436</v>
      </c>
      <c r="AG436" s="192">
        <v>11000</v>
      </c>
      <c r="AH436" s="597">
        <v>12647.76</v>
      </c>
      <c r="AI436" s="193">
        <v>0</v>
      </c>
      <c r="AJ436" s="194">
        <v>4999</v>
      </c>
      <c r="AK436" s="192">
        <v>0</v>
      </c>
      <c r="AL436" s="192">
        <v>0</v>
      </c>
      <c r="AM436" s="207">
        <v>1100.31</v>
      </c>
      <c r="AN436" s="207">
        <v>31.552380952380954</v>
      </c>
      <c r="AO436" s="197" t="e">
        <v>#DIV/0!</v>
      </c>
      <c r="AP436" s="6">
        <v>719.39</v>
      </c>
      <c r="AQ436" s="610">
        <v>151.54</v>
      </c>
      <c r="AR436" s="612">
        <v>1143.92</v>
      </c>
      <c r="AS436" s="612">
        <v>1136.43</v>
      </c>
      <c r="AT436" s="612">
        <v>1227.97</v>
      </c>
      <c r="AU436" s="612">
        <v>1210.08</v>
      </c>
      <c r="AV436" s="613">
        <v>1176.51</v>
      </c>
      <c r="AX436" s="2">
        <v>1.3251999999999999</v>
      </c>
      <c r="AY436" s="2">
        <v>1.4988999999999999</v>
      </c>
      <c r="AZ436" s="2">
        <v>2.448</v>
      </c>
      <c r="BA436" s="2">
        <v>2.2604000000000002</v>
      </c>
      <c r="BB436" s="2">
        <v>1.9338</v>
      </c>
      <c r="BF436" s="2">
        <v>1056.45</v>
      </c>
      <c r="BG436" s="502">
        <v>1056.45</v>
      </c>
      <c r="BH436" s="503">
        <v>0</v>
      </c>
      <c r="BI436" s="503">
        <v>0</v>
      </c>
      <c r="BJ436" s="503">
        <v>0</v>
      </c>
      <c r="BK436" s="503">
        <v>1056.45</v>
      </c>
      <c r="BL436" s="503">
        <v>1056.45</v>
      </c>
      <c r="BM436" s="503">
        <v>1056.45</v>
      </c>
      <c r="BN436" s="503">
        <v>0</v>
      </c>
      <c r="BO436" s="503">
        <v>1056.46</v>
      </c>
      <c r="BP436" s="503">
        <v>36.763003564720769</v>
      </c>
      <c r="BQ436" s="503">
        <v>0</v>
      </c>
      <c r="BR436" s="503">
        <v>0</v>
      </c>
      <c r="BS436" s="503">
        <v>1056.5</v>
      </c>
      <c r="BT436" s="503">
        <v>0</v>
      </c>
      <c r="BU436" s="504">
        <v>0</v>
      </c>
      <c r="DB436" s="2">
        <v>0</v>
      </c>
      <c r="DF436" s="611">
        <v>705.86</v>
      </c>
      <c r="DG436" s="611">
        <v>253.25</v>
      </c>
      <c r="DJ436" s="606">
        <v>959.11</v>
      </c>
      <c r="DK436" s="606">
        <v>705.86</v>
      </c>
      <c r="DL436" s="606">
        <v>253.25</v>
      </c>
      <c r="DM436" s="606">
        <v>515.14</v>
      </c>
      <c r="DN436" s="606">
        <v>214.98</v>
      </c>
      <c r="DO436" s="606">
        <v>3300.84</v>
      </c>
      <c r="DP436" s="606">
        <v>701.88</v>
      </c>
      <c r="DQ436" s="606">
        <v>0</v>
      </c>
      <c r="DR436" s="606"/>
      <c r="DS436" s="606"/>
      <c r="DT436" s="606"/>
      <c r="DU436" s="606"/>
      <c r="DV436" s="606"/>
      <c r="DW436" s="606"/>
      <c r="DX436" s="606">
        <v>21636</v>
      </c>
      <c r="DY436" s="606">
        <v>1</v>
      </c>
      <c r="DZ436" s="606">
        <v>91.44</v>
      </c>
      <c r="EA436" s="606">
        <v>32.81</v>
      </c>
      <c r="EB436" s="606"/>
      <c r="EC436" s="606"/>
      <c r="ED436" s="606"/>
      <c r="EE436" s="606"/>
      <c r="EF436" s="606"/>
      <c r="EG436" s="606"/>
      <c r="EH436" s="606"/>
      <c r="EI436" s="606"/>
      <c r="EJ436" s="606"/>
      <c r="EK436" s="606"/>
      <c r="EL436" s="606"/>
      <c r="EM436" s="606">
        <v>1100.31</v>
      </c>
      <c r="EN436" s="606"/>
      <c r="EO436" s="27">
        <v>4788.3</v>
      </c>
      <c r="EP436" s="27">
        <v>12017.6</v>
      </c>
      <c r="EQ436" s="27">
        <v>2963.7</v>
      </c>
      <c r="ER436" s="27">
        <v>2451.1</v>
      </c>
      <c r="ES436" s="27">
        <v>3015.6</v>
      </c>
      <c r="ET436" s="27"/>
      <c r="EU436" s="662">
        <v>4.2148429685937149E-2</v>
      </c>
      <c r="EV436" s="662">
        <v>3.3644258604052721E-2</v>
      </c>
      <c r="EW436" s="662">
        <v>2.2526385224274467E-2</v>
      </c>
      <c r="EX436" s="662">
        <v>3.651729559748431E-2</v>
      </c>
      <c r="EY436" s="662">
        <v>2.0272904483430828E-2</v>
      </c>
      <c r="FA436" s="8"/>
      <c r="FB436" s="8"/>
      <c r="FC436" s="8"/>
      <c r="FD436" s="22"/>
    </row>
    <row r="437" spans="7:160" s="2" customFormat="1" x14ac:dyDescent="0.2">
      <c r="G437" s="14"/>
      <c r="K437" s="394"/>
      <c r="L437" s="394"/>
      <c r="M437" s="486">
        <v>45304</v>
      </c>
      <c r="N437" s="193">
        <v>5000</v>
      </c>
      <c r="O437" s="193">
        <v>12713</v>
      </c>
      <c r="P437" s="188">
        <v>3004</v>
      </c>
      <c r="Q437" s="191">
        <v>2573</v>
      </c>
      <c r="R437" s="578">
        <v>3149</v>
      </c>
      <c r="X437" s="490">
        <v>1364</v>
      </c>
      <c r="Y437" s="194">
        <v>66</v>
      </c>
      <c r="Z437" s="192">
        <v>0</v>
      </c>
      <c r="AA437" s="192">
        <v>7565.06</v>
      </c>
      <c r="AB437" s="192">
        <v>8056</v>
      </c>
      <c r="AC437" s="194">
        <v>-490.9399999999996</v>
      </c>
      <c r="AD437" s="194">
        <v>8056</v>
      </c>
      <c r="AE437" s="192">
        <v>14819.71</v>
      </c>
      <c r="AF437" s="192">
        <v>12713</v>
      </c>
      <c r="AG437" s="192">
        <v>11000</v>
      </c>
      <c r="AH437" s="597">
        <v>12841.71</v>
      </c>
      <c r="AI437" s="193">
        <v>0</v>
      </c>
      <c r="AJ437" s="194">
        <v>5000</v>
      </c>
      <c r="AK437" s="192">
        <v>0</v>
      </c>
      <c r="AL437" s="192">
        <v>0</v>
      </c>
      <c r="AM437" s="207">
        <v>1065.92</v>
      </c>
      <c r="AN437" s="207">
        <v>31.823809523809523</v>
      </c>
      <c r="AO437" s="197" t="e">
        <v>#DIV/0!</v>
      </c>
      <c r="AP437" s="6">
        <v>920.66</v>
      </c>
      <c r="AQ437" s="610">
        <v>146.71</v>
      </c>
      <c r="AR437" s="612">
        <v>1144.8399999999999</v>
      </c>
      <c r="AS437" s="612">
        <v>1138.99</v>
      </c>
      <c r="AT437" s="612">
        <v>1230.96</v>
      </c>
      <c r="AU437" s="612">
        <v>1211.5999999999999</v>
      </c>
      <c r="AV437" s="613">
        <v>1176.1400000000001</v>
      </c>
      <c r="AX437" s="2">
        <v>1.3366</v>
      </c>
      <c r="AY437" s="2">
        <v>1.5305</v>
      </c>
      <c r="AZ437" s="2">
        <v>2.4819</v>
      </c>
      <c r="BA437" s="2">
        <v>2.2791000000000001</v>
      </c>
      <c r="BB437" s="2">
        <v>1.9384999999999999</v>
      </c>
      <c r="BF437" s="2">
        <v>1062.1600000000001</v>
      </c>
      <c r="BG437" s="502">
        <v>1062.1600000000001</v>
      </c>
      <c r="BH437" s="503">
        <v>0</v>
      </c>
      <c r="BI437" s="503">
        <v>0</v>
      </c>
      <c r="BJ437" s="503">
        <v>0</v>
      </c>
      <c r="BK437" s="503">
        <v>1062.1600000000001</v>
      </c>
      <c r="BL437" s="503">
        <v>1062.1600000000001</v>
      </c>
      <c r="BM437" s="503">
        <v>1062.1600000000001</v>
      </c>
      <c r="BN437" s="503">
        <v>0</v>
      </c>
      <c r="BO437" s="503">
        <v>1062.01</v>
      </c>
      <c r="BP437" s="503">
        <v>35.090585876924237</v>
      </c>
      <c r="BQ437" s="503">
        <v>0</v>
      </c>
      <c r="BR437" s="503">
        <v>0</v>
      </c>
      <c r="BS437" s="503">
        <v>1062.1300000000001</v>
      </c>
      <c r="BT437" s="503">
        <v>0</v>
      </c>
      <c r="BU437" s="504">
        <v>0</v>
      </c>
      <c r="DB437" s="2">
        <v>0</v>
      </c>
      <c r="DF437" s="611">
        <v>705.4</v>
      </c>
      <c r="DG437" s="611">
        <v>222.36</v>
      </c>
      <c r="DJ437" s="606">
        <v>927.76</v>
      </c>
      <c r="DK437" s="606">
        <v>705.4</v>
      </c>
      <c r="DL437" s="606">
        <v>222.36</v>
      </c>
      <c r="DM437" s="606">
        <v>783.98</v>
      </c>
      <c r="DN437" s="606">
        <v>328.17</v>
      </c>
      <c r="DO437" s="606">
        <v>3222.2599999999998</v>
      </c>
      <c r="DP437" s="606">
        <v>596.07000000000005</v>
      </c>
      <c r="DQ437" s="606">
        <v>0</v>
      </c>
      <c r="DR437" s="606"/>
      <c r="DS437" s="606"/>
      <c r="DT437" s="606"/>
      <c r="DU437" s="606"/>
      <c r="DV437" s="606"/>
      <c r="DW437" s="606"/>
      <c r="DX437" s="606">
        <v>32927</v>
      </c>
      <c r="DY437" s="606">
        <v>1</v>
      </c>
      <c r="DZ437" s="606">
        <v>90.78</v>
      </c>
      <c r="EA437" s="606">
        <v>28.620000000000005</v>
      </c>
      <c r="EB437" s="606"/>
      <c r="EC437" s="606"/>
      <c r="ED437" s="606"/>
      <c r="EE437" s="606"/>
      <c r="EF437" s="606"/>
      <c r="EG437" s="606"/>
      <c r="EH437" s="606"/>
      <c r="EI437" s="606"/>
      <c r="EJ437" s="606"/>
      <c r="EK437" s="606"/>
      <c r="EL437" s="606"/>
      <c r="EM437" s="606">
        <v>1065.92</v>
      </c>
      <c r="EN437" s="606"/>
      <c r="EO437" s="27">
        <v>4804.2</v>
      </c>
      <c r="EP437" s="27">
        <v>12277.7</v>
      </c>
      <c r="EQ437" s="27">
        <v>2921.2</v>
      </c>
      <c r="ER437" s="27">
        <v>2478.6</v>
      </c>
      <c r="ES437" s="27">
        <v>3080.6</v>
      </c>
      <c r="ET437" s="27"/>
      <c r="EU437" s="662">
        <v>3.9160000000000035E-2</v>
      </c>
      <c r="EV437" s="662">
        <v>3.4240541178321343E-2</v>
      </c>
      <c r="EW437" s="662">
        <v>2.7563249001331617E-2</v>
      </c>
      <c r="EX437" s="662">
        <v>3.6688690244850407E-2</v>
      </c>
      <c r="EY437" s="662">
        <v>2.1721181327405553E-2</v>
      </c>
      <c r="FA437" s="8"/>
      <c r="FB437" s="8"/>
      <c r="FC437" s="8"/>
      <c r="FD437" s="22"/>
    </row>
    <row r="438" spans="7:160" s="2" customFormat="1" x14ac:dyDescent="0.2">
      <c r="G438" s="14"/>
      <c r="K438" s="394"/>
      <c r="L438" s="394"/>
      <c r="M438" s="486">
        <v>45305</v>
      </c>
      <c r="N438" s="193">
        <v>5000</v>
      </c>
      <c r="O438" s="193">
        <v>12625</v>
      </c>
      <c r="P438" s="188">
        <v>3060</v>
      </c>
      <c r="Q438" s="191">
        <v>2537</v>
      </c>
      <c r="R438" s="578">
        <v>3282</v>
      </c>
      <c r="X438" s="490">
        <v>1419</v>
      </c>
      <c r="Y438" s="194">
        <v>66</v>
      </c>
      <c r="Z438" s="192">
        <v>0</v>
      </c>
      <c r="AA438" s="192">
        <v>8610.26</v>
      </c>
      <c r="AB438" s="192">
        <v>8826</v>
      </c>
      <c r="AC438" s="194">
        <v>-215.73999999999978</v>
      </c>
      <c r="AD438" s="194">
        <v>8826</v>
      </c>
      <c r="AE438" s="192">
        <v>14058.06</v>
      </c>
      <c r="AF438" s="192">
        <v>12625</v>
      </c>
      <c r="AG438" s="192">
        <v>11000</v>
      </c>
      <c r="AH438" s="597">
        <v>12878.06</v>
      </c>
      <c r="AI438" s="193">
        <v>0</v>
      </c>
      <c r="AJ438" s="194">
        <v>5000</v>
      </c>
      <c r="AK438" s="192">
        <v>0</v>
      </c>
      <c r="AL438" s="192">
        <v>0</v>
      </c>
      <c r="AM438" s="207">
        <v>1083.6500000000001</v>
      </c>
      <c r="AN438" s="207">
        <v>32.204761904761909</v>
      </c>
      <c r="AO438" s="197" t="e">
        <v>#DIV/0!</v>
      </c>
      <c r="AP438" s="6">
        <v>1051.29</v>
      </c>
      <c r="AQ438" s="610">
        <v>0</v>
      </c>
      <c r="AR438" s="612">
        <v>1146.18</v>
      </c>
      <c r="AS438" s="612">
        <v>1138.5899999999999</v>
      </c>
      <c r="AT438" s="612">
        <v>1230.26</v>
      </c>
      <c r="AU438" s="612">
        <v>1210.01</v>
      </c>
      <c r="AV438" s="613">
        <v>1166.18</v>
      </c>
      <c r="AX438" s="2">
        <v>1.3526</v>
      </c>
      <c r="AY438" s="2">
        <v>1.5313000000000001</v>
      </c>
      <c r="AZ438" s="2">
        <v>2.4727999999999999</v>
      </c>
      <c r="BA438" s="2">
        <v>2.2629999999999999</v>
      </c>
      <c r="BB438" s="2">
        <v>1.8158000000000001</v>
      </c>
      <c r="BF438" s="2">
        <v>1055.55</v>
      </c>
      <c r="BG438" s="502">
        <v>1055.55</v>
      </c>
      <c r="BH438" s="503">
        <v>0</v>
      </c>
      <c r="BI438" s="503">
        <v>0</v>
      </c>
      <c r="BJ438" s="503">
        <v>0</v>
      </c>
      <c r="BK438" s="503">
        <v>1055.55</v>
      </c>
      <c r="BL438" s="503">
        <v>1055.55</v>
      </c>
      <c r="BM438" s="503">
        <v>1055.55</v>
      </c>
      <c r="BN438" s="503">
        <v>0</v>
      </c>
      <c r="BO438" s="503">
        <v>1055.53</v>
      </c>
      <c r="BP438" s="503">
        <v>36.431104738907329</v>
      </c>
      <c r="BQ438" s="503">
        <v>0</v>
      </c>
      <c r="BR438" s="503">
        <v>0</v>
      </c>
      <c r="BS438" s="503">
        <v>1055.57</v>
      </c>
      <c r="BT438" s="503">
        <v>0</v>
      </c>
      <c r="BU438" s="504">
        <v>0</v>
      </c>
      <c r="DB438" s="2">
        <v>0</v>
      </c>
      <c r="DF438" s="611">
        <v>710.91</v>
      </c>
      <c r="DG438" s="611">
        <v>254.66</v>
      </c>
      <c r="DJ438" s="606">
        <v>965.56999999999994</v>
      </c>
      <c r="DK438" s="606">
        <v>710.91</v>
      </c>
      <c r="DL438" s="606">
        <v>254.66</v>
      </c>
      <c r="DM438" s="606">
        <v>0</v>
      </c>
      <c r="DN438" s="606">
        <v>0</v>
      </c>
      <c r="DO438" s="606">
        <v>3933.1699999999996</v>
      </c>
      <c r="DP438" s="606">
        <v>850.7299999999999</v>
      </c>
      <c r="DQ438" s="606">
        <v>0</v>
      </c>
      <c r="DR438" s="606"/>
      <c r="DS438" s="606"/>
      <c r="DT438" s="606"/>
      <c r="DU438" s="606"/>
      <c r="DV438" s="606"/>
      <c r="DW438" s="606"/>
      <c r="DX438" s="606">
        <v>0</v>
      </c>
      <c r="DY438" s="606">
        <v>0</v>
      </c>
      <c r="DZ438" s="606">
        <v>89.98</v>
      </c>
      <c r="EA438" s="606">
        <v>32.22999999999999</v>
      </c>
      <c r="EB438" s="606"/>
      <c r="EC438" s="606"/>
      <c r="ED438" s="606"/>
      <c r="EE438" s="606"/>
      <c r="EF438" s="606"/>
      <c r="EG438" s="606"/>
      <c r="EH438" s="606"/>
      <c r="EI438" s="606"/>
      <c r="EJ438" s="606"/>
      <c r="EK438" s="606"/>
      <c r="EL438" s="606"/>
      <c r="EM438" s="606">
        <v>1083.6500000000001</v>
      </c>
      <c r="EN438" s="606"/>
      <c r="EO438" s="27">
        <v>4800.2</v>
      </c>
      <c r="EP438" s="27">
        <v>12205.7</v>
      </c>
      <c r="EQ438" s="27">
        <v>2976.2</v>
      </c>
      <c r="ER438" s="27">
        <v>2444.3000000000002</v>
      </c>
      <c r="ES438" s="27">
        <v>3200.4</v>
      </c>
      <c r="ET438" s="27"/>
      <c r="EU438" s="662">
        <v>3.9960000000000037E-2</v>
      </c>
      <c r="EV438" s="662">
        <v>3.3211881188118755E-2</v>
      </c>
      <c r="EW438" s="662">
        <v>2.738562091503274E-2</v>
      </c>
      <c r="EX438" s="662">
        <v>3.6539219550650301E-2</v>
      </c>
      <c r="EY438" s="662">
        <v>2.4862888482632513E-2</v>
      </c>
      <c r="FA438" s="8"/>
      <c r="FB438" s="8"/>
      <c r="FC438" s="8"/>
      <c r="FD438" s="22"/>
    </row>
    <row r="439" spans="7:160" s="2" customFormat="1" x14ac:dyDescent="0.2">
      <c r="G439" s="14"/>
      <c r="K439" s="394"/>
      <c r="L439" s="394"/>
      <c r="M439" s="486">
        <v>45306</v>
      </c>
      <c r="N439" s="193">
        <v>5001</v>
      </c>
      <c r="O439" s="193">
        <v>13370</v>
      </c>
      <c r="P439" s="188">
        <v>3119</v>
      </c>
      <c r="Q439" s="191">
        <v>2542</v>
      </c>
      <c r="R439" s="578">
        <v>3853</v>
      </c>
      <c r="X439" s="490">
        <v>1160</v>
      </c>
      <c r="Y439" s="194">
        <v>70</v>
      </c>
      <c r="Z439" s="192">
        <v>0</v>
      </c>
      <c r="AA439" s="192">
        <v>13092.96</v>
      </c>
      <c r="AB439" s="192">
        <v>13624</v>
      </c>
      <c r="AC439" s="194">
        <v>-531.04000000000087</v>
      </c>
      <c r="AD439" s="194">
        <v>13624</v>
      </c>
      <c r="AE439" s="192">
        <v>10901.88</v>
      </c>
      <c r="AF439" s="192">
        <v>13370</v>
      </c>
      <c r="AG439" s="192">
        <v>12600</v>
      </c>
      <c r="AH439" s="597">
        <v>10902.88</v>
      </c>
      <c r="AI439" s="193">
        <v>0</v>
      </c>
      <c r="AJ439" s="194">
        <v>5001</v>
      </c>
      <c r="AK439" s="192">
        <v>0</v>
      </c>
      <c r="AL439" s="192">
        <v>0</v>
      </c>
      <c r="AM439" s="207">
        <v>1068.0999999999999</v>
      </c>
      <c r="AN439" s="207">
        <v>31.173809523809524</v>
      </c>
      <c r="AO439" s="197" t="e">
        <v>#DIV/0!</v>
      </c>
      <c r="AP439" s="6">
        <v>1061.02</v>
      </c>
      <c r="AQ439" s="610">
        <v>0</v>
      </c>
      <c r="AR439" s="612">
        <v>1142.99</v>
      </c>
      <c r="AS439" s="612">
        <v>1137.1600000000001</v>
      </c>
      <c r="AT439" s="612">
        <v>1233.1300000000001</v>
      </c>
      <c r="AU439" s="612">
        <v>1209.69</v>
      </c>
      <c r="AV439" s="613">
        <v>1155.3399999999999</v>
      </c>
      <c r="AX439" s="2">
        <v>1.3092999999999999</v>
      </c>
      <c r="AY439" s="2">
        <v>1.5056</v>
      </c>
      <c r="AZ439" s="2">
        <v>2.5125999999999999</v>
      </c>
      <c r="BA439" s="2">
        <v>2.2528000000000001</v>
      </c>
      <c r="BB439" s="2">
        <v>1.6660999999999999</v>
      </c>
      <c r="BF439" s="2">
        <v>1080.27</v>
      </c>
      <c r="BG439" s="502">
        <v>1080.27</v>
      </c>
      <c r="BH439" s="503">
        <v>0</v>
      </c>
      <c r="BI439" s="503">
        <v>0</v>
      </c>
      <c r="BJ439" s="503">
        <v>0</v>
      </c>
      <c r="BK439" s="503">
        <v>1080.27</v>
      </c>
      <c r="BL439" s="503">
        <v>1080.27</v>
      </c>
      <c r="BM439" s="503">
        <v>1080.27</v>
      </c>
      <c r="BN439" s="503">
        <v>0</v>
      </c>
      <c r="BO439" s="503">
        <v>1080.49</v>
      </c>
      <c r="BP439" s="503">
        <v>28.294782140935986</v>
      </c>
      <c r="BQ439" s="503">
        <v>0</v>
      </c>
      <c r="BR439" s="503">
        <v>0</v>
      </c>
      <c r="BS439" s="503">
        <v>1081.17</v>
      </c>
      <c r="BT439" s="503">
        <v>0</v>
      </c>
      <c r="BU439" s="504">
        <v>0</v>
      </c>
      <c r="DB439" s="2">
        <v>0</v>
      </c>
      <c r="DF439" s="611">
        <v>608.76</v>
      </c>
      <c r="DG439" s="611">
        <v>180.24</v>
      </c>
      <c r="DJ439" s="606">
        <v>789</v>
      </c>
      <c r="DK439" s="606">
        <v>608.76</v>
      </c>
      <c r="DL439" s="606">
        <v>180.24</v>
      </c>
      <c r="DM439" s="606">
        <v>477.43</v>
      </c>
      <c r="DN439" s="606">
        <v>280.12</v>
      </c>
      <c r="DO439" s="606">
        <v>4064.5</v>
      </c>
      <c r="DP439" s="606">
        <v>750.84999999999991</v>
      </c>
      <c r="DQ439" s="606">
        <v>0</v>
      </c>
      <c r="DR439" s="606"/>
      <c r="DS439" s="606"/>
      <c r="DT439" s="606"/>
      <c r="DU439" s="606"/>
      <c r="DV439" s="606"/>
      <c r="DW439" s="606"/>
      <c r="DX439" s="606">
        <v>20052</v>
      </c>
      <c r="DY439" s="606">
        <v>1</v>
      </c>
      <c r="DZ439" s="606">
        <v>74.709999999999994</v>
      </c>
      <c r="EA439" s="606">
        <v>22.120000000000005</v>
      </c>
      <c r="EB439" s="606"/>
      <c r="EC439" s="606"/>
      <c r="ED439" s="606"/>
      <c r="EE439" s="606"/>
      <c r="EF439" s="606"/>
      <c r="EG439" s="606"/>
      <c r="EH439" s="606"/>
      <c r="EI439" s="606"/>
      <c r="EJ439" s="606"/>
      <c r="EK439" s="606"/>
      <c r="EL439" s="606"/>
      <c r="EM439" s="606">
        <v>1068.0999999999999</v>
      </c>
      <c r="EN439" s="606"/>
      <c r="EO439" s="27">
        <v>4820.0200000000004</v>
      </c>
      <c r="EP439" s="27">
        <v>12900.3</v>
      </c>
      <c r="EQ439" s="27">
        <v>3041.07</v>
      </c>
      <c r="ER439" s="27">
        <v>2444.4</v>
      </c>
      <c r="ES439" s="27">
        <v>3730.3</v>
      </c>
      <c r="ET439" s="27"/>
      <c r="EU439" s="662">
        <v>3.6188762247550403E-2</v>
      </c>
      <c r="EV439" s="662">
        <v>3.5130890052356076E-2</v>
      </c>
      <c r="EW439" s="662">
        <v>2.4985572298813669E-2</v>
      </c>
      <c r="EX439" s="662">
        <v>3.83949645948072E-2</v>
      </c>
      <c r="EY439" s="662">
        <v>3.1845315338697069E-2</v>
      </c>
      <c r="FA439" s="8"/>
      <c r="FB439" s="8"/>
      <c r="FC439" s="8"/>
      <c r="FD439" s="22"/>
    </row>
    <row r="440" spans="7:160" s="2" customFormat="1" x14ac:dyDescent="0.2">
      <c r="G440" s="14"/>
      <c r="K440" s="394"/>
      <c r="L440" s="394"/>
      <c r="M440" s="486">
        <v>45307</v>
      </c>
      <c r="N440" s="193">
        <v>5000</v>
      </c>
      <c r="O440" s="193">
        <v>12407</v>
      </c>
      <c r="P440" s="188">
        <v>3089</v>
      </c>
      <c r="Q440" s="191">
        <v>2537</v>
      </c>
      <c r="R440" s="578">
        <v>4074</v>
      </c>
      <c r="X440" s="490">
        <v>657</v>
      </c>
      <c r="Y440" s="194">
        <v>68</v>
      </c>
      <c r="Z440" s="192">
        <v>0</v>
      </c>
      <c r="AA440" s="192">
        <v>11467.73</v>
      </c>
      <c r="AB440" s="192">
        <v>12500</v>
      </c>
      <c r="AC440" s="194">
        <v>-1032.2700000000004</v>
      </c>
      <c r="AD440" s="194">
        <v>12500</v>
      </c>
      <c r="AE440" s="192">
        <v>12356.98</v>
      </c>
      <c r="AF440" s="192">
        <v>12407</v>
      </c>
      <c r="AG440" s="192">
        <v>12050</v>
      </c>
      <c r="AH440" s="597">
        <v>11937.98</v>
      </c>
      <c r="AI440" s="193">
        <v>0</v>
      </c>
      <c r="AJ440" s="194">
        <v>5000</v>
      </c>
      <c r="AK440" s="192">
        <v>0</v>
      </c>
      <c r="AL440" s="192">
        <v>0</v>
      </c>
      <c r="AM440" s="207">
        <v>784.5</v>
      </c>
      <c r="AN440" s="207">
        <v>31.042857142857148</v>
      </c>
      <c r="AO440" s="197" t="e">
        <v>#DIV/0!</v>
      </c>
      <c r="AP440" s="6">
        <v>740.52</v>
      </c>
      <c r="AQ440" s="610">
        <v>0</v>
      </c>
      <c r="AR440" s="612">
        <v>1142.69</v>
      </c>
      <c r="AS440" s="612">
        <v>1139.79</v>
      </c>
      <c r="AT440" s="612">
        <v>1232.29</v>
      </c>
      <c r="AU440" s="612">
        <v>1211.95</v>
      </c>
      <c r="AV440" s="613">
        <v>1170.24</v>
      </c>
      <c r="AX440" s="2">
        <v>1.3038000000000001</v>
      </c>
      <c r="AY440" s="2">
        <v>1.5335000000000001</v>
      </c>
      <c r="AZ440" s="2">
        <v>2.4946000000000002</v>
      </c>
      <c r="BA440" s="2">
        <v>2.2787999999999999</v>
      </c>
      <c r="BB440" s="2">
        <v>1.8591</v>
      </c>
      <c r="BF440" s="2">
        <v>1105.08</v>
      </c>
      <c r="BG440" s="502">
        <v>1105.08</v>
      </c>
      <c r="BH440" s="503">
        <v>0</v>
      </c>
      <c r="BI440" s="503">
        <v>0</v>
      </c>
      <c r="BJ440" s="503">
        <v>0</v>
      </c>
      <c r="BK440" s="503">
        <v>1105.08</v>
      </c>
      <c r="BL440" s="503">
        <v>1105.08</v>
      </c>
      <c r="BM440" s="503">
        <v>1105.08</v>
      </c>
      <c r="BN440" s="503">
        <v>0</v>
      </c>
      <c r="BO440" s="503">
        <v>1104.6300000000001</v>
      </c>
      <c r="BP440" s="503">
        <v>16.491312207178957</v>
      </c>
      <c r="BQ440" s="503">
        <v>0</v>
      </c>
      <c r="BR440" s="503">
        <v>0</v>
      </c>
      <c r="BS440" s="503">
        <v>1104.72</v>
      </c>
      <c r="BT440" s="503">
        <v>0</v>
      </c>
      <c r="BU440" s="504">
        <v>0</v>
      </c>
      <c r="DB440" s="2">
        <v>0</v>
      </c>
      <c r="DF440" s="611">
        <v>358.14</v>
      </c>
      <c r="DG440" s="611">
        <v>88.89</v>
      </c>
      <c r="DJ440" s="606">
        <v>447.03</v>
      </c>
      <c r="DK440" s="606">
        <v>358.14</v>
      </c>
      <c r="DL440" s="606">
        <v>88.89</v>
      </c>
      <c r="DM440" s="606">
        <v>733.88</v>
      </c>
      <c r="DN440" s="606">
        <v>327.5</v>
      </c>
      <c r="DO440" s="606">
        <v>3688.76</v>
      </c>
      <c r="DP440" s="606">
        <v>512.24</v>
      </c>
      <c r="DQ440" s="606">
        <v>0</v>
      </c>
      <c r="DR440" s="606"/>
      <c r="DS440" s="606"/>
      <c r="DT440" s="606"/>
      <c r="DU440" s="606"/>
      <c r="DV440" s="606"/>
      <c r="DW440" s="606"/>
      <c r="DX440" s="606">
        <v>30823</v>
      </c>
      <c r="DY440" s="606">
        <v>1</v>
      </c>
      <c r="DZ440" s="606">
        <v>44.42</v>
      </c>
      <c r="EA440" s="606">
        <v>11.030000000000001</v>
      </c>
      <c r="EB440" s="606"/>
      <c r="EC440" s="606"/>
      <c r="ED440" s="606"/>
      <c r="EE440" s="606"/>
      <c r="EF440" s="606"/>
      <c r="EG440" s="606"/>
      <c r="EH440" s="606"/>
      <c r="EI440" s="606"/>
      <c r="EJ440" s="606"/>
      <c r="EK440" s="606"/>
      <c r="EL440" s="606"/>
      <c r="EM440" s="606">
        <v>784.5</v>
      </c>
      <c r="EN440" s="606"/>
      <c r="EO440" s="27">
        <v>4831.8999999999996</v>
      </c>
      <c r="EP440" s="27">
        <v>12009.3</v>
      </c>
      <c r="EQ440" s="27">
        <v>3008.8</v>
      </c>
      <c r="ER440" s="27">
        <v>2439.1999999999998</v>
      </c>
      <c r="ES440" s="27">
        <v>3930.5</v>
      </c>
      <c r="ET440" s="27"/>
      <c r="EU440" s="662">
        <v>3.3620000000000073E-2</v>
      </c>
      <c r="EV440" s="662">
        <v>3.2054485371161498E-2</v>
      </c>
      <c r="EW440" s="662">
        <v>2.5963094852703081E-2</v>
      </c>
      <c r="EX440" s="662">
        <v>3.8549467875443506E-2</v>
      </c>
      <c r="EY440" s="662">
        <v>3.5223367697594501E-2</v>
      </c>
      <c r="FA440" s="8"/>
      <c r="FB440" s="8"/>
      <c r="FC440" s="8"/>
      <c r="FD440" s="22"/>
    </row>
    <row r="441" spans="7:160" s="2" customFormat="1" x14ac:dyDescent="0.2">
      <c r="G441" s="14"/>
      <c r="K441" s="394"/>
      <c r="L441" s="394"/>
      <c r="M441" s="486">
        <v>45308</v>
      </c>
      <c r="N441" s="193">
        <v>5000</v>
      </c>
      <c r="O441" s="193">
        <v>12973</v>
      </c>
      <c r="P441" s="188">
        <v>3078</v>
      </c>
      <c r="Q441" s="191">
        <v>2431</v>
      </c>
      <c r="R441" s="578">
        <v>4106</v>
      </c>
      <c r="X441" s="490">
        <v>1325</v>
      </c>
      <c r="Y441" s="194">
        <v>69</v>
      </c>
      <c r="Z441" s="192">
        <v>0</v>
      </c>
      <c r="AA441" s="192">
        <v>0.84</v>
      </c>
      <c r="AB441" s="192">
        <v>0</v>
      </c>
      <c r="AC441" s="194">
        <v>0.84</v>
      </c>
      <c r="AD441" s="194">
        <v>0</v>
      </c>
      <c r="AE441" s="192">
        <v>24377.81</v>
      </c>
      <c r="AF441" s="192">
        <v>12973</v>
      </c>
      <c r="AG441" s="192">
        <v>11000</v>
      </c>
      <c r="AH441" s="597">
        <v>14256.810000000001</v>
      </c>
      <c r="AI441" s="193">
        <v>0</v>
      </c>
      <c r="AJ441" s="194">
        <v>5000</v>
      </c>
      <c r="AK441" s="192">
        <v>0</v>
      </c>
      <c r="AL441" s="192">
        <v>0</v>
      </c>
      <c r="AM441" s="207">
        <v>961.46</v>
      </c>
      <c r="AN441" s="207">
        <v>31.383333333333336</v>
      </c>
      <c r="AO441" s="197" t="e">
        <v>#DIV/0!</v>
      </c>
      <c r="AP441" s="6">
        <v>854.73</v>
      </c>
      <c r="AQ441" s="610">
        <v>0</v>
      </c>
      <c r="AR441" s="612">
        <v>1143.3900000000001</v>
      </c>
      <c r="AS441" s="612">
        <v>1135.4000000000001</v>
      </c>
      <c r="AT441" s="612">
        <v>1230.93</v>
      </c>
      <c r="AU441" s="612">
        <v>1209.43</v>
      </c>
      <c r="AV441" s="613">
        <v>1152.0999999999999</v>
      </c>
      <c r="AX441" s="2">
        <v>1.3181</v>
      </c>
      <c r="AY441" s="2">
        <v>1.4823999999999999</v>
      </c>
      <c r="AZ441" s="2">
        <v>2.4777999999999998</v>
      </c>
      <c r="BA441" s="2">
        <v>2.2551999999999999</v>
      </c>
      <c r="BB441" s="2">
        <v>1.6157999999999999</v>
      </c>
      <c r="BF441" s="2">
        <v>1063.94</v>
      </c>
      <c r="BG441" s="502">
        <v>1063.94</v>
      </c>
      <c r="BH441" s="503">
        <v>0</v>
      </c>
      <c r="BI441" s="503">
        <v>0</v>
      </c>
      <c r="BJ441" s="503">
        <v>0</v>
      </c>
      <c r="BK441" s="503">
        <v>1063.94</v>
      </c>
      <c r="BL441" s="503">
        <v>1063.94</v>
      </c>
      <c r="BM441" s="503">
        <v>1063.94</v>
      </c>
      <c r="BN441" s="503">
        <v>0</v>
      </c>
      <c r="BO441" s="503">
        <v>1063.6300000000001</v>
      </c>
      <c r="BP441" s="503">
        <v>32.6819631723938</v>
      </c>
      <c r="BQ441" s="503">
        <v>0</v>
      </c>
      <c r="BR441" s="503">
        <v>0</v>
      </c>
      <c r="BS441" s="503">
        <v>1063.99</v>
      </c>
      <c r="BT441" s="503">
        <v>0</v>
      </c>
      <c r="BU441" s="504">
        <v>0</v>
      </c>
      <c r="DB441" s="2">
        <v>0</v>
      </c>
      <c r="DF441" s="611">
        <v>660.82</v>
      </c>
      <c r="DG441" s="611">
        <v>240.81</v>
      </c>
      <c r="DJ441" s="606">
        <v>901.63000000000011</v>
      </c>
      <c r="DK441" s="606">
        <v>660.82</v>
      </c>
      <c r="DL441" s="606">
        <v>240.81</v>
      </c>
      <c r="DM441" s="606">
        <v>1253.45</v>
      </c>
      <c r="DN441" s="606">
        <v>209.79</v>
      </c>
      <c r="DO441" s="606">
        <v>3096.1299999999997</v>
      </c>
      <c r="DP441" s="606">
        <v>543.26</v>
      </c>
      <c r="DQ441" s="606">
        <v>0</v>
      </c>
      <c r="DR441" s="606"/>
      <c r="DS441" s="606"/>
      <c r="DT441" s="606"/>
      <c r="DU441" s="606"/>
      <c r="DV441" s="606"/>
      <c r="DW441" s="606"/>
      <c r="DX441" s="606">
        <v>52645</v>
      </c>
      <c r="DY441" s="606">
        <v>1</v>
      </c>
      <c r="DZ441" s="606">
        <v>79.510000000000005</v>
      </c>
      <c r="EA441" s="606">
        <v>28.97999999999999</v>
      </c>
      <c r="EB441" s="606"/>
      <c r="EC441" s="606"/>
      <c r="ED441" s="606"/>
      <c r="EE441" s="606"/>
      <c r="EF441" s="606"/>
      <c r="EG441" s="606"/>
      <c r="EH441" s="606"/>
      <c r="EI441" s="606"/>
      <c r="EJ441" s="606"/>
      <c r="EK441" s="606"/>
      <c r="EL441" s="606"/>
      <c r="EM441" s="606">
        <v>961.46</v>
      </c>
      <c r="EN441" s="606"/>
      <c r="EO441" s="27">
        <v>4840.6000000000004</v>
      </c>
      <c r="EP441" s="27">
        <v>12497</v>
      </c>
      <c r="EQ441" s="27">
        <v>2984.3</v>
      </c>
      <c r="ER441" s="27">
        <v>2335.4</v>
      </c>
      <c r="ES441" s="27">
        <v>3960.9</v>
      </c>
      <c r="ET441" s="27"/>
      <c r="EU441" s="662">
        <v>3.1879999999999929E-2</v>
      </c>
      <c r="EV441" s="662">
        <v>3.6691590225853693E-2</v>
      </c>
      <c r="EW441" s="662">
        <v>3.0441845354125998E-2</v>
      </c>
      <c r="EX441" s="662">
        <v>3.9325380501851054E-2</v>
      </c>
      <c r="EY441" s="662">
        <v>3.533852898197757E-2</v>
      </c>
      <c r="FA441" s="8"/>
      <c r="FB441" s="8"/>
      <c r="FC441" s="8"/>
      <c r="FD441" s="22"/>
    </row>
    <row r="442" spans="7:160" s="2" customFormat="1" x14ac:dyDescent="0.2">
      <c r="G442" s="14"/>
      <c r="K442" s="394"/>
      <c r="L442" s="394"/>
      <c r="M442" s="486">
        <v>45309</v>
      </c>
      <c r="N442" s="193">
        <v>5246.6589999999997</v>
      </c>
      <c r="O442" s="193">
        <v>13013</v>
      </c>
      <c r="P442" s="188">
        <v>3167.201</v>
      </c>
      <c r="Q442" s="191">
        <v>2501.4639999999999</v>
      </c>
      <c r="R442" s="578">
        <v>4173</v>
      </c>
      <c r="X442" s="490">
        <v>502</v>
      </c>
      <c r="Y442" s="194">
        <v>70</v>
      </c>
      <c r="Z442" s="192">
        <v>0</v>
      </c>
      <c r="AA442" s="192">
        <v>12260.44</v>
      </c>
      <c r="AB442" s="192">
        <v>13710</v>
      </c>
      <c r="AC442" s="194">
        <v>-1449.5599999999995</v>
      </c>
      <c r="AD442" s="194">
        <v>13710</v>
      </c>
      <c r="AE442" s="192">
        <v>12732.25</v>
      </c>
      <c r="AF442" s="192">
        <v>13013</v>
      </c>
      <c r="AG442" s="192">
        <v>12000</v>
      </c>
      <c r="AH442" s="597">
        <v>12732.25</v>
      </c>
      <c r="AI442" s="193">
        <v>0</v>
      </c>
      <c r="AJ442" s="194">
        <v>5246.6589999999997</v>
      </c>
      <c r="AK442" s="192">
        <v>0</v>
      </c>
      <c r="AL442" s="192">
        <v>0</v>
      </c>
      <c r="AM442" s="207">
        <v>699.95</v>
      </c>
      <c r="AN442" s="207">
        <v>31.583333333333332</v>
      </c>
      <c r="AO442" s="197" t="e">
        <v>#DIV/0!</v>
      </c>
      <c r="AP442" s="6">
        <v>386.8</v>
      </c>
      <c r="AQ442" s="610">
        <v>0</v>
      </c>
      <c r="AR442" s="612">
        <v>1143.92</v>
      </c>
      <c r="AS442" s="612">
        <v>1136.0999999999999</v>
      </c>
      <c r="AT442" s="612">
        <v>1234.4000000000001</v>
      </c>
      <c r="AU442" s="612">
        <v>1210.31</v>
      </c>
      <c r="AV442" s="613">
        <v>1152.3699999999999</v>
      </c>
      <c r="AX442" s="2">
        <v>1.3265</v>
      </c>
      <c r="AY442" s="2">
        <v>1.4995000000000001</v>
      </c>
      <c r="AZ442" s="2">
        <v>2.5251999999999999</v>
      </c>
      <c r="BA442" s="2">
        <v>2.2679999999999998</v>
      </c>
      <c r="BB442" s="2">
        <v>1.6201000000000001</v>
      </c>
      <c r="BF442" s="2">
        <v>1073.52</v>
      </c>
      <c r="BG442" s="502">
        <v>1073.52</v>
      </c>
      <c r="BH442" s="503">
        <v>0</v>
      </c>
      <c r="BI442" s="503">
        <v>0</v>
      </c>
      <c r="BJ442" s="503">
        <v>0</v>
      </c>
      <c r="BK442" s="503">
        <v>1073.52</v>
      </c>
      <c r="BL442" s="503">
        <v>1073.52</v>
      </c>
      <c r="BM442" s="503">
        <v>1073.52</v>
      </c>
      <c r="BN442" s="503">
        <v>0</v>
      </c>
      <c r="BO442" s="503">
        <v>1075.79</v>
      </c>
      <c r="BP442" s="503">
        <v>12.16099284147608</v>
      </c>
      <c r="BQ442" s="503">
        <v>0</v>
      </c>
      <c r="BR442" s="503">
        <v>0</v>
      </c>
      <c r="BS442" s="503">
        <v>1075.96</v>
      </c>
      <c r="BT442" s="503">
        <v>0</v>
      </c>
      <c r="BU442" s="504">
        <v>0</v>
      </c>
      <c r="DB442" s="2">
        <v>0</v>
      </c>
      <c r="DF442" s="611">
        <v>263.97000000000003</v>
      </c>
      <c r="DG442" s="611">
        <v>77.77</v>
      </c>
      <c r="DJ442" s="606">
        <v>341.74</v>
      </c>
      <c r="DK442" s="606">
        <v>263.97000000000003</v>
      </c>
      <c r="DL442" s="606">
        <v>77.77</v>
      </c>
      <c r="DM442" s="606">
        <v>498.31</v>
      </c>
      <c r="DN442" s="606">
        <v>280.48</v>
      </c>
      <c r="DO442" s="606">
        <v>2861.79</v>
      </c>
      <c r="DP442" s="606">
        <v>340.55</v>
      </c>
      <c r="DQ442" s="606">
        <v>0</v>
      </c>
      <c r="DR442" s="606"/>
      <c r="DS442" s="606"/>
      <c r="DT442" s="606"/>
      <c r="DU442" s="606"/>
      <c r="DV442" s="606"/>
      <c r="DW442" s="606"/>
      <c r="DX442" s="606">
        <v>20929</v>
      </c>
      <c r="DY442" s="606">
        <v>1</v>
      </c>
      <c r="DZ442" s="606">
        <v>31.92</v>
      </c>
      <c r="EA442" s="606">
        <v>9.4099999999999966</v>
      </c>
      <c r="EB442" s="606"/>
      <c r="EC442" s="606"/>
      <c r="ED442" s="606"/>
      <c r="EE442" s="606"/>
      <c r="EF442" s="606"/>
      <c r="EG442" s="606"/>
      <c r="EH442" s="606"/>
      <c r="EI442" s="606"/>
      <c r="EJ442" s="606"/>
      <c r="EK442" s="606"/>
      <c r="EL442" s="606"/>
      <c r="EM442" s="606">
        <v>699.95</v>
      </c>
      <c r="EN442" s="606"/>
      <c r="EO442" s="27">
        <v>5086.7</v>
      </c>
      <c r="EP442" s="27">
        <v>12518.5</v>
      </c>
      <c r="EQ442" s="27">
        <v>3068.2</v>
      </c>
      <c r="ER442" s="27">
        <v>2407.4</v>
      </c>
      <c r="ES442" s="27">
        <v>4024</v>
      </c>
      <c r="ET442" s="27"/>
      <c r="EU442" s="662">
        <v>3.0487782796633028E-2</v>
      </c>
      <c r="EV442" s="662">
        <v>3.8000461077384154E-2</v>
      </c>
      <c r="EW442" s="662">
        <v>3.1258199274375134E-2</v>
      </c>
      <c r="EX442" s="662">
        <v>3.7603579343936135E-2</v>
      </c>
      <c r="EY442" s="662">
        <v>3.5705727294512345E-2</v>
      </c>
      <c r="FA442" s="8"/>
      <c r="FB442" s="8"/>
      <c r="FC442" s="8"/>
      <c r="FD442" s="22"/>
    </row>
    <row r="443" spans="7:160" s="2" customFormat="1" x14ac:dyDescent="0.2">
      <c r="G443" s="14"/>
      <c r="K443" s="394"/>
      <c r="L443" s="394"/>
      <c r="M443" s="486">
        <v>45310</v>
      </c>
      <c r="N443" s="193">
        <v>5476</v>
      </c>
      <c r="O443" s="193">
        <v>13010</v>
      </c>
      <c r="P443" s="188">
        <v>3086</v>
      </c>
      <c r="Q443" s="191">
        <v>2479</v>
      </c>
      <c r="R443" s="578">
        <v>3956</v>
      </c>
      <c r="X443" s="490">
        <v>1458</v>
      </c>
      <c r="Y443" s="194">
        <v>70</v>
      </c>
      <c r="Z443" s="192">
        <v>0</v>
      </c>
      <c r="AA443" s="192">
        <v>14097.08</v>
      </c>
      <c r="AB443" s="192">
        <v>14375</v>
      </c>
      <c r="AC443" s="194">
        <v>-277.92000000000007</v>
      </c>
      <c r="AD443" s="194">
        <v>14375</v>
      </c>
      <c r="AE443" s="192">
        <v>9923.34</v>
      </c>
      <c r="AF443" s="192">
        <v>13010</v>
      </c>
      <c r="AG443" s="192">
        <v>13010</v>
      </c>
      <c r="AH443" s="597">
        <v>9924.34</v>
      </c>
      <c r="AI443" s="193">
        <v>0</v>
      </c>
      <c r="AJ443" s="194">
        <v>5476</v>
      </c>
      <c r="AK443" s="192">
        <v>0</v>
      </c>
      <c r="AL443" s="192">
        <v>0</v>
      </c>
      <c r="AM443" s="207">
        <v>1121.8399999999999</v>
      </c>
      <c r="AN443" s="207">
        <v>31.25238095238095</v>
      </c>
      <c r="AO443" s="197" t="e">
        <v>#DIV/0!</v>
      </c>
      <c r="AP443" s="6">
        <v>1058.82</v>
      </c>
      <c r="AQ443" s="610">
        <v>0</v>
      </c>
      <c r="AR443" s="612">
        <v>1143.46</v>
      </c>
      <c r="AS443" s="612">
        <v>1138.7</v>
      </c>
      <c r="AT443" s="612">
        <v>1233.77</v>
      </c>
      <c r="AU443" s="612">
        <v>1213.7</v>
      </c>
      <c r="AV443" s="613">
        <v>1156.52</v>
      </c>
      <c r="AX443" s="2">
        <v>1.3126</v>
      </c>
      <c r="AY443" s="2">
        <v>1.5309999999999999</v>
      </c>
      <c r="AZ443" s="2">
        <v>2.5118999999999998</v>
      </c>
      <c r="BA443" s="2">
        <v>2.2974999999999999</v>
      </c>
      <c r="BB443" s="2">
        <v>1.6756</v>
      </c>
      <c r="BF443" s="2">
        <v>1057.57</v>
      </c>
      <c r="BG443" s="502">
        <v>1057.57</v>
      </c>
      <c r="BH443" s="503">
        <v>0</v>
      </c>
      <c r="BI443" s="503">
        <v>0</v>
      </c>
      <c r="BJ443" s="503">
        <v>0</v>
      </c>
      <c r="BK443" s="503">
        <v>1057.57</v>
      </c>
      <c r="BL443" s="503">
        <v>1057.57</v>
      </c>
      <c r="BM443" s="503">
        <v>1057.57</v>
      </c>
      <c r="BN443" s="503">
        <v>0</v>
      </c>
      <c r="BO443" s="503">
        <v>1057.51</v>
      </c>
      <c r="BP443" s="503">
        <v>35.424001142571505</v>
      </c>
      <c r="BQ443" s="503">
        <v>0</v>
      </c>
      <c r="BR443" s="503">
        <v>0</v>
      </c>
      <c r="BS443" s="503">
        <v>1057.58</v>
      </c>
      <c r="BT443" s="503">
        <v>0</v>
      </c>
      <c r="BU443" s="504">
        <v>0</v>
      </c>
      <c r="DB443" s="2">
        <v>0</v>
      </c>
      <c r="DF443" s="611">
        <v>723.21</v>
      </c>
      <c r="DG443" s="611">
        <v>268.91000000000003</v>
      </c>
      <c r="DJ443" s="606">
        <v>992.12000000000012</v>
      </c>
      <c r="DK443" s="606">
        <v>723.21</v>
      </c>
      <c r="DL443" s="606">
        <v>268.91000000000003</v>
      </c>
      <c r="DM443" s="606">
        <v>1039.57</v>
      </c>
      <c r="DN443" s="606">
        <v>214.43</v>
      </c>
      <c r="DO443" s="606">
        <v>2545.4299999999998</v>
      </c>
      <c r="DP443" s="606">
        <v>395.03000000000003</v>
      </c>
      <c r="DQ443" s="606">
        <v>0</v>
      </c>
      <c r="DR443" s="606"/>
      <c r="DS443" s="606"/>
      <c r="DT443" s="606"/>
      <c r="DU443" s="606"/>
      <c r="DV443" s="606"/>
      <c r="DW443" s="606"/>
      <c r="DX443" s="606">
        <v>43662</v>
      </c>
      <c r="DY443" s="606">
        <v>1</v>
      </c>
      <c r="DZ443" s="606">
        <v>87.31</v>
      </c>
      <c r="EA443" s="606">
        <v>32.459999999999994</v>
      </c>
      <c r="EB443" s="606"/>
      <c r="EC443" s="606"/>
      <c r="ED443" s="606"/>
      <c r="EE443" s="606"/>
      <c r="EF443" s="606"/>
      <c r="EG443" s="606"/>
      <c r="EH443" s="606"/>
      <c r="EI443" s="606"/>
      <c r="EJ443" s="606"/>
      <c r="EK443" s="606"/>
      <c r="EL443" s="606"/>
      <c r="EM443" s="606">
        <v>1121.8399999999999</v>
      </c>
      <c r="EN443" s="606"/>
      <c r="EO443" s="27">
        <v>5257.4</v>
      </c>
      <c r="EP443" s="27">
        <v>12529.7</v>
      </c>
      <c r="EQ443" s="27">
        <v>2996.4</v>
      </c>
      <c r="ER443" s="27">
        <v>2386.6999999999998</v>
      </c>
      <c r="ES443" s="27">
        <v>3821.3</v>
      </c>
      <c r="ET443" s="27"/>
      <c r="EU443" s="662">
        <v>3.9919649379108905E-2</v>
      </c>
      <c r="EV443" s="662">
        <v>3.6917755572636379E-2</v>
      </c>
      <c r="EW443" s="662">
        <v>2.9034348671419283E-2</v>
      </c>
      <c r="EX443" s="662">
        <v>3.7232755143202977E-2</v>
      </c>
      <c r="EY443" s="662">
        <v>3.4049544994944343E-2</v>
      </c>
      <c r="FA443" s="8"/>
      <c r="FB443" s="8"/>
      <c r="FC443" s="8"/>
      <c r="FD443" s="22"/>
    </row>
    <row r="444" spans="7:160" s="2" customFormat="1" x14ac:dyDescent="0.2">
      <c r="G444" s="14"/>
      <c r="K444" s="394"/>
      <c r="L444" s="394"/>
      <c r="M444" s="486">
        <v>45311</v>
      </c>
      <c r="N444" s="193">
        <v>5000</v>
      </c>
      <c r="O444" s="193">
        <v>12751</v>
      </c>
      <c r="P444" s="188">
        <v>2940</v>
      </c>
      <c r="Q444" s="191">
        <v>2560</v>
      </c>
      <c r="R444" s="578">
        <v>4105</v>
      </c>
      <c r="X444" s="490">
        <v>1423</v>
      </c>
      <c r="Y444" s="194">
        <v>68</v>
      </c>
      <c r="Z444" s="192">
        <v>0</v>
      </c>
      <c r="AA444" s="192">
        <v>13826.18</v>
      </c>
      <c r="AB444" s="192">
        <v>14219</v>
      </c>
      <c r="AC444" s="194">
        <v>-392.81999999999971</v>
      </c>
      <c r="AD444" s="194">
        <v>14219</v>
      </c>
      <c r="AE444" s="192">
        <v>9417.86</v>
      </c>
      <c r="AF444" s="192">
        <v>12751</v>
      </c>
      <c r="AG444" s="192">
        <v>12751</v>
      </c>
      <c r="AH444" s="614">
        <v>9417.86</v>
      </c>
      <c r="AI444" s="193">
        <v>0</v>
      </c>
      <c r="AJ444" s="194">
        <v>5000</v>
      </c>
      <c r="AK444" s="192">
        <v>0</v>
      </c>
      <c r="AL444" s="192">
        <v>0</v>
      </c>
      <c r="AM444" s="207">
        <v>1124.6500000000001</v>
      </c>
      <c r="AN444" s="207">
        <v>29.659523809523812</v>
      </c>
      <c r="AO444" s="197" t="e">
        <v>#DIV/0!</v>
      </c>
      <c r="AP444" s="6">
        <v>1103.49</v>
      </c>
      <c r="AQ444" s="610">
        <v>0</v>
      </c>
      <c r="AR444" s="612">
        <v>1138.8800000000001</v>
      </c>
      <c r="AS444" s="612">
        <v>1134.5899999999999</v>
      </c>
      <c r="AT444" s="612">
        <v>1233.69</v>
      </c>
      <c r="AU444" s="612">
        <v>1211.33</v>
      </c>
      <c r="AV444" s="613">
        <v>1154.42</v>
      </c>
      <c r="AX444" s="2">
        <v>1.2457</v>
      </c>
      <c r="AY444" s="2">
        <v>1.4799</v>
      </c>
      <c r="AZ444" s="2">
        <v>2.5087000000000002</v>
      </c>
      <c r="BA444" s="2">
        <v>2.2778999999999998</v>
      </c>
      <c r="BB444" s="2">
        <v>1.6468</v>
      </c>
      <c r="BF444" s="2">
        <v>1055.4000000000001</v>
      </c>
      <c r="BG444" s="502">
        <v>1055.4000000000001</v>
      </c>
      <c r="BH444" s="503">
        <v>0</v>
      </c>
      <c r="BI444" s="503">
        <v>0</v>
      </c>
      <c r="BJ444" s="503">
        <v>0</v>
      </c>
      <c r="BK444" s="503">
        <v>1055.4000000000001</v>
      </c>
      <c r="BL444" s="503">
        <v>1055.4000000000001</v>
      </c>
      <c r="BM444" s="503">
        <v>1055.4000000000001</v>
      </c>
      <c r="BN444" s="503">
        <v>0</v>
      </c>
      <c r="BO444" s="503">
        <v>1055.4100000000001</v>
      </c>
      <c r="BP444" s="503">
        <v>35.381269191402254</v>
      </c>
      <c r="BQ444" s="503">
        <v>0</v>
      </c>
      <c r="BR444" s="503">
        <v>0</v>
      </c>
      <c r="BS444" s="503">
        <v>1055.44</v>
      </c>
      <c r="BT444" s="503">
        <v>0</v>
      </c>
      <c r="BU444" s="504">
        <v>0</v>
      </c>
      <c r="DB444" s="2">
        <v>0</v>
      </c>
      <c r="DF444" s="611">
        <v>704.08</v>
      </c>
      <c r="DG444" s="611">
        <v>263.81</v>
      </c>
      <c r="DJ444" s="606">
        <v>967.8900000000001</v>
      </c>
      <c r="DK444" s="606">
        <v>704.08</v>
      </c>
      <c r="DL444" s="606">
        <v>263.81</v>
      </c>
      <c r="DM444" s="606">
        <v>723.4</v>
      </c>
      <c r="DN444" s="606">
        <v>319.93</v>
      </c>
      <c r="DO444" s="606">
        <v>2526.1099999999997</v>
      </c>
      <c r="DP444" s="606">
        <v>338.90999999999997</v>
      </c>
      <c r="DQ444" s="606">
        <v>0</v>
      </c>
      <c r="DR444" s="606"/>
      <c r="DS444" s="606"/>
      <c r="DT444" s="606"/>
      <c r="DU444" s="606"/>
      <c r="DV444" s="606"/>
      <c r="DW444" s="606"/>
      <c r="DX444" s="606">
        <v>30383</v>
      </c>
      <c r="DY444" s="606">
        <v>1</v>
      </c>
      <c r="DZ444" s="606">
        <v>91.1</v>
      </c>
      <c r="EA444" s="606">
        <v>34.14</v>
      </c>
      <c r="EB444" s="606"/>
      <c r="EC444" s="606"/>
      <c r="ED444" s="606"/>
      <c r="EE444" s="606"/>
      <c r="EF444" s="606"/>
      <c r="EG444" s="606"/>
      <c r="EH444" s="606"/>
      <c r="EI444" s="606"/>
      <c r="EJ444" s="606"/>
      <c r="EK444" s="606"/>
      <c r="EL444" s="606"/>
      <c r="EM444" s="606">
        <v>1124.6500000000001</v>
      </c>
      <c r="EN444" s="606"/>
      <c r="EO444" s="27">
        <v>4815.2</v>
      </c>
      <c r="EP444" s="27">
        <v>12261.7</v>
      </c>
      <c r="EQ444" s="27">
        <v>2807.8</v>
      </c>
      <c r="ER444" s="27">
        <v>2465.6</v>
      </c>
      <c r="ES444" s="27">
        <v>3964.2</v>
      </c>
      <c r="ET444" s="27"/>
      <c r="EU444" s="662">
        <v>3.6960000000000034E-2</v>
      </c>
      <c r="EV444" s="662">
        <v>3.8373460905027003E-2</v>
      </c>
      <c r="EW444" s="662">
        <v>4.4965986394557761E-2</v>
      </c>
      <c r="EX444" s="662">
        <v>3.6875000000000033E-2</v>
      </c>
      <c r="EY444" s="662">
        <v>3.4299634591961066E-2</v>
      </c>
      <c r="FA444" s="8"/>
      <c r="FB444" s="8"/>
      <c r="FC444" s="8"/>
      <c r="FD444" s="22"/>
    </row>
    <row r="445" spans="7:160" x14ac:dyDescent="0.2">
      <c r="K445" s="152"/>
      <c r="L445" s="394"/>
      <c r="M445" s="486">
        <v>45312</v>
      </c>
      <c r="N445" s="193">
        <v>5001</v>
      </c>
      <c r="O445" s="193">
        <v>13118</v>
      </c>
      <c r="P445" s="188">
        <v>2681</v>
      </c>
      <c r="Q445" s="191">
        <v>2556</v>
      </c>
      <c r="R445" s="578">
        <v>3885</v>
      </c>
      <c r="X445" s="490">
        <v>1406</v>
      </c>
      <c r="Y445" s="194">
        <v>68</v>
      </c>
      <c r="Z445" s="192">
        <v>0</v>
      </c>
      <c r="AA445" s="192">
        <v>11936.17</v>
      </c>
      <c r="AB445" s="192">
        <v>12217</v>
      </c>
      <c r="AC445" s="194">
        <v>-280.82999999999993</v>
      </c>
      <c r="AD445" s="194">
        <v>12217</v>
      </c>
      <c r="AE445" s="192">
        <v>11377.56</v>
      </c>
      <c r="AF445" s="192">
        <v>13118</v>
      </c>
      <c r="AG445" s="207">
        <v>11000</v>
      </c>
      <c r="AH445" s="615">
        <v>11378.56</v>
      </c>
      <c r="AI445" s="193">
        <v>0</v>
      </c>
      <c r="AJ445" s="194">
        <v>5001</v>
      </c>
      <c r="AK445" s="192">
        <v>0</v>
      </c>
      <c r="AL445" s="192">
        <v>0</v>
      </c>
      <c r="AM445" s="207">
        <v>1114.51</v>
      </c>
      <c r="AN445" s="207">
        <v>30.847619047619052</v>
      </c>
      <c r="AO445" s="197" t="e">
        <v>#DIV/0!</v>
      </c>
      <c r="AP445" s="6">
        <v>1057.93</v>
      </c>
      <c r="AQ445" s="610">
        <v>0</v>
      </c>
      <c r="AR445" s="612">
        <v>1142.3900000000001</v>
      </c>
      <c r="AS445" s="612">
        <v>1137.9100000000001</v>
      </c>
      <c r="AT445" s="612">
        <v>1233.4100000000001</v>
      </c>
      <c r="AU445" s="612">
        <v>1212.3499999999999</v>
      </c>
      <c r="AV445" s="613">
        <v>1159.3699999999999</v>
      </c>
      <c r="AW445" s="2"/>
      <c r="AX445" s="2">
        <v>1.2956000000000001</v>
      </c>
      <c r="AY445" s="2">
        <v>1.5177</v>
      </c>
      <c r="AZ445" s="2">
        <v>2.4988000000000001</v>
      </c>
      <c r="BA445" s="2">
        <v>2.3184</v>
      </c>
      <c r="BB445" s="2">
        <v>1.7090000000000001</v>
      </c>
      <c r="BF445" s="2">
        <v>1055.6099999999999</v>
      </c>
      <c r="BG445" s="502">
        <v>1055.6099999999999</v>
      </c>
      <c r="BH445" s="503">
        <v>0</v>
      </c>
      <c r="BI445" s="503">
        <v>0</v>
      </c>
      <c r="BJ445" s="503">
        <v>0</v>
      </c>
      <c r="BK445" s="503">
        <v>1055.6099999999999</v>
      </c>
      <c r="BL445" s="503">
        <v>1055.6099999999999</v>
      </c>
      <c r="BM445" s="503">
        <v>1055.6099999999999</v>
      </c>
      <c r="BN445" s="503">
        <v>0</v>
      </c>
      <c r="BO445" s="503">
        <v>1055.57</v>
      </c>
      <c r="BP445" s="503">
        <v>35.108109100253301</v>
      </c>
      <c r="BQ445" s="503">
        <v>0</v>
      </c>
      <c r="BR445" s="503">
        <v>0</v>
      </c>
      <c r="BS445" s="503">
        <v>1055.6300000000001</v>
      </c>
      <c r="BT445" s="503">
        <v>0</v>
      </c>
      <c r="BU445" s="504">
        <v>0</v>
      </c>
      <c r="DB445" s="2">
        <v>0</v>
      </c>
      <c r="DF445" s="616">
        <v>707.82</v>
      </c>
      <c r="DG445" s="616">
        <v>248.56</v>
      </c>
      <c r="DJ445" s="606">
        <v>956.38000000000011</v>
      </c>
      <c r="DK445" s="606">
        <v>707.82</v>
      </c>
      <c r="DL445" s="606">
        <v>248.56</v>
      </c>
      <c r="DM445" s="606">
        <v>0</v>
      </c>
      <c r="DN445" s="606">
        <v>0</v>
      </c>
      <c r="DO445" s="606">
        <v>3233.9300000000003</v>
      </c>
      <c r="DP445" s="606">
        <v>587.47</v>
      </c>
      <c r="DQ445" s="606">
        <v>0</v>
      </c>
      <c r="DR445" s="617"/>
      <c r="DS445" s="617"/>
      <c r="DT445" s="617"/>
      <c r="DU445" s="617"/>
      <c r="DV445" s="617"/>
      <c r="DW445" s="617"/>
      <c r="DX445" s="606">
        <v>0</v>
      </c>
      <c r="DY445" s="606">
        <v>0</v>
      </c>
      <c r="DZ445" s="606">
        <v>91.88</v>
      </c>
      <c r="EA445" s="606">
        <v>32.27000000000001</v>
      </c>
      <c r="EB445" s="617"/>
      <c r="EC445" s="617"/>
      <c r="ED445" s="617"/>
      <c r="EE445" s="617"/>
      <c r="EF445" s="617"/>
      <c r="EG445" s="617"/>
      <c r="EH445" s="617"/>
      <c r="EI445" s="617"/>
      <c r="EJ445" s="617"/>
      <c r="EK445" s="617"/>
      <c r="EL445" s="617"/>
      <c r="EM445" s="606">
        <v>1114.51</v>
      </c>
      <c r="EN445" s="606"/>
      <c r="EO445" s="27">
        <v>4842.6000000000004</v>
      </c>
      <c r="EP445" s="27">
        <v>12627.8</v>
      </c>
      <c r="EQ445" s="27">
        <v>2650.8</v>
      </c>
      <c r="ER445" s="27">
        <v>2462.5</v>
      </c>
      <c r="ES445" s="27">
        <v>3761.3</v>
      </c>
      <c r="ET445" s="27"/>
      <c r="EU445" s="662">
        <v>3.1673665266946538E-2</v>
      </c>
      <c r="EV445" s="662">
        <v>3.7368501295929314E-2</v>
      </c>
      <c r="EW445" s="662">
        <v>1.1264453562103625E-2</v>
      </c>
      <c r="EX445" s="662">
        <v>3.6580594679186229E-2</v>
      </c>
      <c r="EY445" s="662">
        <v>3.1840411840411795E-2</v>
      </c>
    </row>
    <row r="446" spans="7:160" x14ac:dyDescent="0.2">
      <c r="K446" s="152"/>
      <c r="L446" s="394"/>
      <c r="M446" s="486">
        <v>45313</v>
      </c>
      <c r="N446" s="193">
        <v>5000</v>
      </c>
      <c r="O446" s="193">
        <v>12941</v>
      </c>
      <c r="P446" s="188">
        <v>2944</v>
      </c>
      <c r="Q446" s="191">
        <v>2577</v>
      </c>
      <c r="R446" s="578">
        <v>3797</v>
      </c>
      <c r="X446" s="490">
        <v>1420</v>
      </c>
      <c r="Y446" s="194">
        <v>68</v>
      </c>
      <c r="Z446" s="192">
        <v>0</v>
      </c>
      <c r="AA446" s="192">
        <v>9866.11</v>
      </c>
      <c r="AB446" s="192">
        <v>10375</v>
      </c>
      <c r="AC446" s="194">
        <v>-508.88999999999942</v>
      </c>
      <c r="AD446" s="194">
        <v>10375</v>
      </c>
      <c r="AE446" s="192">
        <v>13355.9</v>
      </c>
      <c r="AF446" s="192">
        <v>12941</v>
      </c>
      <c r="AG446" s="207">
        <v>11000</v>
      </c>
      <c r="AH446" s="615">
        <v>13355.9</v>
      </c>
      <c r="AI446" s="193">
        <v>0</v>
      </c>
      <c r="AJ446" s="194">
        <v>5000</v>
      </c>
      <c r="AK446" s="192">
        <v>0</v>
      </c>
      <c r="AL446" s="192">
        <v>0</v>
      </c>
      <c r="AM446" s="207">
        <v>1109.8</v>
      </c>
      <c r="AN446" s="207">
        <v>29.145238095238092</v>
      </c>
      <c r="AO446" s="197" t="e">
        <v>#DIV/0!</v>
      </c>
      <c r="AP446" s="6">
        <v>930.3</v>
      </c>
      <c r="AQ446" s="610">
        <v>0</v>
      </c>
      <c r="AR446" s="612">
        <v>1137.44</v>
      </c>
      <c r="AS446" s="612">
        <v>1138.73</v>
      </c>
      <c r="AT446" s="612">
        <v>1234.47</v>
      </c>
      <c r="AU446" s="612">
        <v>1208.46</v>
      </c>
      <c r="AV446" s="613">
        <v>1160.05</v>
      </c>
      <c r="AW446" s="2"/>
      <c r="AX446" s="2">
        <v>1.2241</v>
      </c>
      <c r="AY446" s="2">
        <v>1.5324</v>
      </c>
      <c r="AZ446" s="2">
        <v>2.5204</v>
      </c>
      <c r="BA446" s="2">
        <v>2.3060999999999998</v>
      </c>
      <c r="BB446" s="2">
        <v>1.7115</v>
      </c>
      <c r="BF446" s="2">
        <v>1055.67</v>
      </c>
      <c r="BG446" s="502">
        <v>1055.67</v>
      </c>
      <c r="BH446" s="503">
        <v>0</v>
      </c>
      <c r="BI446" s="503">
        <v>0</v>
      </c>
      <c r="BJ446" s="503">
        <v>0</v>
      </c>
      <c r="BK446" s="503">
        <v>1055.67</v>
      </c>
      <c r="BL446" s="503">
        <v>1055.67</v>
      </c>
      <c r="BM446" s="503">
        <v>1055.67</v>
      </c>
      <c r="BN446" s="503">
        <v>0</v>
      </c>
      <c r="BO446" s="503">
        <v>1055.67</v>
      </c>
      <c r="BP446" s="503">
        <v>35.442972963058075</v>
      </c>
      <c r="BQ446" s="503">
        <v>0</v>
      </c>
      <c r="BR446" s="503">
        <v>0</v>
      </c>
      <c r="BS446" s="503">
        <v>1055.72</v>
      </c>
      <c r="BT446" s="503">
        <v>0</v>
      </c>
      <c r="BU446" s="504">
        <v>0</v>
      </c>
      <c r="DB446" s="2">
        <v>0</v>
      </c>
      <c r="DF446" s="616">
        <v>701.6</v>
      </c>
      <c r="DG446" s="616">
        <v>264.54000000000002</v>
      </c>
      <c r="DJ446" s="606">
        <v>966.1400000000001</v>
      </c>
      <c r="DK446" s="606">
        <v>701.6</v>
      </c>
      <c r="DL446" s="606">
        <v>264.54000000000002</v>
      </c>
      <c r="DM446" s="606">
        <v>752.71</v>
      </c>
      <c r="DN446" s="606">
        <v>280.02</v>
      </c>
      <c r="DO446" s="606">
        <v>3182.8199999999997</v>
      </c>
      <c r="DP446" s="606">
        <v>571.99</v>
      </c>
      <c r="DQ446" s="606">
        <v>0</v>
      </c>
      <c r="DR446" s="617"/>
      <c r="DS446" s="617"/>
      <c r="DT446" s="617"/>
      <c r="DU446" s="617"/>
      <c r="DV446" s="617"/>
      <c r="DW446" s="617"/>
      <c r="DX446" s="606">
        <v>31614</v>
      </c>
      <c r="DY446" s="606">
        <v>1</v>
      </c>
      <c r="DZ446" s="606">
        <v>91.01</v>
      </c>
      <c r="EA446" s="606">
        <v>34.309999999999988</v>
      </c>
      <c r="EB446" s="617"/>
      <c r="EC446" s="617"/>
      <c r="ED446" s="617"/>
      <c r="EE446" s="617"/>
      <c r="EF446" s="617"/>
      <c r="EG446" s="617"/>
      <c r="EH446" s="617"/>
      <c r="EI446" s="617"/>
      <c r="EJ446" s="617"/>
      <c r="EK446" s="617"/>
      <c r="EL446" s="617"/>
      <c r="EM446" s="606">
        <v>1109.8</v>
      </c>
      <c r="EN446" s="606"/>
      <c r="EO446" s="27">
        <v>4837.3999999999996</v>
      </c>
      <c r="EP446" s="27">
        <v>12485.2</v>
      </c>
      <c r="EQ446" s="27">
        <v>2871.9</v>
      </c>
      <c r="ER446" s="27">
        <v>2483.6</v>
      </c>
      <c r="ES446" s="27">
        <v>3674.6</v>
      </c>
      <c r="ET446" s="27"/>
      <c r="EU446" s="662">
        <v>3.252000000000007E-2</v>
      </c>
      <c r="EV446" s="662">
        <v>3.5221389382582437E-2</v>
      </c>
      <c r="EW446" s="662">
        <v>2.4490489130434751E-2</v>
      </c>
      <c r="EX446" s="662">
        <v>3.6243694218083079E-2</v>
      </c>
      <c r="EY446" s="662">
        <v>3.2235975770345031E-2</v>
      </c>
    </row>
    <row r="447" spans="7:160" x14ac:dyDescent="0.2">
      <c r="K447" s="152"/>
      <c r="L447" s="394"/>
      <c r="M447" s="486">
        <v>45314</v>
      </c>
      <c r="N447" s="193">
        <v>5000</v>
      </c>
      <c r="O447" s="193">
        <v>13353</v>
      </c>
      <c r="P447" s="188">
        <v>3098</v>
      </c>
      <c r="Q447" s="191">
        <v>2490</v>
      </c>
      <c r="R447" s="578">
        <v>3237</v>
      </c>
      <c r="X447" s="490">
        <v>1470</v>
      </c>
      <c r="Y447" s="194">
        <v>68</v>
      </c>
      <c r="Z447" s="192">
        <v>0</v>
      </c>
      <c r="AA447" s="192">
        <v>10541.8</v>
      </c>
      <c r="AB447" s="192">
        <v>11098</v>
      </c>
      <c r="AC447" s="194">
        <v>-556.20000000000073</v>
      </c>
      <c r="AD447" s="194">
        <v>11098</v>
      </c>
      <c r="AE447" s="192">
        <v>12904.79</v>
      </c>
      <c r="AF447" s="192">
        <v>13353</v>
      </c>
      <c r="AG447" s="207">
        <v>11000</v>
      </c>
      <c r="AH447" s="615">
        <v>12904.79</v>
      </c>
      <c r="AI447" s="193">
        <v>0</v>
      </c>
      <c r="AJ447" s="194">
        <v>5000</v>
      </c>
      <c r="AK447" s="192">
        <v>0</v>
      </c>
      <c r="AL447" s="192">
        <v>0</v>
      </c>
      <c r="AM447" s="207">
        <v>1112.6600000000001</v>
      </c>
      <c r="AN447" s="207">
        <v>29.292857142857141</v>
      </c>
      <c r="AO447" s="197" t="e">
        <v>#DIV/0!</v>
      </c>
      <c r="AP447" s="6">
        <v>524.54999999999995</v>
      </c>
      <c r="AQ447" s="610">
        <v>0</v>
      </c>
      <c r="AR447" s="612">
        <v>1137.95</v>
      </c>
      <c r="AS447" s="612">
        <v>1138.45</v>
      </c>
      <c r="AT447" s="612">
        <v>1234.3399999999999</v>
      </c>
      <c r="AU447" s="612">
        <v>1217.5899999999999</v>
      </c>
      <c r="AV447" s="613">
        <v>1174.6500000000001</v>
      </c>
      <c r="AW447" s="2"/>
      <c r="AX447" s="2">
        <v>1.2302999999999999</v>
      </c>
      <c r="AY447" s="2">
        <v>1.5336000000000001</v>
      </c>
      <c r="AZ447" s="2">
        <v>2.52</v>
      </c>
      <c r="BA447" s="2">
        <v>2.3637999999999999</v>
      </c>
      <c r="BB447" s="2">
        <v>1.9094</v>
      </c>
      <c r="BF447" s="2">
        <v>1056.29</v>
      </c>
      <c r="BG447" s="502">
        <v>1056.29</v>
      </c>
      <c r="BH447" s="503">
        <v>0</v>
      </c>
      <c r="BI447" s="503">
        <v>0</v>
      </c>
      <c r="BJ447" s="503">
        <v>0</v>
      </c>
      <c r="BK447" s="503">
        <v>1056.29</v>
      </c>
      <c r="BL447" s="503">
        <v>1056.29</v>
      </c>
      <c r="BM447" s="503">
        <v>1056.29</v>
      </c>
      <c r="BN447" s="503">
        <v>0</v>
      </c>
      <c r="BO447" s="503">
        <v>1056.28</v>
      </c>
      <c r="BP447" s="503">
        <v>36.800721171535798</v>
      </c>
      <c r="BQ447" s="503">
        <v>0</v>
      </c>
      <c r="BR447" s="503">
        <v>0</v>
      </c>
      <c r="BS447" s="503">
        <v>1056.33</v>
      </c>
      <c r="BT447" s="503">
        <v>0</v>
      </c>
      <c r="BU447" s="504">
        <v>0</v>
      </c>
      <c r="DB447" s="2">
        <v>0</v>
      </c>
      <c r="DF447" s="616">
        <v>727.05</v>
      </c>
      <c r="DG447" s="616">
        <v>273.12</v>
      </c>
      <c r="DJ447" s="606">
        <v>1000.17</v>
      </c>
      <c r="DK447" s="606">
        <v>727.05</v>
      </c>
      <c r="DL447" s="606">
        <v>273.12</v>
      </c>
      <c r="DM447" s="606">
        <v>732.19</v>
      </c>
      <c r="DN447" s="606">
        <v>327.17</v>
      </c>
      <c r="DO447" s="606">
        <v>3177.6800000000003</v>
      </c>
      <c r="DP447" s="606">
        <v>517.94000000000005</v>
      </c>
      <c r="DQ447" s="606">
        <v>0</v>
      </c>
      <c r="DR447" s="617"/>
      <c r="DS447" s="617"/>
      <c r="DT447" s="617"/>
      <c r="DU447" s="617"/>
      <c r="DV447" s="617"/>
      <c r="DW447" s="617"/>
      <c r="DX447" s="606">
        <v>30752</v>
      </c>
      <c r="DY447" s="606">
        <v>1</v>
      </c>
      <c r="DZ447" s="606">
        <v>92.02</v>
      </c>
      <c r="EA447" s="606">
        <v>34.570000000000007</v>
      </c>
      <c r="EB447" s="617"/>
      <c r="EC447" s="617"/>
      <c r="ED447" s="617"/>
      <c r="EE447" s="617"/>
      <c r="EF447" s="617"/>
      <c r="EG447" s="617"/>
      <c r="EH447" s="617"/>
      <c r="EI447" s="617"/>
      <c r="EJ447" s="617"/>
      <c r="EK447" s="617"/>
      <c r="EL447" s="617"/>
      <c r="EM447" s="606">
        <v>1112.6600000000001</v>
      </c>
      <c r="EN447" s="606"/>
      <c r="EO447" s="27">
        <v>4843.8999999999996</v>
      </c>
      <c r="EP447" s="27">
        <v>12881</v>
      </c>
      <c r="EQ447" s="27">
        <v>3020.6</v>
      </c>
      <c r="ER447" s="27">
        <v>2396.9</v>
      </c>
      <c r="ES447" s="27">
        <v>3168.5</v>
      </c>
      <c r="ET447" s="27"/>
      <c r="EU447" s="662">
        <v>3.1220000000000074E-2</v>
      </c>
      <c r="EV447" s="662">
        <v>3.5347861903692053E-2</v>
      </c>
      <c r="EW447" s="662">
        <v>2.498386055519693E-2</v>
      </c>
      <c r="EX447" s="662">
        <v>3.7389558232931691E-2</v>
      </c>
      <c r="EY447" s="662">
        <v>2.1161569354340437E-2</v>
      </c>
    </row>
    <row r="448" spans="7:160" x14ac:dyDescent="0.2">
      <c r="K448" s="152"/>
      <c r="L448" s="394"/>
      <c r="M448" s="486">
        <v>45315</v>
      </c>
      <c r="N448" s="193">
        <v>5324</v>
      </c>
      <c r="O448" s="193">
        <v>13005</v>
      </c>
      <c r="P448" s="188">
        <v>3077</v>
      </c>
      <c r="Q448" s="191">
        <v>2222</v>
      </c>
      <c r="R448" s="578">
        <v>3009</v>
      </c>
      <c r="X448" s="490">
        <v>1387</v>
      </c>
      <c r="Y448" s="194">
        <v>67</v>
      </c>
      <c r="Z448" s="192">
        <v>0</v>
      </c>
      <c r="AA448" s="192">
        <v>10528.47</v>
      </c>
      <c r="AB448" s="192">
        <v>11113</v>
      </c>
      <c r="AC448" s="194">
        <v>-584.53000000000065</v>
      </c>
      <c r="AD448" s="194">
        <v>11113</v>
      </c>
      <c r="AE448" s="192">
        <v>12070.71</v>
      </c>
      <c r="AF448" s="192">
        <v>13005</v>
      </c>
      <c r="AG448" s="207">
        <v>11000</v>
      </c>
      <c r="AH448" s="615">
        <v>12070.71</v>
      </c>
      <c r="AI448" s="193">
        <v>0</v>
      </c>
      <c r="AJ448" s="194">
        <v>5324</v>
      </c>
      <c r="AK448" s="192">
        <v>0</v>
      </c>
      <c r="AL448" s="192">
        <v>0</v>
      </c>
      <c r="AM448" s="207">
        <v>1104.02</v>
      </c>
      <c r="AN448" s="207">
        <v>28.976190476190474</v>
      </c>
      <c r="AO448" s="197" t="e">
        <v>#DIV/0!</v>
      </c>
      <c r="AP448" s="6">
        <v>895.27</v>
      </c>
      <c r="AQ448" s="610">
        <v>0</v>
      </c>
      <c r="AR448" s="612">
        <v>1136.77</v>
      </c>
      <c r="AS448" s="612">
        <v>1138.08</v>
      </c>
      <c r="AT448" s="612">
        <v>1234.21</v>
      </c>
      <c r="AU448" s="612">
        <v>1221.1600000000001</v>
      </c>
      <c r="AV448" s="613">
        <v>1178.5999999999999</v>
      </c>
      <c r="AW448" s="2"/>
      <c r="AX448" s="2">
        <v>1.2170000000000001</v>
      </c>
      <c r="AY448" s="2">
        <v>1.5225</v>
      </c>
      <c r="AZ448" s="2">
        <v>2.5179999999999998</v>
      </c>
      <c r="BA448" s="2">
        <v>2.3940999999999999</v>
      </c>
      <c r="BB448" s="2">
        <v>1.9631000000000001</v>
      </c>
      <c r="BF448" s="2">
        <v>1056.4100000000001</v>
      </c>
      <c r="BG448" s="502">
        <v>1056.4100000000001</v>
      </c>
      <c r="BH448" s="503">
        <v>0</v>
      </c>
      <c r="BI448" s="503">
        <v>0</v>
      </c>
      <c r="BJ448" s="503">
        <v>0</v>
      </c>
      <c r="BK448" s="503">
        <v>1056.4100000000001</v>
      </c>
      <c r="BL448" s="503">
        <v>1056.4100000000001</v>
      </c>
      <c r="BM448" s="503">
        <v>1056.4100000000001</v>
      </c>
      <c r="BN448" s="503">
        <v>0</v>
      </c>
      <c r="BO448" s="503">
        <v>1056.3900000000001</v>
      </c>
      <c r="BP448" s="503">
        <v>35.417276720351389</v>
      </c>
      <c r="BQ448" s="503">
        <v>0</v>
      </c>
      <c r="BR448" s="503">
        <v>0</v>
      </c>
      <c r="BS448" s="503">
        <v>1056.44</v>
      </c>
      <c r="BT448" s="503">
        <v>0</v>
      </c>
      <c r="BU448" s="504">
        <v>0</v>
      </c>
      <c r="DB448" s="2">
        <v>0</v>
      </c>
      <c r="DF448" s="616">
        <v>691.41</v>
      </c>
      <c r="DG448" s="616">
        <v>252</v>
      </c>
      <c r="DJ448" s="606">
        <v>943.41</v>
      </c>
      <c r="DK448" s="606">
        <v>691.41</v>
      </c>
      <c r="DL448" s="606">
        <v>252</v>
      </c>
      <c r="DM448" s="606">
        <v>486.69</v>
      </c>
      <c r="DN448" s="606">
        <v>0</v>
      </c>
      <c r="DO448" s="606">
        <v>3382.4</v>
      </c>
      <c r="DP448" s="606">
        <v>769.94</v>
      </c>
      <c r="DQ448" s="606">
        <v>0</v>
      </c>
      <c r="DR448" s="617"/>
      <c r="DS448" s="617"/>
      <c r="DT448" s="617"/>
      <c r="DU448" s="617"/>
      <c r="DV448" s="617"/>
      <c r="DW448" s="617"/>
      <c r="DX448" s="606">
        <v>20441</v>
      </c>
      <c r="DY448" s="606">
        <v>0</v>
      </c>
      <c r="DZ448" s="606">
        <v>81.28</v>
      </c>
      <c r="EA448" s="606">
        <v>29.620000000000005</v>
      </c>
      <c r="EB448" s="617"/>
      <c r="EC448" s="617"/>
      <c r="ED448" s="617"/>
      <c r="EE448" s="617"/>
      <c r="EF448" s="617"/>
      <c r="EG448" s="617"/>
      <c r="EH448" s="617"/>
      <c r="EI448" s="617"/>
      <c r="EJ448" s="617"/>
      <c r="EK448" s="617"/>
      <c r="EL448" s="617"/>
      <c r="EM448" s="606">
        <v>1104.02</v>
      </c>
      <c r="EN448" s="606"/>
      <c r="EO448" s="27">
        <v>5121</v>
      </c>
      <c r="EP448" s="27">
        <v>12549</v>
      </c>
      <c r="EQ448" s="27">
        <v>3000</v>
      </c>
      <c r="ER448" s="27">
        <v>2142</v>
      </c>
      <c r="ES448" s="27">
        <v>3008</v>
      </c>
      <c r="ET448" s="27"/>
      <c r="EU448" s="662">
        <v>3.812922614575507E-2</v>
      </c>
      <c r="EV448" s="662">
        <v>3.5063437139561705E-2</v>
      </c>
      <c r="EW448" s="662">
        <v>2.5024374390640234E-2</v>
      </c>
      <c r="EX448" s="662">
        <v>3.6003600360036005E-2</v>
      </c>
      <c r="EY448" s="662">
        <v>3.3233632436025255E-4</v>
      </c>
    </row>
    <row r="449" spans="10:155" x14ac:dyDescent="0.2">
      <c r="K449" s="152"/>
      <c r="L449" s="394"/>
      <c r="M449" s="486">
        <v>45316</v>
      </c>
      <c r="N449" s="193">
        <v>5001</v>
      </c>
      <c r="O449" s="193">
        <v>12563</v>
      </c>
      <c r="P449" s="188">
        <v>3112</v>
      </c>
      <c r="Q449" s="191">
        <v>2623</v>
      </c>
      <c r="R449" s="578">
        <v>3075</v>
      </c>
      <c r="X449" s="490">
        <v>1431</v>
      </c>
      <c r="Y449" s="194">
        <v>66</v>
      </c>
      <c r="Z449" s="192">
        <v>0</v>
      </c>
      <c r="AA449" s="192">
        <v>10564.45</v>
      </c>
      <c r="AB449" s="192">
        <v>11098</v>
      </c>
      <c r="AC449" s="194">
        <v>-533.54999999999927</v>
      </c>
      <c r="AD449" s="194">
        <v>11098</v>
      </c>
      <c r="AE449" s="192">
        <v>11943.29</v>
      </c>
      <c r="AF449" s="192">
        <v>12563</v>
      </c>
      <c r="AG449" s="207">
        <v>11000</v>
      </c>
      <c r="AH449" s="615">
        <v>11943.29</v>
      </c>
      <c r="AI449" s="193">
        <v>0</v>
      </c>
      <c r="AJ449" s="194">
        <v>5001</v>
      </c>
      <c r="AK449" s="192">
        <v>0</v>
      </c>
      <c r="AL449" s="192">
        <v>0</v>
      </c>
      <c r="AM449" s="207">
        <v>1088.1199999999999</v>
      </c>
      <c r="AN449" s="207">
        <v>29.552380952380954</v>
      </c>
      <c r="AO449" s="197" t="e">
        <v>#DIV/0!</v>
      </c>
      <c r="AP449" s="6">
        <v>747.59</v>
      </c>
      <c r="AQ449" s="610">
        <v>0</v>
      </c>
      <c r="AR449" s="612">
        <v>1138.3800000000001</v>
      </c>
      <c r="AS449" s="612">
        <v>1138.97</v>
      </c>
      <c r="AT449" s="612">
        <v>1233.3800000000001</v>
      </c>
      <c r="AU449" s="612">
        <v>1217.55</v>
      </c>
      <c r="AV449" s="613">
        <v>1181.08</v>
      </c>
      <c r="AW449" s="2"/>
      <c r="AX449" s="2">
        <v>1.2412000000000001</v>
      </c>
      <c r="AY449" s="2">
        <v>1.5371999999999999</v>
      </c>
      <c r="AZ449" s="2">
        <v>2.5063</v>
      </c>
      <c r="BA449" s="2">
        <v>2.3595999999999999</v>
      </c>
      <c r="BB449" s="2">
        <v>1.994</v>
      </c>
      <c r="BF449" s="2">
        <v>1056.71</v>
      </c>
      <c r="BG449" s="502">
        <v>1056.71</v>
      </c>
      <c r="BH449" s="503">
        <v>0</v>
      </c>
      <c r="BI449" s="503">
        <v>0</v>
      </c>
      <c r="BJ449" s="503">
        <v>0</v>
      </c>
      <c r="BK449" s="503">
        <v>1056.71</v>
      </c>
      <c r="BL449" s="503">
        <v>1056.71</v>
      </c>
      <c r="BM449" s="503">
        <v>1056.71</v>
      </c>
      <c r="BN449" s="503">
        <v>0</v>
      </c>
      <c r="BO449" s="503">
        <v>1056.67</v>
      </c>
      <c r="BP449" s="503">
        <v>36.899218927731859</v>
      </c>
      <c r="BQ449" s="503">
        <v>0</v>
      </c>
      <c r="BR449" s="503">
        <v>0</v>
      </c>
      <c r="BS449" s="503">
        <v>1056.74</v>
      </c>
      <c r="BT449" s="503">
        <v>0</v>
      </c>
      <c r="BU449" s="504">
        <v>0</v>
      </c>
      <c r="DB449" s="2">
        <v>0</v>
      </c>
      <c r="DF449" s="616">
        <v>712.96</v>
      </c>
      <c r="DG449" s="616">
        <v>260.22000000000003</v>
      </c>
      <c r="DJ449" s="606">
        <v>973.18000000000006</v>
      </c>
      <c r="DK449" s="606">
        <v>712.96</v>
      </c>
      <c r="DL449" s="606">
        <v>260.22000000000003</v>
      </c>
      <c r="DM449" s="606">
        <v>991.67</v>
      </c>
      <c r="DN449" s="606">
        <v>210.24</v>
      </c>
      <c r="DO449" s="606">
        <v>3103.6899999999996</v>
      </c>
      <c r="DP449" s="606">
        <v>819.92000000000007</v>
      </c>
      <c r="DQ449" s="606">
        <v>0</v>
      </c>
      <c r="DR449" s="617"/>
      <c r="DS449" s="617"/>
      <c r="DT449" s="617"/>
      <c r="DU449" s="617"/>
      <c r="DV449" s="617"/>
      <c r="DW449" s="617"/>
      <c r="DX449" s="606">
        <v>41650</v>
      </c>
      <c r="DY449" s="606">
        <v>1</v>
      </c>
      <c r="DZ449" s="606">
        <v>96.69</v>
      </c>
      <c r="EA449" s="606">
        <v>35.289999999999992</v>
      </c>
      <c r="EB449" s="617"/>
      <c r="EC449" s="617"/>
      <c r="ED449" s="617"/>
      <c r="EE449" s="617"/>
      <c r="EF449" s="617"/>
      <c r="EG449" s="617"/>
      <c r="EH449" s="617"/>
      <c r="EI449" s="617"/>
      <c r="EJ449" s="617"/>
      <c r="EK449" s="617"/>
      <c r="EL449" s="617"/>
      <c r="EM449" s="606">
        <v>1088.1199999999999</v>
      </c>
      <c r="EN449" s="606"/>
      <c r="EO449" s="27">
        <v>4829</v>
      </c>
      <c r="EP449" s="27">
        <v>12145</v>
      </c>
      <c r="EQ449" s="27">
        <v>3019</v>
      </c>
      <c r="ER449" s="27">
        <v>2530</v>
      </c>
      <c r="ES449" s="27">
        <v>3074</v>
      </c>
      <c r="ET449" s="27"/>
      <c r="EU449" s="662">
        <v>3.4393121375724853E-2</v>
      </c>
      <c r="EV449" s="662">
        <v>3.3272307569847968E-2</v>
      </c>
      <c r="EW449" s="662">
        <v>2.9884318766066838E-2</v>
      </c>
      <c r="EX449" s="662">
        <v>3.5455585207777356E-2</v>
      </c>
      <c r="EY449" s="662">
        <v>3.2520325203252032E-4</v>
      </c>
    </row>
    <row r="450" spans="10:155" x14ac:dyDescent="0.2">
      <c r="K450" s="152"/>
      <c r="L450" s="394"/>
      <c r="M450" s="486">
        <v>45317</v>
      </c>
      <c r="N450" s="193">
        <v>5002</v>
      </c>
      <c r="O450" s="193">
        <v>12931</v>
      </c>
      <c r="P450" s="188">
        <v>3160</v>
      </c>
      <c r="Q450" s="191">
        <v>2648</v>
      </c>
      <c r="R450" s="578">
        <v>3111</v>
      </c>
      <c r="X450" s="490">
        <v>1470</v>
      </c>
      <c r="Y450" s="194">
        <v>67</v>
      </c>
      <c r="Z450" s="192">
        <v>0</v>
      </c>
      <c r="AA450" s="192">
        <v>10435.19</v>
      </c>
      <c r="AB450" s="192">
        <v>11099</v>
      </c>
      <c r="AC450" s="194">
        <v>-663.80999999999949</v>
      </c>
      <c r="AD450" s="194">
        <v>11099</v>
      </c>
      <c r="AE450" s="192">
        <v>12373.29</v>
      </c>
      <c r="AF450" s="192">
        <v>12931</v>
      </c>
      <c r="AG450" s="207">
        <v>11000</v>
      </c>
      <c r="AH450" s="615">
        <v>12374.29</v>
      </c>
      <c r="AI450" s="193">
        <v>0</v>
      </c>
      <c r="AJ450" s="194">
        <v>5002</v>
      </c>
      <c r="AK450" s="192">
        <v>0</v>
      </c>
      <c r="AL450" s="192">
        <v>0</v>
      </c>
      <c r="AM450" s="207">
        <v>1095.6600000000001</v>
      </c>
      <c r="AN450" s="207">
        <v>29.19285714285714</v>
      </c>
      <c r="AO450" s="197" t="e">
        <v>#DIV/0!</v>
      </c>
      <c r="AP450" s="6">
        <v>747.05</v>
      </c>
      <c r="AQ450" s="610">
        <v>0</v>
      </c>
      <c r="AR450" s="612">
        <v>1137.05</v>
      </c>
      <c r="AS450" s="612">
        <v>1139.04</v>
      </c>
      <c r="AT450" s="612">
        <v>1234.25</v>
      </c>
      <c r="AU450" s="612">
        <v>1218.54</v>
      </c>
      <c r="AV450" s="613">
        <v>1180.78</v>
      </c>
      <c r="AW450" s="2"/>
      <c r="AX450" s="2">
        <v>1.2261</v>
      </c>
      <c r="AY450" s="2">
        <v>1.5355000000000001</v>
      </c>
      <c r="AZ450" s="2">
        <v>2.5175999999999998</v>
      </c>
      <c r="BA450" s="2">
        <v>2.3662000000000001</v>
      </c>
      <c r="BB450" s="2">
        <v>1.9951000000000001</v>
      </c>
      <c r="BF450" s="2">
        <v>1056.8499999999999</v>
      </c>
      <c r="BG450" s="502">
        <v>1056.8499999999999</v>
      </c>
      <c r="BH450" s="503">
        <v>0</v>
      </c>
      <c r="BI450" s="503">
        <v>0</v>
      </c>
      <c r="BJ450" s="503">
        <v>0</v>
      </c>
      <c r="BK450" s="503">
        <v>1056.8499999999999</v>
      </c>
      <c r="BL450" s="503">
        <v>1056.8499999999999</v>
      </c>
      <c r="BM450" s="503">
        <v>1056.8499999999999</v>
      </c>
      <c r="BN450" s="503">
        <v>0</v>
      </c>
      <c r="BO450" s="503">
        <v>1056.8800000000001</v>
      </c>
      <c r="BP450" s="503">
        <v>37.239684194845822</v>
      </c>
      <c r="BQ450" s="503">
        <v>0</v>
      </c>
      <c r="BR450" s="503">
        <v>0</v>
      </c>
      <c r="BS450" s="503">
        <v>1056.94</v>
      </c>
      <c r="BT450" s="503">
        <v>0</v>
      </c>
      <c r="BU450" s="504">
        <v>0</v>
      </c>
      <c r="DB450" s="2">
        <v>0</v>
      </c>
      <c r="DF450" s="616">
        <v>710.19</v>
      </c>
      <c r="DG450" s="616">
        <v>289.77</v>
      </c>
      <c r="DJ450" s="606">
        <v>999.96</v>
      </c>
      <c r="DK450" s="606">
        <v>710.19</v>
      </c>
      <c r="DL450" s="606">
        <v>289.77</v>
      </c>
      <c r="DM450" s="606">
        <v>1029.07</v>
      </c>
      <c r="DN450" s="606">
        <v>424.33</v>
      </c>
      <c r="DO450" s="606">
        <v>2784.8100000000004</v>
      </c>
      <c r="DP450" s="606">
        <v>685.36</v>
      </c>
      <c r="DQ450" s="606">
        <v>0</v>
      </c>
      <c r="DR450" s="617"/>
      <c r="DS450" s="617"/>
      <c r="DT450" s="617"/>
      <c r="DU450" s="617"/>
      <c r="DV450" s="617"/>
      <c r="DW450" s="617"/>
      <c r="DX450" s="606">
        <v>43221</v>
      </c>
      <c r="DY450" s="606">
        <v>2</v>
      </c>
      <c r="DZ450" s="606">
        <v>95.87</v>
      </c>
      <c r="EA450" s="606">
        <v>39.109999999999985</v>
      </c>
      <c r="EB450" s="617"/>
      <c r="EC450" s="617"/>
      <c r="ED450" s="617"/>
      <c r="EE450" s="617"/>
      <c r="EF450" s="617"/>
      <c r="EG450" s="617"/>
      <c r="EH450" s="617"/>
      <c r="EI450" s="617"/>
      <c r="EJ450" s="617"/>
      <c r="EK450" s="617"/>
      <c r="EL450" s="617"/>
      <c r="EM450" s="606">
        <v>1095.6600000000001</v>
      </c>
      <c r="EN450" s="606"/>
      <c r="EO450" s="27">
        <v>4831.04</v>
      </c>
      <c r="EP450" s="27">
        <v>12497.4</v>
      </c>
      <c r="EQ450" s="27">
        <v>3069.1</v>
      </c>
      <c r="ER450" s="27">
        <v>2555</v>
      </c>
      <c r="ES450" s="27">
        <v>3053.4</v>
      </c>
      <c r="ET450" s="27"/>
      <c r="EU450" s="662">
        <v>3.4178328668532591E-2</v>
      </c>
      <c r="EV450" s="662">
        <v>3.3531822751527364E-2</v>
      </c>
      <c r="EW450" s="662">
        <v>2.8765822784810154E-2</v>
      </c>
      <c r="EX450" s="662">
        <v>3.512084592145015E-2</v>
      </c>
      <c r="EY450" s="662">
        <v>1.8514946962391483E-2</v>
      </c>
    </row>
    <row r="451" spans="10:155" x14ac:dyDescent="0.2">
      <c r="K451" s="152"/>
      <c r="L451" s="394"/>
      <c r="M451" s="486">
        <v>45318</v>
      </c>
      <c r="N451" s="193">
        <v>5000</v>
      </c>
      <c r="O451" s="193">
        <v>12539</v>
      </c>
      <c r="P451" s="188">
        <v>3102</v>
      </c>
      <c r="Q451" s="191">
        <v>2630</v>
      </c>
      <c r="R451" s="578">
        <v>3293</v>
      </c>
      <c r="X451" s="490">
        <v>1476</v>
      </c>
      <c r="Y451" s="194">
        <v>66</v>
      </c>
      <c r="Z451" s="192">
        <v>0</v>
      </c>
      <c r="AA451" s="192">
        <v>10487.35</v>
      </c>
      <c r="AB451" s="192">
        <v>11083</v>
      </c>
      <c r="AC451" s="194">
        <v>-595.64999999999964</v>
      </c>
      <c r="AD451" s="194">
        <v>11083</v>
      </c>
      <c r="AE451" s="192">
        <v>12129.11</v>
      </c>
      <c r="AF451" s="192">
        <v>12539</v>
      </c>
      <c r="AG451" s="207">
        <v>11000</v>
      </c>
      <c r="AH451" s="615">
        <v>12129.11</v>
      </c>
      <c r="AI451" s="193">
        <v>0</v>
      </c>
      <c r="AJ451" s="194">
        <v>5000</v>
      </c>
      <c r="AK451" s="192">
        <v>0</v>
      </c>
      <c r="AL451" s="192">
        <v>0</v>
      </c>
      <c r="AM451" s="207">
        <v>1100.0899999999999</v>
      </c>
      <c r="AN451" s="207">
        <v>29.523809523809526</v>
      </c>
      <c r="AO451" s="197" t="e">
        <v>#DIV/0!</v>
      </c>
      <c r="AP451" s="6">
        <v>709.8</v>
      </c>
      <c r="AQ451" s="610">
        <v>0</v>
      </c>
      <c r="AR451" s="612">
        <v>1138.4100000000001</v>
      </c>
      <c r="AS451" s="612">
        <v>1139.82</v>
      </c>
      <c r="AT451" s="612">
        <v>1233.33</v>
      </c>
      <c r="AU451" s="612">
        <v>1220.3800000000001</v>
      </c>
      <c r="AV451" s="613">
        <v>1177.05</v>
      </c>
      <c r="AW451" s="2"/>
      <c r="AX451" s="2">
        <v>1.24</v>
      </c>
      <c r="AY451" s="2">
        <v>1.5468</v>
      </c>
      <c r="AZ451" s="2">
        <v>2.5059999999999998</v>
      </c>
      <c r="BA451" s="2">
        <v>2.3932000000000002</v>
      </c>
      <c r="BB451" s="2">
        <v>1.9534</v>
      </c>
      <c r="BF451" s="2">
        <v>1054.49</v>
      </c>
      <c r="BG451" s="502">
        <v>1054.49</v>
      </c>
      <c r="BH451" s="503">
        <v>0</v>
      </c>
      <c r="BI451" s="503">
        <v>0</v>
      </c>
      <c r="BJ451" s="503">
        <v>0</v>
      </c>
      <c r="BK451" s="503">
        <v>1054.49</v>
      </c>
      <c r="BL451" s="503">
        <v>1054.49</v>
      </c>
      <c r="BM451" s="503">
        <v>1054.49</v>
      </c>
      <c r="BN451" s="503">
        <v>0</v>
      </c>
      <c r="BO451" s="503">
        <v>1054.47</v>
      </c>
      <c r="BP451" s="503">
        <v>37.809064899864481</v>
      </c>
      <c r="BQ451" s="503">
        <v>0</v>
      </c>
      <c r="BR451" s="503">
        <v>0</v>
      </c>
      <c r="BS451" s="503">
        <v>1054.52</v>
      </c>
      <c r="BT451" s="503">
        <v>0</v>
      </c>
      <c r="BU451" s="504">
        <v>0</v>
      </c>
      <c r="DB451" s="2">
        <v>0</v>
      </c>
      <c r="DF451" s="616">
        <v>724.46</v>
      </c>
      <c r="DG451" s="616">
        <v>279.89999999999998</v>
      </c>
      <c r="DJ451" s="606">
        <v>1004.36</v>
      </c>
      <c r="DK451" s="606">
        <v>724.46</v>
      </c>
      <c r="DL451" s="606">
        <v>279.89999999999998</v>
      </c>
      <c r="DM451" s="606">
        <v>208.38</v>
      </c>
      <c r="DN451" s="606">
        <v>326.43</v>
      </c>
      <c r="DO451" s="606">
        <v>3300.89</v>
      </c>
      <c r="DP451" s="606">
        <v>638.83000000000004</v>
      </c>
      <c r="DQ451" s="606">
        <v>0</v>
      </c>
      <c r="DR451" s="617"/>
      <c r="DS451" s="617"/>
      <c r="DT451" s="617"/>
      <c r="DU451" s="617"/>
      <c r="DV451" s="617"/>
      <c r="DW451" s="617"/>
      <c r="DX451" s="606">
        <v>8752</v>
      </c>
      <c r="DY451" s="606">
        <v>1</v>
      </c>
      <c r="DZ451" s="606">
        <v>98.92</v>
      </c>
      <c r="EA451" s="606">
        <v>38.219999999999985</v>
      </c>
      <c r="EB451" s="617"/>
      <c r="EC451" s="617"/>
      <c r="ED451" s="617"/>
      <c r="EE451" s="617"/>
      <c r="EF451" s="617"/>
      <c r="EG451" s="617"/>
      <c r="EH451" s="617"/>
      <c r="EI451" s="617"/>
      <c r="EJ451" s="617"/>
      <c r="EK451" s="617"/>
      <c r="EL451" s="617"/>
      <c r="EM451" s="606">
        <v>1100.0899999999999</v>
      </c>
      <c r="EN451" s="606"/>
      <c r="EO451" s="27">
        <v>4849.8999999999996</v>
      </c>
      <c r="EP451" s="27">
        <v>12136.4</v>
      </c>
      <c r="EQ451" s="27">
        <v>3027</v>
      </c>
      <c r="ER451" s="27">
        <v>2536.6</v>
      </c>
      <c r="ES451" s="27">
        <v>3224.8</v>
      </c>
      <c r="ET451" s="27"/>
      <c r="EU451" s="662">
        <v>3.0020000000000074E-2</v>
      </c>
      <c r="EV451" s="662">
        <v>3.2107823590397988E-2</v>
      </c>
      <c r="EW451" s="662">
        <v>2.4177949709864602E-2</v>
      </c>
      <c r="EX451" s="662">
        <v>3.5513307984790909E-2</v>
      </c>
      <c r="EY451" s="662">
        <v>2.071059823868807E-2</v>
      </c>
    </row>
    <row r="452" spans="10:155" x14ac:dyDescent="0.2">
      <c r="K452" s="152"/>
      <c r="L452" s="394"/>
      <c r="M452" s="486">
        <v>45319</v>
      </c>
      <c r="N452" s="193">
        <v>5000</v>
      </c>
      <c r="O452" s="193">
        <v>12334</v>
      </c>
      <c r="P452" s="188">
        <v>3150</v>
      </c>
      <c r="Q452" s="191">
        <v>2635</v>
      </c>
      <c r="R452" s="578">
        <v>3149</v>
      </c>
      <c r="X452" s="490">
        <v>1426</v>
      </c>
      <c r="Y452" s="194">
        <v>66</v>
      </c>
      <c r="Z452" s="192">
        <v>0</v>
      </c>
      <c r="AA452" s="192">
        <v>10410.4</v>
      </c>
      <c r="AB452" s="192">
        <v>11094</v>
      </c>
      <c r="AC452" s="194">
        <v>-683.60000000000036</v>
      </c>
      <c r="AD452" s="194">
        <v>11094</v>
      </c>
      <c r="AE452" s="192">
        <v>11613.32</v>
      </c>
      <c r="AF452" s="192">
        <v>12334</v>
      </c>
      <c r="AG452" s="207">
        <v>11000</v>
      </c>
      <c r="AH452" s="615">
        <v>11613.32</v>
      </c>
      <c r="AI452" s="193">
        <v>0</v>
      </c>
      <c r="AJ452" s="194">
        <v>5000</v>
      </c>
      <c r="AK452" s="192">
        <v>0</v>
      </c>
      <c r="AL452" s="192">
        <v>0</v>
      </c>
      <c r="AM452" s="207">
        <v>1097.45</v>
      </c>
      <c r="AN452" s="207">
        <v>29.523809523809526</v>
      </c>
      <c r="AO452" s="197" t="e">
        <v>#DIV/0!</v>
      </c>
      <c r="AP452" s="6">
        <v>971.23</v>
      </c>
      <c r="AQ452" s="610">
        <v>0</v>
      </c>
      <c r="AR452" s="612">
        <v>1138.4100000000001</v>
      </c>
      <c r="AS452" s="612">
        <v>1140.3499999999999</v>
      </c>
      <c r="AT452" s="612">
        <v>1233.73</v>
      </c>
      <c r="AU452" s="612">
        <v>1220.4000000000001</v>
      </c>
      <c r="AV452" s="613">
        <v>1182.9100000000001</v>
      </c>
      <c r="AW452" s="2"/>
      <c r="AX452" s="2">
        <v>1.24</v>
      </c>
      <c r="AY452" s="2">
        <v>1.5504</v>
      </c>
      <c r="AZ452" s="2">
        <v>2.5124</v>
      </c>
      <c r="BA452" s="2">
        <v>2.3896999999999999</v>
      </c>
      <c r="BB452" s="2">
        <v>2.0244</v>
      </c>
      <c r="BF452" s="2">
        <v>1056.6199999999999</v>
      </c>
      <c r="BG452" s="502">
        <v>1056.6199999999999</v>
      </c>
      <c r="BH452" s="503">
        <v>0</v>
      </c>
      <c r="BI452" s="503">
        <v>0</v>
      </c>
      <c r="BJ452" s="503">
        <v>0</v>
      </c>
      <c r="BK452" s="503">
        <v>1056.6199999999999</v>
      </c>
      <c r="BL452" s="503">
        <v>1056.6199999999999</v>
      </c>
      <c r="BM452" s="503">
        <v>1056.6199999999999</v>
      </c>
      <c r="BN452" s="503">
        <v>0</v>
      </c>
      <c r="BO452" s="503">
        <v>1056.55</v>
      </c>
      <c r="BP452" s="503">
        <v>36.93771889751789</v>
      </c>
      <c r="BQ452" s="503">
        <v>0</v>
      </c>
      <c r="BR452" s="503">
        <v>0</v>
      </c>
      <c r="BS452" s="503">
        <v>1056.6199999999999</v>
      </c>
      <c r="BT452" s="503">
        <v>0</v>
      </c>
      <c r="BU452" s="504">
        <v>0</v>
      </c>
      <c r="DB452" s="2">
        <v>0</v>
      </c>
      <c r="DF452" s="616">
        <v>709.95</v>
      </c>
      <c r="DG452" s="616">
        <v>260.33</v>
      </c>
      <c r="DJ452" s="606">
        <v>970.28</v>
      </c>
      <c r="DK452" s="606">
        <v>709.95</v>
      </c>
      <c r="DL452" s="606">
        <v>260.33</v>
      </c>
      <c r="DM452" s="606">
        <v>0</v>
      </c>
      <c r="DN452" s="606">
        <v>0</v>
      </c>
      <c r="DO452" s="606">
        <v>4010.84</v>
      </c>
      <c r="DP452" s="606">
        <v>899.16000000000008</v>
      </c>
      <c r="DQ452" s="606">
        <v>0</v>
      </c>
      <c r="DR452" s="617"/>
      <c r="DS452" s="617"/>
      <c r="DT452" s="617"/>
      <c r="DU452" s="617"/>
      <c r="DV452" s="617"/>
      <c r="DW452" s="617"/>
      <c r="DX452" s="606">
        <v>0</v>
      </c>
      <c r="DY452" s="606">
        <v>0</v>
      </c>
      <c r="DZ452" s="606">
        <v>97.38</v>
      </c>
      <c r="EA452" s="606">
        <v>35.710000000000008</v>
      </c>
      <c r="EB452" s="617"/>
      <c r="EC452" s="617"/>
      <c r="ED452" s="617"/>
      <c r="EE452" s="617"/>
      <c r="EF452" s="617"/>
      <c r="EG452" s="617"/>
      <c r="EH452" s="617"/>
      <c r="EI452" s="617"/>
      <c r="EJ452" s="617"/>
      <c r="EK452" s="617"/>
      <c r="EL452" s="617"/>
      <c r="EM452" s="606">
        <v>1097.45</v>
      </c>
      <c r="EN452" s="606"/>
      <c r="EO452" s="27">
        <v>4831.8</v>
      </c>
      <c r="EP452" s="27">
        <v>11957.2</v>
      </c>
      <c r="EQ452" s="27">
        <v>3084.1</v>
      </c>
      <c r="ER452" s="27">
        <v>2543.6999999999998</v>
      </c>
      <c r="ES452" s="27">
        <v>3095.7</v>
      </c>
      <c r="ET452" s="27"/>
      <c r="EU452" s="662">
        <v>3.3639999999999962E-2</v>
      </c>
      <c r="EV452" s="662">
        <v>3.0549700016215282E-2</v>
      </c>
      <c r="EW452" s="662">
        <v>2.0920634920634951E-2</v>
      </c>
      <c r="EX452" s="662">
        <v>3.4648956356736309E-2</v>
      </c>
      <c r="EY452" s="662">
        <v>1.692600825658945E-2</v>
      </c>
    </row>
    <row r="453" spans="10:155" x14ac:dyDescent="0.2">
      <c r="K453" s="152"/>
      <c r="L453" s="394"/>
      <c r="M453" s="486">
        <v>45320</v>
      </c>
      <c r="N453" s="193">
        <v>5000</v>
      </c>
      <c r="O453" s="193">
        <v>11837</v>
      </c>
      <c r="P453" s="188">
        <v>3179</v>
      </c>
      <c r="Q453" s="191">
        <v>2586</v>
      </c>
      <c r="R453" s="578">
        <v>3064</v>
      </c>
      <c r="X453" s="490">
        <v>1373</v>
      </c>
      <c r="Y453" s="194">
        <v>64</v>
      </c>
      <c r="Z453" s="192">
        <v>0</v>
      </c>
      <c r="AA453" s="192">
        <v>10519.5</v>
      </c>
      <c r="AB453" s="192">
        <v>11089</v>
      </c>
      <c r="AC453" s="194">
        <v>-569.5</v>
      </c>
      <c r="AD453" s="194">
        <v>11089</v>
      </c>
      <c r="AE453" s="192">
        <v>11148</v>
      </c>
      <c r="AF453" s="192">
        <v>11837</v>
      </c>
      <c r="AG453" s="207">
        <v>11000</v>
      </c>
      <c r="AH453" s="615">
        <v>11148</v>
      </c>
      <c r="AI453" s="193">
        <v>0</v>
      </c>
      <c r="AJ453" s="194">
        <v>5000</v>
      </c>
      <c r="AK453" s="192">
        <v>0</v>
      </c>
      <c r="AL453" s="192">
        <v>0</v>
      </c>
      <c r="AM453" s="207">
        <v>1112.17</v>
      </c>
      <c r="AN453" s="207">
        <v>29.523809523809526</v>
      </c>
      <c r="AO453" s="197" t="e">
        <v>#DIV/0!</v>
      </c>
      <c r="AP453" s="6">
        <v>879.83</v>
      </c>
      <c r="AQ453" s="610">
        <v>0</v>
      </c>
      <c r="AR453" s="612">
        <v>1138.4100000000001</v>
      </c>
      <c r="AS453" s="612">
        <v>1137.69</v>
      </c>
      <c r="AT453" s="612">
        <v>1231.49</v>
      </c>
      <c r="AU453" s="612">
        <v>1218.97</v>
      </c>
      <c r="AV453" s="613">
        <v>1181.52</v>
      </c>
      <c r="AW453" s="2"/>
      <c r="AX453" s="2">
        <v>1.24</v>
      </c>
      <c r="AY453" s="2">
        <v>1.5152000000000001</v>
      </c>
      <c r="AZ453" s="2">
        <v>2.4832000000000001</v>
      </c>
      <c r="BA453" s="2">
        <v>2.3776999999999999</v>
      </c>
      <c r="BB453" s="2">
        <v>2.0042</v>
      </c>
      <c r="BF453" s="2">
        <v>1056.5999999999999</v>
      </c>
      <c r="BG453" s="502">
        <v>1056.5999999999999</v>
      </c>
      <c r="BH453" s="503">
        <v>0</v>
      </c>
      <c r="BI453" s="503">
        <v>0</v>
      </c>
      <c r="BJ453" s="503">
        <v>0</v>
      </c>
      <c r="BK453" s="503">
        <v>1056.5999999999999</v>
      </c>
      <c r="BL453" s="503">
        <v>1056.5999999999999</v>
      </c>
      <c r="BM453" s="503">
        <v>1056.5999999999999</v>
      </c>
      <c r="BN453" s="503">
        <v>0</v>
      </c>
      <c r="BO453" s="503">
        <v>1056.56</v>
      </c>
      <c r="BP453" s="503">
        <v>36.38393205018312</v>
      </c>
      <c r="BQ453" s="503">
        <v>0</v>
      </c>
      <c r="BR453" s="503">
        <v>0</v>
      </c>
      <c r="BS453" s="503">
        <v>1056.6099999999999</v>
      </c>
      <c r="BT453" s="503">
        <v>0</v>
      </c>
      <c r="BU453" s="504">
        <v>0</v>
      </c>
      <c r="DB453" s="2">
        <v>0</v>
      </c>
      <c r="DF453" s="616">
        <v>691.1</v>
      </c>
      <c r="DG453" s="616">
        <v>242.73</v>
      </c>
      <c r="DJ453" s="606">
        <v>933.83</v>
      </c>
      <c r="DK453" s="606">
        <v>691.1</v>
      </c>
      <c r="DL453" s="606">
        <v>242.73</v>
      </c>
      <c r="DM453" s="606">
        <v>1300.95</v>
      </c>
      <c r="DN453" s="606">
        <v>279.86</v>
      </c>
      <c r="DO453" s="606">
        <v>3400.9900000000002</v>
      </c>
      <c r="DP453" s="606">
        <v>862.03</v>
      </c>
      <c r="DQ453" s="606">
        <v>0</v>
      </c>
      <c r="DR453" s="617"/>
      <c r="DS453" s="617"/>
      <c r="DT453" s="617"/>
      <c r="DU453" s="617"/>
      <c r="DV453" s="617"/>
      <c r="DW453" s="617"/>
      <c r="DX453" s="606">
        <v>54640</v>
      </c>
      <c r="DY453" s="606">
        <v>1</v>
      </c>
      <c r="DZ453" s="606">
        <v>95.88</v>
      </c>
      <c r="EA453" s="606">
        <v>33.680000000000007</v>
      </c>
      <c r="EB453" s="617"/>
      <c r="EC453" s="617"/>
      <c r="ED453" s="617"/>
      <c r="EE453" s="617"/>
      <c r="EF453" s="617"/>
      <c r="EG453" s="617"/>
      <c r="EH453" s="617"/>
      <c r="EI453" s="617"/>
      <c r="EJ453" s="617"/>
      <c r="EK453" s="617"/>
      <c r="EL453" s="617"/>
      <c r="EM453" s="606">
        <v>1112.17</v>
      </c>
      <c r="EN453" s="606"/>
      <c r="EO453" s="27">
        <v>4828.1000000000004</v>
      </c>
      <c r="EP453" s="27">
        <v>11479.9</v>
      </c>
      <c r="EQ453" s="27">
        <v>3145.4</v>
      </c>
      <c r="ER453" s="27">
        <v>2490.6999999999998</v>
      </c>
      <c r="ES453" s="27">
        <v>3012.7</v>
      </c>
      <c r="ET453" s="27"/>
      <c r="EU453" s="662">
        <v>3.4379999999999925E-2</v>
      </c>
      <c r="EV453" s="662">
        <v>3.0168116921517309E-2</v>
      </c>
      <c r="EW453" s="662">
        <v>1.0569361434413308E-2</v>
      </c>
      <c r="EX453" s="662">
        <v>3.6852281515854672E-2</v>
      </c>
      <c r="EY453" s="662">
        <v>1.6742819843342097E-2</v>
      </c>
    </row>
    <row r="454" spans="10:155" x14ac:dyDescent="0.2">
      <c r="K454" s="152"/>
      <c r="L454" s="394"/>
      <c r="M454" s="486">
        <v>45321</v>
      </c>
      <c r="N454" s="193">
        <v>5000</v>
      </c>
      <c r="O454" s="193">
        <v>11594</v>
      </c>
      <c r="P454" s="188">
        <v>3135</v>
      </c>
      <c r="Q454" s="191">
        <v>2660</v>
      </c>
      <c r="R454" s="578">
        <v>3200</v>
      </c>
      <c r="X454" s="490">
        <v>1415</v>
      </c>
      <c r="Y454" s="194">
        <v>64</v>
      </c>
      <c r="Z454" s="192">
        <v>0</v>
      </c>
      <c r="AA454" s="192">
        <v>10482.66</v>
      </c>
      <c r="AB454" s="192">
        <v>11071</v>
      </c>
      <c r="AC454" s="194">
        <v>-588.34000000000015</v>
      </c>
      <c r="AD454" s="194">
        <v>11071</v>
      </c>
      <c r="AE454" s="192">
        <v>11195.37</v>
      </c>
      <c r="AF454" s="192">
        <v>11594</v>
      </c>
      <c r="AG454" s="207">
        <v>11000</v>
      </c>
      <c r="AH454" s="615">
        <v>11195.37</v>
      </c>
      <c r="AI454" s="193">
        <v>0</v>
      </c>
      <c r="AJ454" s="194">
        <v>5000</v>
      </c>
      <c r="AK454" s="192">
        <v>0</v>
      </c>
      <c r="AL454" s="192">
        <v>0</v>
      </c>
      <c r="AM454" s="207">
        <v>1099.3900000000001</v>
      </c>
      <c r="AN454" s="207">
        <v>29.523809523809526</v>
      </c>
      <c r="AO454" s="197" t="e">
        <v>#DIV/0!</v>
      </c>
      <c r="AP454" s="6">
        <v>744.24</v>
      </c>
      <c r="AQ454" s="610">
        <v>0</v>
      </c>
      <c r="AR454" s="612">
        <v>1138.4100000000001</v>
      </c>
      <c r="AS454" s="612">
        <v>1140.58</v>
      </c>
      <c r="AT454" s="612">
        <v>1232.99</v>
      </c>
      <c r="AU454" s="612">
        <v>1219.93</v>
      </c>
      <c r="AV454" s="613">
        <v>1180.18</v>
      </c>
      <c r="AW454" s="2"/>
      <c r="AX454" s="2">
        <v>1.24</v>
      </c>
      <c r="AY454" s="2">
        <v>1.5515000000000001</v>
      </c>
      <c r="AZ454" s="2">
        <v>2.4998999999999998</v>
      </c>
      <c r="BA454" s="2">
        <v>2.3835999999999999</v>
      </c>
      <c r="BB454" s="2">
        <v>1.9876</v>
      </c>
      <c r="BF454" s="2">
        <v>1056.08</v>
      </c>
      <c r="BG454" s="502">
        <v>1056.08</v>
      </c>
      <c r="BH454" s="503">
        <v>0</v>
      </c>
      <c r="BI454" s="503">
        <v>0</v>
      </c>
      <c r="BJ454" s="503">
        <v>0</v>
      </c>
      <c r="BK454" s="503">
        <v>1056.08</v>
      </c>
      <c r="BL454" s="503">
        <v>1056.08</v>
      </c>
      <c r="BM454" s="503">
        <v>1056.08</v>
      </c>
      <c r="BN454" s="503">
        <v>0</v>
      </c>
      <c r="BO454" s="503">
        <v>1056.01</v>
      </c>
      <c r="BP454" s="503">
        <v>37.616163195122901</v>
      </c>
      <c r="BQ454" s="503">
        <v>0</v>
      </c>
      <c r="BR454" s="503">
        <v>0</v>
      </c>
      <c r="BS454" s="503">
        <v>1056.04</v>
      </c>
      <c r="BT454" s="503">
        <v>0</v>
      </c>
      <c r="BU454" s="504">
        <v>0</v>
      </c>
      <c r="DB454" s="2">
        <v>0</v>
      </c>
      <c r="DF454" s="616">
        <v>665.92</v>
      </c>
      <c r="DG454" s="616">
        <v>296.64</v>
      </c>
      <c r="DJ454" s="606">
        <v>962.56</v>
      </c>
      <c r="DK454" s="606">
        <v>665.92</v>
      </c>
      <c r="DL454" s="606">
        <v>296.64</v>
      </c>
      <c r="DM454" s="606">
        <v>904.38</v>
      </c>
      <c r="DN454" s="606">
        <v>319.67</v>
      </c>
      <c r="DO454" s="606">
        <v>3162.5299999999997</v>
      </c>
      <c r="DP454" s="606">
        <v>839</v>
      </c>
      <c r="DQ454" s="606">
        <v>0</v>
      </c>
      <c r="DR454" s="617"/>
      <c r="DS454" s="617"/>
      <c r="DT454" s="617"/>
      <c r="DU454" s="617"/>
      <c r="DV454" s="617"/>
      <c r="DW454" s="617"/>
      <c r="DX454" s="606">
        <v>37984</v>
      </c>
      <c r="DY454" s="606">
        <v>1</v>
      </c>
      <c r="DZ454" s="606">
        <v>94.4</v>
      </c>
      <c r="EA454" s="606">
        <v>42.049999999999983</v>
      </c>
      <c r="EB454" s="617"/>
      <c r="EC454" s="617"/>
      <c r="ED454" s="617"/>
      <c r="EE454" s="617"/>
      <c r="EF454" s="617"/>
      <c r="EG454" s="617"/>
      <c r="EH454" s="617"/>
      <c r="EI454" s="617"/>
      <c r="EJ454" s="617"/>
      <c r="EK454" s="617"/>
      <c r="EL454" s="617"/>
      <c r="EM454" s="606">
        <v>1099.3900000000001</v>
      </c>
      <c r="EN454" s="606"/>
      <c r="EO454" s="27">
        <v>4828.1000000000004</v>
      </c>
      <c r="EP454" s="27">
        <v>11479.9</v>
      </c>
      <c r="EQ454" s="27">
        <v>3145.4</v>
      </c>
      <c r="ER454" s="27">
        <v>2490.6999999999998</v>
      </c>
      <c r="ES454" s="27">
        <v>3012.7</v>
      </c>
      <c r="ET454" s="27"/>
      <c r="EU454" s="662">
        <v>3.4379999999999925E-2</v>
      </c>
      <c r="EV454" s="662">
        <v>9.8412972227014291E-3</v>
      </c>
      <c r="EW454" s="662">
        <v>-3.317384370015978E-3</v>
      </c>
      <c r="EX454" s="662">
        <v>6.3646616541353451E-2</v>
      </c>
      <c r="EY454" s="662">
        <v>5.8531250000000055E-2</v>
      </c>
    </row>
    <row r="455" spans="10:155" x14ac:dyDescent="0.2">
      <c r="K455" s="152"/>
      <c r="L455" s="394"/>
      <c r="M455" s="486">
        <v>45322</v>
      </c>
      <c r="N455" s="193">
        <v>5000</v>
      </c>
      <c r="O455" s="193">
        <v>11400</v>
      </c>
      <c r="P455" s="188">
        <v>3190</v>
      </c>
      <c r="Q455" s="191">
        <v>2587</v>
      </c>
      <c r="R455" s="578">
        <v>3125</v>
      </c>
      <c r="X455" s="490">
        <v>1053</v>
      </c>
      <c r="Y455" s="194">
        <v>63</v>
      </c>
      <c r="Z455" s="192">
        <v>0</v>
      </c>
      <c r="AA455" s="192">
        <v>10611.55</v>
      </c>
      <c r="AB455" s="192">
        <v>11065</v>
      </c>
      <c r="AC455" s="194">
        <v>-453.45000000000073</v>
      </c>
      <c r="AD455" s="194">
        <v>11065</v>
      </c>
      <c r="AE455" s="192">
        <v>11275.08</v>
      </c>
      <c r="AF455" s="192">
        <v>11400</v>
      </c>
      <c r="AG455" s="207">
        <v>11000</v>
      </c>
      <c r="AH455" s="615">
        <v>11276.08</v>
      </c>
      <c r="AI455" s="603">
        <v>0</v>
      </c>
      <c r="AJ455" s="194">
        <v>5000</v>
      </c>
      <c r="AK455" s="192">
        <v>0</v>
      </c>
      <c r="AL455" s="618">
        <v>0</v>
      </c>
      <c r="AM455" s="207">
        <v>963.52</v>
      </c>
      <c r="AN455" s="207">
        <v>29.523809523809526</v>
      </c>
      <c r="AO455" s="197" t="e">
        <v>#DIV/0!</v>
      </c>
      <c r="AP455" s="6">
        <v>882.4</v>
      </c>
      <c r="AQ455" s="610">
        <v>0</v>
      </c>
      <c r="AR455" s="612">
        <v>1138.4100000000001</v>
      </c>
      <c r="AS455" s="612">
        <v>1135.8399999999999</v>
      </c>
      <c r="AT455" s="612">
        <v>1230.25</v>
      </c>
      <c r="AU455" s="612">
        <v>1216.7</v>
      </c>
      <c r="AV455" s="613">
        <v>1179.99</v>
      </c>
      <c r="AW455" s="2"/>
      <c r="AX455" s="2">
        <v>1.24</v>
      </c>
      <c r="AY455" s="2">
        <v>1.4895</v>
      </c>
      <c r="AZ455" s="2">
        <v>2.4683000000000002</v>
      </c>
      <c r="BA455" s="2">
        <v>2.3611</v>
      </c>
      <c r="BB455" s="2">
        <v>1.9911000000000001</v>
      </c>
      <c r="BF455" s="2">
        <v>1080.67</v>
      </c>
      <c r="BG455" s="502">
        <v>1080.67</v>
      </c>
      <c r="BH455" s="503">
        <v>0</v>
      </c>
      <c r="BI455" s="503">
        <v>0</v>
      </c>
      <c r="BJ455" s="503">
        <v>0</v>
      </c>
      <c r="BK455" s="503">
        <v>1080.67</v>
      </c>
      <c r="BL455" s="503">
        <v>1080.67</v>
      </c>
      <c r="BM455" s="503">
        <v>1080.67</v>
      </c>
      <c r="BN455" s="503">
        <v>0</v>
      </c>
      <c r="BO455" s="503">
        <v>1080.71</v>
      </c>
      <c r="BP455" s="503">
        <v>28.297763022685956</v>
      </c>
      <c r="BQ455" s="503">
        <v>0</v>
      </c>
      <c r="BR455" s="503">
        <v>0</v>
      </c>
      <c r="BS455" s="503">
        <v>1080.53</v>
      </c>
      <c r="BT455" s="503">
        <v>0</v>
      </c>
      <c r="BU455" s="504">
        <v>0</v>
      </c>
      <c r="DB455" s="2">
        <v>0</v>
      </c>
      <c r="DF455" s="616">
        <v>578.98</v>
      </c>
      <c r="DG455" s="616">
        <v>137.01</v>
      </c>
      <c r="DJ455" s="606">
        <v>715.99</v>
      </c>
      <c r="DK455" s="606">
        <v>578.98</v>
      </c>
      <c r="DL455" s="606">
        <v>137.01</v>
      </c>
      <c r="DM455" s="606">
        <v>713.57</v>
      </c>
      <c r="DN455" s="606">
        <v>210.26</v>
      </c>
      <c r="DO455" s="606">
        <v>3027.94</v>
      </c>
      <c r="DP455" s="606">
        <v>765.75</v>
      </c>
      <c r="DQ455" s="606">
        <v>0</v>
      </c>
      <c r="DR455" s="617"/>
      <c r="DS455" s="617"/>
      <c r="DT455" s="617"/>
      <c r="DU455" s="617"/>
      <c r="DV455" s="617"/>
      <c r="DW455" s="617"/>
      <c r="DX455" s="606">
        <v>29970</v>
      </c>
      <c r="DY455" s="606">
        <v>1</v>
      </c>
      <c r="DZ455" s="606">
        <v>81.510000000000005</v>
      </c>
      <c r="EA455" s="606">
        <v>19.289999999999992</v>
      </c>
      <c r="EB455" s="617"/>
      <c r="EC455" s="617"/>
      <c r="ED455" s="617"/>
      <c r="EE455" s="617"/>
      <c r="EF455" s="617"/>
      <c r="EG455" s="617"/>
      <c r="EH455" s="617"/>
      <c r="EI455" s="617"/>
      <c r="EJ455" s="617"/>
      <c r="EK455" s="617"/>
      <c r="EL455" s="617"/>
      <c r="EM455" s="606">
        <v>963.52</v>
      </c>
      <c r="EN455" s="606"/>
      <c r="EO455" s="27">
        <v>4825.8</v>
      </c>
      <c r="EP455" s="27">
        <v>11008</v>
      </c>
      <c r="EQ455" s="27">
        <v>3161.6</v>
      </c>
      <c r="ER455" s="27">
        <v>2495.1999999999998</v>
      </c>
      <c r="ES455" s="27">
        <v>3066.8</v>
      </c>
      <c r="ET455" s="27"/>
      <c r="EU455" s="662">
        <v>3.4839999999999961E-2</v>
      </c>
      <c r="EV455" s="662">
        <v>3.43859649122807E-2</v>
      </c>
      <c r="EW455" s="662">
        <v>8.9028213166144482E-3</v>
      </c>
      <c r="EX455" s="662">
        <v>3.5485117897178266E-2</v>
      </c>
      <c r="EY455" s="662">
        <v>1.8623999999999943E-2</v>
      </c>
    </row>
    <row r="456" spans="10:155" x14ac:dyDescent="0.2">
      <c r="J456" s="1" t="s">
        <v>215</v>
      </c>
      <c r="K456" s="152"/>
      <c r="L456" s="394"/>
      <c r="M456" s="486">
        <v>45323</v>
      </c>
      <c r="N456" s="193">
        <v>5276</v>
      </c>
      <c r="O456" s="193">
        <v>11514</v>
      </c>
      <c r="P456" s="188">
        <v>3199</v>
      </c>
      <c r="Q456" s="191">
        <v>2644</v>
      </c>
      <c r="R456" s="578">
        <v>3161</v>
      </c>
      <c r="X456" s="619">
        <v>1429</v>
      </c>
      <c r="Y456" s="619">
        <v>64</v>
      </c>
      <c r="Z456" s="620">
        <v>0</v>
      </c>
      <c r="AA456" s="620">
        <v>10469.51</v>
      </c>
      <c r="AB456" s="620">
        <v>11071</v>
      </c>
      <c r="AC456" s="619">
        <v>-601.48999999999978</v>
      </c>
      <c r="AD456" s="619">
        <v>11071</v>
      </c>
      <c r="AE456" s="621">
        <v>11330.36</v>
      </c>
      <c r="AF456" s="620">
        <v>11514</v>
      </c>
      <c r="AG456" s="620">
        <v>11000</v>
      </c>
      <c r="AH456" s="622">
        <v>11331.36</v>
      </c>
      <c r="AI456" s="623">
        <v>0</v>
      </c>
      <c r="AJ456" s="624">
        <v>5276</v>
      </c>
      <c r="AK456" s="625">
        <v>0</v>
      </c>
      <c r="AL456" s="626">
        <v>0</v>
      </c>
      <c r="AM456" s="207">
        <v>1091.73</v>
      </c>
      <c r="AN456" s="207">
        <v>29.523809523809526</v>
      </c>
      <c r="AO456" s="627" t="e">
        <v>#DIV/0!</v>
      </c>
      <c r="AP456" s="6">
        <v>807.91</v>
      </c>
      <c r="AQ456" s="610">
        <v>0</v>
      </c>
      <c r="AR456" s="2">
        <v>1138.4100000000001</v>
      </c>
      <c r="AS456" s="2">
        <v>1143.0899999999999</v>
      </c>
      <c r="AT456" s="2">
        <v>1231.3599999999999</v>
      </c>
      <c r="AU456" s="2">
        <v>1220.81</v>
      </c>
      <c r="AV456" s="2">
        <v>1180.23</v>
      </c>
      <c r="AW456" s="2"/>
      <c r="AX456" s="2">
        <v>1.24</v>
      </c>
      <c r="AY456" s="2">
        <v>1.5758000000000001</v>
      </c>
      <c r="AZ456" s="2">
        <v>2.4805999999999999</v>
      </c>
      <c r="BA456" s="2">
        <v>2.4037999999999999</v>
      </c>
      <c r="BB456" s="2">
        <v>1.9908999999999999</v>
      </c>
      <c r="BF456" s="2">
        <v>1063.1300000000001</v>
      </c>
      <c r="BG456" s="628">
        <v>1063.1300000000001</v>
      </c>
      <c r="BH456" s="628">
        <v>0</v>
      </c>
      <c r="BI456" s="628">
        <v>0</v>
      </c>
      <c r="BJ456" s="628">
        <v>0</v>
      </c>
      <c r="BK456" s="628">
        <v>1063.1300000000001</v>
      </c>
      <c r="BL456" s="628">
        <v>1063.1300000000001</v>
      </c>
      <c r="BM456" s="628">
        <v>1063.1300000000001</v>
      </c>
      <c r="BN456" s="2">
        <v>0</v>
      </c>
      <c r="BO456" s="2">
        <v>1063.0999999999999</v>
      </c>
      <c r="BP456" s="2">
        <v>37.692874311855469</v>
      </c>
      <c r="BQ456" s="2">
        <v>0</v>
      </c>
      <c r="BR456" s="2">
        <v>0</v>
      </c>
      <c r="BS456" s="2">
        <v>1063.18</v>
      </c>
      <c r="BT456" s="2">
        <v>0</v>
      </c>
      <c r="BU456" s="2">
        <v>0</v>
      </c>
      <c r="DB456" s="2">
        <v>0</v>
      </c>
      <c r="DF456" s="616">
        <v>721.64</v>
      </c>
      <c r="DG456" s="616">
        <v>250.61</v>
      </c>
      <c r="DJ456" s="606">
        <v>972.25</v>
      </c>
      <c r="DK456" s="606">
        <v>721.64</v>
      </c>
      <c r="DL456" s="606">
        <v>250.61</v>
      </c>
      <c r="DM456" s="606">
        <v>1059.43</v>
      </c>
      <c r="DN456" s="606">
        <v>256.29000000000002</v>
      </c>
      <c r="DO456" s="606">
        <v>2690.1500000000005</v>
      </c>
      <c r="DP456" s="606">
        <v>760.07</v>
      </c>
      <c r="DQ456" s="606">
        <v>0</v>
      </c>
      <c r="DR456" s="617"/>
      <c r="DS456" s="617"/>
      <c r="DT456" s="617"/>
      <c r="DU456" s="617"/>
      <c r="DV456" s="617"/>
      <c r="DW456" s="617"/>
      <c r="DX456" s="606">
        <v>44496</v>
      </c>
      <c r="DY456" s="606">
        <v>1</v>
      </c>
      <c r="DZ456" s="606">
        <v>101.32</v>
      </c>
      <c r="EA456" s="606">
        <v>35.180000000000007</v>
      </c>
      <c r="EB456" s="617"/>
      <c r="EC456" s="617"/>
      <c r="ED456" s="617"/>
      <c r="EE456" s="617"/>
      <c r="EF456" s="617"/>
      <c r="EG456" s="617"/>
      <c r="EH456" s="617"/>
      <c r="EI456" s="617"/>
      <c r="EJ456" s="617"/>
      <c r="EK456" s="617"/>
      <c r="EL456" s="617"/>
      <c r="EM456" s="606">
        <v>1091.73</v>
      </c>
      <c r="EN456" s="606"/>
      <c r="EO456" s="27">
        <v>5084.1000000000004</v>
      </c>
      <c r="EP456" s="27">
        <v>11106.7</v>
      </c>
      <c r="EQ456" s="27">
        <v>3163.8</v>
      </c>
      <c r="ER456" s="27">
        <v>2549.4</v>
      </c>
      <c r="ES456" s="27">
        <v>3103.2</v>
      </c>
      <c r="ET456" s="27"/>
      <c r="EU456" s="662">
        <v>3.6372251705837688E-2</v>
      </c>
      <c r="EV456" s="662">
        <v>3.5374326906374785E-2</v>
      </c>
      <c r="EW456" s="662">
        <v>1.1003438574554492E-2</v>
      </c>
      <c r="EX456" s="662">
        <v>3.5779122541603599E-2</v>
      </c>
      <c r="EY456" s="662">
        <v>1.8285352736475857E-2</v>
      </c>
    </row>
    <row r="457" spans="10:155" x14ac:dyDescent="0.2">
      <c r="K457" s="152"/>
      <c r="L457" s="394"/>
      <c r="M457" s="486">
        <v>45324</v>
      </c>
      <c r="N457" s="193">
        <v>5000</v>
      </c>
      <c r="O457" s="193">
        <v>11350</v>
      </c>
      <c r="P457" s="188">
        <v>3148</v>
      </c>
      <c r="Q457" s="191">
        <v>2595</v>
      </c>
      <c r="R457" s="578">
        <v>3078</v>
      </c>
      <c r="X457" s="490">
        <v>1388</v>
      </c>
      <c r="Y457" s="194">
        <v>63</v>
      </c>
      <c r="Z457" s="192">
        <v>0</v>
      </c>
      <c r="AA457" s="192">
        <v>10497.06</v>
      </c>
      <c r="AB457" s="192">
        <v>11064</v>
      </c>
      <c r="AC457" s="194">
        <v>-566.94000000000051</v>
      </c>
      <c r="AD457" s="194">
        <v>11064</v>
      </c>
      <c r="AE457" s="192">
        <v>10728.4</v>
      </c>
      <c r="AF457" s="192">
        <v>11350</v>
      </c>
      <c r="AG457" s="207">
        <v>11000</v>
      </c>
      <c r="AH457" s="622">
        <v>10729.4</v>
      </c>
      <c r="AI457" s="586">
        <v>0</v>
      </c>
      <c r="AJ457" s="194">
        <v>5000</v>
      </c>
      <c r="AK457" s="192">
        <v>0</v>
      </c>
      <c r="AL457" s="192">
        <v>0</v>
      </c>
      <c r="AM457" s="207">
        <v>1119.01</v>
      </c>
      <c r="AN457" s="207">
        <v>29.523809523809526</v>
      </c>
      <c r="AO457" s="197" t="e">
        <v>#DIV/0!</v>
      </c>
      <c r="AP457" s="6">
        <v>808.59</v>
      </c>
      <c r="AQ457" s="610">
        <v>0</v>
      </c>
      <c r="AR457" s="612">
        <v>1138.4100000000001</v>
      </c>
      <c r="AS457" s="612">
        <v>1137.82</v>
      </c>
      <c r="AT457" s="612">
        <v>1229.99</v>
      </c>
      <c r="AU457" s="612">
        <v>1217.1099999999999</v>
      </c>
      <c r="AV457" s="613">
        <v>1180.69</v>
      </c>
      <c r="AW457" s="2"/>
      <c r="AX457" s="2">
        <v>1.24</v>
      </c>
      <c r="AY457" s="2">
        <v>1.5157</v>
      </c>
      <c r="AZ457" s="2">
        <v>2.4662000000000002</v>
      </c>
      <c r="BA457" s="2">
        <v>2.3935</v>
      </c>
      <c r="BB457" s="2">
        <v>1.9958</v>
      </c>
      <c r="BF457" s="2">
        <v>1058.06</v>
      </c>
      <c r="BG457" s="502">
        <v>1058.06</v>
      </c>
      <c r="BH457" s="503">
        <v>0</v>
      </c>
      <c r="BI457" s="503">
        <v>0</v>
      </c>
      <c r="BJ457" s="503">
        <v>0</v>
      </c>
      <c r="BK457" s="503">
        <v>1058.06</v>
      </c>
      <c r="BL457" s="503">
        <v>1058.06</v>
      </c>
      <c r="BM457" s="503">
        <v>1058.06</v>
      </c>
      <c r="BN457" s="503">
        <v>0</v>
      </c>
      <c r="BO457" s="503">
        <v>1058.0899999999999</v>
      </c>
      <c r="BP457" s="503">
        <v>37.50387350522427</v>
      </c>
      <c r="BQ457" s="503">
        <v>0</v>
      </c>
      <c r="BR457" s="503">
        <v>0</v>
      </c>
      <c r="BS457" s="503">
        <v>1058.1199999999999</v>
      </c>
      <c r="BT457" s="503">
        <v>0</v>
      </c>
      <c r="BU457" s="504">
        <v>0</v>
      </c>
      <c r="DB457" s="2">
        <v>0</v>
      </c>
      <c r="DF457" s="616">
        <v>701.24</v>
      </c>
      <c r="DG457" s="616">
        <v>242.77</v>
      </c>
      <c r="DJ457" s="606">
        <v>944.01</v>
      </c>
      <c r="DK457" s="606">
        <v>701.24</v>
      </c>
      <c r="DL457" s="606">
        <v>242.77</v>
      </c>
      <c r="DM457" s="606">
        <v>272.33</v>
      </c>
      <c r="DN457" s="606">
        <v>420.88</v>
      </c>
      <c r="DO457" s="606">
        <v>3119.06</v>
      </c>
      <c r="DP457" s="606">
        <v>581.95999999999992</v>
      </c>
      <c r="DQ457" s="606">
        <v>0</v>
      </c>
      <c r="DR457" s="617"/>
      <c r="DS457" s="617"/>
      <c r="DT457" s="617"/>
      <c r="DU457" s="617"/>
      <c r="DV457" s="617"/>
      <c r="DW457" s="617"/>
      <c r="DX457" s="606">
        <v>11438</v>
      </c>
      <c r="DY457" s="606">
        <v>2</v>
      </c>
      <c r="DZ457" s="606">
        <v>100.07</v>
      </c>
      <c r="EA457" s="606">
        <v>34.650000000000006</v>
      </c>
      <c r="EB457" s="617"/>
      <c r="EC457" s="617"/>
      <c r="ED457" s="617"/>
      <c r="EE457" s="617"/>
      <c r="EF457" s="617"/>
      <c r="EG457" s="617"/>
      <c r="EH457" s="617"/>
      <c r="EI457" s="617"/>
      <c r="EJ457" s="617"/>
      <c r="EK457" s="617"/>
      <c r="EL457" s="617"/>
      <c r="EM457" s="606">
        <v>1119.01</v>
      </c>
      <c r="EN457" s="606"/>
      <c r="EO457" s="27">
        <v>4822.8</v>
      </c>
      <c r="EP457" s="27">
        <v>10915.6</v>
      </c>
      <c r="EQ457" s="27">
        <v>3090.1</v>
      </c>
      <c r="ER457" s="27">
        <v>2509</v>
      </c>
      <c r="ES457" s="27">
        <v>3019.6</v>
      </c>
      <c r="ET457" s="27"/>
      <c r="EU457" s="662">
        <v>3.5439999999999965E-2</v>
      </c>
      <c r="EV457" s="662">
        <v>3.827312775330393E-2</v>
      </c>
      <c r="EW457" s="662">
        <v>1.8392630241423156E-2</v>
      </c>
      <c r="EX457" s="662">
        <v>3.3140655105973027E-2</v>
      </c>
      <c r="EY457" s="662">
        <v>1.8973359324236546E-2</v>
      </c>
    </row>
    <row r="458" spans="10:155" x14ac:dyDescent="0.2">
      <c r="K458" s="152"/>
      <c r="L458" s="394"/>
      <c r="M458" s="486">
        <v>45325</v>
      </c>
      <c r="N458" s="193">
        <v>5000</v>
      </c>
      <c r="O458" s="193">
        <v>11427</v>
      </c>
      <c r="P458" s="188">
        <v>2377</v>
      </c>
      <c r="Q458" s="191">
        <v>1942</v>
      </c>
      <c r="R458" s="578">
        <v>3139</v>
      </c>
      <c r="X458" s="490">
        <v>1092</v>
      </c>
      <c r="Y458" s="194">
        <v>60</v>
      </c>
      <c r="Z458" s="192">
        <v>0</v>
      </c>
      <c r="AA458" s="192">
        <v>7853.75</v>
      </c>
      <c r="AB458" s="192">
        <v>8500</v>
      </c>
      <c r="AC458" s="194">
        <v>-646.25</v>
      </c>
      <c r="AD458" s="194">
        <v>8500</v>
      </c>
      <c r="AE458" s="192">
        <v>12734.23</v>
      </c>
      <c r="AF458" s="192">
        <v>11427</v>
      </c>
      <c r="AG458" s="207">
        <v>11000</v>
      </c>
      <c r="AH458" s="622">
        <v>10271.23</v>
      </c>
      <c r="AI458" s="193">
        <v>0</v>
      </c>
      <c r="AJ458" s="194">
        <v>5000</v>
      </c>
      <c r="AK458" s="192">
        <v>0</v>
      </c>
      <c r="AL458" s="192">
        <v>0</v>
      </c>
      <c r="AM458" s="207">
        <v>826.66</v>
      </c>
      <c r="AN458" s="207">
        <v>29.523809523809526</v>
      </c>
      <c r="AO458" s="197" t="e">
        <v>#DIV/0!</v>
      </c>
      <c r="AP458" s="6">
        <v>672.11</v>
      </c>
      <c r="AQ458" s="610">
        <v>0</v>
      </c>
      <c r="AR458" s="612">
        <v>1138.4100000000001</v>
      </c>
      <c r="AS458" s="612">
        <v>1141.8800000000001</v>
      </c>
      <c r="AT458" s="612">
        <v>1228.17</v>
      </c>
      <c r="AU458" s="612">
        <v>1219.19</v>
      </c>
      <c r="AV458" s="613">
        <v>1180.8399999999999</v>
      </c>
      <c r="AW458" s="2"/>
      <c r="AX458" s="2">
        <v>1.24</v>
      </c>
      <c r="AY458" s="2">
        <v>1.5682</v>
      </c>
      <c r="AZ458" s="2">
        <v>2.4378000000000002</v>
      </c>
      <c r="BA458" s="2">
        <v>2.3860999999999999</v>
      </c>
      <c r="BB458" s="2">
        <v>1.9973000000000001</v>
      </c>
      <c r="BF458" s="2">
        <v>1057.4000000000001</v>
      </c>
      <c r="BG458" s="502">
        <v>1057.4000000000001</v>
      </c>
      <c r="BH458" s="503">
        <v>0</v>
      </c>
      <c r="BI458" s="503">
        <v>0</v>
      </c>
      <c r="BJ458" s="503">
        <v>0</v>
      </c>
      <c r="BK458" s="503">
        <v>1057.4000000000001</v>
      </c>
      <c r="BL458" s="503">
        <v>1057.4000000000001</v>
      </c>
      <c r="BM458" s="503">
        <v>1057.4000000000001</v>
      </c>
      <c r="BN458" s="503">
        <v>0</v>
      </c>
      <c r="BO458" s="503">
        <v>1083.82</v>
      </c>
      <c r="BP458" s="503">
        <v>31.106970902239897</v>
      </c>
      <c r="BQ458" s="503">
        <v>0</v>
      </c>
      <c r="BR458" s="503">
        <v>0</v>
      </c>
      <c r="BS458" s="503">
        <v>1057.43</v>
      </c>
      <c r="BT458" s="503">
        <v>0</v>
      </c>
      <c r="BU458" s="504">
        <v>0</v>
      </c>
      <c r="DB458" s="2">
        <v>0</v>
      </c>
      <c r="DF458" s="616">
        <v>535.85</v>
      </c>
      <c r="DG458" s="616">
        <v>207.14</v>
      </c>
      <c r="DJ458" s="606">
        <v>742.99</v>
      </c>
      <c r="DK458" s="606">
        <v>535.85</v>
      </c>
      <c r="DL458" s="606">
        <v>207.14</v>
      </c>
      <c r="DM458" s="606">
        <v>952.19</v>
      </c>
      <c r="DN458" s="606">
        <v>326.93</v>
      </c>
      <c r="DO458" s="606">
        <v>2702.72</v>
      </c>
      <c r="DP458" s="606">
        <v>462.17</v>
      </c>
      <c r="DQ458" s="606">
        <v>0</v>
      </c>
      <c r="DR458" s="617"/>
      <c r="DS458" s="617"/>
      <c r="DT458" s="617"/>
      <c r="DU458" s="617"/>
      <c r="DV458" s="617"/>
      <c r="DW458" s="617"/>
      <c r="DX458" s="606">
        <v>39992</v>
      </c>
      <c r="DY458" s="606">
        <v>1</v>
      </c>
      <c r="DZ458" s="606">
        <v>60.83</v>
      </c>
      <c r="EA458" s="606">
        <v>23.519999999999996</v>
      </c>
      <c r="EB458" s="617"/>
      <c r="EC458" s="617"/>
      <c r="ED458" s="617"/>
      <c r="EE458" s="617"/>
      <c r="EF458" s="617"/>
      <c r="EG458" s="617"/>
      <c r="EH458" s="617"/>
      <c r="EI458" s="617"/>
      <c r="EJ458" s="617"/>
      <c r="EK458" s="617"/>
      <c r="EL458" s="617"/>
      <c r="EM458" s="606">
        <v>826.66</v>
      </c>
      <c r="EN458" s="606"/>
      <c r="EO458" s="27">
        <v>4860.5</v>
      </c>
      <c r="EP458" s="27">
        <v>10998.6</v>
      </c>
      <c r="EQ458" s="27">
        <v>2356.9</v>
      </c>
      <c r="ER458" s="27">
        <v>1930.1</v>
      </c>
      <c r="ES458" s="27">
        <v>3081.3</v>
      </c>
      <c r="ET458" s="27"/>
      <c r="EU458" s="662">
        <v>2.7900000000000001E-2</v>
      </c>
      <c r="EV458" s="662">
        <v>3.7490154896298207E-2</v>
      </c>
      <c r="EW458" s="662">
        <v>8.4560370214555782E-3</v>
      </c>
      <c r="EX458" s="662">
        <v>6.1277033985582341E-3</v>
      </c>
      <c r="EY458" s="662">
        <v>1.8381650207072258E-2</v>
      </c>
    </row>
    <row r="459" spans="10:155" x14ac:dyDescent="0.2">
      <c r="K459" s="152"/>
      <c r="L459" s="394"/>
      <c r="M459" s="486">
        <v>45326</v>
      </c>
      <c r="N459" s="193">
        <v>5000</v>
      </c>
      <c r="O459" s="193">
        <v>11775</v>
      </c>
      <c r="P459" s="188">
        <v>478</v>
      </c>
      <c r="Q459" s="191">
        <v>681</v>
      </c>
      <c r="R459" s="578">
        <v>2822</v>
      </c>
      <c r="X459" s="490">
        <v>391</v>
      </c>
      <c r="Y459" s="194">
        <v>52</v>
      </c>
      <c r="Z459" s="192">
        <v>0</v>
      </c>
      <c r="AA459" s="192">
        <v>872.64</v>
      </c>
      <c r="AB459" s="192">
        <v>632</v>
      </c>
      <c r="AC459" s="194">
        <v>240.64</v>
      </c>
      <c r="AD459" s="194">
        <v>632</v>
      </c>
      <c r="AE459" s="192">
        <v>19068.98</v>
      </c>
      <c r="AF459" s="192">
        <v>11775</v>
      </c>
      <c r="AG459" s="207">
        <v>11000</v>
      </c>
      <c r="AH459" s="622">
        <v>9118.98</v>
      </c>
      <c r="AI459" s="193">
        <v>0</v>
      </c>
      <c r="AJ459" s="194">
        <v>5000</v>
      </c>
      <c r="AK459" s="192">
        <v>0</v>
      </c>
      <c r="AL459" s="192">
        <v>0</v>
      </c>
      <c r="AM459" s="207">
        <v>357.92</v>
      </c>
      <c r="AN459" s="207">
        <v>29.523809523809526</v>
      </c>
      <c r="AO459" s="197" t="e">
        <v>#DIV/0!</v>
      </c>
      <c r="AP459" s="6">
        <v>254.1</v>
      </c>
      <c r="AQ459" s="610">
        <v>0</v>
      </c>
      <c r="AR459" s="612">
        <v>1138.4100000000001</v>
      </c>
      <c r="AS459" s="612">
        <v>1143.49</v>
      </c>
      <c r="AT459" s="612">
        <v>1231.1400000000001</v>
      </c>
      <c r="AU459" s="612">
        <v>1219.19</v>
      </c>
      <c r="AV459" s="613">
        <v>1192.8800000000001</v>
      </c>
      <c r="AW459" s="2"/>
      <c r="AX459" s="2">
        <v>1.24</v>
      </c>
      <c r="AY459" s="2">
        <v>1.5834999999999999</v>
      </c>
      <c r="AZ459" s="2">
        <v>2.4782999999999999</v>
      </c>
      <c r="BA459" s="2">
        <v>2.3860999999999999</v>
      </c>
      <c r="BB459" s="2">
        <v>2.1419999999999999</v>
      </c>
      <c r="BF459" s="2">
        <v>1057.4000000000001</v>
      </c>
      <c r="BG459" s="502">
        <v>1057.4000000000001</v>
      </c>
      <c r="BH459" s="503">
        <v>0</v>
      </c>
      <c r="BI459" s="503">
        <v>0</v>
      </c>
      <c r="BJ459" s="503">
        <v>0</v>
      </c>
      <c r="BK459" s="503">
        <v>1057.4000000000001</v>
      </c>
      <c r="BL459" s="503">
        <v>1057.4000000000001</v>
      </c>
      <c r="BM459" s="503">
        <v>1057.4000000000001</v>
      </c>
      <c r="BN459" s="503">
        <v>0</v>
      </c>
      <c r="BO459" s="503">
        <v>1112.8499999999999</v>
      </c>
      <c r="BP459" s="503">
        <v>12.818462131431875</v>
      </c>
      <c r="BQ459" s="503">
        <v>309.54127999999946</v>
      </c>
      <c r="BR459" s="503">
        <v>0</v>
      </c>
      <c r="BS459" s="503">
        <v>1057.43</v>
      </c>
      <c r="BT459" s="503">
        <v>0</v>
      </c>
      <c r="BU459" s="504">
        <v>0</v>
      </c>
      <c r="DB459" s="2">
        <v>0</v>
      </c>
      <c r="DF459" s="616">
        <v>202.67</v>
      </c>
      <c r="DG459" s="616">
        <v>63.39</v>
      </c>
      <c r="DJ459" s="606">
        <v>266.06</v>
      </c>
      <c r="DK459" s="606">
        <v>202.67</v>
      </c>
      <c r="DL459" s="606">
        <v>63.39</v>
      </c>
      <c r="DM459" s="606">
        <v>0</v>
      </c>
      <c r="DN459" s="606">
        <v>0</v>
      </c>
      <c r="DO459" s="606">
        <v>2905.3900000000003</v>
      </c>
      <c r="DP459" s="606">
        <v>525.56000000000006</v>
      </c>
      <c r="DQ459" s="606">
        <v>0</v>
      </c>
      <c r="DR459" s="617"/>
      <c r="DS459" s="617"/>
      <c r="DT459" s="617"/>
      <c r="DU459" s="617"/>
      <c r="DV459" s="617"/>
      <c r="DW459" s="617"/>
      <c r="DX459" s="606">
        <v>0</v>
      </c>
      <c r="DY459" s="606">
        <v>0</v>
      </c>
      <c r="DZ459" s="606">
        <v>9.77</v>
      </c>
      <c r="EA459" s="606">
        <v>3.0600000000000005</v>
      </c>
      <c r="EB459" s="617"/>
      <c r="EC459" s="617"/>
      <c r="ED459" s="617"/>
      <c r="EE459" s="617"/>
      <c r="EF459" s="617"/>
      <c r="EG459" s="617"/>
      <c r="EH459" s="617"/>
      <c r="EI459" s="617"/>
      <c r="EJ459" s="617"/>
      <c r="EK459" s="617"/>
      <c r="EL459" s="617"/>
      <c r="EM459" s="606">
        <v>357.92</v>
      </c>
      <c r="EN459" s="606"/>
      <c r="EO459" s="27">
        <v>4864</v>
      </c>
      <c r="EP459" s="27">
        <v>11331.2</v>
      </c>
      <c r="EQ459" s="27">
        <v>741.1</v>
      </c>
      <c r="ER459" s="27">
        <v>819.1</v>
      </c>
      <c r="ES459" s="27">
        <v>2796.5</v>
      </c>
      <c r="ET459" s="27"/>
      <c r="EU459" s="662">
        <v>2.7199999999999998E-2</v>
      </c>
      <c r="EV459" s="662">
        <v>3.7690021231422441E-2</v>
      </c>
      <c r="EW459" s="662">
        <v>-0.550418410041841</v>
      </c>
      <c r="EX459" s="662">
        <v>-0.20279001468428784</v>
      </c>
      <c r="EY459" s="662">
        <v>9.0361445783132526E-3</v>
      </c>
    </row>
    <row r="460" spans="10:155" x14ac:dyDescent="0.2">
      <c r="K460" s="152"/>
      <c r="L460" s="394"/>
      <c r="M460" s="486">
        <v>45327</v>
      </c>
      <c r="N460" s="193">
        <v>5000</v>
      </c>
      <c r="O460" s="193">
        <v>11363</v>
      </c>
      <c r="P460" s="188">
        <v>3025</v>
      </c>
      <c r="Q460" s="191">
        <v>2617</v>
      </c>
      <c r="R460" s="578">
        <v>3007</v>
      </c>
      <c r="X460" s="490">
        <v>1304</v>
      </c>
      <c r="Y460" s="194">
        <v>63</v>
      </c>
      <c r="Z460" s="192">
        <v>0</v>
      </c>
      <c r="AA460" s="192">
        <v>10546.65</v>
      </c>
      <c r="AB460" s="192">
        <v>11118</v>
      </c>
      <c r="AC460" s="194">
        <v>-571.35000000000036</v>
      </c>
      <c r="AD460" s="194">
        <v>11118</v>
      </c>
      <c r="AE460" s="192">
        <v>10387.15</v>
      </c>
      <c r="AF460" s="192">
        <v>11363</v>
      </c>
      <c r="AG460" s="207">
        <v>11000</v>
      </c>
      <c r="AH460" s="622">
        <v>10387.15</v>
      </c>
      <c r="AI460" s="193">
        <v>0</v>
      </c>
      <c r="AJ460" s="194">
        <v>5000</v>
      </c>
      <c r="AK460" s="192">
        <v>0</v>
      </c>
      <c r="AL460" s="192">
        <v>0</v>
      </c>
      <c r="AM460" s="207">
        <v>1045.78</v>
      </c>
      <c r="AN460" s="207">
        <v>29.183333333333334</v>
      </c>
      <c r="AO460" s="197" t="e">
        <v>#DIV/0!</v>
      </c>
      <c r="AP460" s="6">
        <v>1094.07</v>
      </c>
      <c r="AQ460" s="610">
        <v>0</v>
      </c>
      <c r="AR460" s="612">
        <v>1137.57</v>
      </c>
      <c r="AS460" s="612">
        <v>1138.4100000000001</v>
      </c>
      <c r="AT460" s="612">
        <v>1227.78</v>
      </c>
      <c r="AU460" s="612">
        <v>1218.3699999999999</v>
      </c>
      <c r="AV460" s="613">
        <v>1180.33</v>
      </c>
      <c r="AW460" s="2"/>
      <c r="AX460" s="2">
        <v>1.2257</v>
      </c>
      <c r="AY460" s="2">
        <v>1.5192000000000001</v>
      </c>
      <c r="AZ460" s="2">
        <v>2.4420999999999999</v>
      </c>
      <c r="BA460" s="2">
        <v>2.3774999999999999</v>
      </c>
      <c r="BB460" s="2">
        <v>1.9863</v>
      </c>
      <c r="BF460" s="2">
        <v>1055.77</v>
      </c>
      <c r="BG460" s="502">
        <v>1055.77</v>
      </c>
      <c r="BH460" s="503">
        <v>0</v>
      </c>
      <c r="BI460" s="503">
        <v>0</v>
      </c>
      <c r="BJ460" s="503">
        <v>0</v>
      </c>
      <c r="BK460" s="503">
        <v>1055.77</v>
      </c>
      <c r="BL460" s="503">
        <v>1055.77</v>
      </c>
      <c r="BM460" s="503">
        <v>1055.77</v>
      </c>
      <c r="BN460" s="503">
        <v>0</v>
      </c>
      <c r="BO460" s="503">
        <v>1055.73</v>
      </c>
      <c r="BP460" s="503">
        <v>35.463777386854311</v>
      </c>
      <c r="BQ460" s="503">
        <v>0</v>
      </c>
      <c r="BR460" s="503">
        <v>0</v>
      </c>
      <c r="BS460" s="503">
        <v>1055.75</v>
      </c>
      <c r="BT460" s="503">
        <v>0</v>
      </c>
      <c r="BU460" s="504">
        <v>0</v>
      </c>
      <c r="DB460" s="2">
        <v>0</v>
      </c>
      <c r="DF460" s="616">
        <v>654.02</v>
      </c>
      <c r="DG460" s="616">
        <v>233</v>
      </c>
      <c r="DJ460" s="606">
        <v>887.02</v>
      </c>
      <c r="DK460" s="606">
        <v>654.02</v>
      </c>
      <c r="DL460" s="606">
        <v>233</v>
      </c>
      <c r="DM460" s="606">
        <v>548.79</v>
      </c>
      <c r="DN460" s="606">
        <v>279.79000000000002</v>
      </c>
      <c r="DO460" s="606">
        <v>3010.6200000000003</v>
      </c>
      <c r="DP460" s="606">
        <v>478.77</v>
      </c>
      <c r="DQ460" s="606">
        <v>0</v>
      </c>
      <c r="DR460" s="617"/>
      <c r="DS460" s="617"/>
      <c r="DT460" s="617"/>
      <c r="DU460" s="617"/>
      <c r="DV460" s="617"/>
      <c r="DW460" s="617"/>
      <c r="DX460" s="606">
        <v>23049</v>
      </c>
      <c r="DY460" s="606">
        <v>1</v>
      </c>
      <c r="DZ460" s="606">
        <v>94.69</v>
      </c>
      <c r="EA460" s="606">
        <v>33.72999999999999</v>
      </c>
      <c r="EB460" s="617"/>
      <c r="EC460" s="617"/>
      <c r="ED460" s="617"/>
      <c r="EE460" s="617"/>
      <c r="EF460" s="617"/>
      <c r="EG460" s="617"/>
      <c r="EH460" s="617"/>
      <c r="EI460" s="617"/>
      <c r="EJ460" s="617"/>
      <c r="EK460" s="617"/>
      <c r="EL460" s="617"/>
      <c r="EM460" s="606">
        <v>1045.78</v>
      </c>
      <c r="EN460" s="606"/>
      <c r="EO460" s="27">
        <v>4845</v>
      </c>
      <c r="EP460" s="27">
        <v>10925.3</v>
      </c>
      <c r="EQ460" s="27">
        <v>2904.7</v>
      </c>
      <c r="ER460" s="27">
        <v>2524.1</v>
      </c>
      <c r="ES460" s="27">
        <v>2959.4</v>
      </c>
      <c r="ET460" s="27"/>
      <c r="EU460" s="662">
        <v>3.1E-2</v>
      </c>
      <c r="EV460" s="662">
        <v>3.8519757106398024E-2</v>
      </c>
      <c r="EW460" s="662">
        <v>3.9768595041322373E-2</v>
      </c>
      <c r="EX460" s="662">
        <v>3.5498662590752808E-2</v>
      </c>
      <c r="EY460" s="662">
        <v>1.5829730628533392E-2</v>
      </c>
    </row>
    <row r="461" spans="10:155" x14ac:dyDescent="0.2">
      <c r="K461" s="152"/>
      <c r="L461" s="394"/>
      <c r="M461" s="486">
        <v>45328</v>
      </c>
      <c r="N461" s="193">
        <v>5000</v>
      </c>
      <c r="O461" s="193">
        <v>11388</v>
      </c>
      <c r="P461" s="188">
        <v>2799</v>
      </c>
      <c r="Q461" s="191">
        <v>2737</v>
      </c>
      <c r="R461" s="578">
        <v>3179</v>
      </c>
      <c r="X461" s="490">
        <v>1322</v>
      </c>
      <c r="Y461" s="194">
        <v>63</v>
      </c>
      <c r="Z461" s="192">
        <v>0</v>
      </c>
      <c r="AA461" s="192">
        <v>10532.48</v>
      </c>
      <c r="AB461" s="192">
        <v>11104</v>
      </c>
      <c r="AC461" s="194">
        <v>-571.52000000000044</v>
      </c>
      <c r="AD461" s="194">
        <v>11104</v>
      </c>
      <c r="AE461" s="192">
        <v>10511.25</v>
      </c>
      <c r="AF461" s="192">
        <v>11388</v>
      </c>
      <c r="AG461" s="207">
        <v>11000</v>
      </c>
      <c r="AH461" s="622">
        <v>10511.25</v>
      </c>
      <c r="AI461" s="193">
        <v>0</v>
      </c>
      <c r="AJ461" s="194">
        <v>5000</v>
      </c>
      <c r="AK461" s="192">
        <v>0</v>
      </c>
      <c r="AL461" s="192">
        <v>0</v>
      </c>
      <c r="AM461" s="207">
        <v>1049.06</v>
      </c>
      <c r="AN461" s="207">
        <v>29.547619047619047</v>
      </c>
      <c r="AO461" s="197" t="e">
        <v>#DIV/0!</v>
      </c>
      <c r="AP461" s="6">
        <v>1053.69</v>
      </c>
      <c r="AQ461" s="610">
        <v>0</v>
      </c>
      <c r="AR461" s="612">
        <v>1139</v>
      </c>
      <c r="AS461" s="612">
        <v>1139.97</v>
      </c>
      <c r="AT461" s="612">
        <v>1227.43</v>
      </c>
      <c r="AU461" s="612">
        <v>1214.55</v>
      </c>
      <c r="AV461" s="613">
        <v>1176.55</v>
      </c>
      <c r="AW461" s="2"/>
      <c r="AX461" s="2">
        <v>1.2410000000000001</v>
      </c>
      <c r="AY461" s="2">
        <v>1.5376000000000001</v>
      </c>
      <c r="AZ461" s="2">
        <v>2.4380999999999999</v>
      </c>
      <c r="BA461" s="2">
        <v>2.3142</v>
      </c>
      <c r="BB461" s="2">
        <v>1.9372</v>
      </c>
      <c r="BF461" s="2">
        <v>1055.1199999999999</v>
      </c>
      <c r="BG461" s="502">
        <v>1055.1199999999999</v>
      </c>
      <c r="BH461" s="503">
        <v>0</v>
      </c>
      <c r="BI461" s="503">
        <v>0</v>
      </c>
      <c r="BJ461" s="503">
        <v>0</v>
      </c>
      <c r="BK461" s="503">
        <v>1055.1199999999999</v>
      </c>
      <c r="BL461" s="503">
        <v>1055.1199999999999</v>
      </c>
      <c r="BM461" s="503">
        <v>1055.1199999999999</v>
      </c>
      <c r="BN461" s="503">
        <v>0</v>
      </c>
      <c r="BO461" s="503">
        <v>1055.17</v>
      </c>
      <c r="BP461" s="503">
        <v>35.829183762896861</v>
      </c>
      <c r="BQ461" s="503">
        <v>0</v>
      </c>
      <c r="BR461" s="503">
        <v>0</v>
      </c>
      <c r="BS461" s="503">
        <v>1055.17</v>
      </c>
      <c r="BT461" s="503">
        <v>0</v>
      </c>
      <c r="BU461" s="504">
        <v>0</v>
      </c>
      <c r="DB461" s="2">
        <v>0</v>
      </c>
      <c r="DF461" s="616">
        <v>676.28</v>
      </c>
      <c r="DG461" s="616">
        <v>223.14</v>
      </c>
      <c r="DJ461" s="606">
        <v>899.42</v>
      </c>
      <c r="DK461" s="606">
        <v>676.28</v>
      </c>
      <c r="DL461" s="606">
        <v>223.14</v>
      </c>
      <c r="DM461" s="606">
        <v>485.52</v>
      </c>
      <c r="DN461" s="606">
        <v>0</v>
      </c>
      <c r="DO461" s="606">
        <v>3201.38</v>
      </c>
      <c r="DP461" s="606">
        <v>701.91</v>
      </c>
      <c r="DQ461" s="606">
        <v>0</v>
      </c>
      <c r="DR461" s="617"/>
      <c r="DS461" s="617"/>
      <c r="DT461" s="617"/>
      <c r="DU461" s="617"/>
      <c r="DV461" s="617"/>
      <c r="DW461" s="617"/>
      <c r="DX461" s="606">
        <v>20392</v>
      </c>
      <c r="DY461" s="606">
        <v>0</v>
      </c>
      <c r="DZ461" s="606">
        <v>99.54</v>
      </c>
      <c r="EA461" s="606">
        <v>32.84999999999998</v>
      </c>
      <c r="EB461" s="617"/>
      <c r="EC461" s="617"/>
      <c r="ED461" s="617"/>
      <c r="EE461" s="617"/>
      <c r="EF461" s="617"/>
      <c r="EG461" s="617"/>
      <c r="EH461" s="617"/>
      <c r="EI461" s="617"/>
      <c r="EJ461" s="617"/>
      <c r="EK461" s="617"/>
      <c r="EL461" s="617"/>
      <c r="EM461" s="606">
        <v>1049.06</v>
      </c>
      <c r="EN461" s="606"/>
      <c r="EO461" s="27">
        <v>4853</v>
      </c>
      <c r="EP461" s="27">
        <v>10959</v>
      </c>
      <c r="EQ461" s="27">
        <v>2752.1</v>
      </c>
      <c r="ER461" s="27">
        <v>2636.1</v>
      </c>
      <c r="ES461" s="27">
        <v>3178.96</v>
      </c>
      <c r="ET461" s="27"/>
      <c r="EU461" s="662">
        <v>2.9399999999999999E-2</v>
      </c>
      <c r="EV461" s="662">
        <v>3.7671232876712327E-2</v>
      </c>
      <c r="EW461" s="662">
        <v>1.675598428010007E-2</v>
      </c>
      <c r="EX461" s="662">
        <v>3.6865180854950712E-2</v>
      </c>
      <c r="EY461" s="662">
        <v>1.258257313619491E-5</v>
      </c>
    </row>
    <row r="462" spans="10:155" x14ac:dyDescent="0.2">
      <c r="K462" s="152"/>
      <c r="L462" s="394"/>
      <c r="M462" s="486">
        <v>45329</v>
      </c>
      <c r="N462" s="193">
        <v>5000</v>
      </c>
      <c r="O462" s="193">
        <v>11684</v>
      </c>
      <c r="P462" s="188">
        <v>2991</v>
      </c>
      <c r="Q462" s="191">
        <v>2646</v>
      </c>
      <c r="R462" s="578">
        <v>3087</v>
      </c>
      <c r="X462" s="490">
        <v>1359</v>
      </c>
      <c r="Y462" s="194">
        <v>64</v>
      </c>
      <c r="Z462" s="192">
        <v>0</v>
      </c>
      <c r="AA462" s="192">
        <v>10347.98</v>
      </c>
      <c r="AB462" s="192">
        <v>11100</v>
      </c>
      <c r="AC462" s="194">
        <v>-752.02000000000044</v>
      </c>
      <c r="AD462" s="194">
        <v>11100</v>
      </c>
      <c r="AE462" s="192">
        <v>11383.04</v>
      </c>
      <c r="AF462" s="192">
        <v>11684</v>
      </c>
      <c r="AG462" s="207">
        <v>11000</v>
      </c>
      <c r="AH462" s="622">
        <v>11384.04</v>
      </c>
      <c r="AI462" s="193">
        <v>0</v>
      </c>
      <c r="AJ462" s="194">
        <v>5000</v>
      </c>
      <c r="AK462" s="192">
        <v>0</v>
      </c>
      <c r="AL462" s="192">
        <v>0</v>
      </c>
      <c r="AM462" s="207">
        <v>1058.3900000000001</v>
      </c>
      <c r="AN462" s="207">
        <v>29.214285714285715</v>
      </c>
      <c r="AO462" s="197" t="e">
        <v>#DIV/0!</v>
      </c>
      <c r="AP462" s="6">
        <v>443.57</v>
      </c>
      <c r="AQ462" s="610">
        <v>0</v>
      </c>
      <c r="AR462" s="612">
        <v>1137.8900000000001</v>
      </c>
      <c r="AS462" s="612">
        <v>1140.19</v>
      </c>
      <c r="AT462" s="612">
        <v>1229.71</v>
      </c>
      <c r="AU462" s="612">
        <v>1216.8900000000001</v>
      </c>
      <c r="AV462" s="613">
        <v>1178.8</v>
      </c>
      <c r="AW462" s="2"/>
      <c r="AX462" s="2">
        <v>1.2270000000000001</v>
      </c>
      <c r="AY462" s="2">
        <v>1.5335000000000001</v>
      </c>
      <c r="AZ462" s="2">
        <v>2.4619</v>
      </c>
      <c r="BA462" s="2">
        <v>2.3498999999999999</v>
      </c>
      <c r="BB462" s="2">
        <v>1.9681</v>
      </c>
      <c r="BF462" s="2">
        <v>1055.51</v>
      </c>
      <c r="BG462" s="502">
        <v>1055.51</v>
      </c>
      <c r="BH462" s="503">
        <v>0</v>
      </c>
      <c r="BI462" s="503">
        <v>0</v>
      </c>
      <c r="BJ462" s="503">
        <v>0</v>
      </c>
      <c r="BK462" s="503">
        <v>1055.51</v>
      </c>
      <c r="BL462" s="503">
        <v>1055.51</v>
      </c>
      <c r="BM462" s="503">
        <v>1055.51</v>
      </c>
      <c r="BN462" s="503">
        <v>0</v>
      </c>
      <c r="BO462" s="503">
        <v>1055.52</v>
      </c>
      <c r="BP462" s="503">
        <v>36.386571158690174</v>
      </c>
      <c r="BQ462" s="503">
        <v>0</v>
      </c>
      <c r="BR462" s="503">
        <v>0</v>
      </c>
      <c r="BS462" s="503">
        <v>1055.54</v>
      </c>
      <c r="BT462" s="503">
        <v>0</v>
      </c>
      <c r="BU462" s="504">
        <v>0</v>
      </c>
      <c r="DB462" s="2">
        <v>0</v>
      </c>
      <c r="DF462" s="616">
        <v>677.45</v>
      </c>
      <c r="DG462" s="616">
        <v>247.06</v>
      </c>
      <c r="DJ462" s="606">
        <v>924.51</v>
      </c>
      <c r="DK462" s="606">
        <v>677.45</v>
      </c>
      <c r="DL462" s="606">
        <v>247.06</v>
      </c>
      <c r="DM462" s="606">
        <v>1117.48</v>
      </c>
      <c r="DN462" s="606">
        <v>326.31</v>
      </c>
      <c r="DO462" s="606">
        <v>2761.3499999999995</v>
      </c>
      <c r="DP462" s="606">
        <v>622.66000000000008</v>
      </c>
      <c r="DQ462" s="606">
        <v>0</v>
      </c>
      <c r="DR462" s="617"/>
      <c r="DS462" s="617"/>
      <c r="DT462" s="617"/>
      <c r="DU462" s="617"/>
      <c r="DV462" s="617"/>
      <c r="DW462" s="617"/>
      <c r="DX462" s="606">
        <v>46934</v>
      </c>
      <c r="DY462" s="606">
        <v>1</v>
      </c>
      <c r="DZ462" s="606">
        <v>96.37</v>
      </c>
      <c r="EA462" s="606">
        <v>35.150000000000006</v>
      </c>
      <c r="EB462" s="617"/>
      <c r="EC462" s="617"/>
      <c r="ED462" s="617"/>
      <c r="EE462" s="617"/>
      <c r="EF462" s="617"/>
      <c r="EG462" s="617"/>
      <c r="EH462" s="617"/>
      <c r="EI462" s="617"/>
      <c r="EJ462" s="617"/>
      <c r="EK462" s="617"/>
      <c r="EL462" s="617"/>
      <c r="EM462" s="606">
        <v>1058.3900000000001</v>
      </c>
      <c r="EN462" s="606"/>
      <c r="EO462" s="27">
        <v>4858</v>
      </c>
      <c r="EP462" s="27">
        <v>11239</v>
      </c>
      <c r="EQ462" s="27">
        <v>2904</v>
      </c>
      <c r="ER462" s="27">
        <v>2552</v>
      </c>
      <c r="ES462" s="27">
        <v>3087</v>
      </c>
      <c r="ET462" s="27"/>
      <c r="EU462" s="662">
        <v>2.8400000000000002E-2</v>
      </c>
      <c r="EV462" s="662">
        <v>3.8086271824717563E-2</v>
      </c>
      <c r="EW462" s="662">
        <v>2.9087261785356068E-2</v>
      </c>
      <c r="EX462" s="662">
        <v>3.5525321239606951E-2</v>
      </c>
      <c r="EY462" s="662">
        <v>0</v>
      </c>
    </row>
    <row r="463" spans="10:155" x14ac:dyDescent="0.2">
      <c r="K463" s="152"/>
      <c r="L463" s="394"/>
      <c r="M463" s="486">
        <v>45330</v>
      </c>
      <c r="N463" s="193">
        <v>5000</v>
      </c>
      <c r="O463" s="193">
        <v>11507</v>
      </c>
      <c r="P463" s="188">
        <v>3112</v>
      </c>
      <c r="Q463" s="191">
        <v>2758</v>
      </c>
      <c r="R463" s="578">
        <v>3078</v>
      </c>
      <c r="X463" s="490">
        <v>1294</v>
      </c>
      <c r="Y463" s="194">
        <v>64</v>
      </c>
      <c r="Z463" s="192">
        <v>0</v>
      </c>
      <c r="AA463" s="192">
        <v>10527.59</v>
      </c>
      <c r="AB463" s="192">
        <v>11127</v>
      </c>
      <c r="AC463" s="194">
        <v>-599.40999999999985</v>
      </c>
      <c r="AD463" s="194">
        <v>11127</v>
      </c>
      <c r="AE463" s="192">
        <v>10828.75</v>
      </c>
      <c r="AF463" s="192">
        <v>11507</v>
      </c>
      <c r="AG463" s="207">
        <v>11000</v>
      </c>
      <c r="AH463" s="622">
        <v>10829.75</v>
      </c>
      <c r="AI463" s="193">
        <v>0</v>
      </c>
      <c r="AJ463" s="194">
        <v>5000</v>
      </c>
      <c r="AK463" s="192">
        <v>0</v>
      </c>
      <c r="AL463" s="192">
        <v>0</v>
      </c>
      <c r="AM463" s="207">
        <v>1067.25</v>
      </c>
      <c r="AN463" s="207">
        <v>27.678571428571427</v>
      </c>
      <c r="AO463" s="197" t="e">
        <v>#DIV/0!</v>
      </c>
      <c r="AP463" s="6">
        <v>1074</v>
      </c>
      <c r="AQ463" s="610">
        <v>0</v>
      </c>
      <c r="AR463" s="612">
        <v>1133.08</v>
      </c>
      <c r="AS463" s="612">
        <v>1134.48</v>
      </c>
      <c r="AT463" s="612">
        <v>1226.3599999999999</v>
      </c>
      <c r="AU463" s="612">
        <v>1206.4100000000001</v>
      </c>
      <c r="AV463" s="613">
        <v>1175.77</v>
      </c>
      <c r="AW463" s="2"/>
      <c r="AX463" s="2">
        <v>1.1625000000000001</v>
      </c>
      <c r="AY463" s="2">
        <v>1.4722</v>
      </c>
      <c r="AZ463" s="2">
        <v>2.4293999999999998</v>
      </c>
      <c r="BA463" s="2">
        <v>2.2240000000000002</v>
      </c>
      <c r="BB463" s="2">
        <v>1.9338</v>
      </c>
      <c r="BF463" s="2">
        <v>1054.5</v>
      </c>
      <c r="BG463" s="502">
        <v>1054.5</v>
      </c>
      <c r="BH463" s="503">
        <v>0</v>
      </c>
      <c r="BI463" s="503">
        <v>0</v>
      </c>
      <c r="BJ463" s="503">
        <v>0</v>
      </c>
      <c r="BK463" s="503">
        <v>1054.5</v>
      </c>
      <c r="BL463" s="503">
        <v>1054.5</v>
      </c>
      <c r="BM463" s="503">
        <v>1054.5</v>
      </c>
      <c r="BN463" s="503">
        <v>0</v>
      </c>
      <c r="BO463" s="503">
        <v>1054.5</v>
      </c>
      <c r="BP463" s="503">
        <v>34.592025142408175</v>
      </c>
      <c r="BQ463" s="503">
        <v>0</v>
      </c>
      <c r="BR463" s="503">
        <v>0</v>
      </c>
      <c r="BS463" s="503">
        <v>1054.54</v>
      </c>
      <c r="BT463" s="503">
        <v>0</v>
      </c>
      <c r="BU463" s="504">
        <v>0</v>
      </c>
      <c r="DB463" s="2">
        <v>0</v>
      </c>
      <c r="DF463" s="616">
        <v>676.29</v>
      </c>
      <c r="DG463" s="616">
        <v>204.25</v>
      </c>
      <c r="DJ463" s="606">
        <v>880.54</v>
      </c>
      <c r="DK463" s="606">
        <v>676.29</v>
      </c>
      <c r="DL463" s="606">
        <v>204.25</v>
      </c>
      <c r="DM463" s="606">
        <v>279.79000000000002</v>
      </c>
      <c r="DN463" s="606">
        <v>0</v>
      </c>
      <c r="DO463" s="606">
        <v>3157.8500000000004</v>
      </c>
      <c r="DP463" s="606">
        <v>826.91</v>
      </c>
      <c r="DQ463" s="606">
        <v>0</v>
      </c>
      <c r="DR463" s="617"/>
      <c r="DS463" s="617"/>
      <c r="DT463" s="617"/>
      <c r="DU463" s="617"/>
      <c r="DV463" s="617"/>
      <c r="DW463" s="617"/>
      <c r="DX463" s="606">
        <v>11751</v>
      </c>
      <c r="DY463" s="606">
        <v>0</v>
      </c>
      <c r="DZ463" s="606">
        <v>97.83</v>
      </c>
      <c r="EA463" s="606">
        <v>29.549999999999997</v>
      </c>
      <c r="EB463" s="617"/>
      <c r="EC463" s="617"/>
      <c r="ED463" s="617"/>
      <c r="EE463" s="617"/>
      <c r="EF463" s="617"/>
      <c r="EG463" s="617"/>
      <c r="EH463" s="617"/>
      <c r="EI463" s="617"/>
      <c r="EJ463" s="617"/>
      <c r="EK463" s="617"/>
      <c r="EL463" s="617"/>
      <c r="EM463" s="606">
        <v>1067.25</v>
      </c>
      <c r="EN463" s="606"/>
      <c r="EO463" s="27">
        <v>4868</v>
      </c>
      <c r="EP463" s="27">
        <v>11042</v>
      </c>
      <c r="EQ463" s="27">
        <v>3007</v>
      </c>
      <c r="ER463" s="27">
        <v>2640</v>
      </c>
      <c r="ES463" s="27">
        <v>3078</v>
      </c>
      <c r="ET463" s="27"/>
      <c r="EU463" s="662">
        <v>2.64E-2</v>
      </c>
      <c r="EV463" s="662">
        <v>4.0410185104718867E-2</v>
      </c>
      <c r="EW463" s="662">
        <v>3.3740359897172237E-2</v>
      </c>
      <c r="EX463" s="662">
        <v>4.2784626540971718E-2</v>
      </c>
      <c r="EY463" s="662">
        <v>0</v>
      </c>
    </row>
    <row r="464" spans="10:155" x14ac:dyDescent="0.2">
      <c r="K464" s="152"/>
      <c r="L464" s="394"/>
      <c r="M464" s="486">
        <v>45331</v>
      </c>
      <c r="N464" s="193">
        <v>5000</v>
      </c>
      <c r="O464" s="193">
        <v>11454</v>
      </c>
      <c r="P464" s="188">
        <v>2924</v>
      </c>
      <c r="Q464" s="191">
        <v>2746</v>
      </c>
      <c r="R464" s="578">
        <v>2994</v>
      </c>
      <c r="X464" s="490">
        <v>1364</v>
      </c>
      <c r="Y464" s="194">
        <v>63</v>
      </c>
      <c r="Z464" s="192">
        <v>0</v>
      </c>
      <c r="AA464" s="192">
        <v>10505.55</v>
      </c>
      <c r="AB464" s="192">
        <v>11076</v>
      </c>
      <c r="AC464" s="194">
        <v>-570.45000000000073</v>
      </c>
      <c r="AD464" s="194">
        <v>11076</v>
      </c>
      <c r="AE464" s="192">
        <v>10605.66</v>
      </c>
      <c r="AF464" s="192">
        <v>11454</v>
      </c>
      <c r="AG464" s="207">
        <v>11000</v>
      </c>
      <c r="AH464" s="622">
        <v>10605.66</v>
      </c>
      <c r="AI464" s="193">
        <v>0</v>
      </c>
      <c r="AJ464" s="194">
        <v>5000</v>
      </c>
      <c r="AK464" s="192">
        <v>0</v>
      </c>
      <c r="AL464" s="192">
        <v>0</v>
      </c>
      <c r="AM464" s="207">
        <v>1079.57</v>
      </c>
      <c r="AN464" s="207">
        <v>27.516666666666669</v>
      </c>
      <c r="AO464" s="197" t="e">
        <v>#DIV/0!</v>
      </c>
      <c r="AP464" s="6">
        <v>929.77</v>
      </c>
      <c r="AQ464" s="610">
        <v>0</v>
      </c>
      <c r="AR464" s="612">
        <v>1131.99</v>
      </c>
      <c r="AS464" s="612">
        <v>1133.6600000000001</v>
      </c>
      <c r="AT464" s="612">
        <v>1225.8900000000001</v>
      </c>
      <c r="AU464" s="612">
        <v>1205.32</v>
      </c>
      <c r="AV464" s="613">
        <v>1173.8599999999999</v>
      </c>
      <c r="AW464" s="2"/>
      <c r="AX464" s="2">
        <v>1.1556999999999999</v>
      </c>
      <c r="AY464" s="2">
        <v>1.4630000000000001</v>
      </c>
      <c r="AZ464" s="2">
        <v>2.4211</v>
      </c>
      <c r="BA464" s="2">
        <v>2.2014999999999998</v>
      </c>
      <c r="BB464" s="2">
        <v>1.9086000000000001</v>
      </c>
      <c r="BF464" s="2">
        <v>1055.19</v>
      </c>
      <c r="BG464" s="502">
        <v>1055.19</v>
      </c>
      <c r="BH464" s="503">
        <v>0</v>
      </c>
      <c r="BI464" s="503">
        <v>0</v>
      </c>
      <c r="BJ464" s="503">
        <v>0</v>
      </c>
      <c r="BK464" s="503">
        <v>1055.19</v>
      </c>
      <c r="BL464" s="503">
        <v>1055.19</v>
      </c>
      <c r="BM464" s="503">
        <v>1055.19</v>
      </c>
      <c r="BN464" s="503">
        <v>0</v>
      </c>
      <c r="BO464" s="503">
        <v>1055.24</v>
      </c>
      <c r="BP464" s="503">
        <v>36.941237359662395</v>
      </c>
      <c r="BQ464" s="503">
        <v>0</v>
      </c>
      <c r="BR464" s="503">
        <v>0</v>
      </c>
      <c r="BS464" s="503">
        <v>1055.21</v>
      </c>
      <c r="BT464" s="503">
        <v>0</v>
      </c>
      <c r="BU464" s="504">
        <v>0</v>
      </c>
      <c r="DB464" s="2">
        <v>0</v>
      </c>
      <c r="DF464" s="616">
        <v>687.24</v>
      </c>
      <c r="DG464" s="616">
        <v>240.65</v>
      </c>
      <c r="DJ464" s="606">
        <v>927.89</v>
      </c>
      <c r="DK464" s="606">
        <v>687.24</v>
      </c>
      <c r="DL464" s="606">
        <v>240.65</v>
      </c>
      <c r="DM464" s="606">
        <v>481.81</v>
      </c>
      <c r="DN464" s="606">
        <v>491.19</v>
      </c>
      <c r="DO464" s="606">
        <v>3363.2799999999997</v>
      </c>
      <c r="DP464" s="606">
        <v>576.37</v>
      </c>
      <c r="DQ464" s="606">
        <v>0</v>
      </c>
      <c r="DR464" s="617"/>
      <c r="DS464" s="617"/>
      <c r="DT464" s="617"/>
      <c r="DU464" s="617"/>
      <c r="DV464" s="617"/>
      <c r="DW464" s="617"/>
      <c r="DX464" s="606">
        <v>20236</v>
      </c>
      <c r="DY464" s="606">
        <v>2</v>
      </c>
      <c r="DZ464" s="606">
        <v>100.41</v>
      </c>
      <c r="EA464" s="606">
        <v>35.159999999999997</v>
      </c>
      <c r="EB464" s="617"/>
      <c r="EC464" s="617"/>
      <c r="ED464" s="617"/>
      <c r="EE464" s="617"/>
      <c r="EF464" s="617"/>
      <c r="EG464" s="617"/>
      <c r="EH464" s="617"/>
      <c r="EI464" s="617"/>
      <c r="EJ464" s="617"/>
      <c r="EK464" s="617"/>
      <c r="EL464" s="617"/>
      <c r="EM464" s="606">
        <v>1079.57</v>
      </c>
      <c r="EN464" s="606"/>
      <c r="EO464" s="27">
        <v>4857</v>
      </c>
      <c r="EP464" s="27">
        <v>10991.2</v>
      </c>
      <c r="EQ464" s="27">
        <v>2897</v>
      </c>
      <c r="ER464" s="27">
        <v>2631</v>
      </c>
      <c r="ES464" s="27">
        <v>2993</v>
      </c>
      <c r="ET464" s="27"/>
      <c r="EU464" s="662">
        <v>2.86E-2</v>
      </c>
      <c r="EV464" s="662">
        <v>4.0405098655491467E-2</v>
      </c>
      <c r="EW464" s="662">
        <v>9.2339261285909711E-3</v>
      </c>
      <c r="EX464" s="662">
        <v>4.1879096868171886E-2</v>
      </c>
      <c r="EY464" s="662">
        <v>3.3400133600534405E-4</v>
      </c>
    </row>
    <row r="465" spans="11:155" x14ac:dyDescent="0.2">
      <c r="K465" s="152"/>
      <c r="L465" s="394"/>
      <c r="M465" s="486">
        <v>45332</v>
      </c>
      <c r="N465" s="193">
        <v>5000</v>
      </c>
      <c r="O465" s="193">
        <v>11293</v>
      </c>
      <c r="P465" s="188">
        <v>3030</v>
      </c>
      <c r="Q465" s="191">
        <v>2707</v>
      </c>
      <c r="R465" s="578">
        <v>3041</v>
      </c>
      <c r="X465" s="490">
        <v>1336</v>
      </c>
      <c r="Y465" s="194">
        <v>63</v>
      </c>
      <c r="Z465" s="192">
        <v>0</v>
      </c>
      <c r="AA465" s="192">
        <v>10379.39</v>
      </c>
      <c r="AB465" s="192">
        <v>11089</v>
      </c>
      <c r="AC465" s="194">
        <v>-709.61000000000058</v>
      </c>
      <c r="AD465" s="194">
        <v>11089</v>
      </c>
      <c r="AE465" s="192">
        <v>10527.78</v>
      </c>
      <c r="AF465" s="192">
        <v>11293</v>
      </c>
      <c r="AG465" s="207">
        <v>11000</v>
      </c>
      <c r="AH465" s="622">
        <v>10527.78</v>
      </c>
      <c r="AI465" s="193">
        <v>0</v>
      </c>
      <c r="AJ465" s="194">
        <v>5000</v>
      </c>
      <c r="AK465" s="192">
        <v>0</v>
      </c>
      <c r="AL465" s="192">
        <v>0</v>
      </c>
      <c r="AM465" s="207">
        <v>1073.31</v>
      </c>
      <c r="AN465" s="207">
        <v>29.06666666666667</v>
      </c>
      <c r="AO465" s="197" t="e">
        <v>#DIV/0!</v>
      </c>
      <c r="AP465" s="6">
        <v>981.91</v>
      </c>
      <c r="AQ465" s="610">
        <v>0</v>
      </c>
      <c r="AR465" s="612">
        <v>1136.8399999999999</v>
      </c>
      <c r="AS465" s="612">
        <v>1138.08</v>
      </c>
      <c r="AT465" s="612">
        <v>1228.95</v>
      </c>
      <c r="AU465" s="612">
        <v>1210.6199999999999</v>
      </c>
      <c r="AV465" s="613">
        <v>1173.1300000000001</v>
      </c>
      <c r="AW465" s="2"/>
      <c r="AX465" s="2">
        <v>1.2208000000000001</v>
      </c>
      <c r="AY465" s="2">
        <v>1.5199</v>
      </c>
      <c r="AZ465" s="2">
        <v>2.4561000000000002</v>
      </c>
      <c r="BA465" s="2">
        <v>2.2805</v>
      </c>
      <c r="BB465" s="2">
        <v>1.9021999999999999</v>
      </c>
      <c r="BF465" s="2">
        <v>1055.1500000000001</v>
      </c>
      <c r="BG465" s="502">
        <v>1055.1500000000001</v>
      </c>
      <c r="BH465" s="503">
        <v>0</v>
      </c>
      <c r="BI465" s="503">
        <v>0</v>
      </c>
      <c r="BJ465" s="503">
        <v>0</v>
      </c>
      <c r="BK465" s="503">
        <v>1055.1500000000001</v>
      </c>
      <c r="BL465" s="503">
        <v>1055.1500000000001</v>
      </c>
      <c r="BM465" s="503">
        <v>1055.1500000000001</v>
      </c>
      <c r="BN465" s="503">
        <v>0</v>
      </c>
      <c r="BO465" s="503">
        <v>1055.18</v>
      </c>
      <c r="BP465" s="503">
        <v>36.261018706872484</v>
      </c>
      <c r="BQ465" s="503">
        <v>0</v>
      </c>
      <c r="BR465" s="503">
        <v>0</v>
      </c>
      <c r="BS465" s="503">
        <v>1055.2</v>
      </c>
      <c r="BT465" s="503">
        <v>0</v>
      </c>
      <c r="BU465" s="504">
        <v>0</v>
      </c>
      <c r="DB465" s="2">
        <v>0</v>
      </c>
      <c r="DF465" s="616">
        <v>680.64</v>
      </c>
      <c r="DG465" s="616">
        <v>228.46</v>
      </c>
      <c r="DJ465" s="606">
        <v>909.1</v>
      </c>
      <c r="DK465" s="606">
        <v>680.64</v>
      </c>
      <c r="DL465" s="606">
        <v>228.46</v>
      </c>
      <c r="DM465" s="606">
        <v>781.81</v>
      </c>
      <c r="DN465" s="606">
        <v>210.26</v>
      </c>
      <c r="DO465" s="606">
        <v>3262.11</v>
      </c>
      <c r="DP465" s="606">
        <v>594.57000000000005</v>
      </c>
      <c r="DQ465" s="606">
        <v>0</v>
      </c>
      <c r="DR465" s="617"/>
      <c r="DS465" s="617"/>
      <c r="DT465" s="617"/>
      <c r="DU465" s="617"/>
      <c r="DV465" s="617"/>
      <c r="DW465" s="617"/>
      <c r="DX465" s="606">
        <v>32836</v>
      </c>
      <c r="DY465" s="606">
        <v>1</v>
      </c>
      <c r="DZ465" s="606">
        <v>98.48</v>
      </c>
      <c r="EA465" s="606">
        <v>33.059999999999988</v>
      </c>
      <c r="EB465" s="617"/>
      <c r="EC465" s="617"/>
      <c r="ED465" s="617"/>
      <c r="EE465" s="617"/>
      <c r="EF465" s="617"/>
      <c r="EG465" s="617"/>
      <c r="EH465" s="617"/>
      <c r="EI465" s="617"/>
      <c r="EJ465" s="617"/>
      <c r="EK465" s="617"/>
      <c r="EL465" s="617"/>
      <c r="EM465" s="606">
        <v>1073.31</v>
      </c>
      <c r="EN465" s="606"/>
      <c r="EO465" s="27">
        <v>4860</v>
      </c>
      <c r="EP465" s="27">
        <v>10863</v>
      </c>
      <c r="EQ465" s="27">
        <v>2970</v>
      </c>
      <c r="ER465" s="27">
        <v>2600</v>
      </c>
      <c r="ES465" s="27">
        <v>3041</v>
      </c>
      <c r="ET465" s="27"/>
      <c r="EU465" s="662">
        <v>2.8000000000000001E-2</v>
      </c>
      <c r="EV465" s="662">
        <v>3.8076684671920658E-2</v>
      </c>
      <c r="EW465" s="662">
        <v>1.9801980198019802E-2</v>
      </c>
      <c r="EX465" s="662">
        <v>3.9527151828592538E-2</v>
      </c>
      <c r="EY465" s="662">
        <v>0</v>
      </c>
    </row>
    <row r="466" spans="11:155" x14ac:dyDescent="0.2">
      <c r="K466" s="152"/>
      <c r="L466" s="394"/>
      <c r="M466" s="486">
        <v>45333</v>
      </c>
      <c r="N466" s="193">
        <v>5000</v>
      </c>
      <c r="O466" s="193">
        <v>11710</v>
      </c>
      <c r="P466" s="188">
        <v>3142</v>
      </c>
      <c r="Q466" s="191">
        <v>2818</v>
      </c>
      <c r="R466" s="578">
        <v>3122</v>
      </c>
      <c r="X466" s="490">
        <v>1391</v>
      </c>
      <c r="Y466" s="194">
        <v>64</v>
      </c>
      <c r="Z466" s="192">
        <v>0</v>
      </c>
      <c r="AA466" s="192">
        <v>10403.790000000001</v>
      </c>
      <c r="AB466" s="192">
        <v>11102</v>
      </c>
      <c r="AC466" s="194">
        <v>-698.20999999999913</v>
      </c>
      <c r="AD466" s="194">
        <v>11102</v>
      </c>
      <c r="AE466" s="192">
        <v>11641.86</v>
      </c>
      <c r="AF466" s="192">
        <v>11710</v>
      </c>
      <c r="AG466" s="207">
        <v>11000</v>
      </c>
      <c r="AH466" s="622">
        <v>11641.86</v>
      </c>
      <c r="AI466" s="193">
        <v>0</v>
      </c>
      <c r="AJ466" s="194">
        <v>5000</v>
      </c>
      <c r="AK466" s="192">
        <v>0</v>
      </c>
      <c r="AL466" s="192">
        <v>0</v>
      </c>
      <c r="AM466" s="207">
        <v>1067.0899999999999</v>
      </c>
      <c r="AN466" s="207">
        <v>30.566666666666666</v>
      </c>
      <c r="AO466" s="197" t="e">
        <v>#DIV/0!</v>
      </c>
      <c r="AP466" s="6">
        <v>526.04999999999995</v>
      </c>
      <c r="AQ466" s="610">
        <v>0</v>
      </c>
      <c r="AR466" s="612">
        <v>1140.8800000000001</v>
      </c>
      <c r="AS466" s="612">
        <v>1138.71</v>
      </c>
      <c r="AT466" s="612">
        <v>1228.3499999999999</v>
      </c>
      <c r="AU466" s="612">
        <v>1207.6600000000001</v>
      </c>
      <c r="AV466" s="613">
        <v>1176.1400000000001</v>
      </c>
      <c r="AW466" s="2"/>
      <c r="AX466" s="2">
        <v>1.2838000000000001</v>
      </c>
      <c r="AY466" s="2">
        <v>1.5251999999999999</v>
      </c>
      <c r="AZ466" s="2">
        <v>2.4518</v>
      </c>
      <c r="BA466" s="2">
        <v>2.2355</v>
      </c>
      <c r="BB466" s="2">
        <v>1.9306000000000001</v>
      </c>
      <c r="BF466" s="2">
        <v>1055.1300000000001</v>
      </c>
      <c r="BG466" s="502">
        <v>1055.1300000000001</v>
      </c>
      <c r="BH466" s="503">
        <v>0</v>
      </c>
      <c r="BI466" s="503">
        <v>0</v>
      </c>
      <c r="BJ466" s="503">
        <v>0</v>
      </c>
      <c r="BK466" s="503">
        <v>1055.1300000000001</v>
      </c>
      <c r="BL466" s="503">
        <v>1055.1300000000001</v>
      </c>
      <c r="BM466" s="503">
        <v>1055.1300000000001</v>
      </c>
      <c r="BN466" s="503">
        <v>0</v>
      </c>
      <c r="BO466" s="503">
        <v>1055.1099999999999</v>
      </c>
      <c r="BP466" s="503">
        <v>36.692772952853595</v>
      </c>
      <c r="BQ466" s="503">
        <v>0</v>
      </c>
      <c r="BR466" s="503">
        <v>0</v>
      </c>
      <c r="BS466" s="503">
        <v>1055.1400000000001</v>
      </c>
      <c r="BT466" s="503">
        <v>0</v>
      </c>
      <c r="BU466" s="504">
        <v>0</v>
      </c>
      <c r="DB466" s="2">
        <v>0</v>
      </c>
      <c r="DF466" s="616">
        <v>715.4</v>
      </c>
      <c r="DG466" s="616">
        <v>230.98</v>
      </c>
      <c r="DJ466" s="606">
        <v>946.38</v>
      </c>
      <c r="DK466" s="606">
        <v>715.4</v>
      </c>
      <c r="DL466" s="606">
        <v>230.98</v>
      </c>
      <c r="DM466" s="606">
        <v>0</v>
      </c>
      <c r="DN466" s="606">
        <v>0</v>
      </c>
      <c r="DO466" s="606">
        <v>3977.51</v>
      </c>
      <c r="DP466" s="606">
        <v>825.55000000000007</v>
      </c>
      <c r="DQ466" s="606">
        <v>0</v>
      </c>
      <c r="DR466" s="617"/>
      <c r="DS466" s="617"/>
      <c r="DT466" s="617"/>
      <c r="DU466" s="617"/>
      <c r="DV466" s="617"/>
      <c r="DW466" s="617"/>
      <c r="DX466" s="606">
        <v>0</v>
      </c>
      <c r="DY466" s="606">
        <v>0</v>
      </c>
      <c r="DZ466" s="606">
        <v>101.72</v>
      </c>
      <c r="EA466" s="606">
        <v>32.840000000000003</v>
      </c>
      <c r="EB466" s="617"/>
      <c r="EC466" s="617"/>
      <c r="ED466" s="617"/>
      <c r="EE466" s="617"/>
      <c r="EF466" s="617"/>
      <c r="EG466" s="617"/>
      <c r="EH466" s="617"/>
      <c r="EI466" s="617"/>
      <c r="EJ466" s="617"/>
      <c r="EK466" s="617"/>
      <c r="EL466" s="617"/>
      <c r="EM466" s="606">
        <v>1067.0899999999999</v>
      </c>
      <c r="EN466" s="606"/>
      <c r="EO466" s="27">
        <v>4857.1000000000004</v>
      </c>
      <c r="EP466" s="27">
        <v>11283.6</v>
      </c>
      <c r="EQ466" s="27">
        <v>3050.7</v>
      </c>
      <c r="ER466" s="27">
        <v>2705.6</v>
      </c>
      <c r="ES466" s="27">
        <v>3057.1</v>
      </c>
      <c r="ET466" s="27"/>
      <c r="EU466" s="662">
        <v>2.8579999999999928E-2</v>
      </c>
      <c r="EV466" s="662">
        <v>3.6413321947053767E-2</v>
      </c>
      <c r="EW466" s="662">
        <v>2.9057924888606042E-2</v>
      </c>
      <c r="EX466" s="662">
        <v>3.9886444286728211E-2</v>
      </c>
      <c r="EY466" s="662">
        <v>2.0787956438180683E-2</v>
      </c>
    </row>
    <row r="467" spans="11:155" x14ac:dyDescent="0.2">
      <c r="K467" s="152"/>
      <c r="L467" s="394"/>
      <c r="M467" s="486">
        <v>45334</v>
      </c>
      <c r="N467" s="193">
        <v>5000</v>
      </c>
      <c r="O467" s="193">
        <v>11703</v>
      </c>
      <c r="P467" s="188">
        <v>3215</v>
      </c>
      <c r="Q467" s="191">
        <v>2790</v>
      </c>
      <c r="R467" s="578">
        <v>2941</v>
      </c>
      <c r="X467" s="490">
        <v>1396</v>
      </c>
      <c r="Y467" s="194">
        <v>64</v>
      </c>
      <c r="Z467" s="192">
        <v>0</v>
      </c>
      <c r="AA467" s="192">
        <v>10652.36</v>
      </c>
      <c r="AB467" s="192">
        <v>11096</v>
      </c>
      <c r="AC467" s="194">
        <v>-443.63999999999942</v>
      </c>
      <c r="AD467" s="194">
        <v>11096</v>
      </c>
      <c r="AE467" s="192">
        <v>11078.28</v>
      </c>
      <c r="AF467" s="192">
        <v>11703</v>
      </c>
      <c r="AG467" s="207">
        <v>11000</v>
      </c>
      <c r="AH467" s="622">
        <v>11079.28</v>
      </c>
      <c r="AI467" s="193">
        <v>0</v>
      </c>
      <c r="AJ467" s="194">
        <v>5000</v>
      </c>
      <c r="AK467" s="192">
        <v>0</v>
      </c>
      <c r="AL467" s="192">
        <v>0</v>
      </c>
      <c r="AM467" s="207">
        <v>1059.99</v>
      </c>
      <c r="AN467" s="207">
        <v>30.335714285714282</v>
      </c>
      <c r="AO467" s="197" t="e">
        <v>#DIV/0!</v>
      </c>
      <c r="AP467" s="6">
        <v>934.12</v>
      </c>
      <c r="AQ467" s="610">
        <v>20.61</v>
      </c>
      <c r="AR467" s="612">
        <v>1140.3800000000001</v>
      </c>
      <c r="AS467" s="612">
        <v>1139.75</v>
      </c>
      <c r="AT467" s="612">
        <v>1232.18</v>
      </c>
      <c r="AU467" s="612">
        <v>1209.74</v>
      </c>
      <c r="AV467" s="613">
        <v>1177.76</v>
      </c>
      <c r="AW467" s="2"/>
      <c r="AX467" s="2">
        <v>1.2741</v>
      </c>
      <c r="AY467" s="2">
        <v>1.5407999999999999</v>
      </c>
      <c r="AZ467" s="2">
        <v>2.4958</v>
      </c>
      <c r="BA467" s="2">
        <v>2.2532999999999999</v>
      </c>
      <c r="BB467" s="2">
        <v>1.9559</v>
      </c>
      <c r="BF467" s="2">
        <v>1055.6600000000001</v>
      </c>
      <c r="BG467" s="502">
        <v>1055.6600000000001</v>
      </c>
      <c r="BH467" s="503">
        <v>0</v>
      </c>
      <c r="BI467" s="503">
        <v>0</v>
      </c>
      <c r="BJ467" s="503">
        <v>0</v>
      </c>
      <c r="BK467" s="503">
        <v>1055.6600000000001</v>
      </c>
      <c r="BL467" s="503">
        <v>1055.6600000000001</v>
      </c>
      <c r="BM467" s="503">
        <v>1055.6600000000001</v>
      </c>
      <c r="BN467" s="503">
        <v>0</v>
      </c>
      <c r="BO467" s="503">
        <v>1055.6099999999999</v>
      </c>
      <c r="BP467" s="503">
        <v>37.011969277554684</v>
      </c>
      <c r="BQ467" s="503">
        <v>0</v>
      </c>
      <c r="BR467" s="503">
        <v>0</v>
      </c>
      <c r="BS467" s="503">
        <v>1055.68</v>
      </c>
      <c r="BT467" s="503">
        <v>0</v>
      </c>
      <c r="BU467" s="504">
        <v>0</v>
      </c>
      <c r="DB467" s="2">
        <v>0</v>
      </c>
      <c r="DF467" s="616">
        <v>691.72</v>
      </c>
      <c r="DG467" s="616">
        <v>257.60000000000002</v>
      </c>
      <c r="DJ467" s="606">
        <v>949.32</v>
      </c>
      <c r="DK467" s="606">
        <v>691.72</v>
      </c>
      <c r="DL467" s="606">
        <v>257.60000000000002</v>
      </c>
      <c r="DM467" s="606">
        <v>273.95</v>
      </c>
      <c r="DN467" s="606">
        <v>326.24</v>
      </c>
      <c r="DO467" s="606">
        <v>4395.28</v>
      </c>
      <c r="DP467" s="606">
        <v>756.91000000000008</v>
      </c>
      <c r="DQ467" s="606">
        <v>0</v>
      </c>
      <c r="DR467" s="617"/>
      <c r="DS467" s="617"/>
      <c r="DT467" s="617"/>
      <c r="DU467" s="617"/>
      <c r="DV467" s="617"/>
      <c r="DW467" s="617"/>
      <c r="DX467" s="606">
        <v>11506</v>
      </c>
      <c r="DY467" s="606">
        <v>1</v>
      </c>
      <c r="DZ467" s="606">
        <v>97.8</v>
      </c>
      <c r="EA467" s="606">
        <v>36.42</v>
      </c>
      <c r="EB467" s="617"/>
      <c r="EC467" s="617"/>
      <c r="ED467" s="617"/>
      <c r="EE467" s="617"/>
      <c r="EF467" s="617"/>
      <c r="EG467" s="617"/>
      <c r="EH467" s="617"/>
      <c r="EI467" s="617"/>
      <c r="EJ467" s="617"/>
      <c r="EK467" s="617"/>
      <c r="EL467" s="617"/>
      <c r="EM467" s="606">
        <v>1059.99</v>
      </c>
      <c r="EN467" s="606"/>
      <c r="EO467" s="27">
        <v>4875.2</v>
      </c>
      <c r="EP467" s="27">
        <v>22520.3</v>
      </c>
      <c r="EQ467" s="27">
        <v>3114.2</v>
      </c>
      <c r="ER467" s="27">
        <v>2680.1</v>
      </c>
      <c r="ES467" s="27">
        <v>2887.9</v>
      </c>
      <c r="ET467" s="27"/>
      <c r="EU467" s="662">
        <v>2.4960000000000038E-2</v>
      </c>
      <c r="EV467" s="662">
        <v>-0.92431855079894043</v>
      </c>
      <c r="EW467" s="662">
        <v>3.1353032659409079E-2</v>
      </c>
      <c r="EX467" s="662">
        <v>3.9390681003584262E-2</v>
      </c>
      <c r="EY467" s="662">
        <v>1.8055083304998269E-2</v>
      </c>
    </row>
    <row r="468" spans="11:155" x14ac:dyDescent="0.2">
      <c r="K468" s="152"/>
      <c r="L468" s="394"/>
      <c r="M468" s="486">
        <v>45335</v>
      </c>
      <c r="N468" s="193">
        <v>5408</v>
      </c>
      <c r="O468" s="193">
        <v>11789</v>
      </c>
      <c r="P468" s="188">
        <v>2794</v>
      </c>
      <c r="Q468" s="191">
        <v>2767</v>
      </c>
      <c r="R468" s="578">
        <v>3113</v>
      </c>
      <c r="X468" s="490">
        <v>1393</v>
      </c>
      <c r="Y468" s="194">
        <v>65</v>
      </c>
      <c r="Z468" s="192">
        <v>0</v>
      </c>
      <c r="AA468" s="192">
        <v>9755.35</v>
      </c>
      <c r="AB468" s="192">
        <v>10340</v>
      </c>
      <c r="AC468" s="194">
        <v>-584.64999999999964</v>
      </c>
      <c r="AD468" s="194">
        <v>10340</v>
      </c>
      <c r="AE468" s="192">
        <v>12174.33</v>
      </c>
      <c r="AF468" s="192">
        <v>11789</v>
      </c>
      <c r="AG468" s="207">
        <v>11000</v>
      </c>
      <c r="AH468" s="622">
        <v>11623.33</v>
      </c>
      <c r="AI468" s="193">
        <v>0</v>
      </c>
      <c r="AJ468" s="194">
        <v>5408</v>
      </c>
      <c r="AK468" s="192">
        <v>0</v>
      </c>
      <c r="AL468" s="192">
        <v>0</v>
      </c>
      <c r="AM468" s="207">
        <v>1050.9000000000001</v>
      </c>
      <c r="AN468" s="207">
        <v>29.697619047619053</v>
      </c>
      <c r="AO468" s="197" t="e">
        <v>#DIV/0!</v>
      </c>
      <c r="AP468" s="6">
        <v>374.46</v>
      </c>
      <c r="AQ468" s="610">
        <v>473.31</v>
      </c>
      <c r="AR468" s="612">
        <v>1138.4000000000001</v>
      </c>
      <c r="AS468" s="612">
        <v>1140.4000000000001</v>
      </c>
      <c r="AT468" s="612">
        <v>1232.6099999999999</v>
      </c>
      <c r="AU468" s="612">
        <v>1211.8699999999999</v>
      </c>
      <c r="AV468" s="613">
        <v>1177.04</v>
      </c>
      <c r="AW468" s="2"/>
      <c r="AX468" s="2">
        <v>1.2473000000000001</v>
      </c>
      <c r="AY468" s="2">
        <v>1.5515000000000001</v>
      </c>
      <c r="AZ468" s="2">
        <v>2.5043000000000002</v>
      </c>
      <c r="BA468" s="2">
        <v>2.2797999999999998</v>
      </c>
      <c r="BB468" s="2">
        <v>1.9470000000000001</v>
      </c>
      <c r="BF468" s="2">
        <v>1056.52</v>
      </c>
      <c r="BG468" s="502">
        <v>1056.52</v>
      </c>
      <c r="BH468" s="503">
        <v>0</v>
      </c>
      <c r="BI468" s="503">
        <v>0</v>
      </c>
      <c r="BJ468" s="503">
        <v>0</v>
      </c>
      <c r="BK468" s="503">
        <v>1056.52</v>
      </c>
      <c r="BL468" s="503">
        <v>1056.52</v>
      </c>
      <c r="BM468" s="503">
        <v>1056.52</v>
      </c>
      <c r="BN468" s="503">
        <v>0</v>
      </c>
      <c r="BO468" s="503">
        <v>1056.31</v>
      </c>
      <c r="BP468" s="503">
        <v>36.628271037068536</v>
      </c>
      <c r="BQ468" s="503">
        <v>0</v>
      </c>
      <c r="BR468" s="503">
        <v>0</v>
      </c>
      <c r="BS468" s="503">
        <v>1056.32</v>
      </c>
      <c r="BT468" s="503">
        <v>0</v>
      </c>
      <c r="BU468" s="504">
        <v>0</v>
      </c>
      <c r="DB468" s="2">
        <v>0</v>
      </c>
      <c r="DF468" s="616">
        <v>685.64</v>
      </c>
      <c r="DG468" s="616">
        <v>261.97000000000003</v>
      </c>
      <c r="DJ468" s="606">
        <v>947.61</v>
      </c>
      <c r="DK468" s="606">
        <v>685.64</v>
      </c>
      <c r="DL468" s="606">
        <v>261.97000000000003</v>
      </c>
      <c r="DM468" s="606">
        <v>941.43</v>
      </c>
      <c r="DN468" s="606">
        <v>279.76</v>
      </c>
      <c r="DO468" s="606">
        <v>4139.49</v>
      </c>
      <c r="DP468" s="606">
        <v>739.11999999999989</v>
      </c>
      <c r="DQ468" s="606">
        <v>0</v>
      </c>
      <c r="DR468" s="617"/>
      <c r="DS468" s="617"/>
      <c r="DT468" s="617"/>
      <c r="DU468" s="617"/>
      <c r="DV468" s="617"/>
      <c r="DW468" s="617"/>
      <c r="DX468" s="606">
        <v>39540</v>
      </c>
      <c r="DY468" s="606">
        <v>1</v>
      </c>
      <c r="DZ468" s="606">
        <v>97.4</v>
      </c>
      <c r="EA468" s="606">
        <v>37.22</v>
      </c>
      <c r="EB468" s="617"/>
      <c r="EC468" s="617"/>
      <c r="ED468" s="617"/>
      <c r="EE468" s="617"/>
      <c r="EF468" s="617"/>
      <c r="EG468" s="617"/>
      <c r="EH468" s="617"/>
      <c r="EI468" s="617"/>
      <c r="EJ468" s="617"/>
      <c r="EK468" s="617"/>
      <c r="EL468" s="617"/>
      <c r="EM468" s="606">
        <v>1050.9000000000001</v>
      </c>
      <c r="EN468" s="606"/>
      <c r="EO468" s="27">
        <v>5244.8</v>
      </c>
      <c r="EP468" s="27">
        <v>11341.3</v>
      </c>
      <c r="EQ468" s="27">
        <v>2559.6999999999998</v>
      </c>
      <c r="ER468" s="27">
        <v>2659.1</v>
      </c>
      <c r="ES468" s="27">
        <v>3053.3</v>
      </c>
      <c r="ET468" s="27"/>
      <c r="EU468" s="662">
        <v>3.0177514792899374E-2</v>
      </c>
      <c r="EV468" s="662">
        <v>3.7976079396047226E-2</v>
      </c>
      <c r="EW468" s="662">
        <v>8.3858267716535498E-2</v>
      </c>
      <c r="EX468" s="662">
        <v>3.8995301770871009E-2</v>
      </c>
      <c r="EY468" s="662">
        <v>1.9177642145839967E-2</v>
      </c>
    </row>
    <row r="469" spans="11:155" x14ac:dyDescent="0.2">
      <c r="K469" s="152"/>
      <c r="L469" s="394"/>
      <c r="M469" s="486">
        <v>45336</v>
      </c>
      <c r="N469" s="193">
        <v>5000</v>
      </c>
      <c r="O469" s="193">
        <v>11955</v>
      </c>
      <c r="P469" s="188">
        <v>3179</v>
      </c>
      <c r="Q469" s="191">
        <v>2717</v>
      </c>
      <c r="R469" s="578">
        <v>3174</v>
      </c>
      <c r="X469" s="490">
        <v>1407</v>
      </c>
      <c r="Y469" s="194">
        <v>65</v>
      </c>
      <c r="Z469" s="192">
        <v>0</v>
      </c>
      <c r="AA469" s="192">
        <v>7925.24</v>
      </c>
      <c r="AB469" s="192">
        <v>8400</v>
      </c>
      <c r="AC469" s="194">
        <v>-474.76000000000022</v>
      </c>
      <c r="AD469" s="194">
        <v>8400</v>
      </c>
      <c r="AE469" s="192">
        <v>14286.66</v>
      </c>
      <c r="AF469" s="192">
        <v>11955</v>
      </c>
      <c r="AG469" s="207">
        <v>11000</v>
      </c>
      <c r="AH469" s="622">
        <v>11880.66</v>
      </c>
      <c r="AI469" s="193">
        <v>0</v>
      </c>
      <c r="AJ469" s="194">
        <v>5000</v>
      </c>
      <c r="AK469" s="192">
        <v>0</v>
      </c>
      <c r="AL469" s="192">
        <v>0</v>
      </c>
      <c r="AM469" s="207">
        <v>1007.19</v>
      </c>
      <c r="AN469" s="207">
        <v>30.87142857142857</v>
      </c>
      <c r="AO469" s="197" t="e">
        <v>#DIV/0!</v>
      </c>
      <c r="AP469" s="6">
        <v>859.15</v>
      </c>
      <c r="AQ469" s="610">
        <v>0</v>
      </c>
      <c r="AR469" s="612">
        <v>1141.77</v>
      </c>
      <c r="AS469" s="612">
        <v>1139.69</v>
      </c>
      <c r="AT469" s="612">
        <v>1233.57</v>
      </c>
      <c r="AU469" s="612">
        <v>1211.1500000000001</v>
      </c>
      <c r="AV469" s="613">
        <v>1177.73</v>
      </c>
      <c r="AW469" s="2"/>
      <c r="AX469" s="2">
        <v>1.2966</v>
      </c>
      <c r="AY469" s="2">
        <v>1.5441</v>
      </c>
      <c r="AZ469" s="2">
        <v>2.5085999999999999</v>
      </c>
      <c r="BA469" s="2">
        <v>2.2759999999999998</v>
      </c>
      <c r="BB469" s="2">
        <v>1.9475</v>
      </c>
      <c r="BF469" s="2">
        <v>1055.82</v>
      </c>
      <c r="BG469" s="502">
        <v>1055.82</v>
      </c>
      <c r="BH469" s="503">
        <v>0</v>
      </c>
      <c r="BI469" s="503">
        <v>0</v>
      </c>
      <c r="BJ469" s="503">
        <v>0</v>
      </c>
      <c r="BK469" s="503">
        <v>1055.82</v>
      </c>
      <c r="BL469" s="503">
        <v>1055.82</v>
      </c>
      <c r="BM469" s="503">
        <v>1055.82</v>
      </c>
      <c r="BN469" s="503">
        <v>0</v>
      </c>
      <c r="BO469" s="503">
        <v>1055.8</v>
      </c>
      <c r="BP469" s="503">
        <v>36.784245917387125</v>
      </c>
      <c r="BQ469" s="503">
        <v>0</v>
      </c>
      <c r="BR469" s="503">
        <v>0</v>
      </c>
      <c r="BS469" s="503">
        <v>1055.8900000000001</v>
      </c>
      <c r="BT469" s="503">
        <v>0</v>
      </c>
      <c r="BU469" s="504">
        <v>0</v>
      </c>
      <c r="DB469" s="2">
        <v>0</v>
      </c>
      <c r="DF469" s="616">
        <v>693.35</v>
      </c>
      <c r="DG469" s="616">
        <v>263.95999999999998</v>
      </c>
      <c r="DJ469" s="606">
        <v>957.31</v>
      </c>
      <c r="DK469" s="606">
        <v>693.35</v>
      </c>
      <c r="DL469" s="606">
        <v>263.95999999999998</v>
      </c>
      <c r="DM469" s="606">
        <v>975.45</v>
      </c>
      <c r="DN469" s="606">
        <v>0</v>
      </c>
      <c r="DO469" s="606">
        <v>3857.39</v>
      </c>
      <c r="DP469" s="606">
        <v>1003.0799999999999</v>
      </c>
      <c r="DQ469" s="606">
        <v>0</v>
      </c>
      <c r="DR469" s="617"/>
      <c r="DS469" s="617"/>
      <c r="DT469" s="617"/>
      <c r="DU469" s="617"/>
      <c r="DV469" s="617"/>
      <c r="DW469" s="617"/>
      <c r="DX469" s="606">
        <v>40969</v>
      </c>
      <c r="DY469" s="606">
        <v>0</v>
      </c>
      <c r="DZ469" s="606">
        <v>94.68</v>
      </c>
      <c r="EA469" s="606">
        <v>36.049999999999983</v>
      </c>
      <c r="EB469" s="617"/>
      <c r="EC469" s="617"/>
      <c r="ED469" s="617"/>
      <c r="EE469" s="617"/>
      <c r="EF469" s="617"/>
      <c r="EG469" s="617"/>
      <c r="EH469" s="617"/>
      <c r="EI469" s="617"/>
      <c r="EJ469" s="617"/>
      <c r="EK469" s="617"/>
      <c r="EL469" s="617"/>
      <c r="EM469" s="606">
        <v>1007.19</v>
      </c>
      <c r="EN469" s="606"/>
      <c r="EO469" s="27">
        <v>4888.8999999999996</v>
      </c>
      <c r="EP469" s="27">
        <v>11498.1</v>
      </c>
      <c r="EQ469" s="27">
        <v>3099</v>
      </c>
      <c r="ER469" s="27">
        <v>2609.6999999999998</v>
      </c>
      <c r="ES469" s="27">
        <v>3111.7</v>
      </c>
      <c r="ET469" s="27"/>
      <c r="EU469" s="662">
        <v>2.2220000000000073E-2</v>
      </c>
      <c r="EV469" s="662">
        <v>3.8218318695106619E-2</v>
      </c>
      <c r="EW469" s="662">
        <v>2.516514627241271E-2</v>
      </c>
      <c r="EX469" s="662">
        <v>3.949208686050798E-2</v>
      </c>
      <c r="EY469" s="662">
        <v>1.9628229363579136E-2</v>
      </c>
    </row>
    <row r="470" spans="11:155" x14ac:dyDescent="0.2">
      <c r="K470" s="152"/>
      <c r="L470" s="394"/>
      <c r="M470" s="486">
        <v>45337</v>
      </c>
      <c r="N470" s="193">
        <v>5000</v>
      </c>
      <c r="O470" s="193">
        <v>11922</v>
      </c>
      <c r="P470" s="188">
        <v>3220</v>
      </c>
      <c r="Q470" s="191">
        <v>2644</v>
      </c>
      <c r="R470" s="578">
        <v>3019</v>
      </c>
      <c r="X470" s="490">
        <v>1392</v>
      </c>
      <c r="Y470" s="194">
        <v>65</v>
      </c>
      <c r="Z470" s="192">
        <v>0</v>
      </c>
      <c r="AA470" s="192">
        <v>7244.85</v>
      </c>
      <c r="AB470" s="192">
        <v>7583</v>
      </c>
      <c r="AC470" s="194">
        <v>-338.14999999999964</v>
      </c>
      <c r="AD470" s="194">
        <v>7583</v>
      </c>
      <c r="AE470" s="192">
        <v>14438.86</v>
      </c>
      <c r="AF470" s="192">
        <v>11922</v>
      </c>
      <c r="AG470" s="207">
        <v>11000</v>
      </c>
      <c r="AH470" s="622">
        <v>11218.86</v>
      </c>
      <c r="AI470" s="193">
        <v>0</v>
      </c>
      <c r="AJ470" s="194">
        <v>5000</v>
      </c>
      <c r="AK470" s="192">
        <v>0</v>
      </c>
      <c r="AL470" s="192">
        <v>0</v>
      </c>
      <c r="AM470" s="207">
        <v>996.59</v>
      </c>
      <c r="AN470" s="207">
        <v>29.842857142857145</v>
      </c>
      <c r="AO470" s="197" t="e">
        <v>#DIV/0!</v>
      </c>
      <c r="AP470" s="6">
        <v>1329.55</v>
      </c>
      <c r="AQ470" s="610">
        <v>0</v>
      </c>
      <c r="AR470" s="612">
        <v>1138.42</v>
      </c>
      <c r="AS470" s="612">
        <v>1135.92</v>
      </c>
      <c r="AT470" s="612">
        <v>1233</v>
      </c>
      <c r="AU470" s="612">
        <v>1210.76</v>
      </c>
      <c r="AV470" s="613">
        <v>1179.9100000000001</v>
      </c>
      <c r="AW470" s="2"/>
      <c r="AX470" s="2">
        <v>1.2534000000000001</v>
      </c>
      <c r="AY470" s="2">
        <v>1.4955000000000001</v>
      </c>
      <c r="AZ470" s="2">
        <v>2.5059</v>
      </c>
      <c r="BA470" s="2">
        <v>2.2656000000000001</v>
      </c>
      <c r="BB470" s="2">
        <v>1.9833000000000001</v>
      </c>
      <c r="BF470" s="2">
        <v>1054.53</v>
      </c>
      <c r="BG470" s="502">
        <v>1054.53</v>
      </c>
      <c r="BH470" s="503">
        <v>0</v>
      </c>
      <c r="BI470" s="503">
        <v>0</v>
      </c>
      <c r="BJ470" s="503">
        <v>0</v>
      </c>
      <c r="BK470" s="503">
        <v>1054.53</v>
      </c>
      <c r="BL470" s="503">
        <v>1054.53</v>
      </c>
      <c r="BM470" s="503">
        <v>1054.53</v>
      </c>
      <c r="BN470" s="503">
        <v>0</v>
      </c>
      <c r="BO470" s="503">
        <v>1054.47</v>
      </c>
      <c r="BP470" s="503">
        <v>36.68746366983143</v>
      </c>
      <c r="BQ470" s="503">
        <v>0</v>
      </c>
      <c r="BR470" s="503">
        <v>0</v>
      </c>
      <c r="BS470" s="503">
        <v>1054.52</v>
      </c>
      <c r="BT470" s="503">
        <v>0</v>
      </c>
      <c r="BU470" s="504">
        <v>0</v>
      </c>
      <c r="DB470" s="2">
        <v>0</v>
      </c>
      <c r="DF470" s="616">
        <v>690.34</v>
      </c>
      <c r="DG470" s="616">
        <v>256.38</v>
      </c>
      <c r="DJ470" s="606">
        <v>946.72</v>
      </c>
      <c r="DK470" s="606">
        <v>690.34</v>
      </c>
      <c r="DL470" s="606">
        <v>256.38</v>
      </c>
      <c r="DM470" s="606">
        <v>566.64</v>
      </c>
      <c r="DN470" s="606">
        <v>0</v>
      </c>
      <c r="DO470" s="606">
        <v>3981.09</v>
      </c>
      <c r="DP470" s="606">
        <v>1259.4599999999998</v>
      </c>
      <c r="DQ470" s="606">
        <v>0</v>
      </c>
      <c r="DR470" s="617"/>
      <c r="DS470" s="617"/>
      <c r="DT470" s="617"/>
      <c r="DU470" s="617"/>
      <c r="DV470" s="617"/>
      <c r="DW470" s="617"/>
      <c r="DX470" s="606">
        <v>23799</v>
      </c>
      <c r="DY470" s="606">
        <v>0</v>
      </c>
      <c r="DZ470" s="606">
        <v>93.69</v>
      </c>
      <c r="EA470" s="606">
        <v>34.789999999999992</v>
      </c>
      <c r="EB470" s="617"/>
      <c r="EC470" s="617"/>
      <c r="ED470" s="617"/>
      <c r="EE470" s="617"/>
      <c r="EF470" s="617"/>
      <c r="EG470" s="617"/>
      <c r="EH470" s="617"/>
      <c r="EI470" s="617"/>
      <c r="EJ470" s="617"/>
      <c r="EK470" s="617"/>
      <c r="EL470" s="617"/>
      <c r="EM470" s="606">
        <v>996.59</v>
      </c>
      <c r="EN470" s="606"/>
      <c r="EO470" s="27">
        <v>4848</v>
      </c>
      <c r="EP470" s="27">
        <v>11453.2</v>
      </c>
      <c r="EQ470" s="27">
        <v>3140.9</v>
      </c>
      <c r="ER470" s="27">
        <v>2360.1</v>
      </c>
      <c r="ES470" s="27">
        <v>2966.6</v>
      </c>
      <c r="ET470" s="27"/>
      <c r="EU470" s="662">
        <v>3.04E-2</v>
      </c>
      <c r="EV470" s="662">
        <v>3.9322261365542635E-2</v>
      </c>
      <c r="EW470" s="662">
        <v>2.4565217391304319E-2</v>
      </c>
      <c r="EX470" s="662">
        <v>0.10737518910741305</v>
      </c>
      <c r="EY470" s="662">
        <v>1.7356740642596916E-2</v>
      </c>
    </row>
    <row r="471" spans="11:155" x14ac:dyDescent="0.2">
      <c r="K471" s="152"/>
      <c r="L471" s="394"/>
      <c r="M471" s="486">
        <v>45338</v>
      </c>
      <c r="N471" s="193">
        <v>5000</v>
      </c>
      <c r="O471" s="193">
        <v>11575</v>
      </c>
      <c r="P471" s="188">
        <v>3247</v>
      </c>
      <c r="Q471" s="191">
        <v>2637</v>
      </c>
      <c r="R471" s="578">
        <v>3112</v>
      </c>
      <c r="X471" s="490">
        <v>1498</v>
      </c>
      <c r="Y471" s="194">
        <v>64</v>
      </c>
      <c r="Z471" s="192">
        <v>0</v>
      </c>
      <c r="AA471" s="192">
        <v>10049.99</v>
      </c>
      <c r="AB471" s="192">
        <v>10680</v>
      </c>
      <c r="AC471" s="194">
        <v>-630.01000000000022</v>
      </c>
      <c r="AD471" s="194">
        <v>10680</v>
      </c>
      <c r="AE471" s="192">
        <v>11460.36</v>
      </c>
      <c r="AF471" s="192">
        <v>11575</v>
      </c>
      <c r="AG471" s="207">
        <v>11000</v>
      </c>
      <c r="AH471" s="622">
        <v>11104.36</v>
      </c>
      <c r="AI471" s="193">
        <v>0</v>
      </c>
      <c r="AJ471" s="194">
        <v>5000</v>
      </c>
      <c r="AK471" s="192">
        <v>0</v>
      </c>
      <c r="AL471" s="192">
        <v>0</v>
      </c>
      <c r="AM471" s="207">
        <v>1033.56</v>
      </c>
      <c r="AN471" s="207">
        <v>30.452380952380953</v>
      </c>
      <c r="AO471" s="197" t="e">
        <v>#DIV/0!</v>
      </c>
      <c r="AP471" s="6">
        <v>835.08</v>
      </c>
      <c r="AQ471" s="610">
        <v>0</v>
      </c>
      <c r="AR471" s="612">
        <v>1140.44</v>
      </c>
      <c r="AS471" s="612">
        <v>1138.58</v>
      </c>
      <c r="AT471" s="612">
        <v>1236.01</v>
      </c>
      <c r="AU471" s="612">
        <v>1213.03</v>
      </c>
      <c r="AV471" s="613">
        <v>1181.81</v>
      </c>
      <c r="AW471" s="2"/>
      <c r="AX471" s="2">
        <v>1.2789999999999999</v>
      </c>
      <c r="AY471" s="2">
        <v>1.5291999999999999</v>
      </c>
      <c r="AZ471" s="2">
        <v>2.5425</v>
      </c>
      <c r="BA471" s="2">
        <v>2.3132999999999999</v>
      </c>
      <c r="BB471" s="2">
        <v>2.0112000000000001</v>
      </c>
      <c r="BF471" s="2">
        <v>1055.98</v>
      </c>
      <c r="BG471" s="502">
        <v>1055.98</v>
      </c>
      <c r="BH471" s="503">
        <v>0</v>
      </c>
      <c r="BI471" s="503">
        <v>0</v>
      </c>
      <c r="BJ471" s="503">
        <v>0</v>
      </c>
      <c r="BK471" s="503">
        <v>1055.98</v>
      </c>
      <c r="BL471" s="503">
        <v>1055.98</v>
      </c>
      <c r="BM471" s="503">
        <v>1055.98</v>
      </c>
      <c r="BN471" s="503">
        <v>0</v>
      </c>
      <c r="BO471" s="503">
        <v>1055.98</v>
      </c>
      <c r="BP471" s="503">
        <v>39.860388721598682</v>
      </c>
      <c r="BQ471" s="503">
        <v>0</v>
      </c>
      <c r="BR471" s="503">
        <v>0</v>
      </c>
      <c r="BS471" s="503">
        <v>1055.98</v>
      </c>
      <c r="BT471" s="503">
        <v>0</v>
      </c>
      <c r="BU471" s="504">
        <v>0</v>
      </c>
      <c r="DB471" s="2">
        <v>0</v>
      </c>
      <c r="DF471" s="616">
        <v>722.32</v>
      </c>
      <c r="DG471" s="616">
        <v>296.95</v>
      </c>
      <c r="DJ471" s="606">
        <v>1019.27</v>
      </c>
      <c r="DK471" s="606">
        <v>722.32</v>
      </c>
      <c r="DL471" s="606">
        <v>296.95</v>
      </c>
      <c r="DM471" s="606">
        <v>978.38</v>
      </c>
      <c r="DN471" s="606">
        <v>814.83</v>
      </c>
      <c r="DO471" s="606">
        <v>3725.0299999999993</v>
      </c>
      <c r="DP471" s="606">
        <v>741.57999999999993</v>
      </c>
      <c r="DQ471" s="606">
        <v>0</v>
      </c>
      <c r="DR471" s="617"/>
      <c r="DS471" s="617"/>
      <c r="DT471" s="617"/>
      <c r="DU471" s="617"/>
      <c r="DV471" s="617"/>
      <c r="DW471" s="617"/>
      <c r="DX471" s="606">
        <v>41092</v>
      </c>
      <c r="DY471" s="606">
        <v>3</v>
      </c>
      <c r="DZ471" s="606">
        <v>98.55</v>
      </c>
      <c r="EA471" s="606">
        <v>40.519999999999996</v>
      </c>
      <c r="EB471" s="617"/>
      <c r="EC471" s="617"/>
      <c r="ED471" s="617"/>
      <c r="EE471" s="617"/>
      <c r="EF471" s="617"/>
      <c r="EG471" s="617"/>
      <c r="EH471" s="617"/>
      <c r="EI471" s="617"/>
      <c r="EJ471" s="617"/>
      <c r="EK471" s="617"/>
      <c r="EL471" s="617"/>
      <c r="EM471" s="606">
        <v>1033.56</v>
      </c>
      <c r="EN471" s="606"/>
      <c r="EO471" s="27">
        <v>4886.8</v>
      </c>
      <c r="EP471" s="27">
        <v>11140.9</v>
      </c>
      <c r="EQ471" s="27">
        <v>3133.6</v>
      </c>
      <c r="ER471" s="27">
        <v>2538.3000000000002</v>
      </c>
      <c r="ES471" s="27">
        <v>3057.6</v>
      </c>
      <c r="ET471" s="27"/>
      <c r="EU471" s="662">
        <v>2.2639999999999962E-2</v>
      </c>
      <c r="EV471" s="662">
        <v>3.7503239740820767E-2</v>
      </c>
      <c r="EW471" s="662">
        <v>3.4924545734524207E-2</v>
      </c>
      <c r="EX471" s="662">
        <v>3.7428896473265007E-2</v>
      </c>
      <c r="EY471" s="662">
        <v>1.7480719794344502E-2</v>
      </c>
    </row>
    <row r="472" spans="11:155" x14ac:dyDescent="0.2">
      <c r="K472" s="152"/>
      <c r="L472" s="394"/>
      <c r="M472" s="486">
        <v>45339</v>
      </c>
      <c r="N472" s="193">
        <v>5000</v>
      </c>
      <c r="O472" s="193">
        <v>11699</v>
      </c>
      <c r="P472" s="188">
        <v>3243</v>
      </c>
      <c r="Q472" s="191">
        <v>2739</v>
      </c>
      <c r="R472" s="578">
        <v>3044</v>
      </c>
      <c r="X472" s="490">
        <v>1417</v>
      </c>
      <c r="Y472" s="194">
        <v>64</v>
      </c>
      <c r="Z472" s="192">
        <v>0</v>
      </c>
      <c r="AA472" s="192">
        <v>10451.81</v>
      </c>
      <c r="AB472" s="192">
        <v>10863</v>
      </c>
      <c r="AC472" s="194">
        <v>-411.19000000000051</v>
      </c>
      <c r="AD472" s="194">
        <v>10863</v>
      </c>
      <c r="AE472" s="192">
        <v>11404.53</v>
      </c>
      <c r="AF472" s="192">
        <v>11699</v>
      </c>
      <c r="AG472" s="207">
        <v>11000</v>
      </c>
      <c r="AH472" s="622">
        <v>11183.53</v>
      </c>
      <c r="AI472" s="193">
        <v>0</v>
      </c>
      <c r="AJ472" s="194">
        <v>5000</v>
      </c>
      <c r="AK472" s="192">
        <v>0</v>
      </c>
      <c r="AL472" s="192">
        <v>0</v>
      </c>
      <c r="AM472" s="207">
        <v>1042.05</v>
      </c>
      <c r="AN472" s="207">
        <v>29.357142857142858</v>
      </c>
      <c r="AO472" s="197" t="e">
        <v>#DIV/0!</v>
      </c>
      <c r="AP472" s="6">
        <v>934.42</v>
      </c>
      <c r="AQ472" s="610">
        <v>0</v>
      </c>
      <c r="AR472" s="612">
        <v>1137.73</v>
      </c>
      <c r="AS472" s="612">
        <v>1137.72</v>
      </c>
      <c r="AT472" s="612">
        <v>1234.6600000000001</v>
      </c>
      <c r="AU472" s="612">
        <v>1210.42</v>
      </c>
      <c r="AV472" s="613">
        <v>1184.97</v>
      </c>
      <c r="AW472" s="2"/>
      <c r="AX472" s="2">
        <v>1.2330000000000001</v>
      </c>
      <c r="AY472" s="2">
        <v>1.5202</v>
      </c>
      <c r="AZ472" s="2">
        <v>2.5261999999999998</v>
      </c>
      <c r="BA472" s="2">
        <v>2.2736000000000001</v>
      </c>
      <c r="BB472" s="2">
        <v>2.052</v>
      </c>
      <c r="BF472" s="2">
        <v>1055.44</v>
      </c>
      <c r="BG472" s="502">
        <v>1055.44</v>
      </c>
      <c r="BH472" s="503">
        <v>0</v>
      </c>
      <c r="BI472" s="503">
        <v>0</v>
      </c>
      <c r="BJ472" s="503">
        <v>0</v>
      </c>
      <c r="BK472" s="503">
        <v>1055.44</v>
      </c>
      <c r="BL472" s="503">
        <v>1055.44</v>
      </c>
      <c r="BM472" s="503">
        <v>1055.44</v>
      </c>
      <c r="BN472" s="503">
        <v>0</v>
      </c>
      <c r="BO472" s="503">
        <v>1055.42</v>
      </c>
      <c r="BP472" s="503">
        <v>37.475607385811465</v>
      </c>
      <c r="BQ472" s="503">
        <v>0</v>
      </c>
      <c r="BR472" s="503">
        <v>0</v>
      </c>
      <c r="BS472" s="503">
        <v>1055.51</v>
      </c>
      <c r="BT472" s="503">
        <v>0</v>
      </c>
      <c r="BU472" s="504">
        <v>0</v>
      </c>
      <c r="DB472" s="2">
        <v>0</v>
      </c>
      <c r="DF472" s="616">
        <v>705.91</v>
      </c>
      <c r="DG472" s="616">
        <v>258.14999999999998</v>
      </c>
      <c r="DJ472" s="606">
        <v>964.06</v>
      </c>
      <c r="DK472" s="606">
        <v>705.91</v>
      </c>
      <c r="DL472" s="606">
        <v>258.14999999999998</v>
      </c>
      <c r="DM472" s="606">
        <v>1331.24</v>
      </c>
      <c r="DN472" s="606">
        <v>214.12</v>
      </c>
      <c r="DO472" s="606">
        <v>3099.7000000000003</v>
      </c>
      <c r="DP472" s="606">
        <v>785.61</v>
      </c>
      <c r="DQ472" s="606">
        <v>0</v>
      </c>
      <c r="DR472" s="617"/>
      <c r="DS472" s="617"/>
      <c r="DT472" s="617"/>
      <c r="DU472" s="617"/>
      <c r="DV472" s="617"/>
      <c r="DW472" s="617"/>
      <c r="DX472" s="606">
        <v>55912</v>
      </c>
      <c r="DY472" s="606">
        <v>1</v>
      </c>
      <c r="DZ472" s="606">
        <v>98.53</v>
      </c>
      <c r="EA472" s="606">
        <v>36.03</v>
      </c>
      <c r="EB472" s="617"/>
      <c r="EC472" s="617"/>
      <c r="ED472" s="617"/>
      <c r="EE472" s="617"/>
      <c r="EF472" s="617"/>
      <c r="EG472" s="617"/>
      <c r="EH472" s="617"/>
      <c r="EI472" s="617"/>
      <c r="EJ472" s="617"/>
      <c r="EK472" s="617"/>
      <c r="EL472" s="617"/>
      <c r="EM472" s="606">
        <v>1042.05</v>
      </c>
      <c r="EN472" s="606"/>
      <c r="EO472" s="27">
        <v>4898.3999999999996</v>
      </c>
      <c r="EP472" s="27">
        <v>11249</v>
      </c>
      <c r="EQ472" s="27">
        <v>3105.7</v>
      </c>
      <c r="ER472" s="27">
        <v>2628.4</v>
      </c>
      <c r="ES472" s="27">
        <v>2996.3</v>
      </c>
      <c r="ET472" s="27"/>
      <c r="EU472" s="662">
        <v>2.0320000000000074E-2</v>
      </c>
      <c r="EV472" s="662">
        <v>3.8464826053508844E-2</v>
      </c>
      <c r="EW472" s="662">
        <v>4.2337341967314271E-2</v>
      </c>
      <c r="EX472" s="662">
        <v>4.0379700620664441E-2</v>
      </c>
      <c r="EY472" s="662">
        <v>1.5670170827858022E-2</v>
      </c>
    </row>
    <row r="473" spans="11:155" x14ac:dyDescent="0.2">
      <c r="K473" s="152"/>
      <c r="L473" s="394"/>
      <c r="M473" s="486">
        <v>45340</v>
      </c>
      <c r="N473" s="193">
        <v>5000</v>
      </c>
      <c r="O473" s="193">
        <v>12024</v>
      </c>
      <c r="P473" s="188">
        <v>3378</v>
      </c>
      <c r="Q473" s="191">
        <v>2789</v>
      </c>
      <c r="R473" s="578">
        <v>3014</v>
      </c>
      <c r="X473" s="490">
        <v>1469</v>
      </c>
      <c r="Y473" s="194">
        <v>66</v>
      </c>
      <c r="Z473" s="192">
        <v>0</v>
      </c>
      <c r="AA473" s="192">
        <v>7909.7</v>
      </c>
      <c r="AB473" s="192">
        <v>8381</v>
      </c>
      <c r="AC473" s="194">
        <v>-471.30000000000018</v>
      </c>
      <c r="AD473" s="194">
        <v>8381</v>
      </c>
      <c r="AE473" s="192">
        <v>14206.29</v>
      </c>
      <c r="AF473" s="192">
        <v>12024</v>
      </c>
      <c r="AG473" s="207">
        <v>11000</v>
      </c>
      <c r="AH473" s="622">
        <v>11792.29</v>
      </c>
      <c r="AI473" s="193">
        <v>0</v>
      </c>
      <c r="AJ473" s="194">
        <v>5000</v>
      </c>
      <c r="AK473" s="192">
        <v>0</v>
      </c>
      <c r="AL473" s="192">
        <v>0</v>
      </c>
      <c r="AM473" s="207">
        <v>1043.6600000000001</v>
      </c>
      <c r="AN473" s="207">
        <v>30.571428571428573</v>
      </c>
      <c r="AO473" s="197" t="e">
        <v>#DIV/0!</v>
      </c>
      <c r="AP473" s="6">
        <v>1039.05</v>
      </c>
      <c r="AQ473" s="610">
        <v>0</v>
      </c>
      <c r="AR473" s="612">
        <v>1141.42</v>
      </c>
      <c r="AS473" s="612">
        <v>1143.27</v>
      </c>
      <c r="AT473" s="612">
        <v>1237.19</v>
      </c>
      <c r="AU473" s="612">
        <v>1215.45</v>
      </c>
      <c r="AV473" s="613">
        <v>1180.33</v>
      </c>
      <c r="AW473" s="2"/>
      <c r="AX473" s="2">
        <v>1.284</v>
      </c>
      <c r="AY473" s="2">
        <v>1.5863</v>
      </c>
      <c r="AZ473" s="2">
        <v>2.5567000000000002</v>
      </c>
      <c r="BA473" s="2">
        <v>2.3264</v>
      </c>
      <c r="BB473" s="2">
        <v>1.9917</v>
      </c>
      <c r="BF473" s="2">
        <v>1056.82</v>
      </c>
      <c r="BG473" s="502">
        <v>1056.82</v>
      </c>
      <c r="BH473" s="503">
        <v>0</v>
      </c>
      <c r="BI473" s="503">
        <v>0</v>
      </c>
      <c r="BJ473" s="503">
        <v>0</v>
      </c>
      <c r="BK473" s="503">
        <v>1056.82</v>
      </c>
      <c r="BL473" s="503">
        <v>1056.82</v>
      </c>
      <c r="BM473" s="503">
        <v>1056.82</v>
      </c>
      <c r="BN473" s="503">
        <v>0</v>
      </c>
      <c r="BO473" s="503">
        <v>1056.8900000000001</v>
      </c>
      <c r="BP473" s="503">
        <v>38.133943903835146</v>
      </c>
      <c r="BQ473" s="503">
        <v>0</v>
      </c>
      <c r="BR473" s="503">
        <v>0</v>
      </c>
      <c r="BS473" s="503">
        <v>1056.93</v>
      </c>
      <c r="BT473" s="503">
        <v>0</v>
      </c>
      <c r="BU473" s="504">
        <v>0</v>
      </c>
      <c r="DB473" s="2">
        <v>0</v>
      </c>
      <c r="DF473" s="616">
        <v>731.04</v>
      </c>
      <c r="DG473" s="616">
        <v>268.26</v>
      </c>
      <c r="DJ473" s="606">
        <v>999.3</v>
      </c>
      <c r="DK473" s="606">
        <v>731.04</v>
      </c>
      <c r="DL473" s="606">
        <v>268.26</v>
      </c>
      <c r="DM473" s="606">
        <v>0</v>
      </c>
      <c r="DN473" s="606">
        <v>0</v>
      </c>
      <c r="DO473" s="606">
        <v>3830.7399999999989</v>
      </c>
      <c r="DP473" s="606">
        <v>1053.8699999999999</v>
      </c>
      <c r="DQ473" s="606">
        <v>0</v>
      </c>
      <c r="DR473" s="617"/>
      <c r="DS473" s="617"/>
      <c r="DT473" s="617"/>
      <c r="DU473" s="617"/>
      <c r="DV473" s="617"/>
      <c r="DW473" s="617"/>
      <c r="DX473" s="606">
        <v>0</v>
      </c>
      <c r="DY473" s="606">
        <v>0</v>
      </c>
      <c r="DZ473" s="606">
        <v>101.74</v>
      </c>
      <c r="EA473" s="606">
        <v>37.33</v>
      </c>
      <c r="EB473" s="617"/>
      <c r="EC473" s="617"/>
      <c r="ED473" s="617"/>
      <c r="EE473" s="617"/>
      <c r="EF473" s="617"/>
      <c r="EG473" s="617"/>
      <c r="EH473" s="617"/>
      <c r="EI473" s="617"/>
      <c r="EJ473" s="617"/>
      <c r="EK473" s="617"/>
      <c r="EL473" s="617"/>
      <c r="EM473" s="606">
        <v>1043.6600000000001</v>
      </c>
      <c r="EN473" s="606"/>
      <c r="EO473" s="27">
        <v>4888.3</v>
      </c>
      <c r="EP473" s="27">
        <v>11539.4</v>
      </c>
      <c r="EQ473" s="27">
        <v>3283</v>
      </c>
      <c r="ER473" s="27">
        <v>2678.8</v>
      </c>
      <c r="ES473" s="27">
        <v>2984.4</v>
      </c>
      <c r="ET473" s="27"/>
      <c r="EU473" s="662">
        <v>2.2339999999999964E-2</v>
      </c>
      <c r="EV473" s="662">
        <v>4.0302727877578208E-2</v>
      </c>
      <c r="EW473" s="662">
        <v>2.8123149792776792E-2</v>
      </c>
      <c r="EX473" s="662">
        <v>3.9512370025098539E-2</v>
      </c>
      <c r="EY473" s="662">
        <v>9.8208360982083315E-3</v>
      </c>
    </row>
    <row r="474" spans="11:155" x14ac:dyDescent="0.2">
      <c r="K474" s="152"/>
      <c r="L474" s="394"/>
      <c r="M474" s="486">
        <v>45341</v>
      </c>
      <c r="N474" s="193">
        <v>4758.973</v>
      </c>
      <c r="O474" s="193">
        <v>11582</v>
      </c>
      <c r="P474" s="188">
        <v>3424.8629999999998</v>
      </c>
      <c r="Q474" s="191">
        <v>2791.2150000000001</v>
      </c>
      <c r="R474" s="578">
        <v>2659</v>
      </c>
      <c r="X474" s="490">
        <v>1341</v>
      </c>
      <c r="Y474" s="194">
        <v>63</v>
      </c>
      <c r="Z474" s="192">
        <v>0</v>
      </c>
      <c r="AA474" s="192">
        <v>7092.33</v>
      </c>
      <c r="AB474" s="192">
        <v>7373</v>
      </c>
      <c r="AC474" s="194">
        <v>-280.67000000000007</v>
      </c>
      <c r="AD474" s="194">
        <v>7373</v>
      </c>
      <c r="AE474" s="192">
        <v>14320.56</v>
      </c>
      <c r="AF474" s="192">
        <v>11582</v>
      </c>
      <c r="AG474" s="207">
        <v>11000</v>
      </c>
      <c r="AH474" s="622">
        <v>10939.56</v>
      </c>
      <c r="AI474" s="193">
        <v>0</v>
      </c>
      <c r="AJ474" s="194">
        <v>4758.973</v>
      </c>
      <c r="AK474" s="192">
        <v>0</v>
      </c>
      <c r="AL474" s="192">
        <v>0</v>
      </c>
      <c r="AM474" s="207">
        <v>1018.99</v>
      </c>
      <c r="AN474" s="207">
        <v>27.523809523809526</v>
      </c>
      <c r="AO474" s="197" t="e">
        <v>#DIV/0!</v>
      </c>
      <c r="AP474" s="6">
        <v>620.41</v>
      </c>
      <c r="AQ474" s="610">
        <v>479.04</v>
      </c>
      <c r="AR474" s="612">
        <v>1132.76</v>
      </c>
      <c r="AS474" s="612">
        <v>1137.3399999999999</v>
      </c>
      <c r="AT474" s="612">
        <v>1234.55</v>
      </c>
      <c r="AU474" s="612">
        <v>1209.98</v>
      </c>
      <c r="AV474" s="613">
        <v>1175.3499999999999</v>
      </c>
      <c r="AW474" s="2"/>
      <c r="AX474" s="2">
        <v>1.1559999999999999</v>
      </c>
      <c r="AY474" s="2">
        <v>1.5044</v>
      </c>
      <c r="AZ474" s="2">
        <v>2.5194000000000001</v>
      </c>
      <c r="BA474" s="2">
        <v>2.2559999999999998</v>
      </c>
      <c r="BB474" s="2">
        <v>1.9108000000000001</v>
      </c>
      <c r="BF474" s="2">
        <v>1057.1500000000001</v>
      </c>
      <c r="BG474" s="502">
        <v>1057.1500000000001</v>
      </c>
      <c r="BH474" s="503">
        <v>0</v>
      </c>
      <c r="BI474" s="503">
        <v>0</v>
      </c>
      <c r="BJ474" s="503">
        <v>0</v>
      </c>
      <c r="BK474" s="503">
        <v>1057.1500000000001</v>
      </c>
      <c r="BL474" s="503">
        <v>1057.1500000000001</v>
      </c>
      <c r="BM474" s="503">
        <v>1057.1500000000001</v>
      </c>
      <c r="BN474" s="503">
        <v>0</v>
      </c>
      <c r="BO474" s="503">
        <v>1057.07</v>
      </c>
      <c r="BP474" s="503">
        <v>36.183699025672176</v>
      </c>
      <c r="BQ474" s="503">
        <v>0</v>
      </c>
      <c r="BR474" s="503">
        <v>0</v>
      </c>
      <c r="BS474" s="503">
        <v>1057.0899999999999</v>
      </c>
      <c r="BT474" s="503">
        <v>0</v>
      </c>
      <c r="BU474" s="504">
        <v>0</v>
      </c>
      <c r="DB474" s="2">
        <v>0</v>
      </c>
      <c r="DF474" s="616">
        <v>657.12</v>
      </c>
      <c r="DG474" s="616">
        <v>255.29</v>
      </c>
      <c r="DJ474" s="606">
        <v>912.41</v>
      </c>
      <c r="DK474" s="606">
        <v>657.12</v>
      </c>
      <c r="DL474" s="606">
        <v>255.29</v>
      </c>
      <c r="DM474" s="606">
        <v>1006.1</v>
      </c>
      <c r="DN474" s="606">
        <v>325.98</v>
      </c>
      <c r="DO474" s="606">
        <v>3481.7599999999993</v>
      </c>
      <c r="DP474" s="606">
        <v>983.18</v>
      </c>
      <c r="DQ474" s="606">
        <v>0</v>
      </c>
      <c r="DR474" s="617"/>
      <c r="DS474" s="617"/>
      <c r="DT474" s="617"/>
      <c r="DU474" s="617"/>
      <c r="DV474" s="617"/>
      <c r="DW474" s="617"/>
      <c r="DX474" s="606">
        <v>42256</v>
      </c>
      <c r="DY474" s="606">
        <v>1</v>
      </c>
      <c r="DZ474" s="606">
        <v>96.38</v>
      </c>
      <c r="EA474" s="606">
        <v>37.450000000000017</v>
      </c>
      <c r="EB474" s="617"/>
      <c r="EC474" s="617"/>
      <c r="ED474" s="617"/>
      <c r="EE474" s="617"/>
      <c r="EF474" s="617"/>
      <c r="EG474" s="617"/>
      <c r="EH474" s="617"/>
      <c r="EI474" s="617"/>
      <c r="EJ474" s="617"/>
      <c r="EK474" s="617"/>
      <c r="EL474" s="617"/>
      <c r="EM474" s="606">
        <v>1018.99</v>
      </c>
      <c r="EN474" s="606"/>
      <c r="EO474" s="27">
        <v>4626</v>
      </c>
      <c r="EP474" s="27">
        <v>11125</v>
      </c>
      <c r="EQ474" s="27">
        <v>3288</v>
      </c>
      <c r="ER474" s="27">
        <v>2684</v>
      </c>
      <c r="ES474" s="27">
        <v>2659.3130000000001</v>
      </c>
      <c r="ET474" s="27"/>
      <c r="EU474" s="662">
        <v>2.7941532763476482E-2</v>
      </c>
      <c r="EV474" s="662">
        <v>3.9457779312726642E-2</v>
      </c>
      <c r="EW474" s="662">
        <v>3.9961598463938507E-2</v>
      </c>
      <c r="EX474" s="662">
        <v>3.841158778524769E-2</v>
      </c>
      <c r="EY474" s="662">
        <v>-1.1771342610007592E-4</v>
      </c>
    </row>
    <row r="475" spans="11:155" x14ac:dyDescent="0.2">
      <c r="K475" s="152"/>
      <c r="L475" s="394"/>
      <c r="M475" s="486">
        <v>45342</v>
      </c>
      <c r="N475" s="193">
        <v>4500</v>
      </c>
      <c r="O475" s="193">
        <v>11863</v>
      </c>
      <c r="P475" s="188">
        <v>3295</v>
      </c>
      <c r="Q475" s="191">
        <v>2816</v>
      </c>
      <c r="R475" s="578">
        <v>2938</v>
      </c>
      <c r="X475" s="490">
        <v>1400</v>
      </c>
      <c r="Y475" s="194">
        <v>64</v>
      </c>
      <c r="Z475" s="192">
        <v>0</v>
      </c>
      <c r="AA475" s="192">
        <v>7654.69</v>
      </c>
      <c r="AB475" s="192">
        <v>8006</v>
      </c>
      <c r="AC475" s="194">
        <v>-351.3100000000004</v>
      </c>
      <c r="AD475" s="194">
        <v>8006</v>
      </c>
      <c r="AE475" s="192">
        <v>13813.33</v>
      </c>
      <c r="AF475" s="192">
        <v>11863</v>
      </c>
      <c r="AG475" s="207">
        <v>11000</v>
      </c>
      <c r="AH475" s="622">
        <v>11010.33</v>
      </c>
      <c r="AI475" s="193">
        <v>0</v>
      </c>
      <c r="AJ475" s="194">
        <v>4500</v>
      </c>
      <c r="AK475" s="192">
        <v>0</v>
      </c>
      <c r="AL475" s="192">
        <v>0</v>
      </c>
      <c r="AM475" s="207">
        <v>1049.74</v>
      </c>
      <c r="AN475" s="207">
        <v>28.495238095238101</v>
      </c>
      <c r="AO475" s="197" t="e">
        <v>#DIV/0!</v>
      </c>
      <c r="AP475" s="6">
        <v>532.75</v>
      </c>
      <c r="AQ475" s="610">
        <v>546.17999999999995</v>
      </c>
      <c r="AR475" s="612">
        <v>1134.73</v>
      </c>
      <c r="AS475" s="612">
        <v>1132.6099999999999</v>
      </c>
      <c r="AT475" s="612">
        <v>1235.71</v>
      </c>
      <c r="AU475" s="612">
        <v>1209.05</v>
      </c>
      <c r="AV475" s="613">
        <v>1179.67</v>
      </c>
      <c r="AW475" s="2"/>
      <c r="AX475" s="2">
        <v>1.1968000000000001</v>
      </c>
      <c r="AY475" s="2">
        <v>1.458</v>
      </c>
      <c r="AZ475" s="2">
        <v>2.5381</v>
      </c>
      <c r="BA475" s="2">
        <v>2.2505999999999999</v>
      </c>
      <c r="BB475" s="2">
        <v>1.9896</v>
      </c>
      <c r="BF475" s="2">
        <v>1055.1400000000001</v>
      </c>
      <c r="BG475" s="502">
        <v>1055.1400000000001</v>
      </c>
      <c r="BH475" s="503">
        <v>0</v>
      </c>
      <c r="BI475" s="503">
        <v>0</v>
      </c>
      <c r="BJ475" s="503">
        <v>0</v>
      </c>
      <c r="BK475" s="503">
        <v>1055.1400000000001</v>
      </c>
      <c r="BL475" s="503">
        <v>1055.1400000000001</v>
      </c>
      <c r="BM475" s="503">
        <v>1055.1400000000001</v>
      </c>
      <c r="BN475" s="503">
        <v>0</v>
      </c>
      <c r="BO475" s="503">
        <v>1055.1199999999999</v>
      </c>
      <c r="BP475" s="503">
        <v>37.470092869510474</v>
      </c>
      <c r="BQ475" s="503">
        <v>0</v>
      </c>
      <c r="BR475" s="503">
        <v>0</v>
      </c>
      <c r="BS475" s="503">
        <v>1055.1199999999999</v>
      </c>
      <c r="BT475" s="503">
        <v>0</v>
      </c>
      <c r="BU475" s="504">
        <v>0</v>
      </c>
      <c r="DB475" s="2">
        <v>0</v>
      </c>
      <c r="DF475" s="616">
        <v>705.58</v>
      </c>
      <c r="DG475" s="616">
        <v>246.61</v>
      </c>
      <c r="DJ475" s="606">
        <v>952.19</v>
      </c>
      <c r="DK475" s="606">
        <v>705.58</v>
      </c>
      <c r="DL475" s="606">
        <v>246.61</v>
      </c>
      <c r="DM475" s="606">
        <v>1034.95</v>
      </c>
      <c r="DN475" s="606">
        <v>279.88</v>
      </c>
      <c r="DO475" s="606">
        <v>3152.3900000000003</v>
      </c>
      <c r="DP475" s="606">
        <v>949.91000000000008</v>
      </c>
      <c r="DQ475" s="606">
        <v>0</v>
      </c>
      <c r="DR475" s="617"/>
      <c r="DS475" s="617"/>
      <c r="DT475" s="617"/>
      <c r="DU475" s="617"/>
      <c r="DV475" s="617"/>
      <c r="DW475" s="617"/>
      <c r="DX475" s="606">
        <v>43468</v>
      </c>
      <c r="DY475" s="606">
        <v>1</v>
      </c>
      <c r="DZ475" s="606">
        <v>103.44</v>
      </c>
      <c r="EA475" s="606">
        <v>36.159999999999997</v>
      </c>
      <c r="EB475" s="617"/>
      <c r="EC475" s="617"/>
      <c r="ED475" s="617"/>
      <c r="EE475" s="617"/>
      <c r="EF475" s="617"/>
      <c r="EG475" s="617"/>
      <c r="EH475" s="617"/>
      <c r="EI475" s="617"/>
      <c r="EJ475" s="617"/>
      <c r="EK475" s="617"/>
      <c r="EL475" s="617"/>
      <c r="EM475" s="606">
        <v>1049.74</v>
      </c>
      <c r="EN475" s="606"/>
      <c r="EO475" s="27">
        <v>4423</v>
      </c>
      <c r="EP475" s="27">
        <v>11363</v>
      </c>
      <c r="EQ475" s="27">
        <v>3134</v>
      </c>
      <c r="ER475" s="27">
        <v>2699</v>
      </c>
      <c r="ES475" s="27">
        <v>2938</v>
      </c>
      <c r="ET475" s="27"/>
      <c r="EU475" s="662">
        <v>1.7111111111111112E-2</v>
      </c>
      <c r="EV475" s="662">
        <v>4.2147854674197086E-2</v>
      </c>
      <c r="EW475" s="662">
        <v>4.8861911987860392E-2</v>
      </c>
      <c r="EX475" s="662">
        <v>4.1548295454545456E-2</v>
      </c>
      <c r="EY475" s="662">
        <v>0</v>
      </c>
    </row>
    <row r="476" spans="11:155" x14ac:dyDescent="0.2">
      <c r="K476" s="152"/>
      <c r="L476" s="394"/>
      <c r="M476" s="486">
        <v>45343</v>
      </c>
      <c r="N476" s="193">
        <v>4500</v>
      </c>
      <c r="O476" s="193">
        <v>11821</v>
      </c>
      <c r="P476" s="188">
        <v>3024</v>
      </c>
      <c r="Q476" s="191">
        <v>2800</v>
      </c>
      <c r="R476" s="578">
        <v>3203</v>
      </c>
      <c r="X476" s="490">
        <v>1395</v>
      </c>
      <c r="Y476" s="194">
        <v>63</v>
      </c>
      <c r="Z476" s="192">
        <v>0</v>
      </c>
      <c r="AA476" s="192">
        <v>7691.23</v>
      </c>
      <c r="AB476" s="192">
        <v>8158</v>
      </c>
      <c r="AC476" s="194">
        <v>-466.77000000000044</v>
      </c>
      <c r="AD476" s="194">
        <v>8158</v>
      </c>
      <c r="AE476" s="192">
        <v>13433.62</v>
      </c>
      <c r="AF476" s="192">
        <v>11821</v>
      </c>
      <c r="AG476" s="207">
        <v>11000</v>
      </c>
      <c r="AH476" s="622">
        <v>10801.62</v>
      </c>
      <c r="AI476" s="193">
        <v>0</v>
      </c>
      <c r="AJ476" s="194">
        <v>4500</v>
      </c>
      <c r="AK476" s="192">
        <v>0</v>
      </c>
      <c r="AL476" s="192">
        <v>0</v>
      </c>
      <c r="AM476" s="207">
        <v>1054.0899999999999</v>
      </c>
      <c r="AN476" s="207">
        <v>28.659523809523812</v>
      </c>
      <c r="AO476" s="197" t="e">
        <v>#DIV/0!</v>
      </c>
      <c r="AP476" s="6">
        <v>672.11</v>
      </c>
      <c r="AQ476" s="610">
        <v>572.17999999999995</v>
      </c>
      <c r="AR476" s="612">
        <v>1135.53</v>
      </c>
      <c r="AS476" s="612">
        <v>1141.1400000000001</v>
      </c>
      <c r="AT476" s="612">
        <v>1230.93</v>
      </c>
      <c r="AU476" s="612">
        <v>1210.8800000000001</v>
      </c>
      <c r="AV476" s="613">
        <v>1169.82</v>
      </c>
      <c r="AW476" s="2"/>
      <c r="AX476" s="2">
        <v>1.2037</v>
      </c>
      <c r="AY476" s="2">
        <v>1.5629</v>
      </c>
      <c r="AZ476" s="2">
        <v>2.4775999999999998</v>
      </c>
      <c r="BA476" s="2">
        <v>2.2761</v>
      </c>
      <c r="BB476" s="2">
        <v>1.8548</v>
      </c>
      <c r="BF476" s="2">
        <v>1054.97</v>
      </c>
      <c r="BG476" s="502">
        <v>1054.97</v>
      </c>
      <c r="BH476" s="503">
        <v>0</v>
      </c>
      <c r="BI476" s="503">
        <v>0</v>
      </c>
      <c r="BJ476" s="503">
        <v>0</v>
      </c>
      <c r="BK476" s="503">
        <v>1054.97</v>
      </c>
      <c r="BL476" s="503">
        <v>1054.97</v>
      </c>
      <c r="BM476" s="503">
        <v>1054.97</v>
      </c>
      <c r="BN476" s="503">
        <v>0</v>
      </c>
      <c r="BO476" s="503">
        <v>1055</v>
      </c>
      <c r="BP476" s="503">
        <v>37.447530377150073</v>
      </c>
      <c r="BQ476" s="503">
        <v>0</v>
      </c>
      <c r="BR476" s="503">
        <v>0</v>
      </c>
      <c r="BS476" s="503">
        <v>1055.07</v>
      </c>
      <c r="BT476" s="503">
        <v>0</v>
      </c>
      <c r="BU476" s="504">
        <v>0</v>
      </c>
      <c r="DB476" s="2">
        <v>0</v>
      </c>
      <c r="DF476" s="616">
        <v>694.92</v>
      </c>
      <c r="DG476" s="616">
        <v>254.3</v>
      </c>
      <c r="DJ476" s="606">
        <v>949.22</v>
      </c>
      <c r="DK476" s="606">
        <v>694.92</v>
      </c>
      <c r="DL476" s="606">
        <v>254.3</v>
      </c>
      <c r="DM476" s="606">
        <v>491.45</v>
      </c>
      <c r="DN476" s="606">
        <v>210.45</v>
      </c>
      <c r="DO476" s="606">
        <v>3355.8599999999997</v>
      </c>
      <c r="DP476" s="606">
        <v>993.76</v>
      </c>
      <c r="DQ476" s="606">
        <v>0</v>
      </c>
      <c r="DR476" s="617"/>
      <c r="DS476" s="617"/>
      <c r="DT476" s="617"/>
      <c r="DU476" s="617"/>
      <c r="DV476" s="617"/>
      <c r="DW476" s="617"/>
      <c r="DX476" s="606">
        <v>20641</v>
      </c>
      <c r="DY476" s="606">
        <v>1</v>
      </c>
      <c r="DZ476" s="606">
        <v>101.34</v>
      </c>
      <c r="EA476" s="606">
        <v>37.090000000000003</v>
      </c>
      <c r="EB476" s="617"/>
      <c r="EC476" s="617"/>
      <c r="ED476" s="617"/>
      <c r="EE476" s="617"/>
      <c r="EF476" s="617"/>
      <c r="EG476" s="617"/>
      <c r="EH476" s="617"/>
      <c r="EI476" s="617"/>
      <c r="EJ476" s="617"/>
      <c r="EK476" s="617"/>
      <c r="EL476" s="617"/>
      <c r="EM476" s="606">
        <v>1054.0899999999999</v>
      </c>
      <c r="EN476" s="606"/>
      <c r="EO476" s="27">
        <v>4416</v>
      </c>
      <c r="EP476" s="27">
        <v>11367</v>
      </c>
      <c r="EQ476" s="27">
        <v>2928</v>
      </c>
      <c r="ER476" s="27">
        <v>2691</v>
      </c>
      <c r="ES476" s="27">
        <v>3202</v>
      </c>
      <c r="ET476" s="27"/>
      <c r="EU476" s="662">
        <v>1.8666666666666668E-2</v>
      </c>
      <c r="EV476" s="662">
        <v>3.840622620759665E-2</v>
      </c>
      <c r="EW476" s="662">
        <v>3.1746031746031744E-2</v>
      </c>
      <c r="EX476" s="662">
        <v>3.892857142857143E-2</v>
      </c>
      <c r="EY476" s="662">
        <v>3.1220730565095225E-4</v>
      </c>
    </row>
    <row r="477" spans="11:155" x14ac:dyDescent="0.2">
      <c r="K477" s="152"/>
      <c r="L477" s="394"/>
      <c r="M477" s="486">
        <v>45344</v>
      </c>
      <c r="N477" s="193">
        <v>4703</v>
      </c>
      <c r="O477" s="193">
        <v>11609</v>
      </c>
      <c r="P477" s="188">
        <v>2899</v>
      </c>
      <c r="Q477" s="191">
        <v>2796</v>
      </c>
      <c r="R477" s="578">
        <v>3247</v>
      </c>
      <c r="X477" s="490">
        <v>1372</v>
      </c>
      <c r="Y477" s="194">
        <v>63</v>
      </c>
      <c r="Z477" s="192">
        <v>0</v>
      </c>
      <c r="AA477" s="192">
        <v>7437.05</v>
      </c>
      <c r="AB477" s="192">
        <v>7792</v>
      </c>
      <c r="AC477" s="194">
        <v>-354.94999999999982</v>
      </c>
      <c r="AD477" s="194">
        <v>7792</v>
      </c>
      <c r="AE477" s="192">
        <v>13523.09</v>
      </c>
      <c r="AF477" s="192">
        <v>11609</v>
      </c>
      <c r="AG477" s="207">
        <v>11000</v>
      </c>
      <c r="AH477" s="622">
        <v>10561.09</v>
      </c>
      <c r="AI477" s="193">
        <v>0</v>
      </c>
      <c r="AJ477" s="194">
        <v>4703</v>
      </c>
      <c r="AK477" s="192">
        <v>0</v>
      </c>
      <c r="AL477" s="192">
        <v>0</v>
      </c>
      <c r="AM477" s="207">
        <v>1046.1199999999999</v>
      </c>
      <c r="AN477" s="207">
        <v>29.669047619047618</v>
      </c>
      <c r="AO477" s="197" t="e">
        <v>#DIV/0!</v>
      </c>
      <c r="AP477" s="6">
        <v>922.24</v>
      </c>
      <c r="AQ477" s="610">
        <v>535.54999999999995</v>
      </c>
      <c r="AR477" s="612">
        <v>1138.58</v>
      </c>
      <c r="AS477" s="612">
        <v>1143.0899999999999</v>
      </c>
      <c r="AT477" s="612">
        <v>1229</v>
      </c>
      <c r="AU477" s="612">
        <v>1212.54</v>
      </c>
      <c r="AV477" s="613">
        <v>1165.1199999999999</v>
      </c>
      <c r="AW477" s="2"/>
      <c r="AX477" s="2">
        <v>1.2461</v>
      </c>
      <c r="AY477" s="2">
        <v>1.5864</v>
      </c>
      <c r="AZ477" s="2">
        <v>2.4573999999999998</v>
      </c>
      <c r="BA477" s="2">
        <v>2.2900999999999998</v>
      </c>
      <c r="BB477" s="2">
        <v>1.7884</v>
      </c>
      <c r="BF477" s="2">
        <v>1055.57</v>
      </c>
      <c r="BG477" s="502">
        <v>1055.57</v>
      </c>
      <c r="BH477" s="503">
        <v>0</v>
      </c>
      <c r="BI477" s="503">
        <v>0</v>
      </c>
      <c r="BJ477" s="503">
        <v>0</v>
      </c>
      <c r="BK477" s="503">
        <v>1055.57</v>
      </c>
      <c r="BL477" s="503">
        <v>1055.57</v>
      </c>
      <c r="BM477" s="503">
        <v>1055.57</v>
      </c>
      <c r="BN477" s="503">
        <v>0</v>
      </c>
      <c r="BO477" s="503">
        <v>1055.26</v>
      </c>
      <c r="BP477" s="503">
        <v>36.95652173913043</v>
      </c>
      <c r="BQ477" s="503">
        <v>0</v>
      </c>
      <c r="BR477" s="503">
        <v>0</v>
      </c>
      <c r="BS477" s="503">
        <v>1055.5899999999999</v>
      </c>
      <c r="BT477" s="503">
        <v>0</v>
      </c>
      <c r="BU477" s="504">
        <v>0</v>
      </c>
      <c r="DB477" s="2">
        <v>0</v>
      </c>
      <c r="DF477" s="616">
        <v>670.79</v>
      </c>
      <c r="DG477" s="616">
        <v>262.51</v>
      </c>
      <c r="DJ477" s="606">
        <v>933.3</v>
      </c>
      <c r="DK477" s="606">
        <v>670.79</v>
      </c>
      <c r="DL477" s="606">
        <v>262.51</v>
      </c>
      <c r="DM477" s="606">
        <v>684.57</v>
      </c>
      <c r="DN477" s="606">
        <v>327.05</v>
      </c>
      <c r="DO477" s="606">
        <v>3342.08</v>
      </c>
      <c r="DP477" s="606">
        <v>929.22</v>
      </c>
      <c r="DQ477" s="606">
        <v>0</v>
      </c>
      <c r="DR477" s="617"/>
      <c r="DS477" s="617"/>
      <c r="DT477" s="617"/>
      <c r="DU477" s="617"/>
      <c r="DV477" s="617"/>
      <c r="DW477" s="617"/>
      <c r="DX477" s="606">
        <v>28752</v>
      </c>
      <c r="DY477" s="606">
        <v>1</v>
      </c>
      <c r="DZ477" s="606">
        <v>98.49</v>
      </c>
      <c r="EA477" s="606">
        <v>38.540000000000006</v>
      </c>
      <c r="EB477" s="617"/>
      <c r="EC477" s="617"/>
      <c r="ED477" s="617"/>
      <c r="EE477" s="617"/>
      <c r="EF477" s="617"/>
      <c r="EG477" s="617"/>
      <c r="EH477" s="617"/>
      <c r="EI477" s="617"/>
      <c r="EJ477" s="617"/>
      <c r="EK477" s="617"/>
      <c r="EL477" s="617"/>
      <c r="EM477" s="606">
        <v>1046.1199999999999</v>
      </c>
      <c r="EN477" s="606"/>
      <c r="EO477" s="27">
        <v>4609</v>
      </c>
      <c r="EP477" s="27">
        <v>11176</v>
      </c>
      <c r="EQ477" s="27">
        <v>2863</v>
      </c>
      <c r="ER477" s="27">
        <v>2687</v>
      </c>
      <c r="ES477" s="27">
        <v>3247</v>
      </c>
      <c r="ET477" s="27"/>
      <c r="EU477" s="662">
        <v>1.9987242185838826E-2</v>
      </c>
      <c r="EV477" s="662">
        <v>3.7298647600999227E-2</v>
      </c>
      <c r="EW477" s="662">
        <v>1.2418075198344257E-2</v>
      </c>
      <c r="EX477" s="662">
        <v>3.8984263233190271E-2</v>
      </c>
      <c r="EY477" s="662">
        <v>0</v>
      </c>
    </row>
    <row r="478" spans="11:155" x14ac:dyDescent="0.2">
      <c r="K478" s="152"/>
      <c r="L478" s="394"/>
      <c r="M478" s="486">
        <v>45345</v>
      </c>
      <c r="N478" s="193">
        <v>4501</v>
      </c>
      <c r="O478" s="193">
        <v>11737</v>
      </c>
      <c r="P478" s="188">
        <v>3222</v>
      </c>
      <c r="Q478" s="191">
        <v>2793</v>
      </c>
      <c r="R478" s="578">
        <v>2995</v>
      </c>
      <c r="X478" s="490">
        <v>1380</v>
      </c>
      <c r="Y478" s="194">
        <v>63</v>
      </c>
      <c r="Z478" s="192">
        <v>0</v>
      </c>
      <c r="AA478" s="192">
        <v>9821.9599999999991</v>
      </c>
      <c r="AB478" s="192">
        <v>10461</v>
      </c>
      <c r="AC478" s="194">
        <v>-639.04000000000087</v>
      </c>
      <c r="AD478" s="194">
        <v>10461</v>
      </c>
      <c r="AE478" s="192">
        <v>11121.98</v>
      </c>
      <c r="AF478" s="192">
        <v>11737</v>
      </c>
      <c r="AG478" s="207">
        <v>11000</v>
      </c>
      <c r="AH478" s="622">
        <v>10562.98</v>
      </c>
      <c r="AI478" s="193">
        <v>0</v>
      </c>
      <c r="AJ478" s="194">
        <v>4501</v>
      </c>
      <c r="AK478" s="192">
        <v>0</v>
      </c>
      <c r="AL478" s="192">
        <v>0</v>
      </c>
      <c r="AM478" s="207">
        <v>1059.25</v>
      </c>
      <c r="AN478" s="207">
        <v>30.566666666666666</v>
      </c>
      <c r="AO478" s="197" t="e">
        <v>#DIV/0!</v>
      </c>
      <c r="AP478" s="6">
        <v>613.29999999999995</v>
      </c>
      <c r="AQ478" s="610">
        <v>549.47</v>
      </c>
      <c r="AR478" s="612">
        <v>1141.32</v>
      </c>
      <c r="AS478" s="612">
        <v>1143.03</v>
      </c>
      <c r="AT478" s="612">
        <v>1231.8699999999999</v>
      </c>
      <c r="AU478" s="612">
        <v>1212.42</v>
      </c>
      <c r="AV478" s="613">
        <v>1164.0999999999999</v>
      </c>
      <c r="AW478" s="2"/>
      <c r="AX478" s="2">
        <v>1.2838000000000001</v>
      </c>
      <c r="AY478" s="2">
        <v>1.5807</v>
      </c>
      <c r="AZ478" s="2">
        <v>2.4933999999999998</v>
      </c>
      <c r="BA478" s="2">
        <v>2.2896000000000001</v>
      </c>
      <c r="BB478" s="2">
        <v>1.7778</v>
      </c>
      <c r="BF478" s="2">
        <v>1057.8</v>
      </c>
      <c r="BG478" s="502">
        <v>1057.8</v>
      </c>
      <c r="BH478" s="503">
        <v>0</v>
      </c>
      <c r="BI478" s="503">
        <v>0</v>
      </c>
      <c r="BJ478" s="503">
        <v>0</v>
      </c>
      <c r="BK478" s="503">
        <v>1057.8</v>
      </c>
      <c r="BL478" s="503">
        <v>1057.8</v>
      </c>
      <c r="BM478" s="503">
        <v>1057.8</v>
      </c>
      <c r="BN478" s="503">
        <v>0</v>
      </c>
      <c r="BO478" s="503">
        <v>1057.8399999999999</v>
      </c>
      <c r="BP478" s="503">
        <v>37.178786438529784</v>
      </c>
      <c r="BQ478" s="503">
        <v>0</v>
      </c>
      <c r="BR478" s="503">
        <v>0</v>
      </c>
      <c r="BS478" s="503">
        <v>1057.83</v>
      </c>
      <c r="BT478" s="503">
        <v>0</v>
      </c>
      <c r="BU478" s="504">
        <v>0</v>
      </c>
      <c r="DB478" s="2">
        <v>0</v>
      </c>
      <c r="DF478" s="616">
        <v>682.43</v>
      </c>
      <c r="DG478" s="616">
        <v>256.26</v>
      </c>
      <c r="DJ478" s="606">
        <v>938.68999999999994</v>
      </c>
      <c r="DK478" s="606">
        <v>682.43</v>
      </c>
      <c r="DL478" s="606">
        <v>256.26</v>
      </c>
      <c r="DM478" s="606">
        <v>763.52</v>
      </c>
      <c r="DN478" s="606">
        <v>256.19</v>
      </c>
      <c r="DO478" s="606">
        <v>3260.9900000000002</v>
      </c>
      <c r="DP478" s="606">
        <v>929.29</v>
      </c>
      <c r="DQ478" s="606">
        <v>0</v>
      </c>
      <c r="DR478" s="617"/>
      <c r="DS478" s="617"/>
      <c r="DT478" s="617"/>
      <c r="DU478" s="617"/>
      <c r="DV478" s="617"/>
      <c r="DW478" s="617"/>
      <c r="DX478" s="606">
        <v>32068</v>
      </c>
      <c r="DY478" s="606">
        <v>1</v>
      </c>
      <c r="DZ478" s="606">
        <v>98.99</v>
      </c>
      <c r="EA478" s="606">
        <v>37.17</v>
      </c>
      <c r="EB478" s="617"/>
      <c r="EC478" s="617"/>
      <c r="ED478" s="617"/>
      <c r="EE478" s="617"/>
      <c r="EF478" s="617"/>
      <c r="EG478" s="617"/>
      <c r="EH478" s="617"/>
      <c r="EI478" s="617"/>
      <c r="EJ478" s="617"/>
      <c r="EK478" s="617"/>
      <c r="EL478" s="617"/>
      <c r="EM478" s="606">
        <v>1059.25</v>
      </c>
      <c r="EN478" s="606"/>
      <c r="EO478" s="27">
        <v>4429</v>
      </c>
      <c r="EP478" s="27">
        <v>11295</v>
      </c>
      <c r="EQ478" s="27">
        <v>3052</v>
      </c>
      <c r="ER478" s="27">
        <v>2683</v>
      </c>
      <c r="ES478" s="27">
        <v>2950</v>
      </c>
      <c r="ET478" s="27"/>
      <c r="EU478" s="662">
        <v>1.5996445234392358E-2</v>
      </c>
      <c r="EV478" s="662">
        <v>3.7658686206015167E-2</v>
      </c>
      <c r="EW478" s="662">
        <v>5.2762259466170081E-2</v>
      </c>
      <c r="EX478" s="662">
        <v>3.9384174722520586E-2</v>
      </c>
      <c r="EY478" s="662">
        <v>1.5025041736227046E-2</v>
      </c>
    </row>
    <row r="479" spans="11:155" x14ac:dyDescent="0.2">
      <c r="K479" s="152"/>
      <c r="L479" s="394"/>
      <c r="M479" s="486">
        <v>45346</v>
      </c>
      <c r="N479" s="193">
        <v>4500</v>
      </c>
      <c r="O479" s="193">
        <v>11771</v>
      </c>
      <c r="P479" s="188">
        <v>3147</v>
      </c>
      <c r="Q479" s="191">
        <v>2791</v>
      </c>
      <c r="R479" s="578">
        <v>3412</v>
      </c>
      <c r="X479" s="490">
        <v>1433</v>
      </c>
      <c r="Y479" s="194">
        <v>64</v>
      </c>
      <c r="Z479" s="192">
        <v>0</v>
      </c>
      <c r="AA479" s="192">
        <v>8275.77</v>
      </c>
      <c r="AB479" s="192">
        <v>8662</v>
      </c>
      <c r="AC479" s="194">
        <v>-386.22999999999956</v>
      </c>
      <c r="AD479" s="194">
        <v>8662</v>
      </c>
      <c r="AE479" s="192">
        <v>12883.13</v>
      </c>
      <c r="AF479" s="192">
        <v>11771</v>
      </c>
      <c r="AG479" s="207">
        <v>11000</v>
      </c>
      <c r="AH479" s="622">
        <v>10696.13</v>
      </c>
      <c r="AI479" s="193">
        <v>0</v>
      </c>
      <c r="AJ479" s="194">
        <v>4500</v>
      </c>
      <c r="AK479" s="192">
        <v>0</v>
      </c>
      <c r="AL479" s="192">
        <v>0</v>
      </c>
      <c r="AM479" s="207">
        <v>1028.6500000000001</v>
      </c>
      <c r="AN479" s="207">
        <v>30.44047619047619</v>
      </c>
      <c r="AO479" s="197" t="e">
        <v>#DIV/0!</v>
      </c>
      <c r="AP479" s="6">
        <v>994.81</v>
      </c>
      <c r="AQ479" s="610">
        <v>555.41</v>
      </c>
      <c r="AR479" s="612">
        <v>1140.5</v>
      </c>
      <c r="AS479" s="612">
        <v>1143.28</v>
      </c>
      <c r="AT479" s="612">
        <v>1234.26</v>
      </c>
      <c r="AU479" s="612">
        <v>1211.7</v>
      </c>
      <c r="AV479" s="613">
        <v>1168.3499999999999</v>
      </c>
      <c r="AW479" s="2"/>
      <c r="AX479" s="2">
        <v>1.2785</v>
      </c>
      <c r="AY479" s="2">
        <v>1.5808</v>
      </c>
      <c r="AZ479" s="2">
        <v>2.5228000000000002</v>
      </c>
      <c r="BA479" s="2">
        <v>2.2829000000000002</v>
      </c>
      <c r="BB479" s="2">
        <v>1.827</v>
      </c>
      <c r="BF479" s="2">
        <v>1055.8599999999999</v>
      </c>
      <c r="BG479" s="502">
        <v>1055.8599999999999</v>
      </c>
      <c r="BH479" s="503">
        <v>0</v>
      </c>
      <c r="BI479" s="503">
        <v>0</v>
      </c>
      <c r="BJ479" s="503">
        <v>0</v>
      </c>
      <c r="BK479" s="503">
        <v>1055.8599999999999</v>
      </c>
      <c r="BL479" s="503">
        <v>1055.8599999999999</v>
      </c>
      <c r="BM479" s="503">
        <v>1055.8599999999999</v>
      </c>
      <c r="BN479" s="503">
        <v>0</v>
      </c>
      <c r="BO479" s="503">
        <v>1055.8800000000001</v>
      </c>
      <c r="BP479" s="503">
        <v>38.039498848600758</v>
      </c>
      <c r="BQ479" s="503">
        <v>0</v>
      </c>
      <c r="BR479" s="503">
        <v>0</v>
      </c>
      <c r="BS479" s="503">
        <v>1055.8800000000001</v>
      </c>
      <c r="BT479" s="503">
        <v>0</v>
      </c>
      <c r="BU479" s="504">
        <v>0</v>
      </c>
      <c r="DB479" s="2">
        <v>0</v>
      </c>
      <c r="DF479" s="616">
        <v>706.35</v>
      </c>
      <c r="DG479" s="616">
        <v>268.26</v>
      </c>
      <c r="DJ479" s="606">
        <v>974.61</v>
      </c>
      <c r="DK479" s="606">
        <v>706.35</v>
      </c>
      <c r="DL479" s="606">
        <v>268.26</v>
      </c>
      <c r="DM479" s="606">
        <v>689.81</v>
      </c>
      <c r="DN479" s="606">
        <v>418.83</v>
      </c>
      <c r="DO479" s="606">
        <v>3277.53</v>
      </c>
      <c r="DP479" s="606">
        <v>778.72</v>
      </c>
      <c r="DQ479" s="606">
        <v>0</v>
      </c>
      <c r="DR479" s="617"/>
      <c r="DS479" s="617"/>
      <c r="DT479" s="617"/>
      <c r="DU479" s="617"/>
      <c r="DV479" s="617"/>
      <c r="DW479" s="617"/>
      <c r="DX479" s="606">
        <v>28972</v>
      </c>
      <c r="DY479" s="606">
        <v>2</v>
      </c>
      <c r="DZ479" s="606">
        <v>100.23</v>
      </c>
      <c r="EA479" s="606">
        <v>38.059999999999988</v>
      </c>
      <c r="EB479" s="617"/>
      <c r="EC479" s="617"/>
      <c r="ED479" s="617"/>
      <c r="EE479" s="617"/>
      <c r="EF479" s="617"/>
      <c r="EG479" s="617"/>
      <c r="EH479" s="617"/>
      <c r="EI479" s="617"/>
      <c r="EJ479" s="617"/>
      <c r="EK479" s="617"/>
      <c r="EL479" s="617"/>
      <c r="EM479" s="606">
        <v>1028.6500000000001</v>
      </c>
      <c r="EN479" s="606"/>
      <c r="EO479" s="27">
        <v>4444</v>
      </c>
      <c r="EP479" s="27">
        <v>11322</v>
      </c>
      <c r="EQ479" s="27">
        <v>3035</v>
      </c>
      <c r="ER479" s="27">
        <v>2678</v>
      </c>
      <c r="ES479" s="27">
        <v>3411</v>
      </c>
      <c r="ET479" s="27"/>
      <c r="EU479" s="662">
        <v>1.2444444444444444E-2</v>
      </c>
      <c r="EV479" s="662">
        <v>3.8144592642936029E-2</v>
      </c>
      <c r="EW479" s="662">
        <v>3.5589450270098508E-2</v>
      </c>
      <c r="EX479" s="662">
        <v>4.0487280544607665E-2</v>
      </c>
      <c r="EY479" s="662">
        <v>2.9308323563892143E-4</v>
      </c>
    </row>
    <row r="480" spans="11:155" x14ac:dyDescent="0.2">
      <c r="K480" s="152"/>
      <c r="L480" s="394"/>
      <c r="M480" s="486">
        <v>45347</v>
      </c>
      <c r="N480" s="193">
        <v>4500</v>
      </c>
      <c r="O480" s="193">
        <v>11806</v>
      </c>
      <c r="P480" s="188">
        <v>3140</v>
      </c>
      <c r="Q480" s="191">
        <v>2769</v>
      </c>
      <c r="R480" s="578">
        <v>3440</v>
      </c>
      <c r="X480" s="490">
        <v>1408</v>
      </c>
      <c r="Y480" s="194">
        <v>64</v>
      </c>
      <c r="Z480" s="192">
        <v>0</v>
      </c>
      <c r="AA480" s="192">
        <v>5460.47</v>
      </c>
      <c r="AB480" s="192">
        <v>5704</v>
      </c>
      <c r="AC480" s="194">
        <v>-243.52999999999975</v>
      </c>
      <c r="AD480" s="194">
        <v>5704</v>
      </c>
      <c r="AE480" s="192">
        <v>16122.68</v>
      </c>
      <c r="AF480" s="192">
        <v>11806</v>
      </c>
      <c r="AG480" s="207">
        <v>11000</v>
      </c>
      <c r="AH480" s="622">
        <v>11413.68</v>
      </c>
      <c r="AI480" s="193">
        <v>0</v>
      </c>
      <c r="AJ480" s="194">
        <v>4500</v>
      </c>
      <c r="AK480" s="192">
        <v>0</v>
      </c>
      <c r="AL480" s="192">
        <v>0</v>
      </c>
      <c r="AM480" s="207">
        <v>1004.21</v>
      </c>
      <c r="AN480" s="207">
        <v>29.561904761904763</v>
      </c>
      <c r="AO480" s="197" t="e">
        <v>#DIV/0!</v>
      </c>
      <c r="AP480" s="6">
        <v>802.69</v>
      </c>
      <c r="AQ480" s="610">
        <v>549.41999999999996</v>
      </c>
      <c r="AR480" s="612">
        <v>1138.43</v>
      </c>
      <c r="AS480" s="612">
        <v>1141.52</v>
      </c>
      <c r="AT480" s="612">
        <v>1235.1300000000001</v>
      </c>
      <c r="AU480" s="612">
        <v>1211.08</v>
      </c>
      <c r="AV480" s="613">
        <v>1166.18</v>
      </c>
      <c r="AW480" s="2"/>
      <c r="AX480" s="2">
        <v>1.2416</v>
      </c>
      <c r="AY480" s="2">
        <v>1.5575000000000001</v>
      </c>
      <c r="AZ480" s="2">
        <v>2.5310999999999999</v>
      </c>
      <c r="BA480" s="2">
        <v>2.2726000000000002</v>
      </c>
      <c r="BB480" s="2">
        <v>1.8082</v>
      </c>
      <c r="BF480" s="2">
        <v>1055.45</v>
      </c>
      <c r="BG480" s="502">
        <v>1055.45</v>
      </c>
      <c r="BH480" s="503">
        <v>0</v>
      </c>
      <c r="BI480" s="503">
        <v>0</v>
      </c>
      <c r="BJ480" s="503">
        <v>0</v>
      </c>
      <c r="BK480" s="503">
        <v>1055.45</v>
      </c>
      <c r="BL480" s="503">
        <v>1055.45</v>
      </c>
      <c r="BM480" s="503">
        <v>1055.45</v>
      </c>
      <c r="BN480" s="503">
        <v>0</v>
      </c>
      <c r="BO480" s="503">
        <v>1055.45</v>
      </c>
      <c r="BP480" s="503">
        <v>37.330344961995714</v>
      </c>
      <c r="BQ480" s="503">
        <v>0</v>
      </c>
      <c r="BR480" s="503">
        <v>0</v>
      </c>
      <c r="BS480" s="503">
        <v>1055.51</v>
      </c>
      <c r="BT480" s="503">
        <v>0</v>
      </c>
      <c r="BU480" s="504">
        <v>0</v>
      </c>
      <c r="DB480" s="2">
        <v>0</v>
      </c>
      <c r="DF480" s="616">
        <v>708.21</v>
      </c>
      <c r="DG480" s="616">
        <v>249.5</v>
      </c>
      <c r="DJ480" s="606">
        <v>957.71</v>
      </c>
      <c r="DK480" s="606">
        <v>708.21</v>
      </c>
      <c r="DL480" s="606">
        <v>249.5</v>
      </c>
      <c r="DM480" s="606">
        <v>0</v>
      </c>
      <c r="DN480" s="606">
        <v>0</v>
      </c>
      <c r="DO480" s="606">
        <v>3985.7400000000002</v>
      </c>
      <c r="DP480" s="606">
        <v>1028.22</v>
      </c>
      <c r="DQ480" s="606">
        <v>0</v>
      </c>
      <c r="DR480" s="617"/>
      <c r="DS480" s="617"/>
      <c r="DT480" s="617"/>
      <c r="DU480" s="617"/>
      <c r="DV480" s="617"/>
      <c r="DW480" s="617"/>
      <c r="DX480" s="606">
        <v>0</v>
      </c>
      <c r="DY480" s="606">
        <v>0</v>
      </c>
      <c r="DZ480" s="606">
        <v>100.3</v>
      </c>
      <c r="EA480" s="606">
        <v>35.33</v>
      </c>
      <c r="EB480" s="617"/>
      <c r="EC480" s="617"/>
      <c r="ED480" s="617"/>
      <c r="EE480" s="617"/>
      <c r="EF480" s="617"/>
      <c r="EG480" s="617"/>
      <c r="EH480" s="617"/>
      <c r="EI480" s="617"/>
      <c r="EJ480" s="617"/>
      <c r="EK480" s="617"/>
      <c r="EL480" s="617"/>
      <c r="EM480" s="606">
        <v>1004.21</v>
      </c>
      <c r="EN480" s="606"/>
      <c r="EO480" s="27">
        <v>4448.1000000000004</v>
      </c>
      <c r="EP480" s="27">
        <v>11348</v>
      </c>
      <c r="EQ480" s="27">
        <v>3054.6</v>
      </c>
      <c r="ER480" s="27">
        <v>2657.4</v>
      </c>
      <c r="ES480" s="27">
        <v>3350.1</v>
      </c>
      <c r="ET480" s="27"/>
      <c r="EU480" s="662">
        <v>1.1533333333333253E-2</v>
      </c>
      <c r="EV480" s="662">
        <v>3.8793833643909877E-2</v>
      </c>
      <c r="EW480" s="662">
        <v>2.7197452229299392E-2</v>
      </c>
      <c r="EX480" s="662">
        <v>4.0303358613217738E-2</v>
      </c>
      <c r="EY480" s="662">
        <v>2.6133720930232585E-2</v>
      </c>
    </row>
    <row r="481" spans="10:155" x14ac:dyDescent="0.2">
      <c r="K481" s="152"/>
      <c r="L481" s="394"/>
      <c r="M481" s="486">
        <v>45348</v>
      </c>
      <c r="N481" s="193">
        <v>4500</v>
      </c>
      <c r="O481" s="193">
        <v>11797</v>
      </c>
      <c r="P481" s="188">
        <v>3185</v>
      </c>
      <c r="Q481" s="191">
        <v>2780</v>
      </c>
      <c r="R481" s="578">
        <v>3418</v>
      </c>
      <c r="X481" s="490">
        <v>1401</v>
      </c>
      <c r="Y481" s="194">
        <v>64</v>
      </c>
      <c r="Z481" s="192">
        <v>0</v>
      </c>
      <c r="AA481" s="192">
        <v>9792.16</v>
      </c>
      <c r="AB481" s="192">
        <v>10333</v>
      </c>
      <c r="AC481" s="194">
        <v>-540.84000000000015</v>
      </c>
      <c r="AD481" s="194">
        <v>10333</v>
      </c>
      <c r="AE481" s="192">
        <v>11630.11</v>
      </c>
      <c r="AF481" s="192">
        <v>11797</v>
      </c>
      <c r="AG481" s="207">
        <v>11000</v>
      </c>
      <c r="AH481" s="622">
        <v>11063.11</v>
      </c>
      <c r="AI481" s="193">
        <v>0</v>
      </c>
      <c r="AJ481" s="194">
        <v>4500</v>
      </c>
      <c r="AK481" s="192">
        <v>0</v>
      </c>
      <c r="AL481" s="192">
        <v>0</v>
      </c>
      <c r="AM481" s="207">
        <v>1058.6300000000001</v>
      </c>
      <c r="AN481" s="207">
        <v>27.238095238095237</v>
      </c>
      <c r="AO481" s="197" t="e">
        <v>#DIV/0!</v>
      </c>
      <c r="AP481" s="6">
        <v>602.89</v>
      </c>
      <c r="AQ481" s="610">
        <v>590.37</v>
      </c>
      <c r="AR481" s="612">
        <v>1132.26</v>
      </c>
      <c r="AS481" s="612">
        <v>1141.32</v>
      </c>
      <c r="AT481" s="612">
        <v>1234.98</v>
      </c>
      <c r="AU481" s="612">
        <v>1212.82</v>
      </c>
      <c r="AV481" s="613">
        <v>1165.1500000000001</v>
      </c>
      <c r="AW481" s="2"/>
      <c r="AX481" s="2">
        <v>1.1439999999999999</v>
      </c>
      <c r="AY481" s="2">
        <v>1.5546</v>
      </c>
      <c r="AZ481" s="2">
        <v>2.5268000000000002</v>
      </c>
      <c r="BA481" s="2">
        <v>2.2940999999999998</v>
      </c>
      <c r="BB481" s="2">
        <v>1.7899</v>
      </c>
      <c r="BF481" s="2">
        <v>1056.8800000000001</v>
      </c>
      <c r="BG481" s="502">
        <v>1056.8800000000001</v>
      </c>
      <c r="BH481" s="503">
        <v>0</v>
      </c>
      <c r="BI481" s="503">
        <v>0</v>
      </c>
      <c r="BJ481" s="503">
        <v>0</v>
      </c>
      <c r="BK481" s="503">
        <v>1056.8800000000001</v>
      </c>
      <c r="BL481" s="503">
        <v>1056.8800000000001</v>
      </c>
      <c r="BM481" s="503">
        <v>1056.8800000000001</v>
      </c>
      <c r="BN481" s="503">
        <v>0</v>
      </c>
      <c r="BO481" s="503">
        <v>1056.8699999999999</v>
      </c>
      <c r="BP481" s="503">
        <v>37.105140186915889</v>
      </c>
      <c r="BQ481" s="503">
        <v>0</v>
      </c>
      <c r="BR481" s="503">
        <v>0</v>
      </c>
      <c r="BS481" s="503">
        <v>1056.95</v>
      </c>
      <c r="BT481" s="503">
        <v>0</v>
      </c>
      <c r="BU481" s="504">
        <v>0</v>
      </c>
      <c r="DB481" s="2">
        <v>0</v>
      </c>
      <c r="DF481" s="616">
        <v>695.98</v>
      </c>
      <c r="DG481" s="616">
        <v>256.88</v>
      </c>
      <c r="DJ481" s="606">
        <v>952.86</v>
      </c>
      <c r="DK481" s="606">
        <v>695.98</v>
      </c>
      <c r="DL481" s="606">
        <v>256.88</v>
      </c>
      <c r="DM481" s="606">
        <v>469.05</v>
      </c>
      <c r="DN481" s="606">
        <v>318.98</v>
      </c>
      <c r="DO481" s="606">
        <v>4212.67</v>
      </c>
      <c r="DP481" s="606">
        <v>966.12</v>
      </c>
      <c r="DQ481" s="606">
        <v>0</v>
      </c>
      <c r="DR481" s="617"/>
      <c r="DS481" s="617"/>
      <c r="DT481" s="617"/>
      <c r="DU481" s="617"/>
      <c r="DV481" s="617"/>
      <c r="DW481" s="617"/>
      <c r="DX481" s="606">
        <v>19700</v>
      </c>
      <c r="DY481" s="606">
        <v>1</v>
      </c>
      <c r="DZ481" s="606">
        <v>100.8</v>
      </c>
      <c r="EA481" s="606">
        <v>37.209999999999994</v>
      </c>
      <c r="EB481" s="617"/>
      <c r="EC481" s="617"/>
      <c r="ED481" s="617"/>
      <c r="EE481" s="617"/>
      <c r="EF481" s="617"/>
      <c r="EG481" s="617"/>
      <c r="EH481" s="617"/>
      <c r="EI481" s="617"/>
      <c r="EJ481" s="617"/>
      <c r="EK481" s="617"/>
      <c r="EL481" s="617"/>
      <c r="EM481" s="606">
        <v>1058.6300000000001</v>
      </c>
      <c r="EN481" s="606"/>
      <c r="EO481" s="27">
        <v>4431.6000000000004</v>
      </c>
      <c r="EP481" s="27">
        <v>11345.5</v>
      </c>
      <c r="EQ481" s="27">
        <v>3093</v>
      </c>
      <c r="ER481" s="27">
        <v>2666.9</v>
      </c>
      <c r="ES481" s="27">
        <v>3328.7</v>
      </c>
      <c r="ET481" s="27"/>
      <c r="EU481" s="662">
        <v>1.5199999999999918E-2</v>
      </c>
      <c r="EV481" s="662">
        <v>3.8272442146308386E-2</v>
      </c>
      <c r="EW481" s="662">
        <v>2.8885400313971743E-2</v>
      </c>
      <c r="EX481" s="662">
        <v>4.0683453237410037E-2</v>
      </c>
      <c r="EY481" s="662">
        <v>2.6126389701579926E-2</v>
      </c>
    </row>
    <row r="482" spans="10:155" x14ac:dyDescent="0.2">
      <c r="K482" s="152"/>
      <c r="L482" s="394"/>
      <c r="M482" s="486">
        <v>45349</v>
      </c>
      <c r="N482" s="193">
        <v>4500</v>
      </c>
      <c r="O482" s="193">
        <v>11761</v>
      </c>
      <c r="P482" s="188">
        <v>3161</v>
      </c>
      <c r="Q482" s="191">
        <v>2806</v>
      </c>
      <c r="R482" s="578">
        <v>3161</v>
      </c>
      <c r="X482" s="490">
        <v>1401</v>
      </c>
      <c r="Y482" s="194">
        <v>63</v>
      </c>
      <c r="Z482" s="192">
        <v>0</v>
      </c>
      <c r="AA482" s="192">
        <v>10584.82</v>
      </c>
      <c r="AB482" s="192">
        <v>11079</v>
      </c>
      <c r="AC482" s="194">
        <v>-494.18000000000029</v>
      </c>
      <c r="AD482" s="194">
        <v>11079</v>
      </c>
      <c r="AE482" s="192">
        <v>10309.75</v>
      </c>
      <c r="AF482" s="192">
        <v>11761</v>
      </c>
      <c r="AG482" s="207">
        <v>11000</v>
      </c>
      <c r="AH482" s="622">
        <v>10309.75</v>
      </c>
      <c r="AI482" s="193">
        <v>0</v>
      </c>
      <c r="AJ482" s="194">
        <v>4500</v>
      </c>
      <c r="AK482" s="192">
        <v>0</v>
      </c>
      <c r="AL482" s="192">
        <v>0</v>
      </c>
      <c r="AM482" s="207">
        <v>1050.2</v>
      </c>
      <c r="AN482" s="207">
        <v>28.659523809523812</v>
      </c>
      <c r="AO482" s="197" t="e">
        <v>#DIV/0!</v>
      </c>
      <c r="AP482" s="6">
        <v>951.46</v>
      </c>
      <c r="AQ482" s="610">
        <v>534.59</v>
      </c>
      <c r="AR482" s="612">
        <v>1135.98</v>
      </c>
      <c r="AS482" s="612">
        <v>1143.8599999999999</v>
      </c>
      <c r="AT482" s="612">
        <v>1238.07</v>
      </c>
      <c r="AU482" s="612">
        <v>1214.22</v>
      </c>
      <c r="AV482" s="613">
        <v>1173.5</v>
      </c>
      <c r="AW482" s="2"/>
      <c r="AX482" s="2">
        <v>1.2037</v>
      </c>
      <c r="AY482" s="2">
        <v>1.5893999999999999</v>
      </c>
      <c r="AZ482" s="2">
        <v>2.5688</v>
      </c>
      <c r="BA482" s="2">
        <v>2.3121999999999998</v>
      </c>
      <c r="BB482" s="2">
        <v>1.9046000000000001</v>
      </c>
      <c r="BF482" s="2">
        <v>1058.2</v>
      </c>
      <c r="BG482" s="502">
        <v>1058.2</v>
      </c>
      <c r="BH482" s="503">
        <v>0</v>
      </c>
      <c r="BI482" s="503">
        <v>0</v>
      </c>
      <c r="BJ482" s="503">
        <v>0</v>
      </c>
      <c r="BK482" s="503">
        <v>1058.2</v>
      </c>
      <c r="BL482" s="503">
        <v>1058.2</v>
      </c>
      <c r="BM482" s="503">
        <v>1058.2</v>
      </c>
      <c r="BN482" s="503">
        <v>0</v>
      </c>
      <c r="BO482" s="503">
        <v>1058.22</v>
      </c>
      <c r="BP482" s="503">
        <v>37.528851077238173</v>
      </c>
      <c r="BQ482" s="503">
        <v>0</v>
      </c>
      <c r="BR482" s="503">
        <v>0</v>
      </c>
      <c r="BS482" s="503">
        <v>1058.21</v>
      </c>
      <c r="BT482" s="503">
        <v>0</v>
      </c>
      <c r="BU482" s="504">
        <v>0</v>
      </c>
      <c r="DB482" s="2">
        <v>0</v>
      </c>
      <c r="DF482" s="616">
        <v>695.06</v>
      </c>
      <c r="DG482" s="616">
        <v>257.76</v>
      </c>
      <c r="DJ482" s="606">
        <v>952.81999999999994</v>
      </c>
      <c r="DK482" s="606">
        <v>695.06</v>
      </c>
      <c r="DL482" s="606">
        <v>257.76</v>
      </c>
      <c r="DM482" s="606">
        <v>1255.8599999999999</v>
      </c>
      <c r="DN482" s="606">
        <v>256.19</v>
      </c>
      <c r="DO482" s="606">
        <v>3651.87</v>
      </c>
      <c r="DP482" s="606">
        <v>967.68999999999994</v>
      </c>
      <c r="DQ482" s="606">
        <v>0</v>
      </c>
      <c r="DR482" s="617"/>
      <c r="DS482" s="617"/>
      <c r="DT482" s="617"/>
      <c r="DU482" s="617"/>
      <c r="DV482" s="617"/>
      <c r="DW482" s="617"/>
      <c r="DX482" s="606">
        <v>52746</v>
      </c>
      <c r="DY482" s="606">
        <v>1</v>
      </c>
      <c r="DZ482" s="606">
        <v>100.8</v>
      </c>
      <c r="EA482" s="606">
        <v>37.38000000000001</v>
      </c>
      <c r="EB482" s="617"/>
      <c r="EC482" s="617"/>
      <c r="ED482" s="617"/>
      <c r="EE482" s="617"/>
      <c r="EF482" s="617"/>
      <c r="EG482" s="617"/>
      <c r="EH482" s="617"/>
      <c r="EI482" s="617"/>
      <c r="EJ482" s="617"/>
      <c r="EK482" s="617"/>
      <c r="EL482" s="617"/>
      <c r="EM482" s="606">
        <v>1050.2</v>
      </c>
      <c r="EN482" s="606"/>
      <c r="EO482" s="27">
        <v>4445.8</v>
      </c>
      <c r="EP482" s="27">
        <v>11328.8</v>
      </c>
      <c r="EQ482" s="27">
        <v>3047.2</v>
      </c>
      <c r="ER482" s="27">
        <v>2689.9</v>
      </c>
      <c r="ES482" s="27">
        <v>3093.1</v>
      </c>
      <c r="ET482" s="27"/>
      <c r="EU482" s="662">
        <v>1.2044444444444405E-2</v>
      </c>
      <c r="EV482" s="662">
        <v>3.6748575801377498E-2</v>
      </c>
      <c r="EW482" s="662">
        <v>3.6001265422334762E-2</v>
      </c>
      <c r="EX482" s="662">
        <v>4.1375623663578012E-2</v>
      </c>
      <c r="EY482" s="662">
        <v>2.1480544131603951E-2</v>
      </c>
    </row>
    <row r="483" spans="10:155" x14ac:dyDescent="0.2">
      <c r="K483" s="152"/>
      <c r="L483" s="394"/>
      <c r="M483" s="486">
        <v>45350</v>
      </c>
      <c r="N483" s="193">
        <v>4500</v>
      </c>
      <c r="O483" s="193">
        <v>11615</v>
      </c>
      <c r="P483" s="188">
        <v>3159</v>
      </c>
      <c r="Q483" s="191">
        <v>2815</v>
      </c>
      <c r="R483" s="578">
        <v>2923</v>
      </c>
      <c r="X483" s="490">
        <v>1414</v>
      </c>
      <c r="Y483" s="194">
        <v>63</v>
      </c>
      <c r="Z483" s="192">
        <v>0</v>
      </c>
      <c r="AA483" s="192">
        <v>8274.67</v>
      </c>
      <c r="AB483" s="192">
        <v>8697</v>
      </c>
      <c r="AC483" s="194">
        <v>-422.32999999999993</v>
      </c>
      <c r="AD483" s="194">
        <v>8697</v>
      </c>
      <c r="AE483" s="192">
        <v>12521.71</v>
      </c>
      <c r="AF483" s="192">
        <v>11615</v>
      </c>
      <c r="AG483" s="207">
        <v>11000</v>
      </c>
      <c r="AH483" s="622">
        <v>10375.709999999999</v>
      </c>
      <c r="AI483" s="193">
        <v>0</v>
      </c>
      <c r="AJ483" s="194">
        <v>4500</v>
      </c>
      <c r="AK483" s="192">
        <v>0</v>
      </c>
      <c r="AL483" s="192">
        <v>0</v>
      </c>
      <c r="AM483" s="207">
        <v>1027.8499999999999</v>
      </c>
      <c r="AN483" s="207">
        <v>29.709523809523809</v>
      </c>
      <c r="AO483" s="197" t="e">
        <v>#DIV/0!</v>
      </c>
      <c r="AP483" s="6">
        <v>766.1</v>
      </c>
      <c r="AQ483" s="610">
        <v>522.34</v>
      </c>
      <c r="AR483" s="612">
        <v>1138.76</v>
      </c>
      <c r="AS483" s="612">
        <v>1143.52</v>
      </c>
      <c r="AT483" s="612">
        <v>1236.32</v>
      </c>
      <c r="AU483" s="612">
        <v>1212.73</v>
      </c>
      <c r="AV483" s="613">
        <v>1179.53</v>
      </c>
      <c r="AW483" s="2"/>
      <c r="AX483" s="2">
        <v>1.2478</v>
      </c>
      <c r="AY483" s="2">
        <v>1.5822000000000001</v>
      </c>
      <c r="AZ483" s="2">
        <v>2.548</v>
      </c>
      <c r="BA483" s="2">
        <v>2.2858000000000001</v>
      </c>
      <c r="BB483" s="2">
        <v>1.9779</v>
      </c>
      <c r="BF483" s="2">
        <v>1056.56</v>
      </c>
      <c r="BG483" s="502">
        <v>1056.56</v>
      </c>
      <c r="BH483" s="503">
        <v>0</v>
      </c>
      <c r="BI483" s="503">
        <v>0</v>
      </c>
      <c r="BJ483" s="503">
        <v>0</v>
      </c>
      <c r="BK483" s="503">
        <v>1056.56</v>
      </c>
      <c r="BL483" s="503">
        <v>1056.56</v>
      </c>
      <c r="BM483" s="503">
        <v>1056.56</v>
      </c>
      <c r="BN483" s="503">
        <v>0</v>
      </c>
      <c r="BO483" s="503">
        <v>1056.46</v>
      </c>
      <c r="BP483" s="503">
        <v>38.463137693906923</v>
      </c>
      <c r="BQ483" s="503">
        <v>0</v>
      </c>
      <c r="BR483" s="503">
        <v>0</v>
      </c>
      <c r="BS483" s="503">
        <v>1056.5</v>
      </c>
      <c r="BT483" s="503">
        <v>0</v>
      </c>
      <c r="BU483" s="504">
        <v>0</v>
      </c>
      <c r="DB483" s="2">
        <v>0</v>
      </c>
      <c r="DF483" s="616">
        <v>694.46</v>
      </c>
      <c r="DG483" s="616">
        <v>267.58</v>
      </c>
      <c r="DJ483" s="606">
        <v>962.04</v>
      </c>
      <c r="DK483" s="606">
        <v>694.46</v>
      </c>
      <c r="DL483" s="606">
        <v>267.58</v>
      </c>
      <c r="DM483" s="606">
        <v>481.38</v>
      </c>
      <c r="DN483" s="606">
        <v>209.57</v>
      </c>
      <c r="DO483" s="606">
        <v>3864.95</v>
      </c>
      <c r="DP483" s="606">
        <v>1025.7</v>
      </c>
      <c r="DQ483" s="606">
        <v>0</v>
      </c>
      <c r="DR483" s="617"/>
      <c r="DS483" s="617"/>
      <c r="DT483" s="617"/>
      <c r="DU483" s="617"/>
      <c r="DV483" s="617"/>
      <c r="DW483" s="617"/>
      <c r="DX483" s="606">
        <v>20218</v>
      </c>
      <c r="DY483" s="606">
        <v>1</v>
      </c>
      <c r="DZ483" s="606">
        <v>100.97</v>
      </c>
      <c r="EA483" s="606">
        <v>38.900000000000006</v>
      </c>
      <c r="EB483" s="617"/>
      <c r="EC483" s="617"/>
      <c r="ED483" s="617"/>
      <c r="EE483" s="617"/>
      <c r="EF483" s="617"/>
      <c r="EG483" s="617"/>
      <c r="EH483" s="617"/>
      <c r="EI483" s="617"/>
      <c r="EJ483" s="617"/>
      <c r="EK483" s="617"/>
      <c r="EL483" s="617"/>
      <c r="EM483" s="606">
        <v>1027.8499999999999</v>
      </c>
      <c r="EN483" s="606"/>
      <c r="EO483" s="27">
        <v>4439.8</v>
      </c>
      <c r="EP483" s="27">
        <v>11201</v>
      </c>
      <c r="EQ483" s="27">
        <v>3054</v>
      </c>
      <c r="ER483" s="27">
        <v>2693.6</v>
      </c>
      <c r="ES483" s="27">
        <v>2872.4</v>
      </c>
      <c r="ET483" s="27"/>
      <c r="EU483" s="662">
        <v>1.3377777777777737E-2</v>
      </c>
      <c r="EV483" s="662">
        <v>3.5643564356435641E-2</v>
      </c>
      <c r="EW483" s="662">
        <v>3.3238366571699908E-2</v>
      </c>
      <c r="EX483" s="662">
        <v>4.3126110124333955E-2</v>
      </c>
      <c r="EY483" s="662">
        <v>1.7310981867943862E-2</v>
      </c>
    </row>
    <row r="484" spans="10:155" x14ac:dyDescent="0.2">
      <c r="K484" s="152"/>
      <c r="L484" s="394"/>
      <c r="M484" s="486">
        <v>45351</v>
      </c>
      <c r="N484" s="193">
        <v>4500</v>
      </c>
      <c r="O484" s="193">
        <v>11479</v>
      </c>
      <c r="P484" s="188">
        <v>3225</v>
      </c>
      <c r="Q484" s="191">
        <v>2805</v>
      </c>
      <c r="R484" s="578">
        <v>3094</v>
      </c>
      <c r="X484" s="490">
        <v>1424</v>
      </c>
      <c r="Y484" s="194">
        <v>63</v>
      </c>
      <c r="Z484" s="192">
        <v>0</v>
      </c>
      <c r="AA484" s="192">
        <v>7375.32</v>
      </c>
      <c r="AB484" s="192">
        <v>8029</v>
      </c>
      <c r="AC484" s="194">
        <v>-653.68000000000029</v>
      </c>
      <c r="AD484" s="194">
        <v>8029</v>
      </c>
      <c r="AE484" s="192">
        <v>13156.67</v>
      </c>
      <c r="AF484" s="192">
        <v>11479</v>
      </c>
      <c r="AG484" s="207">
        <v>11000</v>
      </c>
      <c r="AH484" s="622">
        <v>10398.67</v>
      </c>
      <c r="AI484" s="193">
        <v>0</v>
      </c>
      <c r="AJ484" s="629">
        <v>4500</v>
      </c>
      <c r="AK484" s="192">
        <v>0</v>
      </c>
      <c r="AL484" s="192">
        <v>0</v>
      </c>
      <c r="AM484" s="207">
        <v>1015.17</v>
      </c>
      <c r="AN484" s="207">
        <v>30.761904761904763</v>
      </c>
      <c r="AO484" s="197" t="e">
        <v>#DIV/0!</v>
      </c>
      <c r="AP484" s="6">
        <v>877.77</v>
      </c>
      <c r="AQ484" s="610">
        <v>537.39</v>
      </c>
      <c r="AR484" s="612">
        <v>1141.7</v>
      </c>
      <c r="AS484" s="612">
        <v>1140.25</v>
      </c>
      <c r="AT484" s="612">
        <v>1236.6300000000001</v>
      </c>
      <c r="AU484" s="612">
        <v>1210.8900000000001</v>
      </c>
      <c r="AV484" s="613">
        <v>1168.8499999999999</v>
      </c>
      <c r="AW484" s="2"/>
      <c r="AX484" s="2">
        <v>1.292</v>
      </c>
      <c r="AY484" s="2">
        <v>1.5419</v>
      </c>
      <c r="AZ484" s="2">
        <v>2.5512000000000001</v>
      </c>
      <c r="BA484" s="2">
        <v>2.2669999999999999</v>
      </c>
      <c r="BB484" s="2">
        <v>1.8391</v>
      </c>
      <c r="BF484" s="2">
        <v>1056.6199999999999</v>
      </c>
      <c r="BG484" s="502">
        <v>1056.6199999999999</v>
      </c>
      <c r="BH484" s="503">
        <v>0</v>
      </c>
      <c r="BI484" s="503">
        <v>0</v>
      </c>
      <c r="BJ484" s="503">
        <v>0</v>
      </c>
      <c r="BK484" s="503">
        <v>1056.6199999999999</v>
      </c>
      <c r="BL484" s="503">
        <v>1056.6199999999999</v>
      </c>
      <c r="BM484" s="503">
        <v>1056.6199999999999</v>
      </c>
      <c r="BN484" s="503">
        <v>0</v>
      </c>
      <c r="BO484" s="503">
        <v>1056.57</v>
      </c>
      <c r="BP484" s="503">
        <v>38.596980440584794</v>
      </c>
      <c r="BQ484" s="503">
        <v>0</v>
      </c>
      <c r="BR484" s="503">
        <v>0</v>
      </c>
      <c r="BS484" s="503">
        <v>1056.6385714285714</v>
      </c>
      <c r="BT484" s="503">
        <v>0</v>
      </c>
      <c r="BU484" s="504">
        <v>0</v>
      </c>
      <c r="DB484" s="2">
        <v>0</v>
      </c>
      <c r="DF484" s="616">
        <v>692.22</v>
      </c>
      <c r="DG484" s="616">
        <v>276.68</v>
      </c>
      <c r="DJ484" s="606">
        <v>968.90000000000009</v>
      </c>
      <c r="DK484" s="606">
        <v>692.22</v>
      </c>
      <c r="DL484" s="606">
        <v>276.68</v>
      </c>
      <c r="DM484" s="606">
        <v>1052.6400000000001</v>
      </c>
      <c r="DN484" s="606">
        <v>326.12</v>
      </c>
      <c r="DO484" s="606">
        <v>3504.5300000000007</v>
      </c>
      <c r="DP484" s="606">
        <v>976.26</v>
      </c>
      <c r="DQ484" s="606">
        <v>0</v>
      </c>
      <c r="DR484" s="617"/>
      <c r="DS484" s="617"/>
      <c r="DT484" s="617"/>
      <c r="DU484" s="617"/>
      <c r="DV484" s="617"/>
      <c r="DW484" s="617"/>
      <c r="DX484" s="606">
        <v>44211</v>
      </c>
      <c r="DY484" s="606">
        <v>1</v>
      </c>
      <c r="DZ484" s="606">
        <v>100.52</v>
      </c>
      <c r="EA484" s="606">
        <v>40.179999999999993</v>
      </c>
      <c r="EB484" s="617"/>
      <c r="EC484" s="617"/>
      <c r="ED484" s="617"/>
      <c r="EE484" s="617"/>
      <c r="EF484" s="617"/>
      <c r="EG484" s="617"/>
      <c r="EH484" s="617"/>
      <c r="EI484" s="617"/>
      <c r="EJ484" s="617"/>
      <c r="EK484" s="617"/>
      <c r="EL484" s="617"/>
      <c r="EM484" s="606">
        <v>1015.17</v>
      </c>
      <c r="EN484" s="606"/>
      <c r="EO484" s="27">
        <v>4460.6000000000004</v>
      </c>
      <c r="EP484" s="27">
        <v>11058.4</v>
      </c>
      <c r="EQ484" s="27">
        <v>3097.3</v>
      </c>
      <c r="ER484" s="27">
        <v>2686.7</v>
      </c>
      <c r="ES484" s="27">
        <v>3026.6</v>
      </c>
      <c r="ET484" s="27"/>
      <c r="EU484" s="662">
        <v>8.7555555555554748E-3</v>
      </c>
      <c r="EV484" s="662">
        <v>3.6640822371286727E-2</v>
      </c>
      <c r="EW484" s="662">
        <v>3.9596899224806144E-2</v>
      </c>
      <c r="EX484" s="662">
        <v>4.2174688057041061E-2</v>
      </c>
      <c r="EY484" s="662">
        <v>2.178409825468652E-2</v>
      </c>
    </row>
    <row r="485" spans="10:155" x14ac:dyDescent="0.2">
      <c r="J485" s="1" t="s">
        <v>216</v>
      </c>
      <c r="K485" s="152"/>
      <c r="L485" s="394"/>
      <c r="M485" s="486">
        <v>45352</v>
      </c>
      <c r="N485" s="193">
        <v>3266</v>
      </c>
      <c r="O485" s="193">
        <v>11510</v>
      </c>
      <c r="P485" s="188">
        <v>3203</v>
      </c>
      <c r="Q485" s="191">
        <v>2772</v>
      </c>
      <c r="R485" s="578">
        <v>2889</v>
      </c>
      <c r="X485" s="619">
        <v>1322</v>
      </c>
      <c r="Y485" s="619">
        <v>59</v>
      </c>
      <c r="Z485" s="620">
        <v>0</v>
      </c>
      <c r="AA485" s="620">
        <v>9945.2199999999993</v>
      </c>
      <c r="AB485" s="620">
        <v>10442</v>
      </c>
      <c r="AC485" s="619">
        <v>-496.78000000000065</v>
      </c>
      <c r="AD485" s="619">
        <v>10442</v>
      </c>
      <c r="AE485" s="621">
        <v>9463.33</v>
      </c>
      <c r="AF485" s="620">
        <v>11510</v>
      </c>
      <c r="AG485" s="620">
        <v>11510</v>
      </c>
      <c r="AH485" s="622">
        <v>9464.33</v>
      </c>
      <c r="AI485" s="616">
        <v>0</v>
      </c>
      <c r="AJ485" s="630">
        <v>3266</v>
      </c>
      <c r="AK485" s="616">
        <v>0</v>
      </c>
      <c r="AL485" s="616">
        <v>0</v>
      </c>
      <c r="AM485" s="616">
        <v>1024.1300000000001</v>
      </c>
      <c r="AN485" s="616">
        <v>31.040476190476191</v>
      </c>
      <c r="AO485" s="627" t="e">
        <v>#DIV/0!</v>
      </c>
      <c r="AP485" s="6">
        <v>774.91</v>
      </c>
      <c r="AQ485" s="610">
        <v>554.63</v>
      </c>
      <c r="AR485" s="612">
        <v>1143</v>
      </c>
      <c r="AS485" s="612">
        <v>1139.55</v>
      </c>
      <c r="AT485" s="612">
        <v>1238.78</v>
      </c>
      <c r="AU485" s="612">
        <v>1213.08</v>
      </c>
      <c r="AV485" s="613">
        <v>1179.97</v>
      </c>
      <c r="AW485" s="2"/>
      <c r="AX485" s="2">
        <v>1.3037000000000001</v>
      </c>
      <c r="AY485" s="2">
        <v>1.5368999999999999</v>
      </c>
      <c r="AZ485" s="2">
        <v>2.5754000000000001</v>
      </c>
      <c r="BA485" s="2">
        <v>2.2964000000000002</v>
      </c>
      <c r="BB485" s="2">
        <v>1.9784999999999999</v>
      </c>
      <c r="BF485" s="631">
        <v>1056.6199999999999</v>
      </c>
      <c r="BG485" s="631">
        <v>1056.6199999999999</v>
      </c>
      <c r="BH485" s="631">
        <v>0</v>
      </c>
      <c r="BI485" s="631">
        <v>0</v>
      </c>
      <c r="BJ485" s="631">
        <v>0</v>
      </c>
      <c r="BK485" s="631">
        <v>1056.6199999999999</v>
      </c>
      <c r="BL485" s="631">
        <v>1056.6199999999999</v>
      </c>
      <c r="BM485" s="631">
        <v>1056.6199999999999</v>
      </c>
      <c r="BN485" s="631">
        <v>0</v>
      </c>
      <c r="BO485" s="631">
        <v>1056.57</v>
      </c>
      <c r="BP485" s="631">
        <v>38.036379018612521</v>
      </c>
      <c r="BQ485" s="631">
        <v>0</v>
      </c>
      <c r="BR485" s="631">
        <v>0</v>
      </c>
      <c r="BS485" s="631">
        <v>1056.6400000000001</v>
      </c>
      <c r="BT485" s="631">
        <v>0</v>
      </c>
      <c r="BU485" s="632">
        <v>0</v>
      </c>
      <c r="DB485" s="2">
        <v>0</v>
      </c>
      <c r="DF485" s="616">
        <v>656.52</v>
      </c>
      <c r="DG485" s="616">
        <v>242.66</v>
      </c>
      <c r="DJ485" s="606">
        <v>899.18</v>
      </c>
      <c r="DK485" s="606">
        <v>656.52</v>
      </c>
      <c r="DL485" s="606">
        <v>242.66</v>
      </c>
      <c r="DM485" s="606">
        <v>531.74</v>
      </c>
      <c r="DN485" s="606">
        <v>214.31</v>
      </c>
      <c r="DO485" s="606">
        <v>3629.31</v>
      </c>
      <c r="DP485" s="606">
        <v>1004.6099999999999</v>
      </c>
      <c r="DQ485" s="606">
        <v>0</v>
      </c>
      <c r="DR485" s="617"/>
      <c r="DS485" s="617"/>
      <c r="DT485" s="617"/>
      <c r="DU485" s="617"/>
      <c r="DV485" s="617"/>
      <c r="DW485" s="617"/>
      <c r="DX485" s="606">
        <v>22333</v>
      </c>
      <c r="DY485" s="606">
        <v>1</v>
      </c>
      <c r="DZ485" s="606">
        <v>98.85</v>
      </c>
      <c r="EA485" s="606">
        <v>36.539999999999992</v>
      </c>
      <c r="EB485" s="617"/>
      <c r="EC485" s="617"/>
      <c r="ED485" s="617"/>
      <c r="EE485" s="617"/>
      <c r="EF485" s="617"/>
      <c r="EG485" s="617"/>
      <c r="EH485" s="617"/>
      <c r="EI485" s="617"/>
      <c r="EJ485" s="617"/>
      <c r="EK485" s="617"/>
      <c r="EL485" s="617"/>
      <c r="EM485" s="606">
        <v>1024.1300000000001</v>
      </c>
      <c r="EN485" s="606"/>
      <c r="EO485" s="27">
        <v>3369.1</v>
      </c>
      <c r="EP485" s="27">
        <v>11089.6</v>
      </c>
      <c r="EQ485" s="27">
        <v>3097.3</v>
      </c>
      <c r="ER485" s="27">
        <v>2660.9</v>
      </c>
      <c r="ES485" s="27">
        <v>2841.4</v>
      </c>
      <c r="ET485" s="27"/>
      <c r="EU485" s="662">
        <v>-3.1567666870789927E-2</v>
      </c>
      <c r="EV485" s="662">
        <v>3.6524761077324032E-2</v>
      </c>
      <c r="EW485" s="662">
        <v>3.3000312207305593E-2</v>
      </c>
      <c r="EX485" s="662">
        <v>4.0079365079365048E-2</v>
      </c>
      <c r="EY485" s="662">
        <v>1.6476289373485605E-2</v>
      </c>
    </row>
    <row r="486" spans="10:155" x14ac:dyDescent="0.2">
      <c r="K486" s="152"/>
      <c r="L486" s="394"/>
      <c r="M486" s="486">
        <v>45353</v>
      </c>
      <c r="N486" s="193">
        <v>3738</v>
      </c>
      <c r="O486" s="193">
        <v>12782</v>
      </c>
      <c r="P486" s="188">
        <v>3101</v>
      </c>
      <c r="Q486" s="191">
        <v>2777</v>
      </c>
      <c r="R486" s="578">
        <v>2970</v>
      </c>
      <c r="X486" s="490">
        <v>1455</v>
      </c>
      <c r="Y486" s="194">
        <v>63</v>
      </c>
      <c r="Z486" s="192">
        <v>0</v>
      </c>
      <c r="AA486" s="192">
        <v>8551.7999999999993</v>
      </c>
      <c r="AB486" s="192">
        <v>9000</v>
      </c>
      <c r="AC486" s="194">
        <v>-448.20000000000073</v>
      </c>
      <c r="AD486" s="194">
        <v>9000</v>
      </c>
      <c r="AE486" s="192">
        <v>12395.92</v>
      </c>
      <c r="AF486" s="192">
        <v>12782</v>
      </c>
      <c r="AG486" s="207">
        <v>12782</v>
      </c>
      <c r="AH486" s="622">
        <v>9774.92</v>
      </c>
      <c r="AI486" s="633">
        <v>0</v>
      </c>
      <c r="AJ486" s="630">
        <v>3738</v>
      </c>
      <c r="AK486" s="209">
        <v>0</v>
      </c>
      <c r="AL486" s="209">
        <v>0</v>
      </c>
      <c r="AM486" s="207">
        <v>1013.33</v>
      </c>
      <c r="AN486" s="207">
        <v>31.283333333333335</v>
      </c>
      <c r="AO486" s="197" t="e">
        <v>#DIV/0!</v>
      </c>
      <c r="AP486" s="6">
        <v>896.77</v>
      </c>
      <c r="AQ486" s="610">
        <v>543.98</v>
      </c>
      <c r="AR486" s="612">
        <v>1143.29</v>
      </c>
      <c r="AS486" s="612">
        <v>1137.43</v>
      </c>
      <c r="AT486" s="612">
        <v>1236.07</v>
      </c>
      <c r="AU486" s="612">
        <v>1213.82</v>
      </c>
      <c r="AV486" s="613">
        <v>1182.22</v>
      </c>
      <c r="AW486" s="2"/>
      <c r="AX486" s="2">
        <v>1.3139000000000001</v>
      </c>
      <c r="AY486" s="2">
        <v>1.5075000000000001</v>
      </c>
      <c r="AZ486" s="2">
        <v>2.5428000000000002</v>
      </c>
      <c r="BA486" s="2">
        <v>2.3119999999999998</v>
      </c>
      <c r="BB486" s="2">
        <v>2.0065</v>
      </c>
      <c r="BF486" s="2">
        <v>1056.6199999999999</v>
      </c>
      <c r="BG486" s="502">
        <v>1056.6199999999999</v>
      </c>
      <c r="BH486" s="503">
        <v>0</v>
      </c>
      <c r="BI486" s="503">
        <v>0</v>
      </c>
      <c r="BJ486" s="503">
        <v>0</v>
      </c>
      <c r="BK486" s="503">
        <v>1056.6199999999999</v>
      </c>
      <c r="BL486" s="503">
        <v>1056.6199999999999</v>
      </c>
      <c r="BM486" s="503">
        <v>1056.6199999999999</v>
      </c>
      <c r="BN486" s="503">
        <v>0</v>
      </c>
      <c r="BO486" s="503">
        <v>1056.57</v>
      </c>
      <c r="BP486" s="503">
        <v>39.010564490696943</v>
      </c>
      <c r="BQ486" s="503">
        <v>0</v>
      </c>
      <c r="BR486" s="503">
        <v>0</v>
      </c>
      <c r="BS486" s="503">
        <v>1056.6400000000001</v>
      </c>
      <c r="BT486" s="503">
        <v>0</v>
      </c>
      <c r="BU486" s="504">
        <v>0</v>
      </c>
      <c r="DB486" s="2">
        <v>0</v>
      </c>
      <c r="DF486" s="616">
        <v>711.35</v>
      </c>
      <c r="DG486" s="616">
        <v>278.27</v>
      </c>
      <c r="DJ486" s="606">
        <v>989.62</v>
      </c>
      <c r="DK486" s="606">
        <v>711.35</v>
      </c>
      <c r="DL486" s="606">
        <v>278.27</v>
      </c>
      <c r="DM486" s="606">
        <v>989.71</v>
      </c>
      <c r="DN486" s="606">
        <v>489.69</v>
      </c>
      <c r="DO486" s="606">
        <v>3350.95</v>
      </c>
      <c r="DP486" s="606">
        <v>793.18999999999994</v>
      </c>
      <c r="DQ486" s="606">
        <v>0</v>
      </c>
      <c r="DR486" s="617"/>
      <c r="DS486" s="617"/>
      <c r="DT486" s="617"/>
      <c r="DU486" s="617"/>
      <c r="DV486" s="617"/>
      <c r="DW486" s="617"/>
      <c r="DX486" s="606">
        <v>41568</v>
      </c>
      <c r="DY486" s="606">
        <v>2</v>
      </c>
      <c r="DZ486" s="606">
        <v>102.76</v>
      </c>
      <c r="EA486" s="606">
        <v>40.200000000000003</v>
      </c>
      <c r="EB486" s="617"/>
      <c r="EC486" s="617"/>
      <c r="ED486" s="617"/>
      <c r="EE486" s="617"/>
      <c r="EF486" s="617"/>
      <c r="EG486" s="617"/>
      <c r="EH486" s="617"/>
      <c r="EI486" s="617"/>
      <c r="EJ486" s="617"/>
      <c r="EK486" s="617"/>
      <c r="EL486" s="617"/>
      <c r="EM486" s="606">
        <v>1013.33</v>
      </c>
      <c r="EN486" s="606"/>
      <c r="EO486" s="27">
        <v>3840.9</v>
      </c>
      <c r="EP486" s="27">
        <v>12275.6</v>
      </c>
      <c r="EQ486" s="27">
        <v>3048.8</v>
      </c>
      <c r="ER486" s="27">
        <v>2669.2</v>
      </c>
      <c r="ES486" s="27">
        <v>2946.6</v>
      </c>
      <c r="ET486" s="27"/>
      <c r="EU486" s="662">
        <v>-2.7528089887640474E-2</v>
      </c>
      <c r="EV486" s="662">
        <v>3.9618213112188987E-2</v>
      </c>
      <c r="EW486" s="662">
        <v>1.6833279587229869E-2</v>
      </c>
      <c r="EX486" s="662">
        <v>3.8818869283399414E-2</v>
      </c>
      <c r="EY486" s="662">
        <v>7.8787878787879087E-3</v>
      </c>
    </row>
    <row r="487" spans="10:155" x14ac:dyDescent="0.2">
      <c r="K487" s="152"/>
      <c r="L487" s="394"/>
      <c r="M487" s="486">
        <v>45354</v>
      </c>
      <c r="N487" s="193">
        <v>4500</v>
      </c>
      <c r="O487" s="193">
        <v>12815</v>
      </c>
      <c r="P487" s="188">
        <v>3162</v>
      </c>
      <c r="Q487" s="191">
        <v>2699</v>
      </c>
      <c r="R487" s="578">
        <v>2908</v>
      </c>
      <c r="X487" s="490">
        <v>1413</v>
      </c>
      <c r="Y487" s="194">
        <v>65</v>
      </c>
      <c r="Z487" s="192">
        <v>0</v>
      </c>
      <c r="AA487" s="192">
        <v>6868.8</v>
      </c>
      <c r="AB487" s="192">
        <v>7219</v>
      </c>
      <c r="AC487" s="194">
        <v>-350.19999999999982</v>
      </c>
      <c r="AD487" s="194">
        <v>7219</v>
      </c>
      <c r="AE487" s="192">
        <v>14923.73</v>
      </c>
      <c r="AF487" s="192">
        <v>12815</v>
      </c>
      <c r="AG487" s="207">
        <v>12815</v>
      </c>
      <c r="AH487" s="622">
        <v>10446.73</v>
      </c>
      <c r="AI487" s="633">
        <v>0</v>
      </c>
      <c r="AJ487" s="630">
        <v>4500</v>
      </c>
      <c r="AK487" s="209">
        <v>0</v>
      </c>
      <c r="AL487" s="209">
        <v>0</v>
      </c>
      <c r="AM487" s="207">
        <v>1008.79</v>
      </c>
      <c r="AN487" s="207">
        <v>30.035714285714285</v>
      </c>
      <c r="AO487" s="197" t="e">
        <v>#DIV/0!</v>
      </c>
      <c r="AP487" s="6">
        <v>918.46</v>
      </c>
      <c r="AQ487" s="610">
        <v>536.02</v>
      </c>
      <c r="AR487" s="612">
        <v>1139.58</v>
      </c>
      <c r="AS487" s="612">
        <v>1135.9100000000001</v>
      </c>
      <c r="AT487" s="612">
        <v>1234.71</v>
      </c>
      <c r="AU487" s="612">
        <v>1213.6199999999999</v>
      </c>
      <c r="AV487" s="613">
        <v>1181.78</v>
      </c>
      <c r="AW487" s="2"/>
      <c r="AX487" s="2">
        <v>1.2615000000000001</v>
      </c>
      <c r="AY487" s="2">
        <v>1.4869000000000001</v>
      </c>
      <c r="AZ487" s="2">
        <v>2.5221</v>
      </c>
      <c r="BA487" s="2">
        <v>2.3174999999999999</v>
      </c>
      <c r="BB487" s="2">
        <v>1.9967999999999999</v>
      </c>
      <c r="BF487" s="2">
        <v>1054.47</v>
      </c>
      <c r="BG487" s="502">
        <v>1054.47</v>
      </c>
      <c r="BH487" s="503">
        <v>0</v>
      </c>
      <c r="BI487" s="503">
        <v>0</v>
      </c>
      <c r="BJ487" s="503">
        <v>0</v>
      </c>
      <c r="BK487" s="503">
        <v>1054.47</v>
      </c>
      <c r="BL487" s="503">
        <v>1054.47</v>
      </c>
      <c r="BM487" s="503">
        <v>1054.47</v>
      </c>
      <c r="BN487" s="503">
        <v>0</v>
      </c>
      <c r="BO487" s="503">
        <v>1054.43</v>
      </c>
      <c r="BP487" s="503">
        <v>36.851709860450853</v>
      </c>
      <c r="BQ487" s="503">
        <v>0</v>
      </c>
      <c r="BR487" s="503">
        <v>0</v>
      </c>
      <c r="BS487" s="503">
        <v>1054.5</v>
      </c>
      <c r="BT487" s="503">
        <v>0</v>
      </c>
      <c r="BU487" s="504">
        <v>0</v>
      </c>
      <c r="DB487" s="2">
        <v>0</v>
      </c>
      <c r="DF487" s="616">
        <v>700.84</v>
      </c>
      <c r="DG487" s="616">
        <v>260.39999999999998</v>
      </c>
      <c r="DJ487" s="606">
        <v>961.24</v>
      </c>
      <c r="DK487" s="606">
        <v>700.84</v>
      </c>
      <c r="DL487" s="606">
        <v>260.39999999999998</v>
      </c>
      <c r="DM487" s="606">
        <v>0</v>
      </c>
      <c r="DN487" s="606">
        <v>0</v>
      </c>
      <c r="DO487" s="606">
        <v>4051.79</v>
      </c>
      <c r="DP487" s="606">
        <v>1053.5899999999999</v>
      </c>
      <c r="DQ487" s="606">
        <v>0</v>
      </c>
      <c r="DR487" s="617"/>
      <c r="DS487" s="617"/>
      <c r="DT487" s="617"/>
      <c r="DU487" s="617"/>
      <c r="DV487" s="617"/>
      <c r="DW487" s="617"/>
      <c r="DX487" s="606">
        <v>0</v>
      </c>
      <c r="DY487" s="606">
        <v>0</v>
      </c>
      <c r="DZ487" s="606">
        <v>97.92</v>
      </c>
      <c r="EA487" s="606">
        <v>36.38000000000001</v>
      </c>
      <c r="EB487" s="617"/>
      <c r="EC487" s="617"/>
      <c r="ED487" s="617"/>
      <c r="EE487" s="617"/>
      <c r="EF487" s="617"/>
      <c r="EG487" s="617"/>
      <c r="EH487" s="617"/>
      <c r="EI487" s="617"/>
      <c r="EJ487" s="617"/>
      <c r="EK487" s="617"/>
      <c r="EL487" s="617"/>
      <c r="EM487" s="606">
        <v>1008.79</v>
      </c>
      <c r="EN487" s="606"/>
      <c r="EO487" s="27">
        <v>4429.1000000000004</v>
      </c>
      <c r="EP487" s="27">
        <v>12298.2</v>
      </c>
      <c r="EQ487" s="27">
        <v>3072.5</v>
      </c>
      <c r="ER487" s="27">
        <v>2592.4</v>
      </c>
      <c r="ES487" s="27">
        <v>2897.1</v>
      </c>
      <c r="ET487" s="27"/>
      <c r="EU487" s="662">
        <v>1.5755555555555474E-2</v>
      </c>
      <c r="EV487" s="662">
        <v>4.032774092859924E-2</v>
      </c>
      <c r="EW487" s="662">
        <v>2.8304870335230867E-2</v>
      </c>
      <c r="EX487" s="662">
        <v>3.9496109670248206E-2</v>
      </c>
      <c r="EY487" s="662">
        <v>3.7482806052269915E-3</v>
      </c>
    </row>
    <row r="488" spans="10:155" x14ac:dyDescent="0.2">
      <c r="K488" s="152"/>
      <c r="L488" s="394"/>
      <c r="M488" s="486">
        <v>45355</v>
      </c>
      <c r="N488" s="193">
        <v>4500</v>
      </c>
      <c r="O488" s="193">
        <v>12667</v>
      </c>
      <c r="P488" s="188">
        <v>3204</v>
      </c>
      <c r="Q488" s="206">
        <v>2713</v>
      </c>
      <c r="R488" s="634">
        <v>2887</v>
      </c>
      <c r="X488" s="490">
        <v>1406</v>
      </c>
      <c r="Y488" s="194">
        <v>65</v>
      </c>
      <c r="Z488" s="192">
        <v>0</v>
      </c>
      <c r="AA488" s="192">
        <v>10331.98</v>
      </c>
      <c r="AB488" s="192">
        <v>10794</v>
      </c>
      <c r="AC488" s="194">
        <v>-462.02000000000044</v>
      </c>
      <c r="AD488" s="194">
        <v>10794</v>
      </c>
      <c r="AE488" s="192">
        <v>11260.14</v>
      </c>
      <c r="AF488" s="192">
        <v>12667</v>
      </c>
      <c r="AG488" s="207">
        <v>12667</v>
      </c>
      <c r="AH488" s="622">
        <v>10525.14</v>
      </c>
      <c r="AI488" s="633">
        <v>0</v>
      </c>
      <c r="AJ488" s="630">
        <v>4500</v>
      </c>
      <c r="AK488" s="209">
        <v>0</v>
      </c>
      <c r="AL488" s="209">
        <v>0</v>
      </c>
      <c r="AM488" s="207">
        <v>1058.8699999999999</v>
      </c>
      <c r="AN488" s="207">
        <v>29.63095238095238</v>
      </c>
      <c r="AO488" s="197" t="e">
        <v>#DIV/0!</v>
      </c>
      <c r="AP488" s="6">
        <v>863.73</v>
      </c>
      <c r="AQ488" s="610">
        <v>523.26</v>
      </c>
      <c r="AR488" s="612">
        <v>1138.56</v>
      </c>
      <c r="AS488" s="612">
        <v>1138.73</v>
      </c>
      <c r="AT488" s="612">
        <v>1238.05</v>
      </c>
      <c r="AU488" s="612">
        <v>1215.98</v>
      </c>
      <c r="AV488" s="613">
        <v>1180.23</v>
      </c>
      <c r="AW488" s="2"/>
      <c r="AX488" s="2">
        <v>1.2444999999999999</v>
      </c>
      <c r="AY488" s="2">
        <v>1.5204</v>
      </c>
      <c r="AZ488" s="2">
        <v>2.5684999999999998</v>
      </c>
      <c r="BA488" s="2">
        <v>2.343</v>
      </c>
      <c r="BB488" s="2">
        <v>1.976</v>
      </c>
      <c r="BF488" s="2">
        <v>1055.9100000000001</v>
      </c>
      <c r="BG488" s="502">
        <v>1055.9100000000001</v>
      </c>
      <c r="BH488" s="503">
        <v>0</v>
      </c>
      <c r="BI488" s="503">
        <v>0</v>
      </c>
      <c r="BJ488" s="503">
        <v>0</v>
      </c>
      <c r="BK488" s="503">
        <v>1055.9100000000001</v>
      </c>
      <c r="BL488" s="503">
        <v>1055.9100000000001</v>
      </c>
      <c r="BM488" s="503">
        <v>1055.9100000000001</v>
      </c>
      <c r="BN488" s="503">
        <v>0</v>
      </c>
      <c r="BO488" s="503">
        <v>1055.94</v>
      </c>
      <c r="BP488" s="503">
        <v>36.83185091063109</v>
      </c>
      <c r="BQ488" s="503">
        <v>0</v>
      </c>
      <c r="BR488" s="503">
        <v>0</v>
      </c>
      <c r="BS488" s="503">
        <v>1055.93</v>
      </c>
      <c r="BT488" s="503">
        <v>0</v>
      </c>
      <c r="BU488" s="504">
        <v>0</v>
      </c>
      <c r="DB488" s="2">
        <v>0</v>
      </c>
      <c r="DF488" s="616">
        <v>687.74</v>
      </c>
      <c r="DG488" s="616">
        <v>268.82</v>
      </c>
      <c r="DJ488" s="606">
        <v>956.56</v>
      </c>
      <c r="DK488" s="606">
        <v>687.74</v>
      </c>
      <c r="DL488" s="606">
        <v>268.82</v>
      </c>
      <c r="DM488" s="606">
        <v>698.57</v>
      </c>
      <c r="DN488" s="606">
        <v>318.95</v>
      </c>
      <c r="DO488" s="606">
        <v>4040.9599999999996</v>
      </c>
      <c r="DP488" s="606">
        <v>1003.46</v>
      </c>
      <c r="DQ488" s="606">
        <v>0</v>
      </c>
      <c r="DR488" s="617"/>
      <c r="DS488" s="617"/>
      <c r="DT488" s="617"/>
      <c r="DU488" s="617"/>
      <c r="DV488" s="617"/>
      <c r="DW488" s="617"/>
      <c r="DX488" s="606">
        <v>29340</v>
      </c>
      <c r="DY488" s="606">
        <v>1</v>
      </c>
      <c r="DZ488" s="606">
        <v>96.82</v>
      </c>
      <c r="EA488" s="606">
        <v>37.849999999999994</v>
      </c>
      <c r="EB488" s="617"/>
      <c r="EC488" s="617"/>
      <c r="ED488" s="617"/>
      <c r="EE488" s="617"/>
      <c r="EF488" s="617"/>
      <c r="EG488" s="617"/>
      <c r="EH488" s="617"/>
      <c r="EI488" s="617"/>
      <c r="EJ488" s="617"/>
      <c r="EK488" s="617"/>
      <c r="EL488" s="617"/>
      <c r="EM488" s="606">
        <v>1058.8699999999999</v>
      </c>
      <c r="EN488" s="606"/>
      <c r="EO488" s="27">
        <v>4466</v>
      </c>
      <c r="EP488" s="27">
        <v>12173</v>
      </c>
      <c r="EQ488" s="27">
        <v>3110</v>
      </c>
      <c r="ER488" s="27">
        <v>2602</v>
      </c>
      <c r="ES488" s="27">
        <v>2887</v>
      </c>
      <c r="ET488" s="27"/>
      <c r="EU488" s="662">
        <v>7.5555555555555558E-3</v>
      </c>
      <c r="EV488" s="662">
        <v>3.8998973711218125E-2</v>
      </c>
      <c r="EW488" s="662">
        <v>2.9338327091136079E-2</v>
      </c>
      <c r="EX488" s="662">
        <v>4.0914117213416881E-2</v>
      </c>
      <c r="EY488" s="662">
        <v>0</v>
      </c>
    </row>
    <row r="489" spans="10:155" x14ac:dyDescent="0.2">
      <c r="N489" s="1">
        <v>4500</v>
      </c>
      <c r="O489" s="1">
        <v>12618</v>
      </c>
      <c r="P489" s="14">
        <v>3215</v>
      </c>
      <c r="Q489" s="1">
        <v>2688</v>
      </c>
      <c r="R489" s="1">
        <v>2983</v>
      </c>
      <c r="X489" s="17">
        <v>1454</v>
      </c>
      <c r="Y489" s="17">
        <v>65</v>
      </c>
      <c r="Z489" s="14">
        <v>0</v>
      </c>
      <c r="AA489" s="14">
        <v>10400.4</v>
      </c>
      <c r="AB489" s="14">
        <v>11000</v>
      </c>
      <c r="AC489" s="17">
        <v>-599.60000000000036</v>
      </c>
      <c r="AD489" s="17">
        <v>11000</v>
      </c>
      <c r="AE489" s="7">
        <v>11052.6</v>
      </c>
      <c r="AF489" s="14">
        <v>12618</v>
      </c>
      <c r="AG489" s="14">
        <v>12618</v>
      </c>
      <c r="AH489" s="14">
        <v>10584.6</v>
      </c>
      <c r="AI489" s="14">
        <v>0</v>
      </c>
      <c r="AJ489" s="17">
        <v>4500</v>
      </c>
      <c r="AK489" s="14">
        <v>0</v>
      </c>
      <c r="AL489" s="14">
        <v>0</v>
      </c>
      <c r="AM489" s="14">
        <v>1061.56</v>
      </c>
      <c r="AN489" s="14">
        <v>30.833333333333332</v>
      </c>
      <c r="AO489" s="17" t="e">
        <v>#DIV/0!</v>
      </c>
      <c r="AP489" s="81">
        <v>835.23</v>
      </c>
      <c r="AQ489" s="82">
        <v>535.61</v>
      </c>
      <c r="AR489" s="1">
        <v>1142.49</v>
      </c>
      <c r="AS489" s="1">
        <v>1138.79</v>
      </c>
      <c r="AT489" s="1">
        <v>1237.42</v>
      </c>
      <c r="AU489" s="1">
        <v>1213.18</v>
      </c>
      <c r="AV489" s="1">
        <v>1184.22</v>
      </c>
      <c r="AX489" s="1">
        <v>1.2949999999999999</v>
      </c>
      <c r="AY489" s="1">
        <v>1.5232000000000001</v>
      </c>
      <c r="AZ489" s="1">
        <v>2.5583999999999998</v>
      </c>
      <c r="BA489" s="1">
        <v>2.3085</v>
      </c>
      <c r="BB489" s="1">
        <v>2.0255000000000001</v>
      </c>
      <c r="BF489" s="1">
        <v>1055.6600000000001</v>
      </c>
      <c r="BG489" s="2">
        <v>1055.6600000000001</v>
      </c>
      <c r="BH489" s="1">
        <v>0</v>
      </c>
      <c r="BI489" s="1">
        <v>0</v>
      </c>
      <c r="BJ489" s="1">
        <v>0</v>
      </c>
      <c r="BK489" s="1">
        <v>1055.6600000000001</v>
      </c>
      <c r="BL489" s="1">
        <v>1055.6600000000001</v>
      </c>
      <c r="BM489" s="1">
        <v>1055.6600000000001</v>
      </c>
      <c r="BN489" s="1">
        <v>0</v>
      </c>
      <c r="BO489" s="1">
        <v>1055.6400000000001</v>
      </c>
      <c r="BP489" s="1">
        <v>38.041839716966621</v>
      </c>
      <c r="BQ489" s="1">
        <v>0</v>
      </c>
      <c r="BR489" s="1">
        <v>0</v>
      </c>
      <c r="BS489" s="1">
        <v>1055.6600000000001</v>
      </c>
      <c r="BT489" s="1">
        <v>0</v>
      </c>
      <c r="BU489" s="1">
        <v>0</v>
      </c>
      <c r="DB489" s="1">
        <v>0</v>
      </c>
      <c r="DF489" s="14">
        <v>713.99</v>
      </c>
      <c r="DG489" s="14">
        <v>275.25</v>
      </c>
      <c r="DJ489" s="1">
        <v>989.24</v>
      </c>
      <c r="DK489" s="1">
        <v>713.99</v>
      </c>
      <c r="DL489" s="1">
        <v>275.25</v>
      </c>
      <c r="DM489" s="1">
        <v>840.64</v>
      </c>
      <c r="DN489" s="1">
        <v>279.88</v>
      </c>
      <c r="DO489" s="1">
        <v>3914.31</v>
      </c>
      <c r="DP489" s="1">
        <v>998.83</v>
      </c>
      <c r="DQ489" s="1">
        <v>0</v>
      </c>
      <c r="DX489" s="1">
        <v>35307</v>
      </c>
      <c r="DY489" s="1">
        <v>1</v>
      </c>
      <c r="DZ489" s="1">
        <v>97.33</v>
      </c>
      <c r="EA489" s="1">
        <v>37.519999999999996</v>
      </c>
      <c r="EM489" s="1">
        <v>1061.56</v>
      </c>
      <c r="EO489" s="27">
        <v>4459.6000000000004</v>
      </c>
      <c r="EP489" s="27">
        <v>12151.4</v>
      </c>
      <c r="EQ489" s="27">
        <v>3096.9</v>
      </c>
      <c r="ER489" s="27">
        <v>2573.1999999999998</v>
      </c>
      <c r="ES489" s="27">
        <v>2963.5</v>
      </c>
      <c r="ET489" s="27"/>
      <c r="EU489" s="122">
        <v>8.9777777777776974E-3</v>
      </c>
      <c r="EV489" s="122">
        <v>3.6978919004596635E-2</v>
      </c>
      <c r="EW489" s="122">
        <v>3.6734059097978201E-2</v>
      </c>
      <c r="EX489" s="122">
        <v>4.2708333333333404E-2</v>
      </c>
      <c r="EY489" s="122">
        <v>6.537043245055313E-3</v>
      </c>
    </row>
    <row r="490" spans="10:155" x14ac:dyDescent="0.2">
      <c r="N490" s="1">
        <v>4500</v>
      </c>
      <c r="O490" s="1">
        <v>12736</v>
      </c>
      <c r="P490" s="14">
        <v>3233</v>
      </c>
      <c r="Q490" s="1">
        <v>2647</v>
      </c>
      <c r="R490" s="1">
        <v>3064</v>
      </c>
      <c r="X490" s="17">
        <v>1401</v>
      </c>
      <c r="Y490" s="17">
        <v>65</v>
      </c>
      <c r="Z490" s="14">
        <v>0</v>
      </c>
      <c r="AA490" s="14">
        <v>7853.57</v>
      </c>
      <c r="AB490" s="14">
        <v>8250</v>
      </c>
      <c r="AC490" s="17">
        <v>-396.43000000000029</v>
      </c>
      <c r="AD490" s="17">
        <v>8250</v>
      </c>
      <c r="AE490" s="7">
        <v>14217.44</v>
      </c>
      <c r="AF490" s="14">
        <v>12736</v>
      </c>
      <c r="AG490" s="14">
        <v>12736</v>
      </c>
      <c r="AH490" s="14">
        <v>10839.44</v>
      </c>
      <c r="AI490" s="14">
        <v>0</v>
      </c>
      <c r="AJ490" s="17">
        <v>4500</v>
      </c>
      <c r="AK490" s="14">
        <v>0</v>
      </c>
      <c r="AL490" s="14">
        <v>0</v>
      </c>
      <c r="AM490" s="14">
        <v>1027.5899999999999</v>
      </c>
      <c r="AN490" s="14">
        <v>30.164285714285711</v>
      </c>
      <c r="AO490" s="17" t="e">
        <v>#DIV/0!</v>
      </c>
      <c r="AP490" s="81">
        <v>685.53</v>
      </c>
      <c r="AQ490" s="82">
        <v>533.44000000000005</v>
      </c>
      <c r="AR490" s="1">
        <v>1140.23</v>
      </c>
      <c r="AS490" s="1">
        <v>1134.95</v>
      </c>
      <c r="AT490" s="1">
        <v>1236.83</v>
      </c>
      <c r="AU490" s="1">
        <v>1211.01</v>
      </c>
      <c r="AV490" s="1">
        <v>1185.52</v>
      </c>
      <c r="AX490" s="1">
        <v>1.2668999999999999</v>
      </c>
      <c r="AY490" s="1">
        <v>1.4839</v>
      </c>
      <c r="AZ490" s="1">
        <v>2.5512999999999999</v>
      </c>
      <c r="BA490" s="1">
        <v>2.2774999999999999</v>
      </c>
      <c r="BB490" s="1">
        <v>2.0358999999999998</v>
      </c>
      <c r="BF490" s="1">
        <v>1055.33</v>
      </c>
      <c r="BG490" s="2">
        <v>1055.33</v>
      </c>
      <c r="BH490" s="1">
        <v>0</v>
      </c>
      <c r="BI490" s="1">
        <v>0</v>
      </c>
      <c r="BJ490" s="1">
        <v>0</v>
      </c>
      <c r="BK490" s="1">
        <v>1055.33</v>
      </c>
      <c r="BL490" s="1">
        <v>1055.33</v>
      </c>
      <c r="BM490" s="1">
        <v>1055.33</v>
      </c>
      <c r="BN490" s="1">
        <v>0</v>
      </c>
      <c r="BO490" s="1">
        <v>1055.31</v>
      </c>
      <c r="BP490" s="1">
        <v>36.411382734912145</v>
      </c>
      <c r="BQ490" s="1">
        <v>0</v>
      </c>
      <c r="BR490" s="1">
        <v>0</v>
      </c>
      <c r="BS490" s="1">
        <v>1055.3</v>
      </c>
      <c r="BT490" s="1">
        <v>0</v>
      </c>
      <c r="BU490" s="1">
        <v>0</v>
      </c>
      <c r="DB490" s="1">
        <v>0</v>
      </c>
      <c r="DF490" s="14">
        <v>693.28</v>
      </c>
      <c r="DG490" s="14">
        <v>259.97000000000003</v>
      </c>
      <c r="DJ490" s="1">
        <v>953.25</v>
      </c>
      <c r="DK490" s="1">
        <v>693.28</v>
      </c>
      <c r="DL490" s="1">
        <v>259.97000000000003</v>
      </c>
      <c r="DM490" s="1">
        <v>664.26</v>
      </c>
      <c r="DN490" s="1">
        <v>209.21</v>
      </c>
      <c r="DO490" s="1">
        <v>3943.3300000000004</v>
      </c>
      <c r="DP490" s="1">
        <v>1049.5899999999999</v>
      </c>
      <c r="DQ490" s="1">
        <v>0</v>
      </c>
      <c r="DX490" s="1">
        <v>27899</v>
      </c>
      <c r="DY490" s="1">
        <v>1</v>
      </c>
      <c r="DZ490" s="1">
        <v>92.63</v>
      </c>
      <c r="EA490" s="1">
        <v>34.740000000000009</v>
      </c>
      <c r="EM490" s="1">
        <v>1027.5899999999999</v>
      </c>
      <c r="EO490" s="27">
        <v>4471.8</v>
      </c>
      <c r="EP490" s="27">
        <v>12247.1</v>
      </c>
      <c r="EQ490" s="27">
        <v>3116.9</v>
      </c>
      <c r="ER490" s="27">
        <v>2537.1999999999998</v>
      </c>
      <c r="ES490" s="27">
        <v>3050.3</v>
      </c>
      <c r="ET490" s="27"/>
      <c r="EU490" s="122">
        <v>6.2666666666666261E-3</v>
      </c>
      <c r="EV490" s="122">
        <v>3.8387248743718565E-2</v>
      </c>
      <c r="EW490" s="122">
        <v>3.5910918651407331E-2</v>
      </c>
      <c r="EX490" s="122">
        <v>4.1480921798262252E-2</v>
      </c>
      <c r="EY490" s="122">
        <v>4.4712793733680872E-3</v>
      </c>
    </row>
    <row r="491" spans="10:155" x14ac:dyDescent="0.2">
      <c r="N491" s="1">
        <v>4500</v>
      </c>
      <c r="O491" s="1">
        <v>12771</v>
      </c>
      <c r="P491" s="14">
        <v>3250</v>
      </c>
      <c r="Q491" s="1">
        <v>2620</v>
      </c>
      <c r="R491" s="1">
        <v>2903</v>
      </c>
      <c r="X491" s="17">
        <v>1450</v>
      </c>
      <c r="Y491" s="17">
        <v>65</v>
      </c>
      <c r="Z491" s="14">
        <v>0</v>
      </c>
      <c r="AA491" s="14">
        <v>7655.92</v>
      </c>
      <c r="AB491" s="14">
        <v>8250</v>
      </c>
      <c r="AC491" s="17">
        <v>-594.07999999999993</v>
      </c>
      <c r="AD491" s="17">
        <v>8250</v>
      </c>
      <c r="AE491" s="7">
        <v>13898.21</v>
      </c>
      <c r="AF491" s="14">
        <v>12771</v>
      </c>
      <c r="AG491" s="14">
        <v>12771</v>
      </c>
      <c r="AH491" s="14">
        <v>10521.21</v>
      </c>
      <c r="AI491" s="14">
        <v>0</v>
      </c>
      <c r="AJ491" s="17">
        <v>4500</v>
      </c>
      <c r="AK491" s="14">
        <v>0</v>
      </c>
      <c r="AL491" s="14">
        <v>0</v>
      </c>
      <c r="AM491" s="14">
        <v>1028.9100000000001</v>
      </c>
      <c r="AN491" s="14">
        <v>30.911904761904761</v>
      </c>
      <c r="AO491" s="17" t="e">
        <v>#DIV/0!</v>
      </c>
      <c r="AP491" s="81">
        <v>773.86</v>
      </c>
      <c r="AQ491" s="82">
        <v>578.02</v>
      </c>
      <c r="AR491" s="1">
        <v>1142.27</v>
      </c>
      <c r="AS491" s="1">
        <v>1138.26</v>
      </c>
      <c r="AT491" s="1">
        <v>1238.1300000000001</v>
      </c>
      <c r="AU491" s="1">
        <v>1212.07</v>
      </c>
      <c r="AV491" s="1">
        <v>1189.0899999999999</v>
      </c>
      <c r="AX491" s="1">
        <v>1.2983</v>
      </c>
      <c r="AY491" s="1">
        <v>1.5242</v>
      </c>
      <c r="AZ491" s="1">
        <v>2.5676000000000001</v>
      </c>
      <c r="BA491" s="1">
        <v>2.2906</v>
      </c>
      <c r="BB491" s="1">
        <v>2.0846</v>
      </c>
      <c r="BF491" s="1">
        <v>1057.02</v>
      </c>
      <c r="BG491" s="2">
        <v>1057.02</v>
      </c>
      <c r="BH491" s="1">
        <v>0</v>
      </c>
      <c r="BI491" s="1">
        <v>0</v>
      </c>
      <c r="BJ491" s="1">
        <v>0</v>
      </c>
      <c r="BK491" s="1">
        <v>1057.02</v>
      </c>
      <c r="BL491" s="1">
        <v>1057.02</v>
      </c>
      <c r="BM491" s="1">
        <v>1057.02</v>
      </c>
      <c r="BN491" s="1">
        <v>0</v>
      </c>
      <c r="BO491" s="1">
        <v>1057.03</v>
      </c>
      <c r="BP491" s="1">
        <v>37.867455076025188</v>
      </c>
      <c r="BQ491" s="1">
        <v>0</v>
      </c>
      <c r="BR491" s="1">
        <v>0</v>
      </c>
      <c r="BS491" s="1">
        <v>1057.01</v>
      </c>
      <c r="BT491" s="1">
        <v>0</v>
      </c>
      <c r="BU491" s="1">
        <v>0</v>
      </c>
      <c r="DB491" s="1">
        <v>0</v>
      </c>
      <c r="DF491" s="14">
        <v>713.48</v>
      </c>
      <c r="DG491" s="14">
        <v>272.74</v>
      </c>
      <c r="DJ491" s="1">
        <v>986.22</v>
      </c>
      <c r="DK491" s="1">
        <v>713.48</v>
      </c>
      <c r="DL491" s="1">
        <v>272.74</v>
      </c>
      <c r="DM491" s="1">
        <v>841.4</v>
      </c>
      <c r="DN491" s="1">
        <v>326.07</v>
      </c>
      <c r="DO491" s="1">
        <v>3815.41</v>
      </c>
      <c r="DP491" s="1">
        <v>996.2600000000001</v>
      </c>
      <c r="DQ491" s="1">
        <v>0</v>
      </c>
      <c r="DX491" s="1">
        <v>35339</v>
      </c>
      <c r="DY491" s="1">
        <v>1</v>
      </c>
      <c r="DZ491" s="1">
        <v>93.69</v>
      </c>
      <c r="EA491" s="1">
        <v>35.81</v>
      </c>
      <c r="EM491" s="1">
        <v>1028.9100000000001</v>
      </c>
      <c r="EO491" s="27">
        <v>4469</v>
      </c>
      <c r="EP491" s="27">
        <v>12301.4</v>
      </c>
      <c r="EQ491" s="27">
        <v>3134.7</v>
      </c>
      <c r="ER491" s="27">
        <v>2506.9</v>
      </c>
      <c r="ES491" s="27">
        <v>2899.4</v>
      </c>
      <c r="ET491" s="27"/>
      <c r="EU491" s="122">
        <v>6.8888888888888888E-3</v>
      </c>
      <c r="EV491" s="122">
        <v>3.6770808863832147E-2</v>
      </c>
      <c r="EW491" s="122">
        <v>3.5476923076923135E-2</v>
      </c>
      <c r="EX491" s="122">
        <v>4.3167938931297674E-2</v>
      </c>
      <c r="EY491" s="122">
        <v>1.2400964519462311E-3</v>
      </c>
    </row>
    <row r="492" spans="10:155" x14ac:dyDescent="0.2">
      <c r="N492" s="1">
        <v>4500</v>
      </c>
      <c r="O492" s="1">
        <v>12296</v>
      </c>
      <c r="P492" s="14">
        <v>3077</v>
      </c>
      <c r="Q492" s="1">
        <v>2602</v>
      </c>
      <c r="R492" s="1">
        <v>3042</v>
      </c>
      <c r="X492" s="17">
        <v>1383</v>
      </c>
      <c r="Y492" s="17">
        <v>64</v>
      </c>
      <c r="Z492" s="14">
        <v>0</v>
      </c>
      <c r="AA492" s="14">
        <v>7711.59</v>
      </c>
      <c r="AB492" s="14">
        <v>8250</v>
      </c>
      <c r="AC492" s="17">
        <v>-538.40999999999985</v>
      </c>
      <c r="AD492" s="17">
        <v>8250</v>
      </c>
      <c r="AE492" s="7">
        <v>13647.72</v>
      </c>
      <c r="AF492" s="14">
        <v>12296</v>
      </c>
      <c r="AG492" s="14">
        <v>12296</v>
      </c>
      <c r="AH492" s="14">
        <v>10700.72</v>
      </c>
      <c r="AI492" s="14">
        <v>0</v>
      </c>
      <c r="AJ492" s="17">
        <v>4500</v>
      </c>
      <c r="AK492" s="14">
        <v>0</v>
      </c>
      <c r="AL492" s="14">
        <v>0</v>
      </c>
      <c r="AM492" s="14">
        <v>1035.0899999999999</v>
      </c>
      <c r="AN492" s="14">
        <v>30.935714285714283</v>
      </c>
      <c r="AO492" s="17" t="e">
        <v>#DIV/0!</v>
      </c>
      <c r="AP492" s="81">
        <v>595.6</v>
      </c>
      <c r="AQ492" s="82">
        <v>541.59</v>
      </c>
      <c r="AR492" s="1">
        <v>1142.1099999999999</v>
      </c>
      <c r="AS492" s="1">
        <v>1138.8599999999999</v>
      </c>
      <c r="AT492" s="1">
        <v>1237.3399999999999</v>
      </c>
      <c r="AU492" s="1">
        <v>1213.92</v>
      </c>
      <c r="AV492" s="1">
        <v>1185.04</v>
      </c>
      <c r="AX492" s="1">
        <v>1.2992999999999999</v>
      </c>
      <c r="AY492" s="1">
        <v>1.5277000000000001</v>
      </c>
      <c r="AZ492" s="1">
        <v>2.5510000000000002</v>
      </c>
      <c r="BA492" s="1">
        <v>2.3126000000000002</v>
      </c>
      <c r="BB492" s="1">
        <v>2.0335999999999999</v>
      </c>
      <c r="BF492" s="1">
        <v>1056.6500000000001</v>
      </c>
      <c r="BG492" s="2">
        <v>1056.6500000000001</v>
      </c>
      <c r="BH492" s="1">
        <v>0</v>
      </c>
      <c r="BI492" s="1">
        <v>0</v>
      </c>
      <c r="BJ492" s="1">
        <v>0</v>
      </c>
      <c r="BK492" s="1">
        <v>1056.6500000000001</v>
      </c>
      <c r="BL492" s="1">
        <v>1056.6500000000001</v>
      </c>
      <c r="BM492" s="1">
        <v>1056.6500000000001</v>
      </c>
      <c r="BN492" s="1">
        <v>0</v>
      </c>
      <c r="BO492" s="1">
        <v>1056.6099999999999</v>
      </c>
      <c r="BP492" s="1">
        <v>36.862483834306545</v>
      </c>
      <c r="BQ492" s="1">
        <v>0</v>
      </c>
      <c r="BR492" s="1">
        <v>0</v>
      </c>
      <c r="BS492" s="1">
        <v>1056.69</v>
      </c>
      <c r="BT492" s="1">
        <v>0</v>
      </c>
      <c r="BU492" s="1">
        <v>0</v>
      </c>
      <c r="DB492" s="1">
        <v>0</v>
      </c>
      <c r="DF492" s="14">
        <v>689.25</v>
      </c>
      <c r="DG492" s="14">
        <v>251.37</v>
      </c>
      <c r="DJ492" s="1">
        <v>940.62</v>
      </c>
      <c r="DK492" s="1">
        <v>689.25</v>
      </c>
      <c r="DL492" s="1">
        <v>251.37</v>
      </c>
      <c r="DM492" s="1">
        <v>1520.45</v>
      </c>
      <c r="DN492" s="1">
        <v>279.43</v>
      </c>
      <c r="DO492" s="1">
        <v>2984.21</v>
      </c>
      <c r="DP492" s="1">
        <v>968.2</v>
      </c>
      <c r="DQ492" s="1">
        <v>0</v>
      </c>
      <c r="DX492" s="1">
        <v>63859</v>
      </c>
      <c r="DY492" s="1">
        <v>1</v>
      </c>
      <c r="DZ492" s="1">
        <v>92.82</v>
      </c>
      <c r="EA492" s="1">
        <v>33.850000000000009</v>
      </c>
      <c r="EM492" s="1">
        <v>1035.0899999999999</v>
      </c>
      <c r="EO492" s="27">
        <v>4464.7</v>
      </c>
      <c r="EP492" s="27">
        <v>11839.2</v>
      </c>
      <c r="EQ492" s="27">
        <v>2970.9</v>
      </c>
      <c r="ER492" s="27">
        <v>2495.8000000000002</v>
      </c>
      <c r="ES492" s="27">
        <v>3015.8</v>
      </c>
      <c r="ET492" s="27"/>
      <c r="EU492" s="122">
        <v>7.8444444444444855E-3</v>
      </c>
      <c r="EV492" s="122">
        <v>3.7150292778139173E-2</v>
      </c>
      <c r="EW492" s="122">
        <v>3.4481637959050994E-2</v>
      </c>
      <c r="EX492" s="122">
        <v>4.0814757878554889E-2</v>
      </c>
      <c r="EY492" s="122">
        <v>8.6127547666008612E-3</v>
      </c>
    </row>
    <row r="493" spans="10:155" x14ac:dyDescent="0.2">
      <c r="N493" s="1">
        <v>4500</v>
      </c>
      <c r="O493" s="1">
        <v>12934</v>
      </c>
      <c r="P493" s="14">
        <v>3147</v>
      </c>
      <c r="Q493" s="1">
        <v>2551</v>
      </c>
      <c r="R493" s="1">
        <v>2963</v>
      </c>
      <c r="X493" s="17">
        <v>1435</v>
      </c>
      <c r="Y493" s="17">
        <v>65</v>
      </c>
      <c r="Z493" s="14">
        <v>0</v>
      </c>
      <c r="AA493" s="14">
        <v>9313.5300000000007</v>
      </c>
      <c r="AB493" s="14">
        <v>9854</v>
      </c>
      <c r="AC493" s="17">
        <v>-540.46999999999935</v>
      </c>
      <c r="AD493" s="17">
        <v>9854</v>
      </c>
      <c r="AE493" s="7">
        <v>12318.56</v>
      </c>
      <c r="AF493" s="14">
        <v>12934</v>
      </c>
      <c r="AG493" s="14">
        <v>12934</v>
      </c>
      <c r="AH493" s="14">
        <v>10397.56</v>
      </c>
      <c r="AI493" s="14">
        <v>0</v>
      </c>
      <c r="AJ493" s="17">
        <v>4500</v>
      </c>
      <c r="AK493" s="14">
        <v>0</v>
      </c>
      <c r="AL493" s="14">
        <v>0</v>
      </c>
      <c r="AM493" s="14">
        <v>1056.81</v>
      </c>
      <c r="AN493" s="14">
        <v>30.926190476190474</v>
      </c>
      <c r="AO493" s="17" t="e">
        <v>#DIV/0!</v>
      </c>
      <c r="AP493" s="81">
        <v>797.68</v>
      </c>
      <c r="AQ493" s="82">
        <v>567.95000000000005</v>
      </c>
      <c r="AR493" s="1">
        <v>1142.08</v>
      </c>
      <c r="AS493" s="1">
        <v>1137.3699999999999</v>
      </c>
      <c r="AT493" s="1">
        <v>1238.55</v>
      </c>
      <c r="AU493" s="1">
        <v>1213.82</v>
      </c>
      <c r="AV493" s="1">
        <v>1187.01</v>
      </c>
      <c r="AX493" s="1">
        <v>1.2988999999999999</v>
      </c>
      <c r="AY493" s="1">
        <v>1.5055000000000001</v>
      </c>
      <c r="AZ493" s="1">
        <v>2.5703999999999998</v>
      </c>
      <c r="BA493" s="1">
        <v>2.3153999999999999</v>
      </c>
      <c r="BB493" s="1">
        <v>2.0657000000000001</v>
      </c>
      <c r="BF493" s="1">
        <v>1055.6600000000001</v>
      </c>
      <c r="BG493" s="2">
        <v>1055.6600000000001</v>
      </c>
      <c r="BH493" s="1">
        <v>0</v>
      </c>
      <c r="BI493" s="1">
        <v>0</v>
      </c>
      <c r="BJ493" s="1">
        <v>0</v>
      </c>
      <c r="BK493" s="1">
        <v>1055.6600000000001</v>
      </c>
      <c r="BL493" s="1">
        <v>1055.6600000000001</v>
      </c>
      <c r="BM493" s="1">
        <v>1055.6600000000001</v>
      </c>
      <c r="BN493" s="1">
        <v>0</v>
      </c>
      <c r="BO493" s="1">
        <v>1055.6400000000001</v>
      </c>
      <c r="BP493" s="1">
        <v>37.4144472121096</v>
      </c>
      <c r="BQ493" s="1">
        <v>0</v>
      </c>
      <c r="BR493" s="1">
        <v>0</v>
      </c>
      <c r="BS493" s="1">
        <v>1055.69</v>
      </c>
      <c r="BT493" s="1">
        <v>0</v>
      </c>
      <c r="BU493" s="1">
        <v>0</v>
      </c>
      <c r="DB493" s="1">
        <v>0</v>
      </c>
      <c r="DF493" s="14">
        <v>717.5</v>
      </c>
      <c r="DG493" s="14">
        <v>258.83</v>
      </c>
      <c r="DJ493" s="1">
        <v>976.32999999999993</v>
      </c>
      <c r="DK493" s="1">
        <v>717.5</v>
      </c>
      <c r="DL493" s="1">
        <v>258.83</v>
      </c>
      <c r="DM493" s="1">
        <v>804.76</v>
      </c>
      <c r="DN493" s="1">
        <v>209.64</v>
      </c>
      <c r="DO493" s="1">
        <v>2896.95</v>
      </c>
      <c r="DP493" s="1">
        <v>1017.39</v>
      </c>
      <c r="DQ493" s="1">
        <v>0</v>
      </c>
      <c r="DX493" s="1">
        <v>33800</v>
      </c>
      <c r="DY493" s="1">
        <v>1</v>
      </c>
      <c r="DZ493" s="1">
        <v>93.27</v>
      </c>
      <c r="EA493" s="1">
        <v>33.650000000000006</v>
      </c>
      <c r="EM493" s="1">
        <v>1056.81</v>
      </c>
      <c r="EO493" s="27">
        <v>4480</v>
      </c>
      <c r="EP493" s="27">
        <v>12408</v>
      </c>
      <c r="EQ493" s="27">
        <v>3056</v>
      </c>
      <c r="ER493" s="27">
        <v>2444</v>
      </c>
      <c r="ES493" s="27">
        <v>2963</v>
      </c>
      <c r="ET493" s="27"/>
      <c r="EU493" s="122">
        <v>4.4444444444444444E-3</v>
      </c>
      <c r="EV493" s="122">
        <v>4.0668006803772999E-2</v>
      </c>
      <c r="EW493" s="122">
        <v>2.8916428344455035E-2</v>
      </c>
      <c r="EX493" s="122">
        <v>4.1944335554684437E-2</v>
      </c>
      <c r="EY493" s="122">
        <v>0</v>
      </c>
    </row>
    <row r="494" spans="10:155" x14ac:dyDescent="0.2">
      <c r="N494" s="1">
        <v>4500</v>
      </c>
      <c r="O494" s="1">
        <v>12561</v>
      </c>
      <c r="P494" s="14">
        <v>3177</v>
      </c>
      <c r="Q494" s="1">
        <v>2318</v>
      </c>
      <c r="R494" s="1">
        <v>2981</v>
      </c>
      <c r="X494" s="17">
        <v>1389</v>
      </c>
      <c r="Y494" s="17">
        <v>64</v>
      </c>
      <c r="Z494" s="14">
        <v>0</v>
      </c>
      <c r="AA494" s="14">
        <v>8081.88</v>
      </c>
      <c r="AB494" s="14">
        <v>8594</v>
      </c>
      <c r="AC494" s="17">
        <v>-512.11999999999989</v>
      </c>
      <c r="AD494" s="17">
        <v>8594</v>
      </c>
      <c r="AE494" s="7">
        <v>13098.52</v>
      </c>
      <c r="AF494" s="14">
        <v>12561</v>
      </c>
      <c r="AG494" s="14">
        <v>12561</v>
      </c>
      <c r="AH494" s="14">
        <v>10253.52</v>
      </c>
      <c r="AI494" s="14">
        <v>0</v>
      </c>
      <c r="AJ494" s="17">
        <v>4500</v>
      </c>
      <c r="AK494" s="14">
        <v>0</v>
      </c>
      <c r="AL494" s="14">
        <v>0</v>
      </c>
      <c r="AM494" s="14">
        <v>1050.22</v>
      </c>
      <c r="AN494" s="14">
        <v>30.826190476190476</v>
      </c>
      <c r="AO494" s="17" t="e">
        <v>#DIV/0!</v>
      </c>
      <c r="AP494" s="81">
        <v>772.99</v>
      </c>
      <c r="AQ494" s="82">
        <v>568.27</v>
      </c>
      <c r="AR494" s="1">
        <v>1141.52</v>
      </c>
      <c r="AS494" s="1">
        <v>1134.68</v>
      </c>
      <c r="AT494" s="1">
        <v>1237.21</v>
      </c>
      <c r="AU494" s="1">
        <v>1216.8699999999999</v>
      </c>
      <c r="AV494" s="1">
        <v>1184.98</v>
      </c>
      <c r="AX494" s="1">
        <v>1.2947</v>
      </c>
      <c r="AY494" s="1">
        <v>1.4802999999999999</v>
      </c>
      <c r="AZ494" s="1">
        <v>2.5550000000000002</v>
      </c>
      <c r="BA494" s="1">
        <v>2.3715000000000002</v>
      </c>
      <c r="BB494" s="1">
        <v>2.0365000000000002</v>
      </c>
      <c r="BF494" s="1">
        <v>1055.81</v>
      </c>
      <c r="BG494" s="2">
        <v>1055.81</v>
      </c>
      <c r="BH494" s="1">
        <v>0</v>
      </c>
      <c r="BI494" s="1">
        <v>0</v>
      </c>
      <c r="BJ494" s="1">
        <v>0</v>
      </c>
      <c r="BK494" s="1">
        <v>1055.81</v>
      </c>
      <c r="BL494" s="1">
        <v>1055.81</v>
      </c>
      <c r="BM494" s="1">
        <v>1055.81</v>
      </c>
      <c r="BN494" s="1">
        <v>0</v>
      </c>
      <c r="BO494" s="1">
        <v>1055.78</v>
      </c>
      <c r="BP494" s="1">
        <v>36.987899909934605</v>
      </c>
      <c r="BQ494" s="1">
        <v>0</v>
      </c>
      <c r="BR494" s="1">
        <v>0</v>
      </c>
      <c r="BS494" s="1">
        <v>1055.8499999999999</v>
      </c>
      <c r="BT494" s="1">
        <v>0</v>
      </c>
      <c r="BU494" s="1">
        <v>0</v>
      </c>
      <c r="DB494" s="1">
        <v>0</v>
      </c>
      <c r="DF494" s="14">
        <v>704.05</v>
      </c>
      <c r="DG494" s="14">
        <v>240.51</v>
      </c>
      <c r="DJ494" s="1">
        <v>944.56</v>
      </c>
      <c r="DK494" s="1">
        <v>704.05</v>
      </c>
      <c r="DL494" s="1">
        <v>240.51</v>
      </c>
      <c r="DM494" s="1">
        <v>0</v>
      </c>
      <c r="DN494" s="1">
        <v>0</v>
      </c>
      <c r="DO494" s="1">
        <v>3601</v>
      </c>
      <c r="DP494" s="1">
        <v>1257.8999999999999</v>
      </c>
      <c r="DQ494" s="1">
        <v>0</v>
      </c>
      <c r="DX494" s="1">
        <v>0</v>
      </c>
      <c r="DY494" s="1">
        <v>0</v>
      </c>
      <c r="DZ494" s="1">
        <v>87.75</v>
      </c>
      <c r="EA494" s="1">
        <v>29.980000000000004</v>
      </c>
      <c r="EM494" s="1">
        <v>1050.22</v>
      </c>
      <c r="EO494" s="27">
        <v>4475</v>
      </c>
      <c r="EP494" s="27">
        <v>12033</v>
      </c>
      <c r="EQ494" s="27">
        <v>3082</v>
      </c>
      <c r="ER494" s="27">
        <v>2221</v>
      </c>
      <c r="ES494" s="27">
        <v>2980</v>
      </c>
      <c r="ET494" s="27"/>
      <c r="EU494" s="122">
        <v>5.5555555555555558E-3</v>
      </c>
      <c r="EV494" s="122">
        <v>4.2034869835204207E-2</v>
      </c>
      <c r="EW494" s="122">
        <v>2.9902423670129054E-2</v>
      </c>
      <c r="EX494" s="122">
        <v>4.1846419327006043E-2</v>
      </c>
      <c r="EY494" s="122">
        <v>3.3545790003354579E-4</v>
      </c>
    </row>
    <row r="495" spans="10:155" x14ac:dyDescent="0.2">
      <c r="N495" s="1">
        <v>4500</v>
      </c>
      <c r="O495" s="1">
        <v>12556</v>
      </c>
      <c r="P495" s="14">
        <v>3165</v>
      </c>
      <c r="Q495" s="1">
        <v>2489</v>
      </c>
      <c r="R495" s="1">
        <v>3025</v>
      </c>
      <c r="X495" s="17">
        <v>1422</v>
      </c>
      <c r="Y495" s="17">
        <v>64</v>
      </c>
      <c r="Z495" s="14">
        <v>0</v>
      </c>
      <c r="AA495" s="14">
        <v>7360.92</v>
      </c>
      <c r="AB495" s="14">
        <v>7792</v>
      </c>
      <c r="AC495" s="17">
        <v>-431.07999999999993</v>
      </c>
      <c r="AD495" s="17">
        <v>7792</v>
      </c>
      <c r="AE495" s="7">
        <v>13376.49</v>
      </c>
      <c r="AF495" s="14">
        <v>12556</v>
      </c>
      <c r="AG495" s="14">
        <v>12556</v>
      </c>
      <c r="AH495" s="14">
        <v>9758.49</v>
      </c>
      <c r="AI495" s="14">
        <v>0</v>
      </c>
      <c r="AJ495" s="17">
        <v>4500</v>
      </c>
      <c r="AK495" s="14">
        <v>0</v>
      </c>
      <c r="AL495" s="14">
        <v>0</v>
      </c>
      <c r="AM495" s="14">
        <v>1068.9100000000001</v>
      </c>
      <c r="AN495" s="14">
        <v>31.509523809523806</v>
      </c>
      <c r="AO495" s="17" t="e">
        <v>#DIV/0!</v>
      </c>
      <c r="AP495" s="81">
        <v>612.88</v>
      </c>
      <c r="AQ495" s="82">
        <v>1398.72</v>
      </c>
      <c r="AR495" s="1">
        <v>1143.76</v>
      </c>
      <c r="AS495" s="1">
        <v>1138.71</v>
      </c>
      <c r="AT495" s="1">
        <v>1233.57</v>
      </c>
      <c r="AU495" s="1">
        <v>1212.1500000000001</v>
      </c>
      <c r="AV495" s="1">
        <v>1188.48</v>
      </c>
      <c r="AX495" s="1">
        <v>1.3233999999999999</v>
      </c>
      <c r="AY495" s="1">
        <v>1.5276000000000001</v>
      </c>
      <c r="AZ495" s="1">
        <v>2.5421999999999998</v>
      </c>
      <c r="BA495" s="1">
        <v>2.2869000000000002</v>
      </c>
      <c r="BB495" s="1">
        <v>2.081</v>
      </c>
      <c r="BF495" s="1">
        <v>1056.9000000000001</v>
      </c>
      <c r="BG495" s="2">
        <v>1056.9000000000001</v>
      </c>
      <c r="BH495" s="1">
        <v>0</v>
      </c>
      <c r="BI495" s="1">
        <v>0</v>
      </c>
      <c r="BJ495" s="1">
        <v>0</v>
      </c>
      <c r="BK495" s="1">
        <v>1056.9000000000001</v>
      </c>
      <c r="BL495" s="1">
        <v>1056.9000000000001</v>
      </c>
      <c r="BM495" s="1">
        <v>1056.9000000000001</v>
      </c>
      <c r="BN495" s="1">
        <v>0</v>
      </c>
      <c r="BO495" s="1">
        <v>1056.92</v>
      </c>
      <c r="BP495" s="1">
        <v>37.58461239557024</v>
      </c>
      <c r="BQ495" s="1">
        <v>0</v>
      </c>
      <c r="BR495" s="1">
        <v>0</v>
      </c>
      <c r="BS495" s="1">
        <v>1057.03</v>
      </c>
      <c r="BT495" s="1">
        <v>0</v>
      </c>
      <c r="BU495" s="1">
        <v>0</v>
      </c>
      <c r="DB495" s="1">
        <v>0</v>
      </c>
      <c r="DF495" s="14">
        <v>722.34</v>
      </c>
      <c r="DG495" s="14">
        <v>244.9</v>
      </c>
      <c r="DJ495" s="1">
        <v>967.24</v>
      </c>
      <c r="DK495" s="1">
        <v>722.34</v>
      </c>
      <c r="DL495" s="1">
        <v>244.9</v>
      </c>
      <c r="DM495" s="1">
        <v>512.16999999999996</v>
      </c>
      <c r="DN495" s="1">
        <v>319.38</v>
      </c>
      <c r="DO495" s="1">
        <v>3811.1699999999996</v>
      </c>
      <c r="DP495" s="1">
        <v>1183.42</v>
      </c>
      <c r="DQ495" s="1">
        <v>0</v>
      </c>
      <c r="DX495" s="1">
        <v>21511</v>
      </c>
      <c r="DY495" s="1">
        <v>1</v>
      </c>
      <c r="DZ495" s="1">
        <v>91.03</v>
      </c>
      <c r="EA495" s="1">
        <v>30.86</v>
      </c>
      <c r="EM495" s="1">
        <v>1068.9100000000001</v>
      </c>
      <c r="EO495" s="27">
        <v>4471</v>
      </c>
      <c r="EP495" s="27">
        <v>12064</v>
      </c>
      <c r="EQ495" s="27">
        <v>3070</v>
      </c>
      <c r="ER495" s="27">
        <v>2384</v>
      </c>
      <c r="ES495" s="27">
        <v>3025</v>
      </c>
      <c r="ET495" s="27"/>
      <c r="EU495" s="122">
        <v>6.4444444444444445E-3</v>
      </c>
      <c r="EV495" s="122">
        <v>3.918445364765849E-2</v>
      </c>
      <c r="EW495" s="122">
        <v>3.0015797788309637E-2</v>
      </c>
      <c r="EX495" s="122">
        <v>4.2185616713539577E-2</v>
      </c>
      <c r="EY495" s="122">
        <v>0</v>
      </c>
    </row>
    <row r="496" spans="10:155" x14ac:dyDescent="0.2">
      <c r="N496" s="1">
        <v>4500</v>
      </c>
      <c r="O496" s="1">
        <v>12596</v>
      </c>
      <c r="P496" s="14">
        <v>3044</v>
      </c>
      <c r="Q496" s="1">
        <v>2629</v>
      </c>
      <c r="R496" s="1">
        <v>2829</v>
      </c>
      <c r="X496" s="17">
        <v>1452</v>
      </c>
      <c r="Y496" s="17">
        <v>64</v>
      </c>
      <c r="Z496" s="14">
        <v>0</v>
      </c>
      <c r="AA496" s="14">
        <v>7198.41</v>
      </c>
      <c r="AB496" s="14">
        <v>7872</v>
      </c>
      <c r="AC496" s="17">
        <v>-673.59000000000015</v>
      </c>
      <c r="AD496" s="17">
        <v>7872</v>
      </c>
      <c r="AE496" s="7">
        <v>12596.08</v>
      </c>
      <c r="AF496" s="14">
        <v>12596</v>
      </c>
      <c r="AG496" s="14">
        <v>12596</v>
      </c>
      <c r="AH496" s="14">
        <v>9059.08</v>
      </c>
      <c r="AI496" s="14">
        <v>0</v>
      </c>
      <c r="AJ496" s="17">
        <v>4500</v>
      </c>
      <c r="AK496" s="14">
        <v>0</v>
      </c>
      <c r="AL496" s="14">
        <v>0</v>
      </c>
      <c r="AM496" s="14">
        <v>1088.3499999999999</v>
      </c>
      <c r="AN496" s="14">
        <v>30.464285714285715</v>
      </c>
      <c r="AO496" s="17" t="e">
        <v>#DIV/0!</v>
      </c>
      <c r="AP496" s="81">
        <v>970.42</v>
      </c>
      <c r="AQ496" s="82">
        <v>1555.15</v>
      </c>
      <c r="AR496" s="1">
        <v>1140.9000000000001</v>
      </c>
      <c r="AS496" s="1">
        <v>1140.21</v>
      </c>
      <c r="AT496" s="1">
        <v>1236.28</v>
      </c>
      <c r="AU496" s="1">
        <v>1214.46</v>
      </c>
      <c r="AV496" s="1">
        <v>1183.07</v>
      </c>
      <c r="AX496" s="1">
        <v>1.2795000000000001</v>
      </c>
      <c r="AY496" s="1">
        <v>1.5441</v>
      </c>
      <c r="AZ496" s="1">
        <v>2.5406</v>
      </c>
      <c r="BA496" s="1">
        <v>2.3285</v>
      </c>
      <c r="BB496" s="1">
        <v>2.0091999999999999</v>
      </c>
      <c r="BF496" s="1">
        <v>1056.08</v>
      </c>
      <c r="BG496" s="2">
        <v>1056.08</v>
      </c>
      <c r="BH496" s="1">
        <v>0</v>
      </c>
      <c r="BI496" s="1">
        <v>0</v>
      </c>
      <c r="BJ496" s="1">
        <v>0</v>
      </c>
      <c r="BK496" s="1">
        <v>1056.08</v>
      </c>
      <c r="BL496" s="1">
        <v>1056.08</v>
      </c>
      <c r="BM496" s="1">
        <v>1056.08</v>
      </c>
      <c r="BN496" s="1">
        <v>0</v>
      </c>
      <c r="BO496" s="1">
        <v>1056.04</v>
      </c>
      <c r="BP496" s="1">
        <v>38.578795218376435</v>
      </c>
      <c r="BQ496" s="1">
        <v>0</v>
      </c>
      <c r="BR496" s="1">
        <v>0</v>
      </c>
      <c r="BS496" s="1">
        <v>1056.18</v>
      </c>
      <c r="BT496" s="1">
        <v>0</v>
      </c>
      <c r="BU496" s="1">
        <v>0</v>
      </c>
      <c r="DB496" s="1">
        <v>0</v>
      </c>
      <c r="DF496" s="14">
        <v>740.64</v>
      </c>
      <c r="DG496" s="14">
        <v>246.9</v>
      </c>
      <c r="DJ496" s="1">
        <v>987.54</v>
      </c>
      <c r="DK496" s="1">
        <v>740.64</v>
      </c>
      <c r="DL496" s="1">
        <v>246.9</v>
      </c>
      <c r="DM496" s="1">
        <v>879.64</v>
      </c>
      <c r="DN496" s="1">
        <v>605.42999999999995</v>
      </c>
      <c r="DO496" s="1">
        <v>3672.1700000000005</v>
      </c>
      <c r="DP496" s="1">
        <v>824.89</v>
      </c>
      <c r="DQ496" s="1">
        <v>0</v>
      </c>
      <c r="DX496" s="1">
        <v>36945</v>
      </c>
      <c r="DY496" s="1">
        <v>2</v>
      </c>
      <c r="DZ496" s="1">
        <v>101.32</v>
      </c>
      <c r="EA496" s="1">
        <v>33.78</v>
      </c>
      <c r="EM496" s="1">
        <v>1088.3499999999999</v>
      </c>
      <c r="EO496" s="27">
        <v>4465</v>
      </c>
      <c r="EP496" s="27">
        <v>12097</v>
      </c>
      <c r="EQ496" s="27">
        <v>2957</v>
      </c>
      <c r="ER496" s="27">
        <v>2523</v>
      </c>
      <c r="ES496" s="27">
        <v>2828</v>
      </c>
      <c r="ET496" s="27"/>
      <c r="EU496" s="122">
        <v>7.7777777777777776E-3</v>
      </c>
      <c r="EV496" s="122">
        <v>3.9615751032073675E-2</v>
      </c>
      <c r="EW496" s="122">
        <v>2.8580814717477004E-2</v>
      </c>
      <c r="EX496" s="122">
        <v>4.0319513122860404E-2</v>
      </c>
      <c r="EY496" s="122">
        <v>3.5348179568752211E-4</v>
      </c>
    </row>
    <row r="497" spans="14:155" x14ac:dyDescent="0.2">
      <c r="N497" s="1">
        <v>4500</v>
      </c>
      <c r="O497" s="1">
        <v>12610</v>
      </c>
      <c r="P497" s="14">
        <v>3175</v>
      </c>
      <c r="Q497" s="1">
        <v>2589</v>
      </c>
      <c r="R497" s="1">
        <v>2895</v>
      </c>
      <c r="X497" s="17">
        <v>1427</v>
      </c>
      <c r="Y497" s="17">
        <v>64</v>
      </c>
      <c r="Z497" s="14">
        <v>0</v>
      </c>
      <c r="AA497" s="14">
        <v>7320.69</v>
      </c>
      <c r="AB497" s="14">
        <v>7792</v>
      </c>
      <c r="AC497" s="17">
        <v>-471.3100000000004</v>
      </c>
      <c r="AD497" s="17">
        <v>7792</v>
      </c>
      <c r="AE497" s="7">
        <v>13514.97</v>
      </c>
      <c r="AF497" s="14">
        <v>12610</v>
      </c>
      <c r="AG497" s="14">
        <v>12610</v>
      </c>
      <c r="AH497" s="14">
        <v>9836.9699999999993</v>
      </c>
      <c r="AI497" s="14">
        <v>0</v>
      </c>
      <c r="AJ497" s="17">
        <v>4500</v>
      </c>
      <c r="AK497" s="14">
        <v>0</v>
      </c>
      <c r="AL497" s="14">
        <v>0</v>
      </c>
      <c r="AM497" s="14">
        <v>1057.04</v>
      </c>
      <c r="AN497" s="14">
        <v>31.730952380952381</v>
      </c>
      <c r="AO497" s="17" t="e">
        <v>#DIV/0!</v>
      </c>
      <c r="AP497" s="81">
        <v>260.10000000000002</v>
      </c>
      <c r="AQ497" s="82">
        <v>1653.89</v>
      </c>
      <c r="AR497" s="1">
        <v>1144.1400000000001</v>
      </c>
      <c r="AS497" s="1">
        <v>1137.42</v>
      </c>
      <c r="AT497" s="1">
        <v>1240.1099999999999</v>
      </c>
      <c r="AU497" s="1">
        <v>1213.6500000000001</v>
      </c>
      <c r="AV497" s="1">
        <v>1187.3</v>
      </c>
      <c r="AX497" s="1">
        <v>1.3327</v>
      </c>
      <c r="AY497" s="1">
        <v>1.5166999999999999</v>
      </c>
      <c r="AZ497" s="1">
        <v>2.5872000000000002</v>
      </c>
      <c r="BA497" s="1">
        <v>2.3035999999999999</v>
      </c>
      <c r="BB497" s="1">
        <v>2.0674999999999999</v>
      </c>
      <c r="BF497" s="1">
        <v>1057.2</v>
      </c>
      <c r="BG497" s="2">
        <v>1057.2</v>
      </c>
      <c r="BH497" s="1">
        <v>0</v>
      </c>
      <c r="BI497" s="1">
        <v>0</v>
      </c>
      <c r="BJ497" s="1">
        <v>0</v>
      </c>
      <c r="BK497" s="1">
        <v>1057.2</v>
      </c>
      <c r="BL497" s="1">
        <v>1057.2</v>
      </c>
      <c r="BM497" s="1">
        <v>1057.2</v>
      </c>
      <c r="BN497" s="1">
        <v>0</v>
      </c>
      <c r="BO497" s="1">
        <v>1057.1199999999999</v>
      </c>
      <c r="BP497" s="1">
        <v>37.67006868718228</v>
      </c>
      <c r="BQ497" s="1">
        <v>0</v>
      </c>
      <c r="BR497" s="1">
        <v>0</v>
      </c>
      <c r="BS497" s="1">
        <v>1057.18</v>
      </c>
      <c r="BT497" s="1">
        <v>0</v>
      </c>
      <c r="BU497" s="1">
        <v>0</v>
      </c>
      <c r="DB497" s="1">
        <v>0</v>
      </c>
      <c r="DF497" s="14">
        <v>706.27</v>
      </c>
      <c r="DG497" s="14">
        <v>264.45</v>
      </c>
      <c r="DJ497" s="1">
        <v>970.72</v>
      </c>
      <c r="DK497" s="1">
        <v>706.27</v>
      </c>
      <c r="DL497" s="1">
        <v>264.45</v>
      </c>
      <c r="DM497" s="1">
        <v>552.30999999999995</v>
      </c>
      <c r="DN497" s="1">
        <v>209.36</v>
      </c>
      <c r="DO497" s="1">
        <v>3826.13</v>
      </c>
      <c r="DP497" s="1">
        <v>879.98</v>
      </c>
      <c r="DQ497" s="1">
        <v>0</v>
      </c>
      <c r="DX497" s="1">
        <v>23197</v>
      </c>
      <c r="DY497" s="1">
        <v>1</v>
      </c>
      <c r="DZ497" s="1">
        <v>93.01</v>
      </c>
      <c r="EA497" s="1">
        <v>34.83</v>
      </c>
      <c r="EM497" s="1">
        <v>1057.04</v>
      </c>
      <c r="EO497" s="27">
        <v>4470</v>
      </c>
      <c r="EP497" s="27">
        <v>12106.5</v>
      </c>
      <c r="EQ497" s="27">
        <v>3071.5</v>
      </c>
      <c r="ER497" s="27">
        <v>2479.5</v>
      </c>
      <c r="ES497" s="27">
        <v>2866</v>
      </c>
      <c r="ET497" s="27"/>
      <c r="EU497" s="122">
        <v>6.6666666666666671E-3</v>
      </c>
      <c r="EV497" s="122">
        <v>3.9928628072957967E-2</v>
      </c>
      <c r="EW497" s="122">
        <v>3.259842519685039E-2</v>
      </c>
      <c r="EX497" s="122">
        <v>4.2294322132097335E-2</v>
      </c>
      <c r="EY497" s="122">
        <v>1.001727115716753E-2</v>
      </c>
    </row>
    <row r="498" spans="14:155" x14ac:dyDescent="0.2">
      <c r="N498" s="1">
        <v>4500</v>
      </c>
      <c r="O498" s="1">
        <v>12729</v>
      </c>
      <c r="P498" s="14">
        <v>3115</v>
      </c>
      <c r="Q498" s="1">
        <v>2459</v>
      </c>
      <c r="R498" s="1">
        <v>2894</v>
      </c>
      <c r="X498" s="17">
        <v>1422</v>
      </c>
      <c r="Y498" s="17">
        <v>64</v>
      </c>
      <c r="Z498" s="14">
        <v>0</v>
      </c>
      <c r="AA498" s="14">
        <v>7109.56</v>
      </c>
      <c r="AB498" s="14">
        <v>7792</v>
      </c>
      <c r="AC498" s="17">
        <v>-682.4399999999996</v>
      </c>
      <c r="AD498" s="17">
        <v>7792</v>
      </c>
      <c r="AE498" s="7">
        <v>13343.51</v>
      </c>
      <c r="AF498" s="14">
        <v>12729</v>
      </c>
      <c r="AG498" s="14">
        <v>12729</v>
      </c>
      <c r="AH498" s="14">
        <v>9535.51</v>
      </c>
      <c r="AI498" s="14">
        <v>0</v>
      </c>
      <c r="AJ498" s="17">
        <v>4500</v>
      </c>
      <c r="AK498" s="14">
        <v>0</v>
      </c>
      <c r="AL498" s="14">
        <v>0</v>
      </c>
      <c r="AM498" s="14">
        <v>1028.49</v>
      </c>
      <c r="AN498" s="14">
        <v>31.56666666666667</v>
      </c>
      <c r="AO498" s="17" t="e">
        <v>#DIV/0!</v>
      </c>
      <c r="AP498" s="81">
        <v>879.81</v>
      </c>
      <c r="AQ498" s="82">
        <v>1167.19</v>
      </c>
      <c r="AR498" s="1">
        <v>1143.6500000000001</v>
      </c>
      <c r="AS498" s="1">
        <v>1133.8800000000001</v>
      </c>
      <c r="AT498" s="1">
        <v>1238.57</v>
      </c>
      <c r="AU498" s="1">
        <v>1215.33</v>
      </c>
      <c r="AV498" s="1">
        <v>1187.52</v>
      </c>
      <c r="AX498" s="1">
        <v>1.3258000000000001</v>
      </c>
      <c r="AY498" s="1">
        <v>1.4682999999999999</v>
      </c>
      <c r="AZ498" s="1">
        <v>2.5697999999999999</v>
      </c>
      <c r="BA498" s="1">
        <v>2.3264</v>
      </c>
      <c r="BB498" s="1">
        <v>2.0739000000000001</v>
      </c>
      <c r="BF498" s="1">
        <v>1057.83</v>
      </c>
      <c r="BG498" s="2">
        <v>1057.83</v>
      </c>
      <c r="BH498" s="1">
        <v>0</v>
      </c>
      <c r="BI498" s="1">
        <v>0</v>
      </c>
      <c r="BJ498" s="1">
        <v>0</v>
      </c>
      <c r="BK498" s="1">
        <v>1057.83</v>
      </c>
      <c r="BL498" s="1">
        <v>1057.83</v>
      </c>
      <c r="BM498" s="1">
        <v>1057.83</v>
      </c>
      <c r="BN498" s="1">
        <v>0</v>
      </c>
      <c r="BO498" s="1">
        <v>1057.9100000000001</v>
      </c>
      <c r="BP498" s="1">
        <v>37.636689107677938</v>
      </c>
      <c r="BQ498" s="1">
        <v>0</v>
      </c>
      <c r="BR498" s="1">
        <v>0</v>
      </c>
      <c r="BS498" s="1">
        <v>1057.9100000000001</v>
      </c>
      <c r="BT498" s="1">
        <v>0</v>
      </c>
      <c r="BU498" s="1">
        <v>0</v>
      </c>
      <c r="DB498" s="1">
        <v>0</v>
      </c>
      <c r="DF498" s="14">
        <v>722.26</v>
      </c>
      <c r="DG498" s="14">
        <v>244.89</v>
      </c>
      <c r="DJ498" s="1">
        <v>967.15</v>
      </c>
      <c r="DK498" s="1">
        <v>722.26</v>
      </c>
      <c r="DL498" s="1">
        <v>244.89</v>
      </c>
      <c r="DM498" s="1">
        <v>1268.26</v>
      </c>
      <c r="DN498" s="1">
        <v>319.10000000000002</v>
      </c>
      <c r="DO498" s="1">
        <v>3280.13</v>
      </c>
      <c r="DP498" s="1">
        <v>805.77</v>
      </c>
      <c r="DQ498" s="1">
        <v>0</v>
      </c>
      <c r="DX498" s="1">
        <v>53267</v>
      </c>
      <c r="DY498" s="1">
        <v>1</v>
      </c>
      <c r="DZ498" s="1">
        <v>93.09</v>
      </c>
      <c r="EA498" s="1">
        <v>31.560000000000002</v>
      </c>
      <c r="EM498" s="1">
        <v>1028.49</v>
      </c>
      <c r="EO498" s="27">
        <v>4485.3999999999996</v>
      </c>
      <c r="EP498" s="27">
        <v>12191.9</v>
      </c>
      <c r="EQ498" s="27">
        <v>3024.4</v>
      </c>
      <c r="ER498" s="27">
        <v>2353.4</v>
      </c>
      <c r="ES498" s="27">
        <v>2847.2</v>
      </c>
      <c r="ET498" s="27"/>
      <c r="EU498" s="122">
        <v>3.2444444444445254E-3</v>
      </c>
      <c r="EV498" s="122">
        <v>4.2194987823081183E-2</v>
      </c>
      <c r="EW498" s="122">
        <v>2.9085072231139618E-2</v>
      </c>
      <c r="EX498" s="122">
        <v>4.2944286295241933E-2</v>
      </c>
      <c r="EY498" s="122">
        <v>1.617138908085701E-2</v>
      </c>
    </row>
    <row r="499" spans="14:155" x14ac:dyDescent="0.2">
      <c r="N499" s="1">
        <v>4501</v>
      </c>
      <c r="O499" s="1">
        <v>12698</v>
      </c>
      <c r="P499" s="14">
        <v>3007</v>
      </c>
      <c r="Q499" s="1">
        <v>2344</v>
      </c>
      <c r="R499" s="1">
        <v>3052</v>
      </c>
      <c r="X499" s="17">
        <v>1476</v>
      </c>
      <c r="Y499" s="17">
        <v>64</v>
      </c>
      <c r="Z499" s="14">
        <v>0</v>
      </c>
      <c r="AA499" s="14">
        <v>10029.4</v>
      </c>
      <c r="AB499" s="14">
        <v>10771</v>
      </c>
      <c r="AC499" s="17">
        <v>-741.60000000000036</v>
      </c>
      <c r="AD499" s="17">
        <v>10771</v>
      </c>
      <c r="AE499" s="7">
        <v>9640.2800000000007</v>
      </c>
      <c r="AF499" s="14">
        <v>12698</v>
      </c>
      <c r="AG499" s="14">
        <v>12698</v>
      </c>
      <c r="AH499" s="14">
        <v>8896.2800000000007</v>
      </c>
      <c r="AI499" s="14">
        <v>0</v>
      </c>
      <c r="AJ499" s="17">
        <v>4501</v>
      </c>
      <c r="AK499" s="14">
        <v>0</v>
      </c>
      <c r="AL499" s="14">
        <v>0</v>
      </c>
      <c r="AM499" s="14">
        <v>1068.24</v>
      </c>
      <c r="AN499" s="14">
        <v>30.469047619047622</v>
      </c>
      <c r="AO499" s="17" t="e">
        <v>#DIV/0!</v>
      </c>
      <c r="AP499" s="81">
        <v>1064.25</v>
      </c>
      <c r="AQ499" s="82">
        <v>1518.23</v>
      </c>
      <c r="AR499" s="1">
        <v>1140.45</v>
      </c>
      <c r="AS499" s="1">
        <v>1136.1500000000001</v>
      </c>
      <c r="AT499" s="1">
        <v>1240.1099999999999</v>
      </c>
      <c r="AU499" s="1">
        <v>1218.22</v>
      </c>
      <c r="AV499" s="1">
        <v>1187.1300000000001</v>
      </c>
      <c r="AX499" s="1">
        <v>1.2797000000000001</v>
      </c>
      <c r="AY499" s="1">
        <v>1.5038</v>
      </c>
      <c r="AZ499" s="1">
        <v>2.5920999999999998</v>
      </c>
      <c r="BA499" s="1">
        <v>2.3639999999999999</v>
      </c>
      <c r="BB499" s="1">
        <v>2.0724</v>
      </c>
      <c r="BF499" s="1">
        <v>1054.82</v>
      </c>
      <c r="BG499" s="2">
        <v>1054.82</v>
      </c>
      <c r="BH499" s="1">
        <v>0</v>
      </c>
      <c r="BI499" s="1">
        <v>0</v>
      </c>
      <c r="BJ499" s="1">
        <v>0</v>
      </c>
      <c r="BK499" s="1">
        <v>1054.82</v>
      </c>
      <c r="BL499" s="1">
        <v>1054.82</v>
      </c>
      <c r="BM499" s="1">
        <v>1054.82</v>
      </c>
      <c r="BN499" s="1">
        <v>0</v>
      </c>
      <c r="BO499" s="1">
        <v>1054.79</v>
      </c>
      <c r="BP499" s="1">
        <v>39.209436762752908</v>
      </c>
      <c r="BQ499" s="1">
        <v>0</v>
      </c>
      <c r="BR499" s="1">
        <v>0</v>
      </c>
      <c r="BS499" s="1">
        <v>1054.8699999999999</v>
      </c>
      <c r="BT499" s="1">
        <v>0</v>
      </c>
      <c r="BU499" s="1">
        <v>0</v>
      </c>
      <c r="DB499" s="1">
        <v>0</v>
      </c>
      <c r="DF499" s="14">
        <v>740.8</v>
      </c>
      <c r="DG499" s="14">
        <v>263.04000000000002</v>
      </c>
      <c r="DJ499" s="1">
        <v>1003.8399999999999</v>
      </c>
      <c r="DK499" s="1">
        <v>740.8</v>
      </c>
      <c r="DL499" s="1">
        <v>263.04000000000002</v>
      </c>
      <c r="DM499" s="1">
        <v>1103.71</v>
      </c>
      <c r="DN499" s="1">
        <v>279.70999999999998</v>
      </c>
      <c r="DO499" s="1">
        <v>2917.22</v>
      </c>
      <c r="DP499" s="1">
        <v>789.1</v>
      </c>
      <c r="DQ499" s="1">
        <v>0</v>
      </c>
      <c r="DX499" s="1">
        <v>46356</v>
      </c>
      <c r="DY499" s="1">
        <v>1</v>
      </c>
      <c r="DZ499" s="1">
        <v>92.21</v>
      </c>
      <c r="EA499" s="1">
        <v>32.740000000000009</v>
      </c>
      <c r="EM499" s="1">
        <v>1068.24</v>
      </c>
      <c r="EO499" s="27">
        <v>4485.2</v>
      </c>
      <c r="EP499" s="27">
        <v>12179</v>
      </c>
      <c r="EQ499" s="27">
        <v>2919.5</v>
      </c>
      <c r="ER499" s="27">
        <v>2248.3000000000002</v>
      </c>
      <c r="ES499" s="27">
        <v>2999.4</v>
      </c>
      <c r="ET499" s="27"/>
      <c r="EU499" s="122">
        <v>3.510331037547252E-3</v>
      </c>
      <c r="EV499" s="122">
        <v>4.0872578358796659E-2</v>
      </c>
      <c r="EW499" s="122">
        <v>2.9098769537745262E-2</v>
      </c>
      <c r="EX499" s="122">
        <v>4.0827645051194461E-2</v>
      </c>
      <c r="EY499" s="122">
        <v>1.723460026212317E-2</v>
      </c>
    </row>
    <row r="500" spans="14:155" x14ac:dyDescent="0.2">
      <c r="N500" s="1">
        <v>4500</v>
      </c>
      <c r="O500" s="1">
        <v>12833</v>
      </c>
      <c r="P500" s="14">
        <v>3213</v>
      </c>
      <c r="Q500" s="1">
        <v>2406</v>
      </c>
      <c r="R500" s="1">
        <v>3010</v>
      </c>
      <c r="X500" s="17">
        <v>1464</v>
      </c>
      <c r="Y500" s="17">
        <v>65</v>
      </c>
      <c r="Z500" s="14">
        <v>0</v>
      </c>
      <c r="AA500" s="14">
        <v>7645.54</v>
      </c>
      <c r="AB500" s="14">
        <v>8250</v>
      </c>
      <c r="AC500" s="17">
        <v>-604.46</v>
      </c>
      <c r="AD500" s="17">
        <v>8250</v>
      </c>
      <c r="AE500" s="7">
        <v>13253.99</v>
      </c>
      <c r="AF500" s="14">
        <v>12833</v>
      </c>
      <c r="AG500" s="14">
        <v>12833</v>
      </c>
      <c r="AH500" s="14">
        <v>9826.99</v>
      </c>
      <c r="AI500" s="14">
        <v>0</v>
      </c>
      <c r="AJ500" s="17">
        <v>4500</v>
      </c>
      <c r="AK500" s="14">
        <v>0</v>
      </c>
      <c r="AL500" s="14">
        <v>0</v>
      </c>
      <c r="AM500" s="14">
        <v>1040.57</v>
      </c>
      <c r="AN500" s="14">
        <v>29.195238095238096</v>
      </c>
      <c r="AO500" s="17" t="e">
        <v>#DIV/0!</v>
      </c>
      <c r="AP500" s="81">
        <v>671.49</v>
      </c>
      <c r="AQ500" s="82">
        <v>1216.95</v>
      </c>
      <c r="AR500" s="1">
        <v>1136.6300000000001</v>
      </c>
      <c r="AS500" s="1">
        <v>1134.3399999999999</v>
      </c>
      <c r="AT500" s="1">
        <v>1236.3800000000001</v>
      </c>
      <c r="AU500" s="1">
        <v>1219.6199999999999</v>
      </c>
      <c r="AV500" s="1">
        <v>1191.06</v>
      </c>
      <c r="AX500" s="1">
        <v>1.2262</v>
      </c>
      <c r="AY500" s="1">
        <v>1.4786999999999999</v>
      </c>
      <c r="AZ500" s="1">
        <v>2.5467</v>
      </c>
      <c r="BA500" s="1">
        <v>2.3797000000000001</v>
      </c>
      <c r="BB500" s="1">
        <v>2.1242999999999999</v>
      </c>
      <c r="BF500" s="1">
        <v>1056.6099999999999</v>
      </c>
      <c r="BG500" s="2">
        <v>1056.6099999999999</v>
      </c>
      <c r="BH500" s="1">
        <v>0</v>
      </c>
      <c r="BI500" s="1">
        <v>0</v>
      </c>
      <c r="BJ500" s="1">
        <v>0</v>
      </c>
      <c r="BK500" s="1">
        <v>1056.6099999999999</v>
      </c>
      <c r="BL500" s="1">
        <v>1056.6099999999999</v>
      </c>
      <c r="BM500" s="1">
        <v>1056.6099999999999</v>
      </c>
      <c r="BN500" s="1">
        <v>0</v>
      </c>
      <c r="BO500" s="1">
        <v>1056.57</v>
      </c>
      <c r="BP500" s="1">
        <v>38.357599568600257</v>
      </c>
      <c r="BQ500" s="1">
        <v>0</v>
      </c>
      <c r="BR500" s="1">
        <v>0</v>
      </c>
      <c r="BS500" s="1">
        <v>1056.5899999999999</v>
      </c>
      <c r="BT500" s="1">
        <v>0</v>
      </c>
      <c r="BU500" s="1">
        <v>0</v>
      </c>
      <c r="DB500" s="1">
        <v>0</v>
      </c>
      <c r="DF500" s="14">
        <v>733.68</v>
      </c>
      <c r="DG500" s="14">
        <v>262.16000000000003</v>
      </c>
      <c r="DJ500" s="1">
        <v>995.83999999999992</v>
      </c>
      <c r="DK500" s="1">
        <v>733.68</v>
      </c>
      <c r="DL500" s="1">
        <v>262.16000000000003</v>
      </c>
      <c r="DM500" s="1">
        <v>771.43</v>
      </c>
      <c r="DN500" s="1">
        <v>210.02</v>
      </c>
      <c r="DO500" s="1">
        <v>2879.47</v>
      </c>
      <c r="DP500" s="1">
        <v>841.24</v>
      </c>
      <c r="DQ500" s="1">
        <v>0</v>
      </c>
      <c r="DX500" s="1">
        <v>32400</v>
      </c>
      <c r="DY500" s="1">
        <v>1</v>
      </c>
      <c r="DZ500" s="1">
        <v>93.77</v>
      </c>
      <c r="EA500" s="1">
        <v>33.510000000000005</v>
      </c>
      <c r="EM500" s="1">
        <v>1040.57</v>
      </c>
      <c r="EO500" s="27">
        <v>4478.8</v>
      </c>
      <c r="EP500" s="27">
        <v>12295.1</v>
      </c>
      <c r="EQ500" s="27">
        <v>3101</v>
      </c>
      <c r="ER500" s="27">
        <v>2300.6999999999998</v>
      </c>
      <c r="ES500" s="27">
        <v>2970.1</v>
      </c>
      <c r="ET500" s="27"/>
      <c r="EU500" s="122">
        <v>4.7111111111110705E-3</v>
      </c>
      <c r="EV500" s="122">
        <v>4.1915374425309723E-2</v>
      </c>
      <c r="EW500" s="122">
        <v>3.4858387799564274E-2</v>
      </c>
      <c r="EX500" s="122">
        <v>4.3765586034912797E-2</v>
      </c>
      <c r="EY500" s="122">
        <v>1.3255813953488403E-2</v>
      </c>
    </row>
    <row r="501" spans="14:155" x14ac:dyDescent="0.2">
      <c r="N501" s="1">
        <v>4500</v>
      </c>
      <c r="O501" s="1">
        <v>12822</v>
      </c>
      <c r="P501" s="14">
        <v>3124</v>
      </c>
      <c r="Q501" s="1">
        <v>2422</v>
      </c>
      <c r="R501" s="1">
        <v>3149</v>
      </c>
      <c r="X501" s="17">
        <v>1466</v>
      </c>
      <c r="Y501" s="17">
        <v>65</v>
      </c>
      <c r="Z501" s="14">
        <v>0</v>
      </c>
      <c r="AA501" s="14">
        <v>10156.540000000001</v>
      </c>
      <c r="AB501" s="14">
        <v>10931</v>
      </c>
      <c r="AC501" s="17">
        <v>-774.45999999999913</v>
      </c>
      <c r="AD501" s="17">
        <v>10931</v>
      </c>
      <c r="AE501" s="7">
        <v>10419.98</v>
      </c>
      <c r="AF501" s="14">
        <v>12822</v>
      </c>
      <c r="AG501" s="14">
        <v>12822</v>
      </c>
      <c r="AH501" s="14">
        <v>9687.98</v>
      </c>
      <c r="AI501" s="14">
        <v>0</v>
      </c>
      <c r="AJ501" s="17">
        <v>4500</v>
      </c>
      <c r="AK501" s="14">
        <v>0</v>
      </c>
      <c r="AL501" s="14">
        <v>0</v>
      </c>
      <c r="AM501" s="14">
        <v>1068.95</v>
      </c>
      <c r="AN501" s="14">
        <v>31</v>
      </c>
      <c r="AO501" s="17" t="e">
        <v>#DIV/0!</v>
      </c>
      <c r="AP501" s="81">
        <v>938.01</v>
      </c>
      <c r="AQ501" s="82">
        <v>1128.06</v>
      </c>
      <c r="AR501" s="1">
        <v>1142.0999999999999</v>
      </c>
      <c r="AS501" s="1">
        <v>1133.3699999999999</v>
      </c>
      <c r="AT501" s="1">
        <v>1239.44</v>
      </c>
      <c r="AU501" s="1">
        <v>1222.43</v>
      </c>
      <c r="AV501" s="1">
        <v>1187.02</v>
      </c>
      <c r="AX501" s="1">
        <v>1.302</v>
      </c>
      <c r="AY501" s="1">
        <v>1.4742999999999999</v>
      </c>
      <c r="AZ501" s="1">
        <v>2.5815999999999999</v>
      </c>
      <c r="BA501" s="1">
        <v>2.4085000000000001</v>
      </c>
      <c r="BB501" s="1">
        <v>2.0811999999999999</v>
      </c>
      <c r="BF501" s="1">
        <v>1056.51</v>
      </c>
      <c r="BG501" s="2">
        <v>1056.51</v>
      </c>
      <c r="BH501" s="1">
        <v>0</v>
      </c>
      <c r="BI501" s="1">
        <v>0</v>
      </c>
      <c r="BJ501" s="1">
        <v>0</v>
      </c>
      <c r="BK501" s="1">
        <v>1056.51</v>
      </c>
      <c r="BL501" s="1">
        <v>1056.51</v>
      </c>
      <c r="BM501" s="1">
        <v>1056.51</v>
      </c>
      <c r="BN501" s="1">
        <v>0</v>
      </c>
      <c r="BO501" s="1">
        <v>1056.53</v>
      </c>
      <c r="BP501" s="1">
        <v>38.327247568897256</v>
      </c>
      <c r="BQ501" s="1">
        <v>0</v>
      </c>
      <c r="BR501" s="1">
        <v>0</v>
      </c>
      <c r="BS501" s="1">
        <v>1056.55</v>
      </c>
      <c r="BT501" s="1">
        <v>0</v>
      </c>
      <c r="BU501" s="1">
        <v>0</v>
      </c>
      <c r="DB501" s="1">
        <v>0</v>
      </c>
      <c r="DF501" s="14">
        <v>735.06</v>
      </c>
      <c r="DG501" s="14">
        <v>262.10000000000002</v>
      </c>
      <c r="DJ501" s="1">
        <v>997.16</v>
      </c>
      <c r="DK501" s="1">
        <v>735.06</v>
      </c>
      <c r="DL501" s="1">
        <v>262.10000000000002</v>
      </c>
      <c r="DM501" s="1">
        <v>0</v>
      </c>
      <c r="DN501" s="1">
        <v>0</v>
      </c>
      <c r="DO501" s="1">
        <v>3614.53</v>
      </c>
      <c r="DP501" s="1">
        <v>1103.3399999999999</v>
      </c>
      <c r="DQ501" s="1">
        <v>0</v>
      </c>
      <c r="DX501" s="1">
        <v>0</v>
      </c>
      <c r="DY501" s="1">
        <v>0</v>
      </c>
      <c r="DZ501" s="1">
        <v>94.83</v>
      </c>
      <c r="EA501" s="1">
        <v>33.820000000000007</v>
      </c>
      <c r="EM501" s="1">
        <v>1068.95</v>
      </c>
      <c r="EO501" s="27">
        <v>4492</v>
      </c>
      <c r="EP501" s="27">
        <v>12285</v>
      </c>
      <c r="EQ501" s="27">
        <v>3027</v>
      </c>
      <c r="ER501" s="27">
        <v>2318</v>
      </c>
      <c r="ES501" s="27">
        <v>3148</v>
      </c>
      <c r="ET501" s="27"/>
      <c r="EU501" s="122">
        <v>1.7777777777777779E-3</v>
      </c>
      <c r="EV501" s="122">
        <v>4.1881141787552645E-2</v>
      </c>
      <c r="EW501" s="122">
        <v>3.1049935979513443E-2</v>
      </c>
      <c r="EX501" s="122">
        <v>4.2939719240297276E-2</v>
      </c>
      <c r="EY501" s="122">
        <v>3.1756113051762465E-4</v>
      </c>
    </row>
    <row r="502" spans="14:155" x14ac:dyDescent="0.2">
      <c r="N502" s="1">
        <v>4500</v>
      </c>
      <c r="O502" s="1">
        <v>12757</v>
      </c>
      <c r="P502" s="14">
        <v>3023</v>
      </c>
      <c r="Q502" s="1">
        <v>2397</v>
      </c>
      <c r="R502" s="1">
        <v>3092</v>
      </c>
      <c r="X502" s="17">
        <v>1452</v>
      </c>
      <c r="Y502" s="17">
        <v>64</v>
      </c>
      <c r="Z502" s="14">
        <v>0</v>
      </c>
      <c r="AA502" s="14">
        <v>10254.56</v>
      </c>
      <c r="AB502" s="14">
        <v>11000</v>
      </c>
      <c r="AC502" s="17">
        <v>-745.44000000000051</v>
      </c>
      <c r="AD502" s="17">
        <v>11000</v>
      </c>
      <c r="AE502" s="7">
        <v>10100.120000000001</v>
      </c>
      <c r="AF502" s="14">
        <v>12757</v>
      </c>
      <c r="AG502" s="14">
        <v>12757</v>
      </c>
      <c r="AH502" s="14">
        <v>9507.1200000000008</v>
      </c>
      <c r="AI502" s="14">
        <v>0</v>
      </c>
      <c r="AJ502" s="17">
        <v>4500</v>
      </c>
      <c r="AK502" s="14">
        <v>0</v>
      </c>
      <c r="AL502" s="14">
        <v>0</v>
      </c>
      <c r="AM502" s="14">
        <v>1075.1400000000001</v>
      </c>
      <c r="AN502" s="14">
        <v>30.592857142857138</v>
      </c>
      <c r="AO502" s="17" t="e">
        <v>#DIV/0!</v>
      </c>
      <c r="AP502" s="81">
        <v>538</v>
      </c>
      <c r="AQ502" s="82">
        <v>1539.74</v>
      </c>
      <c r="AR502" s="1">
        <v>1141.2</v>
      </c>
      <c r="AS502" s="1">
        <v>1134.01</v>
      </c>
      <c r="AT502" s="1">
        <v>1239.05</v>
      </c>
      <c r="AU502" s="1">
        <v>1224.45</v>
      </c>
      <c r="AV502" s="1">
        <v>1187.6500000000001</v>
      </c>
      <c r="AX502" s="1">
        <v>1.2848999999999999</v>
      </c>
      <c r="AY502" s="1">
        <v>1.4795</v>
      </c>
      <c r="AZ502" s="1">
        <v>2.5739000000000001</v>
      </c>
      <c r="BA502" s="1">
        <v>2.431</v>
      </c>
      <c r="BB502" s="1">
        <v>2.1027999999999998</v>
      </c>
      <c r="BF502" s="1">
        <v>1055.71</v>
      </c>
      <c r="BG502" s="2">
        <v>1055.71</v>
      </c>
      <c r="BH502" s="1">
        <v>0</v>
      </c>
      <c r="BI502" s="1">
        <v>0</v>
      </c>
      <c r="BJ502" s="1">
        <v>0</v>
      </c>
      <c r="BK502" s="1">
        <v>1055.71</v>
      </c>
      <c r="BL502" s="1">
        <v>1055.71</v>
      </c>
      <c r="BM502" s="1">
        <v>1055.71</v>
      </c>
      <c r="BN502" s="1">
        <v>0</v>
      </c>
      <c r="BO502" s="1">
        <v>1055.58</v>
      </c>
      <c r="BP502" s="1">
        <v>38.323955139896782</v>
      </c>
      <c r="BQ502" s="1">
        <v>0</v>
      </c>
      <c r="BR502" s="1">
        <v>0</v>
      </c>
      <c r="BS502" s="1">
        <v>1055.6600000000001</v>
      </c>
      <c r="BT502" s="1">
        <v>0</v>
      </c>
      <c r="BU502" s="1">
        <v>0</v>
      </c>
      <c r="DB502" s="1">
        <v>0</v>
      </c>
      <c r="DF502" s="14">
        <v>721.32</v>
      </c>
      <c r="DG502" s="14">
        <v>266.25</v>
      </c>
      <c r="DJ502" s="1">
        <v>987.57</v>
      </c>
      <c r="DK502" s="1">
        <v>721.32</v>
      </c>
      <c r="DL502" s="1">
        <v>266.25</v>
      </c>
      <c r="DM502" s="1">
        <v>748.36</v>
      </c>
      <c r="DN502" s="1">
        <v>326</v>
      </c>
      <c r="DO502" s="1">
        <v>3587.4900000000002</v>
      </c>
      <c r="DP502" s="1">
        <v>1043.5899999999999</v>
      </c>
      <c r="DQ502" s="1">
        <v>0</v>
      </c>
      <c r="DX502" s="1">
        <v>31431</v>
      </c>
      <c r="DY502" s="1">
        <v>1</v>
      </c>
      <c r="DZ502" s="1">
        <v>93.9</v>
      </c>
      <c r="EA502" s="1">
        <v>34.659999999999997</v>
      </c>
      <c r="EM502" s="1">
        <v>1075.1400000000001</v>
      </c>
      <c r="EO502" s="27">
        <v>4501</v>
      </c>
      <c r="EP502" s="27">
        <v>12226</v>
      </c>
      <c r="EQ502" s="27">
        <v>2956</v>
      </c>
      <c r="ER502" s="27">
        <v>2304</v>
      </c>
      <c r="ES502" s="27">
        <v>3091</v>
      </c>
      <c r="ET502" s="27"/>
      <c r="EU502" s="122">
        <v>-2.2222222222222223E-4</v>
      </c>
      <c r="EV502" s="122">
        <v>4.162420631809987E-2</v>
      </c>
      <c r="EW502" s="122">
        <v>2.2163413827323852E-2</v>
      </c>
      <c r="EX502" s="122">
        <v>3.8798498122653319E-2</v>
      </c>
      <c r="EY502" s="122">
        <v>3.2341526520051749E-4</v>
      </c>
    </row>
    <row r="503" spans="14:155" x14ac:dyDescent="0.2">
      <c r="N503" s="1">
        <v>4500</v>
      </c>
      <c r="O503" s="1">
        <v>12890</v>
      </c>
      <c r="P503" s="14">
        <v>3089</v>
      </c>
      <c r="Q503" s="1">
        <v>2525</v>
      </c>
      <c r="R503" s="1">
        <v>3428</v>
      </c>
      <c r="X503" s="17">
        <v>1372</v>
      </c>
      <c r="Y503" s="17">
        <v>66</v>
      </c>
      <c r="Z503" s="14">
        <v>0</v>
      </c>
      <c r="AA503" s="14">
        <v>11212.52</v>
      </c>
      <c r="AB503" s="14">
        <v>12363</v>
      </c>
      <c r="AC503" s="17">
        <v>-1150.4799999999996</v>
      </c>
      <c r="AD503" s="17">
        <v>12363</v>
      </c>
      <c r="AE503" s="7">
        <v>9068.07</v>
      </c>
      <c r="AF503" s="14">
        <v>12890</v>
      </c>
      <c r="AG503" s="14">
        <v>12890</v>
      </c>
      <c r="AH503" s="14">
        <v>9069.07</v>
      </c>
      <c r="AI503" s="14">
        <v>0</v>
      </c>
      <c r="AJ503" s="17">
        <v>4500</v>
      </c>
      <c r="AK503" s="14">
        <v>0</v>
      </c>
      <c r="AL503" s="14">
        <v>0</v>
      </c>
      <c r="AM503" s="14">
        <v>1075.21</v>
      </c>
      <c r="AN503" s="14">
        <v>29.99761904761905</v>
      </c>
      <c r="AO503" s="17" t="e">
        <v>#DIV/0!</v>
      </c>
      <c r="AP503" s="81">
        <v>936.01</v>
      </c>
      <c r="AQ503" s="82">
        <v>1551.71</v>
      </c>
      <c r="AR503" s="1">
        <v>1139.8399999999999</v>
      </c>
      <c r="AS503" s="1">
        <v>1129.77</v>
      </c>
      <c r="AT503" s="1">
        <v>1238.04</v>
      </c>
      <c r="AU503" s="1">
        <v>1217.81</v>
      </c>
      <c r="AV503" s="1">
        <v>1181.3800000000001</v>
      </c>
      <c r="AX503" s="1">
        <v>1.2599</v>
      </c>
      <c r="AY503" s="1">
        <v>1.4252</v>
      </c>
      <c r="AZ503" s="1">
        <v>2.5628000000000002</v>
      </c>
      <c r="BA503" s="1">
        <v>2.3506</v>
      </c>
      <c r="BB503" s="1">
        <v>2.0081000000000002</v>
      </c>
      <c r="BF503" s="1">
        <v>1057.55</v>
      </c>
      <c r="BG503" s="2">
        <v>1057.55</v>
      </c>
      <c r="BH503" s="1">
        <v>0</v>
      </c>
      <c r="BI503" s="1">
        <v>0</v>
      </c>
      <c r="BJ503" s="1">
        <v>0</v>
      </c>
      <c r="BK503" s="1">
        <v>1057.55</v>
      </c>
      <c r="BL503" s="1">
        <v>1057.55</v>
      </c>
      <c r="BM503" s="1">
        <v>1057.55</v>
      </c>
      <c r="BN503" s="1">
        <v>0</v>
      </c>
      <c r="BO503" s="1">
        <v>1057.45</v>
      </c>
      <c r="BP503" s="1">
        <v>35.315904963680389</v>
      </c>
      <c r="BQ503" s="1">
        <v>0</v>
      </c>
      <c r="BR503" s="1">
        <v>0</v>
      </c>
      <c r="BS503" s="1">
        <v>1057.6300000000001</v>
      </c>
      <c r="BT503" s="1">
        <v>0</v>
      </c>
      <c r="BU503" s="1">
        <v>0</v>
      </c>
      <c r="DB503" s="1">
        <v>0</v>
      </c>
      <c r="DF503" s="14">
        <v>676.79</v>
      </c>
      <c r="DG503" s="14">
        <v>256.68</v>
      </c>
      <c r="DJ503" s="1">
        <v>933.47</v>
      </c>
      <c r="DK503" s="1">
        <v>676.79</v>
      </c>
      <c r="DL503" s="1">
        <v>256.68</v>
      </c>
      <c r="DM503" s="1">
        <v>721.24</v>
      </c>
      <c r="DN503" s="1">
        <v>512.1</v>
      </c>
      <c r="DO503" s="1">
        <v>3543.04</v>
      </c>
      <c r="DP503" s="1">
        <v>788.17000000000007</v>
      </c>
      <c r="DQ503" s="1">
        <v>0</v>
      </c>
      <c r="DX503" s="1">
        <v>30292</v>
      </c>
      <c r="DY503" s="1">
        <v>2</v>
      </c>
      <c r="DZ503" s="1">
        <v>89.71</v>
      </c>
      <c r="EA503" s="1">
        <v>34.03</v>
      </c>
      <c r="EM503" s="1">
        <v>1075.21</v>
      </c>
      <c r="EO503" s="27">
        <v>4509.5</v>
      </c>
      <c r="EP503" s="27">
        <v>12324.1</v>
      </c>
      <c r="EQ503" s="27">
        <v>2994.2</v>
      </c>
      <c r="ER503" s="27">
        <v>2417.1</v>
      </c>
      <c r="ES503" s="27">
        <v>3339.8</v>
      </c>
      <c r="ET503" s="27"/>
      <c r="EU503" s="122">
        <v>-2.1111111111111109E-3</v>
      </c>
      <c r="EV503" s="122">
        <v>4.3902249806051175E-2</v>
      </c>
      <c r="EW503" s="122">
        <v>3.0689543541599282E-2</v>
      </c>
      <c r="EX503" s="122">
        <v>4.2732673267326771E-2</v>
      </c>
      <c r="EY503" s="122">
        <v>2.5729288214702398E-2</v>
      </c>
    </row>
    <row r="504" spans="14:155" x14ac:dyDescent="0.2">
      <c r="N504" s="1">
        <v>4500</v>
      </c>
      <c r="O504" s="1">
        <v>13857</v>
      </c>
      <c r="P504" s="14">
        <v>3083</v>
      </c>
      <c r="Q504" s="1">
        <v>2430</v>
      </c>
      <c r="R504" s="1">
        <v>4137</v>
      </c>
      <c r="X504" s="17">
        <v>1401</v>
      </c>
      <c r="Y504" s="17">
        <v>70</v>
      </c>
      <c r="Z504" s="14">
        <v>0</v>
      </c>
      <c r="AA504" s="14">
        <v>10918.93</v>
      </c>
      <c r="AB504" s="14">
        <v>12792</v>
      </c>
      <c r="AC504" s="17">
        <v>-1873.0699999999997</v>
      </c>
      <c r="AD504" s="17">
        <v>12792</v>
      </c>
      <c r="AE504" s="7">
        <v>12071.79</v>
      </c>
      <c r="AF504" s="14">
        <v>13857</v>
      </c>
      <c r="AG504" s="14">
        <v>13857</v>
      </c>
      <c r="AH504" s="14">
        <v>9147.7900000000009</v>
      </c>
      <c r="AI504" s="14">
        <v>0</v>
      </c>
      <c r="AJ504" s="17">
        <v>4500</v>
      </c>
      <c r="AK504" s="14">
        <v>0</v>
      </c>
      <c r="AL504" s="14">
        <v>0</v>
      </c>
      <c r="AM504" s="14">
        <v>1048.8900000000001</v>
      </c>
      <c r="AN504" s="14">
        <v>29.164285714285718</v>
      </c>
      <c r="AO504" s="17" t="e">
        <v>#DIV/0!</v>
      </c>
      <c r="AP504" s="81">
        <v>545.07000000000005</v>
      </c>
      <c r="AQ504" s="82">
        <v>78.25</v>
      </c>
      <c r="AR504" s="1">
        <v>1137.2</v>
      </c>
      <c r="AS504" s="1">
        <v>1130.1300000000001</v>
      </c>
      <c r="AT504" s="1">
        <v>1236.49</v>
      </c>
      <c r="AU504" s="1">
        <v>1216.24</v>
      </c>
      <c r="AV504" s="1">
        <v>1163.97</v>
      </c>
      <c r="AX504" s="1">
        <v>1.2249000000000001</v>
      </c>
      <c r="AY504" s="1">
        <v>1.417</v>
      </c>
      <c r="AZ504" s="1">
        <v>2.5402999999999998</v>
      </c>
      <c r="BA504" s="1">
        <v>2.3422999999999998</v>
      </c>
      <c r="BB504" s="1">
        <v>1.7689999999999999</v>
      </c>
      <c r="BF504" s="1">
        <v>1055.76</v>
      </c>
      <c r="BG504" s="2">
        <v>1055.76</v>
      </c>
      <c r="BH504" s="1">
        <v>0</v>
      </c>
      <c r="BI504" s="1">
        <v>0</v>
      </c>
      <c r="BJ504" s="1">
        <v>0</v>
      </c>
      <c r="BK504" s="1">
        <v>1055.76</v>
      </c>
      <c r="BL504" s="1">
        <v>1055.76</v>
      </c>
      <c r="BM504" s="1">
        <v>1055.76</v>
      </c>
      <c r="BN504" s="1">
        <v>0</v>
      </c>
      <c r="BO504" s="1">
        <v>1055.72</v>
      </c>
      <c r="BP504" s="1">
        <v>34.022922840718387</v>
      </c>
      <c r="BQ504" s="1">
        <v>0</v>
      </c>
      <c r="BR504" s="1">
        <v>0</v>
      </c>
      <c r="BS504" s="1">
        <v>1055.81</v>
      </c>
      <c r="BT504" s="1">
        <v>0</v>
      </c>
      <c r="BU504" s="1">
        <v>0</v>
      </c>
      <c r="DB504" s="1">
        <v>0</v>
      </c>
      <c r="DF504" s="14">
        <v>677.15</v>
      </c>
      <c r="DG504" s="14">
        <v>275.73</v>
      </c>
      <c r="DJ504" s="1">
        <v>952.88</v>
      </c>
      <c r="DK504" s="1">
        <v>677.15</v>
      </c>
      <c r="DL504" s="1">
        <v>275.73</v>
      </c>
      <c r="DM504" s="1">
        <v>774.33</v>
      </c>
      <c r="DN504" s="1">
        <v>210.1</v>
      </c>
      <c r="DO504" s="1">
        <v>3445.8599999999997</v>
      </c>
      <c r="DP504" s="1">
        <v>853.80000000000007</v>
      </c>
      <c r="DQ504" s="1">
        <v>0</v>
      </c>
      <c r="DX504" s="1">
        <v>32522</v>
      </c>
      <c r="DY504" s="1">
        <v>1</v>
      </c>
      <c r="DZ504" s="1">
        <v>83.81</v>
      </c>
      <c r="EA504" s="1">
        <v>34.120000000000005</v>
      </c>
      <c r="EM504" s="1">
        <v>1048.8900000000001</v>
      </c>
      <c r="EO504" s="27">
        <v>4516.1000000000004</v>
      </c>
      <c r="EP504" s="27">
        <v>13193</v>
      </c>
      <c r="EQ504" s="27">
        <v>3017.5</v>
      </c>
      <c r="ER504" s="27">
        <v>2318.1</v>
      </c>
      <c r="ES504" s="27">
        <v>3999.9</v>
      </c>
      <c r="ET504" s="27"/>
      <c r="EU504" s="122">
        <v>-3.5777777777778585E-3</v>
      </c>
      <c r="EV504" s="122">
        <v>4.7918019773399725E-2</v>
      </c>
      <c r="EW504" s="122">
        <v>2.124554005838469E-2</v>
      </c>
      <c r="EX504" s="122">
        <v>4.6049382716049421E-2</v>
      </c>
      <c r="EY504" s="122">
        <v>3.3139956490210273E-2</v>
      </c>
    </row>
    <row r="505" spans="14:155" x14ac:dyDescent="0.2">
      <c r="N505" s="1">
        <v>4500</v>
      </c>
      <c r="O505" s="1">
        <v>13555</v>
      </c>
      <c r="P505" s="14">
        <v>3075</v>
      </c>
      <c r="Q505" s="1">
        <v>2375</v>
      </c>
      <c r="R505" s="1">
        <v>3828</v>
      </c>
      <c r="X505" s="17">
        <v>1391</v>
      </c>
      <c r="Y505" s="17">
        <v>68</v>
      </c>
      <c r="Z505" s="14">
        <v>0</v>
      </c>
      <c r="AA505" s="14">
        <v>8491.82</v>
      </c>
      <c r="AB505" s="14">
        <v>9573</v>
      </c>
      <c r="AC505" s="17">
        <v>-1081.1800000000003</v>
      </c>
      <c r="AD505" s="17">
        <v>9573</v>
      </c>
      <c r="AE505" s="7">
        <v>13667.84</v>
      </c>
      <c r="AF505" s="14">
        <v>13555</v>
      </c>
      <c r="AG505" s="14">
        <v>13555</v>
      </c>
      <c r="AH505" s="14">
        <v>8946.84</v>
      </c>
      <c r="AI505" s="14">
        <v>0</v>
      </c>
      <c r="AJ505" s="17">
        <v>4500</v>
      </c>
      <c r="AK505" s="14">
        <v>0</v>
      </c>
      <c r="AL505" s="14">
        <v>0</v>
      </c>
      <c r="AM505" s="14">
        <v>1045.28</v>
      </c>
      <c r="AN505" s="14">
        <v>29.495238095238093</v>
      </c>
      <c r="AO505" s="17" t="e">
        <v>#DIV/0!</v>
      </c>
      <c r="AP505" s="81">
        <v>902.83</v>
      </c>
      <c r="AQ505" s="82">
        <v>685.05</v>
      </c>
      <c r="AR505" s="1">
        <v>1138.05</v>
      </c>
      <c r="AS505" s="1">
        <v>1129.53</v>
      </c>
      <c r="AT505" s="1">
        <v>1235.0999999999999</v>
      </c>
      <c r="AU505" s="1">
        <v>1221.46</v>
      </c>
      <c r="AV505" s="1">
        <v>1166.06</v>
      </c>
      <c r="AX505" s="1">
        <v>1.2387999999999999</v>
      </c>
      <c r="AY505" s="1">
        <v>1.4135</v>
      </c>
      <c r="AZ505" s="1">
        <v>2.5230000000000001</v>
      </c>
      <c r="BA505" s="1">
        <v>2.4314</v>
      </c>
      <c r="BB505" s="1">
        <v>1.8140000000000001</v>
      </c>
      <c r="BF505" s="1">
        <v>1053.05</v>
      </c>
      <c r="BG505" s="2">
        <v>1053.05</v>
      </c>
      <c r="BH505" s="1">
        <v>0</v>
      </c>
      <c r="BI505" s="1">
        <v>0</v>
      </c>
      <c r="BJ505" s="1">
        <v>0</v>
      </c>
      <c r="BK505" s="1">
        <v>1053.05</v>
      </c>
      <c r="BL505" s="1">
        <v>1053.05</v>
      </c>
      <c r="BM505" s="1">
        <v>1053.05</v>
      </c>
      <c r="BN505" s="1">
        <v>0</v>
      </c>
      <c r="BO505" s="1">
        <v>1053.0899999999999</v>
      </c>
      <c r="BP505" s="1">
        <v>34.611641605385429</v>
      </c>
      <c r="BQ505" s="1">
        <v>0</v>
      </c>
      <c r="BR505" s="1">
        <v>0</v>
      </c>
      <c r="BS505" s="1">
        <v>1053.1199999999999</v>
      </c>
      <c r="BT505" s="1">
        <v>0</v>
      </c>
      <c r="BU505" s="1">
        <v>0</v>
      </c>
      <c r="DB505" s="1">
        <v>0</v>
      </c>
      <c r="DF505" s="14">
        <v>663.53</v>
      </c>
      <c r="DG505" s="14">
        <v>282.51</v>
      </c>
      <c r="DJ505" s="1">
        <v>946.04</v>
      </c>
      <c r="DK505" s="1">
        <v>663.53</v>
      </c>
      <c r="DL505" s="1">
        <v>282.51</v>
      </c>
      <c r="DM505" s="1">
        <v>744.79</v>
      </c>
      <c r="DN505" s="1">
        <v>326.26</v>
      </c>
      <c r="DO505" s="1">
        <v>3364.5999999999995</v>
      </c>
      <c r="DP505" s="1">
        <v>810.05000000000007</v>
      </c>
      <c r="DQ505" s="1">
        <v>0</v>
      </c>
      <c r="DX505" s="1">
        <v>31281</v>
      </c>
      <c r="DY505" s="1">
        <v>1</v>
      </c>
      <c r="DZ505" s="1">
        <v>84.75</v>
      </c>
      <c r="EA505" s="1">
        <v>36.08</v>
      </c>
      <c r="EM505" s="1">
        <v>1045.28</v>
      </c>
      <c r="EO505" s="27">
        <v>4520.3999999999996</v>
      </c>
      <c r="EP505" s="27">
        <v>12946.6</v>
      </c>
      <c r="EQ505" s="27">
        <v>3005.2</v>
      </c>
      <c r="ER505" s="27">
        <v>2282.6999999999998</v>
      </c>
      <c r="ES505" s="27">
        <v>3716.5</v>
      </c>
      <c r="ET505" s="27"/>
      <c r="EU505" s="122">
        <v>-4.5333333333332521E-3</v>
      </c>
      <c r="EV505" s="122">
        <v>4.4883806713389866E-2</v>
      </c>
      <c r="EW505" s="122">
        <v>2.2699186991869978E-2</v>
      </c>
      <c r="EX505" s="122">
        <v>3.8863157894736919E-2</v>
      </c>
      <c r="EY505" s="122">
        <v>2.9127481713688612E-2</v>
      </c>
    </row>
    <row r="506" spans="14:155" x14ac:dyDescent="0.2">
      <c r="N506" s="1">
        <v>4735</v>
      </c>
      <c r="O506" s="1">
        <v>13032</v>
      </c>
      <c r="P506" s="14">
        <v>3065</v>
      </c>
      <c r="Q506" s="1">
        <v>2440</v>
      </c>
      <c r="R506" s="1">
        <v>3232</v>
      </c>
      <c r="X506" s="17">
        <v>1370</v>
      </c>
      <c r="Y506" s="17">
        <v>66</v>
      </c>
      <c r="Z506" s="14">
        <v>0</v>
      </c>
      <c r="AA506" s="14">
        <v>9315.23</v>
      </c>
      <c r="AB506" s="14">
        <v>9968</v>
      </c>
      <c r="AC506" s="17">
        <v>-652.77000000000044</v>
      </c>
      <c r="AD506" s="17">
        <v>9968</v>
      </c>
      <c r="AE506" s="7">
        <v>12135.35</v>
      </c>
      <c r="AF506" s="14">
        <v>13032</v>
      </c>
      <c r="AG506" s="14">
        <v>13000</v>
      </c>
      <c r="AH506" s="14">
        <v>10217.35</v>
      </c>
      <c r="AI506" s="14">
        <v>0</v>
      </c>
      <c r="AJ506" s="17">
        <v>4735</v>
      </c>
      <c r="AK506" s="14">
        <v>0</v>
      </c>
      <c r="AL506" s="14">
        <v>0</v>
      </c>
      <c r="AM506" s="14">
        <v>1055.6099999999999</v>
      </c>
      <c r="AN506" s="14">
        <v>29.240476190476187</v>
      </c>
      <c r="AO506" s="17" t="e">
        <v>#DIV/0!</v>
      </c>
      <c r="AP506" s="81">
        <v>721.53</v>
      </c>
      <c r="AQ506" s="82">
        <v>1187.51</v>
      </c>
      <c r="AR506" s="1">
        <v>1137.8399999999999</v>
      </c>
      <c r="AS506" s="1">
        <v>1131.81</v>
      </c>
      <c r="AT506" s="1">
        <v>1237.9000000000001</v>
      </c>
      <c r="AU506" s="1">
        <v>1222.72</v>
      </c>
      <c r="AV506" s="1">
        <v>1177.22</v>
      </c>
      <c r="AX506" s="1">
        <v>1.2281</v>
      </c>
      <c r="AY506" s="1">
        <v>1.4473</v>
      </c>
      <c r="AZ506" s="1">
        <v>2.5566</v>
      </c>
      <c r="BA506" s="1">
        <v>2.4361000000000002</v>
      </c>
      <c r="BB506" s="1">
        <v>1.974</v>
      </c>
      <c r="BF506" s="1">
        <v>1056.24</v>
      </c>
      <c r="BG506" s="2">
        <v>1056.24</v>
      </c>
      <c r="BH506" s="1">
        <v>0</v>
      </c>
      <c r="BI506" s="1">
        <v>0</v>
      </c>
      <c r="BJ506" s="1">
        <v>0</v>
      </c>
      <c r="BK506" s="1">
        <v>1056.24</v>
      </c>
      <c r="BL506" s="1">
        <v>1056.24</v>
      </c>
      <c r="BM506" s="1">
        <v>1056.24</v>
      </c>
      <c r="BN506" s="1">
        <v>0</v>
      </c>
      <c r="BO506" s="1">
        <v>1056.3800000000001</v>
      </c>
      <c r="BP506" s="1">
        <v>35.152807123453066</v>
      </c>
      <c r="BQ506" s="1">
        <v>0</v>
      </c>
      <c r="BR506" s="1">
        <v>0</v>
      </c>
      <c r="BS506" s="1">
        <v>1056.19</v>
      </c>
      <c r="BT506" s="1">
        <v>0</v>
      </c>
      <c r="BU506" s="1">
        <v>0</v>
      </c>
      <c r="DB506" s="1">
        <v>0</v>
      </c>
      <c r="DF506" s="14">
        <v>674.2</v>
      </c>
      <c r="DG506" s="14">
        <v>257.49</v>
      </c>
      <c r="DJ506" s="1">
        <v>931.69</v>
      </c>
      <c r="DK506" s="1">
        <v>674.2</v>
      </c>
      <c r="DL506" s="1">
        <v>257.49</v>
      </c>
      <c r="DM506" s="1">
        <v>693.19</v>
      </c>
      <c r="DN506" s="1">
        <v>255.83</v>
      </c>
      <c r="DO506" s="1">
        <v>3345.61</v>
      </c>
      <c r="DP506" s="1">
        <v>811.71</v>
      </c>
      <c r="DQ506" s="1">
        <v>0</v>
      </c>
      <c r="DX506" s="1">
        <v>29114</v>
      </c>
      <c r="DY506" s="1">
        <v>1</v>
      </c>
      <c r="DZ506" s="1">
        <v>89.38</v>
      </c>
      <c r="EA506" s="1">
        <v>34.14</v>
      </c>
      <c r="EM506" s="1">
        <v>1055.6099999999999</v>
      </c>
      <c r="EO506" s="27">
        <v>4748.5</v>
      </c>
      <c r="EP506" s="27">
        <v>12465.4</v>
      </c>
      <c r="EQ506" s="27">
        <v>3061</v>
      </c>
      <c r="ER506" s="27">
        <v>2347.6</v>
      </c>
      <c r="ES506" s="27">
        <v>3163.3</v>
      </c>
      <c r="ET506" s="27"/>
      <c r="EU506" s="122">
        <v>-2.8511087645195356E-3</v>
      </c>
      <c r="EV506" s="122">
        <v>4.3477593615715189E-2</v>
      </c>
      <c r="EW506" s="122">
        <v>1.3050570962479609E-3</v>
      </c>
      <c r="EX506" s="122">
        <v>3.786885245901643E-2</v>
      </c>
      <c r="EY506" s="122">
        <v>2.1256188118811824E-2</v>
      </c>
    </row>
    <row r="507" spans="14:155" x14ac:dyDescent="0.2">
      <c r="N507" s="1">
        <v>4800</v>
      </c>
      <c r="O507" s="1">
        <v>12749</v>
      </c>
      <c r="P507" s="14">
        <v>3064</v>
      </c>
      <c r="Q507" s="1">
        <v>2454</v>
      </c>
      <c r="R507" s="1">
        <v>3315</v>
      </c>
      <c r="X507" s="17">
        <v>1367</v>
      </c>
      <c r="Y507" s="17">
        <v>66</v>
      </c>
      <c r="Z507" s="14">
        <v>0</v>
      </c>
      <c r="AA507" s="14">
        <v>8283.64</v>
      </c>
      <c r="AB507" s="14">
        <v>8708</v>
      </c>
      <c r="AC507" s="17">
        <v>-424.36000000000058</v>
      </c>
      <c r="AD507" s="17">
        <v>8708</v>
      </c>
      <c r="AE507" s="7">
        <v>13370.08</v>
      </c>
      <c r="AF507" s="14">
        <v>12749</v>
      </c>
      <c r="AG507" s="14">
        <v>12749</v>
      </c>
      <c r="AH507" s="14">
        <v>10434.08</v>
      </c>
      <c r="AI507" s="14">
        <v>0</v>
      </c>
      <c r="AJ507" s="17">
        <v>4800</v>
      </c>
      <c r="AK507" s="14">
        <v>0</v>
      </c>
      <c r="AL507" s="14">
        <v>0</v>
      </c>
      <c r="AM507" s="14">
        <v>1054.58</v>
      </c>
      <c r="AN507" s="14">
        <v>28.288095238095234</v>
      </c>
      <c r="AO507" s="17" t="e">
        <v>#DIV/0!</v>
      </c>
      <c r="AP507" s="81">
        <v>712.98</v>
      </c>
      <c r="AQ507" s="82">
        <v>1103.3599999999999</v>
      </c>
      <c r="AR507" s="1">
        <v>1134.47</v>
      </c>
      <c r="AS507" s="1">
        <v>1134.0999999999999</v>
      </c>
      <c r="AT507" s="1">
        <v>1236.02</v>
      </c>
      <c r="AU507" s="1">
        <v>1220.19</v>
      </c>
      <c r="AV507" s="1">
        <v>1177.1600000000001</v>
      </c>
      <c r="AX507" s="1">
        <v>1.1880999999999999</v>
      </c>
      <c r="AY507" s="1">
        <v>1.4737</v>
      </c>
      <c r="AZ507" s="1">
        <v>2.5345</v>
      </c>
      <c r="BA507" s="1">
        <v>2.3955000000000002</v>
      </c>
      <c r="BB507" s="1">
        <v>1.9699</v>
      </c>
      <c r="BF507" s="1">
        <v>1055.6600000000001</v>
      </c>
      <c r="BG507" s="2">
        <v>1055.6600000000001</v>
      </c>
      <c r="BH507" s="1">
        <v>0</v>
      </c>
      <c r="BI507" s="1">
        <v>0</v>
      </c>
      <c r="BJ507" s="1">
        <v>0</v>
      </c>
      <c r="BK507" s="1">
        <v>1055.6600000000001</v>
      </c>
      <c r="BL507" s="1">
        <v>1055.6600000000001</v>
      </c>
      <c r="BM507" s="1">
        <v>1055.6600000000001</v>
      </c>
      <c r="BN507" s="1">
        <v>0</v>
      </c>
      <c r="BO507" s="1">
        <v>1055.67</v>
      </c>
      <c r="BP507" s="1">
        <v>35.243726783412932</v>
      </c>
      <c r="BQ507" s="1">
        <v>0</v>
      </c>
      <c r="BR507" s="1">
        <v>0</v>
      </c>
      <c r="BS507" s="1">
        <v>1055.73</v>
      </c>
      <c r="BT507" s="1">
        <v>0</v>
      </c>
      <c r="BU507" s="1">
        <v>0</v>
      </c>
      <c r="DB507" s="1">
        <v>0</v>
      </c>
      <c r="DF507" s="14">
        <v>675.41</v>
      </c>
      <c r="DG507" s="14">
        <v>254.39</v>
      </c>
      <c r="DJ507" s="1">
        <v>929.8</v>
      </c>
      <c r="DK507" s="1">
        <v>675.41</v>
      </c>
      <c r="DL507" s="1">
        <v>254.39</v>
      </c>
      <c r="DM507" s="1">
        <v>448</v>
      </c>
      <c r="DN507" s="1">
        <v>209.98</v>
      </c>
      <c r="DO507" s="1">
        <v>3573.0199999999995</v>
      </c>
      <c r="DP507" s="1">
        <v>856.12</v>
      </c>
      <c r="DQ507" s="1">
        <v>0</v>
      </c>
      <c r="DX507" s="1">
        <v>18816</v>
      </c>
      <c r="DY507" s="1">
        <v>1</v>
      </c>
      <c r="DZ507" s="1">
        <v>88.89</v>
      </c>
      <c r="EA507" s="1">
        <v>33.480000000000004</v>
      </c>
      <c r="EM507" s="1">
        <v>1054.58</v>
      </c>
      <c r="EO507" s="27">
        <v>4776.2</v>
      </c>
      <c r="EP507" s="27">
        <v>12214.2</v>
      </c>
      <c r="EQ507" s="27">
        <v>3000.2</v>
      </c>
      <c r="ER507" s="27">
        <v>2357</v>
      </c>
      <c r="ES507" s="27">
        <v>3240.3</v>
      </c>
      <c r="ET507" s="27"/>
      <c r="EU507" s="122">
        <v>4.958333333333371E-3</v>
      </c>
      <c r="EV507" s="122">
        <v>4.1948388108871228E-2</v>
      </c>
      <c r="EW507" s="122">
        <v>2.0822454308094054E-2</v>
      </c>
      <c r="EX507" s="122">
        <v>3.9527302363488184E-2</v>
      </c>
      <c r="EY507" s="122">
        <v>2.2533936651583656E-2</v>
      </c>
    </row>
    <row r="508" spans="14:155" x14ac:dyDescent="0.2">
      <c r="N508" s="1">
        <v>4800</v>
      </c>
      <c r="O508" s="1">
        <v>12600</v>
      </c>
      <c r="P508" s="14">
        <v>3078</v>
      </c>
      <c r="Q508" s="1">
        <v>2429</v>
      </c>
      <c r="R508" s="1">
        <v>3047</v>
      </c>
      <c r="X508" s="17">
        <v>1384</v>
      </c>
      <c r="Y508" s="17">
        <v>65</v>
      </c>
      <c r="Z508" s="14">
        <v>0</v>
      </c>
      <c r="AA508" s="14">
        <v>6514.36</v>
      </c>
      <c r="AB508" s="14">
        <v>6875</v>
      </c>
      <c r="AC508" s="17">
        <v>-360.64000000000033</v>
      </c>
      <c r="AD508" s="17">
        <v>6875</v>
      </c>
      <c r="AE508" s="7">
        <v>14814.79</v>
      </c>
      <c r="AF508" s="14">
        <v>12600</v>
      </c>
      <c r="AG508" s="14">
        <v>12600</v>
      </c>
      <c r="AH508" s="14">
        <v>10182.790000000001</v>
      </c>
      <c r="AI508" s="14">
        <v>0</v>
      </c>
      <c r="AJ508" s="17">
        <v>4800</v>
      </c>
      <c r="AK508" s="14">
        <v>0</v>
      </c>
      <c r="AL508" s="14">
        <v>0</v>
      </c>
      <c r="AM508" s="14">
        <v>1036.04</v>
      </c>
      <c r="AN508" s="14">
        <v>29.280952380952378</v>
      </c>
      <c r="AO508" s="17" t="e">
        <v>#DIV/0!</v>
      </c>
      <c r="AP508" s="81">
        <v>762.15</v>
      </c>
      <c r="AQ508" s="82">
        <v>1017.02</v>
      </c>
      <c r="AR508" s="1">
        <v>1137.1099999999999</v>
      </c>
      <c r="AS508" s="1">
        <v>1130.99</v>
      </c>
      <c r="AT508" s="1">
        <v>1235.78</v>
      </c>
      <c r="AU508" s="1">
        <v>1223.94</v>
      </c>
      <c r="AV508" s="1">
        <v>1184.46</v>
      </c>
      <c r="AX508" s="1">
        <v>1.2298</v>
      </c>
      <c r="AY508" s="1">
        <v>1.4410000000000001</v>
      </c>
      <c r="AZ508" s="1">
        <v>2.5310000000000001</v>
      </c>
      <c r="BA508" s="1">
        <v>2.4445999999999999</v>
      </c>
      <c r="BB508" s="1">
        <v>2.0621</v>
      </c>
      <c r="BF508" s="1">
        <v>1054.79</v>
      </c>
      <c r="BG508" s="2">
        <v>1054.79</v>
      </c>
      <c r="BH508" s="1">
        <v>0</v>
      </c>
      <c r="BI508" s="1">
        <v>0</v>
      </c>
      <c r="BJ508" s="1">
        <v>0</v>
      </c>
      <c r="BK508" s="1">
        <v>1054.79</v>
      </c>
      <c r="BL508" s="1">
        <v>1054.79</v>
      </c>
      <c r="BM508" s="1">
        <v>1054.79</v>
      </c>
      <c r="BN508" s="1">
        <v>0</v>
      </c>
      <c r="BO508" s="1">
        <v>1054.8</v>
      </c>
      <c r="BP508" s="1">
        <v>36.273792093704245</v>
      </c>
      <c r="BQ508" s="1">
        <v>0</v>
      </c>
      <c r="BR508" s="1">
        <v>0</v>
      </c>
      <c r="BS508" s="1">
        <v>1054.8699999999999</v>
      </c>
      <c r="BT508" s="1">
        <v>0</v>
      </c>
      <c r="BU508" s="1">
        <v>0</v>
      </c>
      <c r="DB508" s="1">
        <v>0</v>
      </c>
      <c r="DF508" s="14">
        <v>696.72</v>
      </c>
      <c r="DG508" s="14">
        <v>244.73</v>
      </c>
      <c r="DJ508" s="1">
        <v>941.45</v>
      </c>
      <c r="DK508" s="1">
        <v>696.72</v>
      </c>
      <c r="DL508" s="1">
        <v>244.73</v>
      </c>
      <c r="DM508" s="1">
        <v>0</v>
      </c>
      <c r="DN508" s="1">
        <v>0</v>
      </c>
      <c r="DO508" s="1">
        <v>4269.74</v>
      </c>
      <c r="DP508" s="1">
        <v>1100.8500000000001</v>
      </c>
      <c r="DQ508" s="1">
        <v>0</v>
      </c>
      <c r="DX508" s="1">
        <v>0</v>
      </c>
      <c r="DY508" s="1">
        <v>0</v>
      </c>
      <c r="DZ508" s="1">
        <v>93.88</v>
      </c>
      <c r="EA508" s="1">
        <v>32.97</v>
      </c>
      <c r="EM508" s="1">
        <v>1036.04</v>
      </c>
      <c r="EO508" s="27">
        <v>4770.3999999999996</v>
      </c>
      <c r="EP508" s="27">
        <v>12065.8</v>
      </c>
      <c r="EQ508" s="27">
        <v>3039.3</v>
      </c>
      <c r="ER508" s="27">
        <v>2338.5</v>
      </c>
      <c r="ES508" s="27">
        <v>2989.3</v>
      </c>
      <c r="ET508" s="27"/>
      <c r="EU508" s="122">
        <v>6.1666666666667421E-3</v>
      </c>
      <c r="EV508" s="122">
        <v>4.2396825396825454E-2</v>
      </c>
      <c r="EW508" s="122">
        <v>1.257309941520462E-2</v>
      </c>
      <c r="EX508" s="122">
        <v>3.7258130918073284E-2</v>
      </c>
      <c r="EY508" s="122">
        <v>1.8936659008861115E-2</v>
      </c>
    </row>
    <row r="509" spans="14:155" x14ac:dyDescent="0.2">
      <c r="N509" s="1">
        <v>4800</v>
      </c>
      <c r="O509" s="1">
        <v>12905</v>
      </c>
      <c r="P509" s="14">
        <v>2714</v>
      </c>
      <c r="Q509" s="1">
        <v>2463</v>
      </c>
      <c r="R509" s="1">
        <v>3200</v>
      </c>
      <c r="X509" s="17">
        <v>1378</v>
      </c>
      <c r="Y509" s="17">
        <v>65</v>
      </c>
      <c r="Z509" s="14">
        <v>0</v>
      </c>
      <c r="AA509" s="14">
        <v>9731.6200000000008</v>
      </c>
      <c r="AB509" s="14">
        <v>10313</v>
      </c>
      <c r="AC509" s="17">
        <v>-581.3799999999992</v>
      </c>
      <c r="AD509" s="17">
        <v>10313</v>
      </c>
      <c r="AE509" s="7">
        <v>11669.53</v>
      </c>
      <c r="AF509" s="14">
        <v>12905</v>
      </c>
      <c r="AG509" s="14">
        <v>12905</v>
      </c>
      <c r="AH509" s="14">
        <v>10229.530000000001</v>
      </c>
      <c r="AI509" s="14">
        <v>0</v>
      </c>
      <c r="AJ509" s="17">
        <v>4800</v>
      </c>
      <c r="AK509" s="14">
        <v>0</v>
      </c>
      <c r="AL509" s="14">
        <v>0</v>
      </c>
      <c r="AM509" s="14">
        <v>1079.6199999999999</v>
      </c>
      <c r="AN509" s="14">
        <v>29.714285714285715</v>
      </c>
      <c r="AO509" s="17" t="e">
        <v>#DIV/0!</v>
      </c>
      <c r="AP509" s="81">
        <v>473.62</v>
      </c>
      <c r="AQ509" s="82">
        <v>1103.23</v>
      </c>
      <c r="AR509" s="1">
        <v>1138.58</v>
      </c>
      <c r="AS509" s="1">
        <v>1136.78</v>
      </c>
      <c r="AT509" s="1">
        <v>1242.77</v>
      </c>
      <c r="AU509" s="1">
        <v>1226.92</v>
      </c>
      <c r="AV509" s="1">
        <v>1178.99</v>
      </c>
      <c r="AX509" s="1">
        <v>1.248</v>
      </c>
      <c r="AY509" s="1">
        <v>1.5116000000000001</v>
      </c>
      <c r="AZ509" s="1">
        <v>2.6221999999999999</v>
      </c>
      <c r="BA509" s="1">
        <v>2.4842</v>
      </c>
      <c r="BB509" s="1">
        <v>1.9866999999999999</v>
      </c>
      <c r="BF509" s="1">
        <v>1056.3399999999999</v>
      </c>
      <c r="BG509" s="2">
        <v>1056.3399999999999</v>
      </c>
      <c r="BH509" s="1">
        <v>0</v>
      </c>
      <c r="BI509" s="1">
        <v>0</v>
      </c>
      <c r="BJ509" s="1">
        <v>0</v>
      </c>
      <c r="BK509" s="1">
        <v>1056.3399999999999</v>
      </c>
      <c r="BL509" s="1">
        <v>1056.3399999999999</v>
      </c>
      <c r="BM509" s="1">
        <v>1056.3399999999999</v>
      </c>
      <c r="BN509" s="1">
        <v>0</v>
      </c>
      <c r="BO509" s="1">
        <v>1056.3499999999999</v>
      </c>
      <c r="BP509" s="1">
        <v>35.935511080438616</v>
      </c>
      <c r="BQ509" s="1">
        <v>0</v>
      </c>
      <c r="BR509" s="1">
        <v>0</v>
      </c>
      <c r="BS509" s="1">
        <v>1055.51</v>
      </c>
      <c r="BT509" s="1">
        <v>0</v>
      </c>
      <c r="BU509" s="1">
        <v>0</v>
      </c>
      <c r="DB509" s="1">
        <v>0</v>
      </c>
      <c r="DF509" s="14">
        <v>675.96</v>
      </c>
      <c r="DG509" s="14">
        <v>261.31</v>
      </c>
      <c r="DJ509" s="1">
        <v>937.27</v>
      </c>
      <c r="DK509" s="1">
        <v>675.96</v>
      </c>
      <c r="DL509" s="1">
        <v>261.31</v>
      </c>
      <c r="DM509" s="1">
        <v>1043.33</v>
      </c>
      <c r="DN509" s="1">
        <v>326.60000000000002</v>
      </c>
      <c r="DO509" s="1">
        <v>3902.3700000000003</v>
      </c>
      <c r="DP509" s="1">
        <v>1035.56</v>
      </c>
      <c r="DQ509" s="1">
        <v>0</v>
      </c>
      <c r="DX509" s="1">
        <v>43820</v>
      </c>
      <c r="DY509" s="1">
        <v>1</v>
      </c>
      <c r="DZ509" s="1">
        <v>91.72</v>
      </c>
      <c r="EA509" s="1">
        <v>35.460000000000008</v>
      </c>
      <c r="EM509" s="1">
        <v>1079.6199999999999</v>
      </c>
      <c r="EO509" s="27">
        <v>4789.5</v>
      </c>
      <c r="EP509" s="27">
        <v>12388.2</v>
      </c>
      <c r="EQ509" s="27">
        <v>2651.8</v>
      </c>
      <c r="ER509" s="27">
        <v>2370.5</v>
      </c>
      <c r="ES509" s="27">
        <v>3130.2</v>
      </c>
      <c r="ET509" s="27"/>
      <c r="EU509" s="122">
        <v>2.1875000000000002E-3</v>
      </c>
      <c r="EV509" s="122">
        <v>4.0046493607128961E-2</v>
      </c>
      <c r="EW509" s="122">
        <v>2.2918201915991091E-2</v>
      </c>
      <c r="EX509" s="122">
        <v>3.7555826228177019E-2</v>
      </c>
      <c r="EY509" s="122">
        <v>2.1812500000000058E-2</v>
      </c>
    </row>
    <row r="510" spans="14:155" x14ac:dyDescent="0.2">
      <c r="N510" s="1">
        <v>4800</v>
      </c>
      <c r="O510" s="1">
        <v>12658</v>
      </c>
      <c r="P510" s="14">
        <v>2763</v>
      </c>
      <c r="Q510" s="1">
        <v>2443</v>
      </c>
      <c r="R510" s="1">
        <v>2949</v>
      </c>
      <c r="X510" s="17">
        <v>1257</v>
      </c>
      <c r="Y510" s="17">
        <v>64</v>
      </c>
      <c r="Z510" s="14">
        <v>0</v>
      </c>
      <c r="AA510" s="14">
        <v>7785.45</v>
      </c>
      <c r="AB510" s="14">
        <v>8250</v>
      </c>
      <c r="AC510" s="17">
        <v>-464.55000000000018</v>
      </c>
      <c r="AD510" s="17">
        <v>8250</v>
      </c>
      <c r="AE510" s="7">
        <v>13067.84</v>
      </c>
      <c r="AF510" s="14">
        <v>12658</v>
      </c>
      <c r="AG510" s="14">
        <v>12658</v>
      </c>
      <c r="AH510" s="14">
        <v>9739.84</v>
      </c>
      <c r="AI510" s="14">
        <v>0</v>
      </c>
      <c r="AJ510" s="17">
        <v>4800</v>
      </c>
      <c r="AK510" s="14">
        <v>0</v>
      </c>
      <c r="AL510" s="14">
        <v>0</v>
      </c>
      <c r="AM510" s="14">
        <v>1045.27</v>
      </c>
      <c r="AN510" s="14">
        <v>29.797619047619047</v>
      </c>
      <c r="AO510" s="17" t="e">
        <v>#DIV/0!</v>
      </c>
      <c r="AP510" s="81">
        <v>870.82</v>
      </c>
      <c r="AQ510" s="82">
        <v>1058.07</v>
      </c>
      <c r="AR510" s="1">
        <v>1138.8599999999999</v>
      </c>
      <c r="AS510" s="1">
        <v>1137.77</v>
      </c>
      <c r="AT510" s="1">
        <v>1241.83</v>
      </c>
      <c r="AU510" s="1">
        <v>1223.77</v>
      </c>
      <c r="AV510" s="1">
        <v>1184.77</v>
      </c>
      <c r="AX510" s="1">
        <v>1.2515000000000001</v>
      </c>
      <c r="AY510" s="1">
        <v>1.5217000000000001</v>
      </c>
      <c r="AZ510" s="1">
        <v>2.6044</v>
      </c>
      <c r="BA510" s="1">
        <v>2.4489000000000001</v>
      </c>
      <c r="BB510" s="1">
        <v>2.0737000000000001</v>
      </c>
      <c r="BF510" s="1">
        <v>1057.5899999999999</v>
      </c>
      <c r="BG510" s="2">
        <v>1057.5899999999999</v>
      </c>
      <c r="BH510" s="1">
        <v>0</v>
      </c>
      <c r="BI510" s="1">
        <v>0</v>
      </c>
      <c r="BJ510" s="1">
        <v>0</v>
      </c>
      <c r="BK510" s="1">
        <v>1057.5899999999999</v>
      </c>
      <c r="BL510" s="1">
        <v>1057.5899999999999</v>
      </c>
      <c r="BM510" s="1">
        <v>1057.5899999999999</v>
      </c>
      <c r="BN510" s="1">
        <v>0</v>
      </c>
      <c r="BO510" s="1">
        <v>1057.57</v>
      </c>
      <c r="BP510" s="1">
        <v>33.397883887088589</v>
      </c>
      <c r="BQ510" s="1">
        <v>0</v>
      </c>
      <c r="BR510" s="1">
        <v>0</v>
      </c>
      <c r="BS510" s="1">
        <v>1057.5999999999999</v>
      </c>
      <c r="BT510" s="1">
        <v>0</v>
      </c>
      <c r="BU510" s="1">
        <v>0</v>
      </c>
      <c r="DB510" s="1">
        <v>0</v>
      </c>
      <c r="DF510" s="14">
        <v>611.77</v>
      </c>
      <c r="DG510" s="14">
        <v>243.65</v>
      </c>
      <c r="DJ510" s="1">
        <v>855.42</v>
      </c>
      <c r="DK510" s="1">
        <v>611.77</v>
      </c>
      <c r="DL510" s="1">
        <v>243.65</v>
      </c>
      <c r="DM510" s="1">
        <v>628.4</v>
      </c>
      <c r="DN510" s="1">
        <v>280.29000000000002</v>
      </c>
      <c r="DO510" s="1">
        <v>3885.74</v>
      </c>
      <c r="DP510" s="1">
        <v>998.91999999999985</v>
      </c>
      <c r="DQ510" s="1">
        <v>0</v>
      </c>
      <c r="DX510" s="1">
        <v>26393</v>
      </c>
      <c r="DY510" s="1">
        <v>1</v>
      </c>
      <c r="DZ510" s="1">
        <v>82.13</v>
      </c>
      <c r="EA510" s="1">
        <v>32.710000000000008</v>
      </c>
      <c r="EM510" s="1">
        <v>1045.27</v>
      </c>
      <c r="EO510" s="27">
        <v>4786</v>
      </c>
      <c r="EP510" s="27">
        <v>12148.4</v>
      </c>
      <c r="EQ510" s="27">
        <v>2689.6</v>
      </c>
      <c r="ER510" s="27">
        <v>2353.4</v>
      </c>
      <c r="ES510" s="27">
        <v>2894.2</v>
      </c>
      <c r="ET510" s="27"/>
      <c r="EU510" s="122">
        <v>2.9166666666666668E-3</v>
      </c>
      <c r="EV510" s="122">
        <v>4.0259124664243987E-2</v>
      </c>
      <c r="EW510" s="122">
        <v>2.6565327542526274E-2</v>
      </c>
      <c r="EX510" s="122">
        <v>3.6676217765042943E-2</v>
      </c>
      <c r="EY510" s="122">
        <v>1.8582570362834921E-2</v>
      </c>
    </row>
    <row r="511" spans="14:155" x14ac:dyDescent="0.2">
      <c r="N511" s="1">
        <v>4800</v>
      </c>
      <c r="O511" s="1">
        <v>12846</v>
      </c>
      <c r="P511" s="14">
        <v>2771</v>
      </c>
      <c r="Q511" s="1">
        <v>2526</v>
      </c>
      <c r="R511" s="1">
        <v>2671</v>
      </c>
      <c r="X511" s="17">
        <v>1350</v>
      </c>
      <c r="Y511" s="17">
        <v>64</v>
      </c>
      <c r="Z511" s="14">
        <v>0</v>
      </c>
      <c r="AA511" s="14">
        <v>7297.72</v>
      </c>
      <c r="AB511" s="14">
        <v>7792</v>
      </c>
      <c r="AC511" s="17">
        <v>-494.27999999999975</v>
      </c>
      <c r="AD511" s="17">
        <v>7792</v>
      </c>
      <c r="AE511" s="7">
        <v>13919.56</v>
      </c>
      <c r="AF511" s="14">
        <v>12846</v>
      </c>
      <c r="AG511" s="14">
        <v>12846</v>
      </c>
      <c r="AH511" s="14">
        <v>10000.56</v>
      </c>
      <c r="AI511" s="14">
        <v>0</v>
      </c>
      <c r="AJ511" s="17">
        <v>4800</v>
      </c>
      <c r="AK511" s="14">
        <v>0</v>
      </c>
      <c r="AL511" s="14">
        <v>0</v>
      </c>
      <c r="AM511" s="14">
        <v>1053.5999999999999</v>
      </c>
      <c r="AN511" s="14">
        <v>30.071428571428573</v>
      </c>
      <c r="AO511" s="17" t="e">
        <v>#DIV/0!</v>
      </c>
      <c r="AP511" s="81">
        <v>298.51</v>
      </c>
      <c r="AQ511" s="82">
        <v>1136.33</v>
      </c>
      <c r="AR511" s="1">
        <v>1139.3499999999999</v>
      </c>
      <c r="AS511" s="1">
        <v>1135.31</v>
      </c>
      <c r="AT511" s="1">
        <v>1237.8699999999999</v>
      </c>
      <c r="AU511" s="1">
        <v>1217.96</v>
      </c>
      <c r="AV511" s="1">
        <v>1191.24</v>
      </c>
      <c r="AX511" s="1">
        <v>1.2629999999999999</v>
      </c>
      <c r="AY511" s="1">
        <v>1.4907999999999999</v>
      </c>
      <c r="AZ511" s="1">
        <v>2.5501</v>
      </c>
      <c r="BA511" s="1">
        <v>2.3696000000000002</v>
      </c>
      <c r="BB511" s="1">
        <v>2.1524999999999999</v>
      </c>
      <c r="BF511" s="1">
        <v>1055.24</v>
      </c>
      <c r="BG511" s="2">
        <v>1055.24</v>
      </c>
      <c r="BH511" s="1">
        <v>0</v>
      </c>
      <c r="BI511" s="1">
        <v>0</v>
      </c>
      <c r="BJ511" s="1">
        <v>0</v>
      </c>
      <c r="BK511" s="1">
        <v>1055.24</v>
      </c>
      <c r="BL511" s="1">
        <v>1055.24</v>
      </c>
      <c r="BM511" s="1">
        <v>1055.24</v>
      </c>
      <c r="BN511" s="1">
        <v>0</v>
      </c>
      <c r="BO511" s="1">
        <v>1055.25</v>
      </c>
      <c r="BP511" s="1">
        <v>35.844069649410471</v>
      </c>
      <c r="BQ511" s="1">
        <v>0</v>
      </c>
      <c r="BR511" s="1">
        <v>0</v>
      </c>
      <c r="BS511" s="1">
        <v>1055.25</v>
      </c>
      <c r="BT511" s="1">
        <v>0</v>
      </c>
      <c r="BU511" s="1">
        <v>0</v>
      </c>
      <c r="DB511" s="1">
        <v>0</v>
      </c>
      <c r="DF511" s="14">
        <v>651.28</v>
      </c>
      <c r="DG511" s="14">
        <v>266.83</v>
      </c>
      <c r="DJ511" s="1">
        <v>918.1099999999999</v>
      </c>
      <c r="DK511" s="1">
        <v>651.28</v>
      </c>
      <c r="DL511" s="1">
        <v>266.83</v>
      </c>
      <c r="DM511" s="1">
        <v>956.26</v>
      </c>
      <c r="DN511" s="1">
        <v>442.69</v>
      </c>
      <c r="DO511" s="1">
        <v>3580.76</v>
      </c>
      <c r="DP511" s="1">
        <v>823.06000000000006</v>
      </c>
      <c r="DQ511" s="1">
        <v>0</v>
      </c>
      <c r="DX511" s="1">
        <v>40163</v>
      </c>
      <c r="DY511" s="1">
        <v>2</v>
      </c>
      <c r="DZ511" s="1">
        <v>88.57</v>
      </c>
      <c r="EA511" s="1">
        <v>36.290000000000006</v>
      </c>
      <c r="EM511" s="1">
        <v>1053.5999999999999</v>
      </c>
      <c r="EO511" s="27">
        <v>4772.8999999999996</v>
      </c>
      <c r="EP511" s="27">
        <v>12415.9</v>
      </c>
      <c r="EQ511" s="27">
        <v>2723.9</v>
      </c>
      <c r="ER511" s="27">
        <v>2425.9</v>
      </c>
      <c r="ES511" s="27">
        <v>2670.93</v>
      </c>
      <c r="ET511" s="27"/>
      <c r="EU511" s="122">
        <v>5.6458333333334089E-3</v>
      </c>
      <c r="EV511" s="122">
        <v>3.3481239296279025E-2</v>
      </c>
      <c r="EW511" s="122">
        <v>1.6997473836160199E-2</v>
      </c>
      <c r="EX511" s="122">
        <v>3.9627870150435437E-2</v>
      </c>
      <c r="EY511" s="122">
        <v>2.6207412954011123E-5</v>
      </c>
    </row>
    <row r="512" spans="14:155" x14ac:dyDescent="0.2">
      <c r="N512" s="1">
        <v>4800</v>
      </c>
      <c r="O512" s="1">
        <v>12698</v>
      </c>
      <c r="P512" s="14">
        <v>2890</v>
      </c>
      <c r="Q512" s="1">
        <v>2621</v>
      </c>
      <c r="R512" s="1">
        <v>2807</v>
      </c>
      <c r="X512" s="17">
        <v>1376</v>
      </c>
      <c r="Y512" s="17">
        <v>65</v>
      </c>
      <c r="Z512" s="14">
        <v>0</v>
      </c>
      <c r="AA512" s="14">
        <v>7647.51</v>
      </c>
      <c r="AB512" s="14">
        <v>8708</v>
      </c>
      <c r="AC512" s="17">
        <v>-1060.4899999999998</v>
      </c>
      <c r="AD512" s="17">
        <v>8708</v>
      </c>
      <c r="AE512" s="7">
        <v>12693.81</v>
      </c>
      <c r="AF512" s="14">
        <v>12698</v>
      </c>
      <c r="AG512" s="14">
        <v>12698</v>
      </c>
      <c r="AH512" s="14">
        <v>9837.81</v>
      </c>
      <c r="AI512" s="14">
        <v>0</v>
      </c>
      <c r="AJ512" s="17">
        <v>4800</v>
      </c>
      <c r="AK512" s="14">
        <v>0</v>
      </c>
      <c r="AL512" s="14">
        <v>0</v>
      </c>
      <c r="AM512" s="14">
        <v>1074.27</v>
      </c>
      <c r="AN512" s="14">
        <v>30.966666666666665</v>
      </c>
      <c r="AO512" s="17" t="e">
        <v>#DIV/0!</v>
      </c>
      <c r="AP512" s="81">
        <v>860.48</v>
      </c>
      <c r="AQ512" s="82">
        <v>1038.44</v>
      </c>
      <c r="AR512" s="1">
        <v>1142.07</v>
      </c>
      <c r="AS512" s="1">
        <v>1135.72</v>
      </c>
      <c r="AT512" s="1">
        <v>1239.4000000000001</v>
      </c>
      <c r="AU512" s="1">
        <v>1210.47</v>
      </c>
      <c r="AV512" s="1">
        <v>1195.78</v>
      </c>
      <c r="AX512" s="1">
        <v>1.3006</v>
      </c>
      <c r="AY512" s="1">
        <v>1.5019</v>
      </c>
      <c r="AZ512" s="1">
        <v>2.57</v>
      </c>
      <c r="BA512" s="1">
        <v>2.2686999999999999</v>
      </c>
      <c r="BB512" s="1">
        <v>2.2056</v>
      </c>
      <c r="BF512" s="1">
        <v>1055.43</v>
      </c>
      <c r="BG512" s="2">
        <v>1055.43</v>
      </c>
      <c r="BH512" s="1">
        <v>0</v>
      </c>
      <c r="BI512" s="1">
        <v>0</v>
      </c>
      <c r="BJ512" s="1">
        <v>0</v>
      </c>
      <c r="BK512" s="1">
        <v>1055.43</v>
      </c>
      <c r="BL512" s="1">
        <v>1055.43</v>
      </c>
      <c r="BM512" s="1">
        <v>1055.43</v>
      </c>
      <c r="BN512" s="1">
        <v>0</v>
      </c>
      <c r="BO512" s="1">
        <v>1055.3599999999999</v>
      </c>
      <c r="BP512" s="1">
        <v>36.255035636814377</v>
      </c>
      <c r="BQ512" s="1">
        <v>0</v>
      </c>
      <c r="BR512" s="1">
        <v>0</v>
      </c>
      <c r="BS512" s="1">
        <v>1055.42</v>
      </c>
      <c r="BT512" s="1">
        <v>0</v>
      </c>
      <c r="BU512" s="1">
        <v>0</v>
      </c>
      <c r="DB512" s="1">
        <v>0</v>
      </c>
      <c r="DF512" s="14">
        <v>678.18</v>
      </c>
      <c r="DG512" s="14">
        <v>257.77999999999997</v>
      </c>
      <c r="DJ512" s="1">
        <v>935.95999999999992</v>
      </c>
      <c r="DK512" s="1">
        <v>678.18</v>
      </c>
      <c r="DL512" s="1">
        <v>257.77999999999997</v>
      </c>
      <c r="DM512" s="1">
        <v>520.88</v>
      </c>
      <c r="DN512" s="1">
        <v>319.62</v>
      </c>
      <c r="DO512" s="1">
        <v>3738.0600000000004</v>
      </c>
      <c r="DP512" s="1">
        <v>761.22</v>
      </c>
      <c r="DQ512" s="1">
        <v>0</v>
      </c>
      <c r="DX512" s="1">
        <v>21877</v>
      </c>
      <c r="DY512" s="1">
        <v>1</v>
      </c>
      <c r="DZ512" s="1">
        <v>89.86</v>
      </c>
      <c r="EA512" s="1">
        <v>34.150000000000006</v>
      </c>
      <c r="EM512" s="1">
        <v>1074.27</v>
      </c>
      <c r="EO512" s="27">
        <v>4824</v>
      </c>
      <c r="EP512" s="27">
        <v>12181</v>
      </c>
      <c r="EQ512" s="27">
        <v>2775</v>
      </c>
      <c r="ER512" s="27">
        <v>2504</v>
      </c>
      <c r="ES512" s="27">
        <v>2807</v>
      </c>
      <c r="ET512" s="27"/>
      <c r="EU512" s="122">
        <v>-5.0000000000000001E-3</v>
      </c>
      <c r="EV512" s="122">
        <v>4.0715073239880294E-2</v>
      </c>
      <c r="EW512" s="122">
        <v>3.9792387543252594E-2</v>
      </c>
      <c r="EX512" s="122">
        <v>4.463945059137734E-2</v>
      </c>
      <c r="EY512" s="122">
        <v>0</v>
      </c>
    </row>
    <row r="513" spans="14:155" x14ac:dyDescent="0.2">
      <c r="N513" s="1">
        <v>4800</v>
      </c>
      <c r="O513" s="1">
        <v>12764</v>
      </c>
      <c r="P513" s="14">
        <v>2893</v>
      </c>
      <c r="Q513" s="1">
        <v>2655</v>
      </c>
      <c r="R513" s="1">
        <v>2661</v>
      </c>
      <c r="X513" s="17">
        <v>1389</v>
      </c>
      <c r="Y513" s="17">
        <v>64</v>
      </c>
      <c r="Z513" s="14">
        <v>0</v>
      </c>
      <c r="AA513" s="14">
        <v>6098.08</v>
      </c>
      <c r="AB513" s="14">
        <v>6552</v>
      </c>
      <c r="AC513" s="17">
        <v>-453.92000000000007</v>
      </c>
      <c r="AD513" s="17">
        <v>6552</v>
      </c>
      <c r="AE513" s="7">
        <v>14820</v>
      </c>
      <c r="AF513" s="14">
        <v>12764</v>
      </c>
      <c r="AG513" s="14">
        <v>12764</v>
      </c>
      <c r="AH513" s="14">
        <v>9754</v>
      </c>
      <c r="AI513" s="14">
        <v>0</v>
      </c>
      <c r="AJ513" s="17">
        <v>4800</v>
      </c>
      <c r="AK513" s="14">
        <v>0</v>
      </c>
      <c r="AL513" s="14">
        <v>0</v>
      </c>
      <c r="AM513" s="14">
        <v>1046.73</v>
      </c>
      <c r="AN513" s="14">
        <v>29.207142857142852</v>
      </c>
      <c r="AO513" s="17" t="e">
        <v>#DIV/0!</v>
      </c>
      <c r="AP513" s="81">
        <v>841.01</v>
      </c>
      <c r="AQ513" s="82">
        <v>1060.26</v>
      </c>
      <c r="AR513" s="1">
        <v>1136.9000000000001</v>
      </c>
      <c r="AS513" s="1">
        <v>1138.95</v>
      </c>
      <c r="AT513" s="1">
        <v>1239.8</v>
      </c>
      <c r="AU513" s="1">
        <v>1209.18</v>
      </c>
      <c r="AV513" s="1">
        <v>1196.1400000000001</v>
      </c>
      <c r="AX513" s="1">
        <v>1.2266999999999999</v>
      </c>
      <c r="AY513" s="1">
        <v>1.5361</v>
      </c>
      <c r="AZ513" s="1">
        <v>2.5712000000000002</v>
      </c>
      <c r="BA513" s="1">
        <v>2.2444999999999999</v>
      </c>
      <c r="BB513" s="1">
        <v>2.2208999999999999</v>
      </c>
      <c r="BF513" s="1">
        <v>1055.8599999999999</v>
      </c>
      <c r="BG513" s="2">
        <v>1055.8599999999999</v>
      </c>
      <c r="BH513" s="1">
        <v>0</v>
      </c>
      <c r="BI513" s="1">
        <v>0</v>
      </c>
      <c r="BJ513" s="1">
        <v>0</v>
      </c>
      <c r="BK513" s="1">
        <v>1055.8599999999999</v>
      </c>
      <c r="BL513" s="1">
        <v>1055.8599999999999</v>
      </c>
      <c r="BM513" s="1">
        <v>1055.8599999999999</v>
      </c>
      <c r="BN513" s="1">
        <v>0</v>
      </c>
      <c r="BO513" s="1">
        <v>1055.81</v>
      </c>
      <c r="BP513" s="1">
        <v>36.662398634229625</v>
      </c>
      <c r="BQ513" s="1">
        <v>0</v>
      </c>
      <c r="BR513" s="1">
        <v>0</v>
      </c>
      <c r="BS513" s="1">
        <v>1055.96</v>
      </c>
      <c r="BT513" s="1">
        <v>0</v>
      </c>
      <c r="BU513" s="1">
        <v>0</v>
      </c>
      <c r="DB513" s="1">
        <v>0</v>
      </c>
      <c r="DF513" s="14">
        <v>682.97</v>
      </c>
      <c r="DG513" s="14">
        <v>261.93</v>
      </c>
      <c r="DJ513" s="1">
        <v>944.90000000000009</v>
      </c>
      <c r="DK513" s="1">
        <v>682.97</v>
      </c>
      <c r="DL513" s="1">
        <v>261.93</v>
      </c>
      <c r="DM513" s="1">
        <v>734.24</v>
      </c>
      <c r="DN513" s="1">
        <v>256.31</v>
      </c>
      <c r="DO513" s="1">
        <v>3686.79</v>
      </c>
      <c r="DP513" s="1">
        <v>766.83999999999992</v>
      </c>
      <c r="DQ513" s="1">
        <v>0</v>
      </c>
      <c r="DX513" s="1">
        <v>30837.8798828125</v>
      </c>
      <c r="DY513" s="1">
        <v>1</v>
      </c>
      <c r="DZ513" s="1">
        <v>90.84</v>
      </c>
      <c r="EA513" s="1">
        <v>34.840000000000003</v>
      </c>
      <c r="EM513" s="1">
        <v>1046.73</v>
      </c>
      <c r="EO513" s="27">
        <v>4815</v>
      </c>
      <c r="EP513" s="27">
        <v>12258</v>
      </c>
      <c r="EQ513" s="27">
        <v>2775</v>
      </c>
      <c r="ER513" s="27">
        <v>2535</v>
      </c>
      <c r="ES513" s="27">
        <v>2660</v>
      </c>
      <c r="ET513" s="27"/>
      <c r="EU513" s="122">
        <v>-3.1250000000000002E-3</v>
      </c>
      <c r="EV513" s="122">
        <v>3.9642745220933875E-2</v>
      </c>
      <c r="EW513" s="122">
        <v>4.078810922917387E-2</v>
      </c>
      <c r="EX513" s="122">
        <v>4.519774011299435E-2</v>
      </c>
      <c r="EY513" s="122">
        <v>3.7579857196542651E-4</v>
      </c>
    </row>
    <row r="514" spans="14:155" x14ac:dyDescent="0.2">
      <c r="N514" s="1">
        <v>4800</v>
      </c>
      <c r="O514" s="1">
        <v>12763</v>
      </c>
      <c r="P514" s="14">
        <v>2881</v>
      </c>
      <c r="Q514" s="1">
        <v>2601</v>
      </c>
      <c r="R514" s="1">
        <v>2815</v>
      </c>
      <c r="X514" s="17">
        <v>1411</v>
      </c>
      <c r="Y514" s="17">
        <v>65</v>
      </c>
      <c r="Z514" s="14">
        <v>0</v>
      </c>
      <c r="AA514" s="14">
        <v>6603.13</v>
      </c>
      <c r="AB514" s="14">
        <v>7033</v>
      </c>
      <c r="AC514" s="17">
        <v>-429.86999999999989</v>
      </c>
      <c r="AD514" s="17">
        <v>7033</v>
      </c>
      <c r="AE514" s="7">
        <v>15368.85</v>
      </c>
      <c r="AF514" s="14">
        <v>12763</v>
      </c>
      <c r="AG514" s="14">
        <v>12763</v>
      </c>
      <c r="AH514" s="14">
        <v>10785.85</v>
      </c>
      <c r="AI514" s="14">
        <v>0</v>
      </c>
      <c r="AJ514" s="17">
        <v>4800</v>
      </c>
      <c r="AK514" s="14">
        <v>0</v>
      </c>
      <c r="AL514" s="14">
        <v>0</v>
      </c>
      <c r="AM514" s="14">
        <v>1034.56</v>
      </c>
      <c r="AN514" s="14">
        <v>28.795238095238098</v>
      </c>
      <c r="AO514" s="17" t="e">
        <v>#DIV/0!</v>
      </c>
      <c r="AP514" s="81">
        <v>581.72</v>
      </c>
      <c r="AQ514" s="82">
        <v>365.87</v>
      </c>
      <c r="AR514" s="1">
        <v>1135.83</v>
      </c>
      <c r="AS514" s="1">
        <v>1138.76</v>
      </c>
      <c r="AT514" s="1">
        <v>1237.44</v>
      </c>
      <c r="AU514" s="1">
        <v>1212.71</v>
      </c>
      <c r="AV514" s="1">
        <v>1192.28</v>
      </c>
      <c r="AX514" s="1">
        <v>1.2094</v>
      </c>
      <c r="AY514" s="1">
        <v>1.5329999999999999</v>
      </c>
      <c r="AZ514" s="1">
        <v>2.5436000000000001</v>
      </c>
      <c r="BA514" s="1">
        <v>2.3046000000000002</v>
      </c>
      <c r="BB514" s="1">
        <v>2.1726999999999999</v>
      </c>
      <c r="BF514" s="1">
        <v>1056.26</v>
      </c>
      <c r="BG514" s="2">
        <v>1056.26</v>
      </c>
      <c r="BH514" s="1">
        <v>0</v>
      </c>
      <c r="BI514" s="1">
        <v>0</v>
      </c>
      <c r="BJ514" s="1">
        <v>0</v>
      </c>
      <c r="BK514" s="1">
        <v>1056.26</v>
      </c>
      <c r="BL514" s="1">
        <v>1056.26</v>
      </c>
      <c r="BM514" s="1">
        <v>1056.26</v>
      </c>
      <c r="BN514" s="1">
        <v>0</v>
      </c>
      <c r="BO514" s="1">
        <v>1056.31</v>
      </c>
      <c r="BP514" s="1">
        <v>37.108275328692962</v>
      </c>
      <c r="BQ514" s="1">
        <v>0</v>
      </c>
      <c r="BR514" s="1">
        <v>0</v>
      </c>
      <c r="BS514" s="1">
        <v>1056.44</v>
      </c>
      <c r="BT514" s="1">
        <v>0</v>
      </c>
      <c r="BU514" s="1">
        <v>0</v>
      </c>
      <c r="DB514" s="1">
        <v>0</v>
      </c>
      <c r="DF514" s="14">
        <v>693.56</v>
      </c>
      <c r="DG514" s="14">
        <v>266.06</v>
      </c>
      <c r="DJ514" s="1">
        <v>959.61999999999989</v>
      </c>
      <c r="DK514" s="1">
        <v>693.56</v>
      </c>
      <c r="DL514" s="1">
        <v>266.06</v>
      </c>
      <c r="DM514" s="1">
        <v>990.71</v>
      </c>
      <c r="DN514" s="1">
        <v>210.26</v>
      </c>
      <c r="DO514" s="1">
        <v>3389.64</v>
      </c>
      <c r="DP514" s="1">
        <v>822.64</v>
      </c>
      <c r="DQ514" s="1">
        <v>0</v>
      </c>
      <c r="DX514" s="1">
        <v>41610</v>
      </c>
      <c r="DY514" s="1">
        <v>1</v>
      </c>
      <c r="DZ514" s="1">
        <v>92.79</v>
      </c>
      <c r="EA514" s="1">
        <v>35.589999999999989</v>
      </c>
      <c r="EM514" s="1">
        <v>1034.56</v>
      </c>
      <c r="EO514" s="27">
        <v>4811</v>
      </c>
      <c r="EP514" s="27">
        <v>12262</v>
      </c>
      <c r="EQ514" s="27">
        <v>2801</v>
      </c>
      <c r="ER514" s="27">
        <v>2487</v>
      </c>
      <c r="ES514" s="27">
        <v>2814</v>
      </c>
      <c r="ET514" s="27"/>
      <c r="EU514" s="122">
        <v>-2.2916666666666667E-3</v>
      </c>
      <c r="EV514" s="122">
        <v>3.9254093865078742E-2</v>
      </c>
      <c r="EW514" s="122">
        <v>2.7768136063866713E-2</v>
      </c>
      <c r="EX514" s="122">
        <v>4.3829296424452137E-2</v>
      </c>
      <c r="EY514" s="122">
        <v>3.5523978685612787E-4</v>
      </c>
    </row>
    <row r="515" spans="14:155" x14ac:dyDescent="0.2">
      <c r="N515" s="1">
        <v>4800</v>
      </c>
      <c r="O515" s="1">
        <v>12812</v>
      </c>
      <c r="P515" s="14">
        <v>2833</v>
      </c>
      <c r="Q515" s="1">
        <v>2563</v>
      </c>
      <c r="R515" s="1">
        <v>2862</v>
      </c>
      <c r="X515" s="17">
        <v>1385</v>
      </c>
      <c r="Y515" s="17">
        <v>65</v>
      </c>
      <c r="Z515" s="14">
        <v>0</v>
      </c>
      <c r="AA515" s="14">
        <v>4663.47</v>
      </c>
      <c r="AB515" s="14">
        <v>4888</v>
      </c>
      <c r="AC515" s="17">
        <v>-224.52999999999975</v>
      </c>
      <c r="AD515" s="17">
        <v>4888</v>
      </c>
      <c r="AE515" s="7">
        <v>17372.7</v>
      </c>
      <c r="AF515" s="14">
        <v>12812</v>
      </c>
      <c r="AG515" s="14">
        <v>12812</v>
      </c>
      <c r="AH515" s="14">
        <v>10577.7</v>
      </c>
      <c r="AI515" s="14">
        <v>0</v>
      </c>
      <c r="AJ515" s="17">
        <v>4800</v>
      </c>
      <c r="AK515" s="14">
        <v>0</v>
      </c>
      <c r="AL515" s="14">
        <v>0</v>
      </c>
      <c r="AM515" s="14">
        <v>1015.3</v>
      </c>
      <c r="AN515" s="14">
        <v>28.454761904761909</v>
      </c>
      <c r="AO515" s="17" t="e">
        <v>#DIV/0!</v>
      </c>
      <c r="AP515" s="81">
        <v>1144</v>
      </c>
      <c r="AQ515" s="82">
        <v>0</v>
      </c>
      <c r="AR515" s="1">
        <v>1134.4100000000001</v>
      </c>
      <c r="AS515" s="1">
        <v>1135.56</v>
      </c>
      <c r="AT515" s="1">
        <v>1236.3399999999999</v>
      </c>
      <c r="AU515" s="1">
        <v>1215.95</v>
      </c>
      <c r="AV515" s="1">
        <v>1186.98</v>
      </c>
      <c r="AX515" s="1">
        <v>1.1951000000000001</v>
      </c>
      <c r="AY515" s="1">
        <v>1.4988999999999999</v>
      </c>
      <c r="AZ515" s="1">
        <v>2.5310999999999999</v>
      </c>
      <c r="BA515" s="1">
        <v>2.3492000000000002</v>
      </c>
      <c r="BB515" s="1">
        <v>2.0977999999999999</v>
      </c>
      <c r="BF515" s="1">
        <v>1055.6199999999999</v>
      </c>
      <c r="BG515" s="2">
        <v>1055.6199999999999</v>
      </c>
      <c r="BH515" s="1">
        <v>0</v>
      </c>
      <c r="BI515" s="1">
        <v>0</v>
      </c>
      <c r="BJ515" s="1">
        <v>0</v>
      </c>
      <c r="BK515" s="1">
        <v>1055.6199999999999</v>
      </c>
      <c r="BL515" s="1">
        <v>1055.6199999999999</v>
      </c>
      <c r="BM515" s="1">
        <v>1055.6199999999999</v>
      </c>
      <c r="BN515" s="1">
        <v>0</v>
      </c>
      <c r="BO515" s="1">
        <v>1055.6400000000001</v>
      </c>
      <c r="BP515" s="1">
        <v>36.431774255894858</v>
      </c>
      <c r="BQ515" s="1">
        <v>0</v>
      </c>
      <c r="BR515" s="1">
        <v>0</v>
      </c>
      <c r="BS515" s="1">
        <v>1055.6500000000001</v>
      </c>
      <c r="BT515" s="1">
        <v>0</v>
      </c>
      <c r="BU515" s="1">
        <v>0</v>
      </c>
      <c r="DB515" s="1">
        <v>0</v>
      </c>
      <c r="DF515" s="14">
        <v>696.72</v>
      </c>
      <c r="DG515" s="14">
        <v>245.77</v>
      </c>
      <c r="DJ515" s="1">
        <v>942.49</v>
      </c>
      <c r="DK515" s="1">
        <v>696.72</v>
      </c>
      <c r="DL515" s="1">
        <v>245.77</v>
      </c>
      <c r="DM515" s="1">
        <v>561.02</v>
      </c>
      <c r="DN515" s="1">
        <v>0</v>
      </c>
      <c r="DO515" s="1">
        <v>3525.34</v>
      </c>
      <c r="DP515" s="1">
        <v>1068.4100000000001</v>
      </c>
      <c r="DQ515" s="1">
        <v>0</v>
      </c>
      <c r="DX515" s="1">
        <v>23563</v>
      </c>
      <c r="DY515" s="1">
        <v>0</v>
      </c>
      <c r="DZ515" s="1">
        <v>95.05</v>
      </c>
      <c r="EA515" s="1">
        <v>33.530000000000015</v>
      </c>
      <c r="EM515" s="1">
        <v>1015.3</v>
      </c>
      <c r="EO515" s="27">
        <v>4819</v>
      </c>
      <c r="EP515" s="27">
        <v>12295</v>
      </c>
      <c r="EQ515" s="27">
        <v>2760</v>
      </c>
      <c r="ER515" s="27">
        <v>2456</v>
      </c>
      <c r="ES515" s="27">
        <v>2862</v>
      </c>
      <c r="ET515" s="27"/>
      <c r="EU515" s="122">
        <v>-3.9583333333333337E-3</v>
      </c>
      <c r="EV515" s="122">
        <v>4.0352794255385578E-2</v>
      </c>
      <c r="EW515" s="122">
        <v>2.5767737380868336E-2</v>
      </c>
      <c r="EX515" s="122">
        <v>4.1747951619196255E-2</v>
      </c>
      <c r="EY515" s="122">
        <v>0</v>
      </c>
    </row>
    <row r="516" spans="14:155" x14ac:dyDescent="0.2">
      <c r="N516" s="1">
        <v>4800</v>
      </c>
      <c r="O516" s="1">
        <v>12729</v>
      </c>
      <c r="P516" s="14">
        <v>2909</v>
      </c>
      <c r="Q516" s="1">
        <v>2589</v>
      </c>
      <c r="R516" s="1">
        <v>2903</v>
      </c>
      <c r="X516" s="17">
        <v>1384</v>
      </c>
      <c r="Y516" s="17">
        <v>65</v>
      </c>
      <c r="Z516" s="14">
        <v>0</v>
      </c>
      <c r="AA516" s="14">
        <v>7403.53</v>
      </c>
      <c r="AB516" s="14">
        <v>7867</v>
      </c>
      <c r="AC516" s="17">
        <v>-463.47000000000025</v>
      </c>
      <c r="AD516" s="17">
        <v>7867</v>
      </c>
      <c r="AE516" s="7">
        <v>15086.98</v>
      </c>
      <c r="AF516" s="14">
        <v>12729</v>
      </c>
      <c r="AG516" s="14">
        <v>12729</v>
      </c>
      <c r="AH516" s="14">
        <v>11357.98</v>
      </c>
      <c r="AI516" s="14">
        <v>0</v>
      </c>
      <c r="AJ516" s="17">
        <v>4800</v>
      </c>
      <c r="AK516" s="14">
        <v>0</v>
      </c>
      <c r="AL516" s="14">
        <v>0</v>
      </c>
      <c r="AM516" s="14">
        <v>1052.5999999999999</v>
      </c>
      <c r="AN516" s="14">
        <v>28.36904761904762</v>
      </c>
      <c r="AO516" s="17" t="e">
        <v>#DIV/0!</v>
      </c>
      <c r="AP516" s="81">
        <v>474.42</v>
      </c>
      <c r="AQ516" s="82">
        <v>0</v>
      </c>
      <c r="AR516" s="1">
        <v>1134.1199999999999</v>
      </c>
      <c r="AS516" s="1">
        <v>1134.8599999999999</v>
      </c>
      <c r="AT516" s="1">
        <v>1239.51</v>
      </c>
      <c r="AU516" s="1">
        <v>1211.76</v>
      </c>
      <c r="AV516" s="1">
        <v>1187.2</v>
      </c>
      <c r="AX516" s="1">
        <v>1.1915</v>
      </c>
      <c r="AY516" s="1">
        <v>1.4921</v>
      </c>
      <c r="AZ516" s="1">
        <v>2.5779999999999998</v>
      </c>
      <c r="BA516" s="1">
        <v>2.298</v>
      </c>
      <c r="BB516" s="1">
        <v>2.1034000000000002</v>
      </c>
      <c r="BF516" s="1">
        <v>1054.07</v>
      </c>
      <c r="BG516" s="2">
        <v>1054.07</v>
      </c>
      <c r="BH516" s="1">
        <v>0</v>
      </c>
      <c r="BI516" s="1">
        <v>0</v>
      </c>
      <c r="BJ516" s="1">
        <v>0</v>
      </c>
      <c r="BK516" s="1">
        <v>1054.07</v>
      </c>
      <c r="BL516" s="1">
        <v>1054.07</v>
      </c>
      <c r="BM516" s="1">
        <v>1054.07</v>
      </c>
      <c r="BN516" s="1">
        <v>0</v>
      </c>
      <c r="BO516" s="1">
        <v>1054.1300000000001</v>
      </c>
      <c r="BP516" s="1">
        <v>36.303895102198226</v>
      </c>
      <c r="BQ516" s="1">
        <v>0</v>
      </c>
      <c r="BR516" s="1">
        <v>0</v>
      </c>
      <c r="BS516" s="1">
        <v>1054.1300000000001</v>
      </c>
      <c r="BT516" s="1">
        <v>0</v>
      </c>
      <c r="BU516" s="1">
        <v>0</v>
      </c>
      <c r="DB516" s="1">
        <v>0</v>
      </c>
      <c r="DF516" s="14">
        <v>683.64</v>
      </c>
      <c r="DG516" s="14">
        <v>257.72000000000003</v>
      </c>
      <c r="DJ516" s="1">
        <v>941.36</v>
      </c>
      <c r="DK516" s="1">
        <v>683.64</v>
      </c>
      <c r="DL516" s="1">
        <v>257.72000000000003</v>
      </c>
      <c r="DM516" s="1">
        <v>787.07</v>
      </c>
      <c r="DN516" s="1">
        <v>326.67</v>
      </c>
      <c r="DO516" s="1">
        <v>3421.9100000000008</v>
      </c>
      <c r="DP516" s="1">
        <v>999.46</v>
      </c>
      <c r="DQ516" s="1">
        <v>0</v>
      </c>
      <c r="DX516" s="1">
        <v>33057</v>
      </c>
      <c r="DY516" s="1">
        <v>1</v>
      </c>
      <c r="DZ516" s="1">
        <v>91.87</v>
      </c>
      <c r="EA516" s="1">
        <v>34.64</v>
      </c>
      <c r="EM516" s="1">
        <v>1052.5999999999999</v>
      </c>
      <c r="EO516" s="27">
        <v>4794</v>
      </c>
      <c r="EP516" s="27">
        <v>12209</v>
      </c>
      <c r="EQ516" s="27">
        <v>2815</v>
      </c>
      <c r="ER516" s="27">
        <v>2475</v>
      </c>
      <c r="ES516" s="27">
        <v>2903</v>
      </c>
      <c r="ET516" s="27"/>
      <c r="EU516" s="122">
        <v>1.25E-3</v>
      </c>
      <c r="EV516" s="122">
        <v>4.0851598711603425E-2</v>
      </c>
      <c r="EW516" s="122">
        <v>3.2313509797181159E-2</v>
      </c>
      <c r="EX516" s="122">
        <v>4.4032444959443799E-2</v>
      </c>
      <c r="EY516" s="122">
        <v>0</v>
      </c>
    </row>
    <row r="517" spans="14:155" x14ac:dyDescent="0.2">
      <c r="N517" s="1">
        <v>4800</v>
      </c>
      <c r="O517" s="1">
        <v>13004</v>
      </c>
      <c r="P517" s="14">
        <v>2882</v>
      </c>
      <c r="Q517" s="1">
        <v>2485</v>
      </c>
      <c r="R517" s="1">
        <v>2915</v>
      </c>
      <c r="X517" s="17">
        <v>1353</v>
      </c>
      <c r="Y517" s="17">
        <v>65</v>
      </c>
      <c r="Z517" s="14">
        <v>0</v>
      </c>
      <c r="AA517" s="14">
        <v>7530.26</v>
      </c>
      <c r="AB517" s="14">
        <v>8250</v>
      </c>
      <c r="AC517" s="17">
        <v>-719.73999999999978</v>
      </c>
      <c r="AD517" s="17">
        <v>8250</v>
      </c>
      <c r="AE517" s="7">
        <v>14526.41</v>
      </c>
      <c r="AF517" s="14">
        <v>13004</v>
      </c>
      <c r="AG517" s="14">
        <v>13000</v>
      </c>
      <c r="AH517" s="14">
        <v>10907.41</v>
      </c>
      <c r="AI517" s="14">
        <v>0</v>
      </c>
      <c r="AJ517" s="17">
        <v>4800</v>
      </c>
      <c r="AK517" s="14">
        <v>0</v>
      </c>
      <c r="AL517" s="14">
        <v>0</v>
      </c>
      <c r="AM517" s="14">
        <v>1044.02</v>
      </c>
      <c r="AN517" s="14">
        <v>27.492857142857144</v>
      </c>
      <c r="AO517" s="17" t="e">
        <v>#DIV/0!</v>
      </c>
      <c r="AP517" s="81">
        <v>781.27</v>
      </c>
      <c r="AQ517" s="82">
        <v>66.3</v>
      </c>
      <c r="AR517" s="1">
        <v>1131.22</v>
      </c>
      <c r="AS517" s="1">
        <v>1133.3</v>
      </c>
      <c r="AT517" s="1">
        <v>1238.3</v>
      </c>
      <c r="AU517" s="1">
        <v>1217.1300000000001</v>
      </c>
      <c r="AV517" s="1">
        <v>1185.69</v>
      </c>
      <c r="AX517" s="1">
        <v>1.1547000000000001</v>
      </c>
      <c r="AY517" s="1">
        <v>1.472</v>
      </c>
      <c r="AZ517" s="1">
        <v>2.5653000000000001</v>
      </c>
      <c r="BA517" s="1">
        <v>2.3736999999999999</v>
      </c>
      <c r="BB517" s="1">
        <v>2.0922000000000001</v>
      </c>
      <c r="BF517" s="1">
        <v>1056.6600000000001</v>
      </c>
      <c r="BG517" s="2">
        <v>1056.6600000000001</v>
      </c>
      <c r="BH517" s="1">
        <v>0</v>
      </c>
      <c r="BI517" s="1">
        <v>0</v>
      </c>
      <c r="BJ517" s="1">
        <v>0</v>
      </c>
      <c r="BK517" s="1">
        <v>1056.6600000000001</v>
      </c>
      <c r="BL517" s="1">
        <v>1056.6600000000001</v>
      </c>
      <c r="BM517" s="1">
        <v>1056.6600000000001</v>
      </c>
      <c r="BN517" s="1">
        <v>0</v>
      </c>
      <c r="BO517" s="1">
        <v>1056.5999999999999</v>
      </c>
      <c r="BP517" s="1">
        <v>35.292494058115466</v>
      </c>
      <c r="BQ517" s="1">
        <v>0</v>
      </c>
      <c r="BR517" s="1">
        <v>0</v>
      </c>
      <c r="BS517" s="1">
        <v>1056.71</v>
      </c>
      <c r="BT517" s="1">
        <v>0</v>
      </c>
      <c r="BU517" s="1">
        <v>0</v>
      </c>
      <c r="DB517" s="1">
        <v>0</v>
      </c>
      <c r="DF517" s="14">
        <v>686.72</v>
      </c>
      <c r="DG517" s="14">
        <v>233.92</v>
      </c>
      <c r="DJ517" s="1">
        <v>920.64</v>
      </c>
      <c r="DK517" s="1">
        <v>686.72</v>
      </c>
      <c r="DL517" s="1">
        <v>233.92</v>
      </c>
      <c r="DM517" s="1">
        <v>211.95</v>
      </c>
      <c r="DN517" s="1">
        <v>280.24</v>
      </c>
      <c r="DO517" s="1">
        <v>3896.6800000000003</v>
      </c>
      <c r="DP517" s="1">
        <v>953.1400000000001</v>
      </c>
      <c r="DQ517" s="1">
        <v>0</v>
      </c>
      <c r="DX517" s="1">
        <v>8902</v>
      </c>
      <c r="DY517" s="1">
        <v>1</v>
      </c>
      <c r="DZ517" s="1">
        <v>91.9</v>
      </c>
      <c r="EA517" s="1">
        <v>31.309999999999988</v>
      </c>
      <c r="EM517" s="1">
        <v>1044.02</v>
      </c>
      <c r="EO517" s="27">
        <v>4787.5</v>
      </c>
      <c r="EP517" s="27">
        <v>12453.3</v>
      </c>
      <c r="EQ517" s="27">
        <v>2809.4</v>
      </c>
      <c r="ER517" s="27">
        <v>2380.4</v>
      </c>
      <c r="ES517" s="27">
        <v>2858.1</v>
      </c>
      <c r="ET517" s="27"/>
      <c r="EU517" s="122">
        <v>2.6041666666666665E-3</v>
      </c>
      <c r="EV517" s="122">
        <v>4.2348508151338109E-2</v>
      </c>
      <c r="EW517" s="122">
        <v>2.5190839694656457E-2</v>
      </c>
      <c r="EX517" s="122">
        <v>4.2092555331991917E-2</v>
      </c>
      <c r="EY517" s="122">
        <v>1.9519725557461436E-2</v>
      </c>
    </row>
    <row r="518" spans="14:155" x14ac:dyDescent="0.2">
      <c r="N518" s="1">
        <v>4800</v>
      </c>
      <c r="O518" s="1">
        <v>12651</v>
      </c>
      <c r="P518" s="14">
        <v>2937</v>
      </c>
      <c r="Q518" s="1">
        <v>2578</v>
      </c>
      <c r="R518" s="1">
        <v>2886</v>
      </c>
      <c r="X518" s="17">
        <v>1371</v>
      </c>
      <c r="Y518" s="17">
        <v>65</v>
      </c>
      <c r="Z518" s="14">
        <v>0</v>
      </c>
      <c r="AA518" s="14">
        <v>7046.47</v>
      </c>
      <c r="AB518" s="14">
        <v>7517</v>
      </c>
      <c r="AC518" s="17">
        <v>-470.52999999999975</v>
      </c>
      <c r="AD518" s="17">
        <v>7517</v>
      </c>
      <c r="AE518" s="7">
        <v>14273.08</v>
      </c>
      <c r="AF518" s="14">
        <v>12651</v>
      </c>
      <c r="AG518" s="14">
        <v>12651</v>
      </c>
      <c r="AH518" s="14">
        <v>10261.08</v>
      </c>
      <c r="AI518" s="14">
        <v>0</v>
      </c>
      <c r="AJ518" s="17">
        <v>4800</v>
      </c>
      <c r="AK518" s="14">
        <v>0</v>
      </c>
      <c r="AL518" s="14">
        <v>0</v>
      </c>
      <c r="AM518" s="14">
        <v>1046.93</v>
      </c>
      <c r="AN518" s="14">
        <v>28.828571428571433</v>
      </c>
      <c r="AO518" s="17" t="e">
        <v>#DIV/0!</v>
      </c>
      <c r="AP518" s="81">
        <v>699.64</v>
      </c>
      <c r="AQ518" s="82">
        <v>879.35</v>
      </c>
      <c r="AR518" s="1">
        <v>1135.43</v>
      </c>
      <c r="AS518" s="1">
        <v>1135.97</v>
      </c>
      <c r="AT518" s="1">
        <v>1237.99</v>
      </c>
      <c r="AU518" s="1">
        <v>1214.8499999999999</v>
      </c>
      <c r="AV518" s="1">
        <v>1184.75</v>
      </c>
      <c r="AX518" s="1">
        <v>1.2108000000000001</v>
      </c>
      <c r="AY518" s="1">
        <v>1.4993000000000001</v>
      </c>
      <c r="AZ518" s="1">
        <v>2.581</v>
      </c>
      <c r="BA518" s="1">
        <v>2.3473999999999999</v>
      </c>
      <c r="BB518" s="1">
        <v>2.0724999999999998</v>
      </c>
      <c r="BF518" s="1">
        <v>1056.45</v>
      </c>
      <c r="BG518" s="2">
        <v>1056.45</v>
      </c>
      <c r="BH518" s="1">
        <v>0</v>
      </c>
      <c r="BI518" s="1">
        <v>0</v>
      </c>
      <c r="BJ518" s="1">
        <v>0</v>
      </c>
      <c r="BK518" s="1">
        <v>1056.45</v>
      </c>
      <c r="BL518" s="1">
        <v>1056.45</v>
      </c>
      <c r="BM518" s="1">
        <v>1056.45</v>
      </c>
      <c r="BN518" s="1">
        <v>0</v>
      </c>
      <c r="BO518" s="1">
        <v>1056.43</v>
      </c>
      <c r="BP518" s="1">
        <v>36.077286090051061</v>
      </c>
      <c r="BQ518" s="1">
        <v>0</v>
      </c>
      <c r="BR518" s="1">
        <v>0</v>
      </c>
      <c r="BS518" s="1">
        <v>1056.5</v>
      </c>
      <c r="BT518" s="1">
        <v>0</v>
      </c>
      <c r="BU518" s="1">
        <v>0</v>
      </c>
      <c r="DB518" s="1">
        <v>0</v>
      </c>
      <c r="DF518" s="14">
        <v>687.28</v>
      </c>
      <c r="DG518" s="14">
        <v>245.39</v>
      </c>
      <c r="DJ518" s="1">
        <v>932.67</v>
      </c>
      <c r="DK518" s="1">
        <v>687.28</v>
      </c>
      <c r="DL518" s="1">
        <v>245.39</v>
      </c>
      <c r="DM518" s="1">
        <v>782.95</v>
      </c>
      <c r="DN518" s="1">
        <v>209.64</v>
      </c>
      <c r="DO518" s="1">
        <v>3801.01</v>
      </c>
      <c r="DP518" s="1">
        <v>988.8900000000001</v>
      </c>
      <c r="DQ518" s="1">
        <v>0</v>
      </c>
      <c r="DX518" s="1">
        <v>32884</v>
      </c>
      <c r="DY518" s="1">
        <v>1</v>
      </c>
      <c r="DZ518" s="1">
        <v>93.69</v>
      </c>
      <c r="EA518" s="1">
        <v>33.450000000000003</v>
      </c>
      <c r="EM518" s="1">
        <v>1046.93</v>
      </c>
      <c r="EO518" s="27">
        <v>4822</v>
      </c>
      <c r="EP518" s="27">
        <v>12137</v>
      </c>
      <c r="EQ518" s="27">
        <v>2865.2</v>
      </c>
      <c r="ER518" s="27">
        <v>2463.3000000000002</v>
      </c>
      <c r="ES518" s="27">
        <v>2825.8</v>
      </c>
      <c r="ET518" s="27"/>
      <c r="EU518" s="122">
        <v>-4.5833333333333334E-3</v>
      </c>
      <c r="EV518" s="122">
        <v>4.0629199272784758E-2</v>
      </c>
      <c r="EW518" s="122">
        <v>2.4446714334354847E-2</v>
      </c>
      <c r="EX518" s="122">
        <v>4.4491854150504197E-2</v>
      </c>
      <c r="EY518" s="122">
        <v>2.0859320859320796E-2</v>
      </c>
    </row>
    <row r="519" spans="14:155" x14ac:dyDescent="0.2">
      <c r="N519" s="1">
        <v>4800</v>
      </c>
      <c r="O519" s="1">
        <v>12751</v>
      </c>
      <c r="P519" s="14">
        <v>2979</v>
      </c>
      <c r="Q519" s="1">
        <v>2593</v>
      </c>
      <c r="R519" s="1">
        <v>2853</v>
      </c>
      <c r="X519" s="17">
        <v>1405</v>
      </c>
      <c r="Y519" s="17">
        <v>65</v>
      </c>
      <c r="Z519" s="14">
        <v>0</v>
      </c>
      <c r="AA519" s="14">
        <v>7155.94</v>
      </c>
      <c r="AB519" s="14">
        <v>7792</v>
      </c>
      <c r="AC519" s="17">
        <v>-636.0600000000004</v>
      </c>
      <c r="AD519" s="17">
        <v>7792</v>
      </c>
      <c r="AE519" s="7">
        <v>13538.63</v>
      </c>
      <c r="AF519" s="14">
        <v>12751</v>
      </c>
      <c r="AG519" s="14">
        <v>12751</v>
      </c>
      <c r="AH519" s="14">
        <v>9732.6299999999992</v>
      </c>
      <c r="AI519" s="14">
        <v>0</v>
      </c>
      <c r="AJ519" s="17">
        <v>4800</v>
      </c>
      <c r="AK519" s="14">
        <v>0</v>
      </c>
      <c r="AL519" s="14">
        <v>0</v>
      </c>
      <c r="AM519" s="14">
        <v>1059.1199999999999</v>
      </c>
      <c r="AN519" s="14">
        <v>29.792857142857148</v>
      </c>
      <c r="AO519" s="17" t="e">
        <v>#DIV/0!</v>
      </c>
      <c r="AP519" s="81">
        <v>936.87</v>
      </c>
      <c r="AQ519" s="82">
        <v>1179.3800000000001</v>
      </c>
      <c r="AR519" s="1">
        <v>1138.74</v>
      </c>
      <c r="AS519" s="1">
        <v>1139.3499999999999</v>
      </c>
      <c r="AT519" s="1">
        <v>1237.96</v>
      </c>
      <c r="AU519" s="1">
        <v>1212.45</v>
      </c>
      <c r="AV519" s="1">
        <v>1185.67</v>
      </c>
      <c r="AX519" s="1">
        <v>1.2513000000000001</v>
      </c>
      <c r="AY519" s="1">
        <v>1.5427999999999999</v>
      </c>
      <c r="AZ519" s="1">
        <v>2.5558999999999998</v>
      </c>
      <c r="BA519" s="1">
        <v>2.3068</v>
      </c>
      <c r="BB519" s="1">
        <v>2.0756999999999999</v>
      </c>
      <c r="BF519" s="1">
        <v>1057.93</v>
      </c>
      <c r="BG519" s="2">
        <v>1057.93</v>
      </c>
      <c r="BH519" s="1">
        <v>0</v>
      </c>
      <c r="BI519" s="1">
        <v>0</v>
      </c>
      <c r="BJ519" s="1">
        <v>0</v>
      </c>
      <c r="BK519" s="1">
        <v>1057.93</v>
      </c>
      <c r="BL519" s="1">
        <v>1057.93</v>
      </c>
      <c r="BM519" s="1">
        <v>1057.93</v>
      </c>
      <c r="BN519" s="1">
        <v>0</v>
      </c>
      <c r="BO519" s="1">
        <v>1057.82</v>
      </c>
      <c r="BP519" s="1">
        <v>36.798583307668615</v>
      </c>
      <c r="BQ519" s="1">
        <v>0</v>
      </c>
      <c r="BR519" s="1">
        <v>0</v>
      </c>
      <c r="BS519" s="1">
        <v>1057.92</v>
      </c>
      <c r="BT519" s="1">
        <v>0</v>
      </c>
      <c r="BU519" s="1">
        <v>0</v>
      </c>
      <c r="DB519" s="1">
        <v>0</v>
      </c>
      <c r="DF519" s="14">
        <v>703.76</v>
      </c>
      <c r="DG519" s="14">
        <v>252.12</v>
      </c>
      <c r="DJ519" s="1">
        <v>955.88</v>
      </c>
      <c r="DK519" s="1">
        <v>703.76</v>
      </c>
      <c r="DL519" s="1">
        <v>252.12</v>
      </c>
      <c r="DM519" s="1">
        <v>851.9</v>
      </c>
      <c r="DN519" s="1">
        <v>210.43</v>
      </c>
      <c r="DO519" s="1">
        <v>3652.8699999999994</v>
      </c>
      <c r="DP519" s="1">
        <v>1030.5800000000002</v>
      </c>
      <c r="DQ519" s="1">
        <v>0</v>
      </c>
      <c r="DX519" s="1">
        <v>35780</v>
      </c>
      <c r="DY519" s="1">
        <v>1</v>
      </c>
      <c r="DZ519" s="1">
        <v>93.14</v>
      </c>
      <c r="EA519" s="1">
        <v>33.370000000000005</v>
      </c>
      <c r="EM519" s="1">
        <v>1059.1199999999999</v>
      </c>
      <c r="EO519" s="27">
        <v>4822</v>
      </c>
      <c r="EP519" s="27">
        <v>12137</v>
      </c>
      <c r="EQ519" s="27">
        <v>2865.2</v>
      </c>
      <c r="ER519" s="27">
        <v>2463.3000000000002</v>
      </c>
      <c r="ES519" s="27">
        <v>2825.8</v>
      </c>
      <c r="ET519" s="27"/>
      <c r="EU519" s="122">
        <v>-4.5833333333333334E-3</v>
      </c>
      <c r="EV519" s="122">
        <v>4.815308603246804E-2</v>
      </c>
      <c r="EW519" s="122">
        <v>3.8200738502853368E-2</v>
      </c>
      <c r="EX519" s="122">
        <v>5.0019282684149562E-2</v>
      </c>
      <c r="EY519" s="122">
        <v>9.53382404486499E-3</v>
      </c>
    </row>
    <row r="520" spans="14:155" x14ac:dyDescent="0.2">
      <c r="N520" s="1">
        <v>4611</v>
      </c>
      <c r="O520" s="1">
        <v>12977</v>
      </c>
      <c r="P520" s="14">
        <v>3142</v>
      </c>
      <c r="Q520" s="1">
        <v>2559</v>
      </c>
      <c r="R520" s="1">
        <v>2986</v>
      </c>
      <c r="X520" s="17">
        <v>1197</v>
      </c>
      <c r="Y520" s="17">
        <v>66</v>
      </c>
      <c r="Z520" s="14">
        <v>0</v>
      </c>
      <c r="AA520" s="14">
        <v>7155.94</v>
      </c>
      <c r="AB520" s="14">
        <v>7700</v>
      </c>
      <c r="AC520" s="17">
        <v>-544.0600000000004</v>
      </c>
      <c r="AD520" s="17">
        <v>7700</v>
      </c>
      <c r="AE520" s="7">
        <v>14803.52</v>
      </c>
      <c r="AF520" s="14">
        <v>12977</v>
      </c>
      <c r="AG520" s="14">
        <v>12977</v>
      </c>
      <c r="AH520" s="14">
        <v>10481.52</v>
      </c>
      <c r="AI520" s="14">
        <v>0</v>
      </c>
      <c r="AJ520" s="17">
        <v>4611</v>
      </c>
      <c r="AK520" s="14">
        <v>0</v>
      </c>
      <c r="AL520" s="14">
        <v>0</v>
      </c>
      <c r="AM520" s="14">
        <v>825.51</v>
      </c>
      <c r="AN520" s="14">
        <v>29.450000000000003</v>
      </c>
      <c r="AO520" s="17" t="e">
        <v>#DIV/0!</v>
      </c>
      <c r="AP520" s="81">
        <v>622.15</v>
      </c>
      <c r="AQ520" s="82">
        <v>1060.82</v>
      </c>
      <c r="AR520" s="1">
        <v>1137.6199999999999</v>
      </c>
      <c r="AS520" s="1">
        <v>1139.42</v>
      </c>
      <c r="AT520" s="1">
        <v>1241.8499999999999</v>
      </c>
      <c r="AU520" s="1">
        <v>1212.96</v>
      </c>
      <c r="AV520" s="1">
        <v>1186.08</v>
      </c>
      <c r="AX520" s="1">
        <v>1.2369000000000001</v>
      </c>
      <c r="AY520" s="1">
        <v>1.5492999999999999</v>
      </c>
      <c r="AZ520" s="1">
        <v>2.6025999999999998</v>
      </c>
      <c r="BA520" s="1">
        <v>2.3083999999999998</v>
      </c>
      <c r="BB520" s="1">
        <v>2.085</v>
      </c>
      <c r="BF520" s="1">
        <v>1056.1199999999999</v>
      </c>
      <c r="BG520" s="2">
        <v>1056.1199999999999</v>
      </c>
      <c r="BH520" s="1">
        <v>0</v>
      </c>
      <c r="BI520" s="1">
        <v>0</v>
      </c>
      <c r="BJ520" s="1">
        <v>0</v>
      </c>
      <c r="BK520" s="1">
        <v>1056.1199999999999</v>
      </c>
      <c r="BL520" s="1">
        <v>1056.1199999999999</v>
      </c>
      <c r="BM520" s="1">
        <v>1056.1199999999999</v>
      </c>
      <c r="BN520" s="1">
        <v>0</v>
      </c>
      <c r="BO520" s="1">
        <v>1056.1099999999999</v>
      </c>
      <c r="BP520" s="1">
        <v>30.99714557564225</v>
      </c>
      <c r="BQ520" s="1">
        <v>100.58633999999984</v>
      </c>
      <c r="BR520" s="1">
        <v>0</v>
      </c>
      <c r="BS520" s="1">
        <v>1056.19</v>
      </c>
      <c r="BT520" s="1">
        <v>0</v>
      </c>
      <c r="BU520" s="1">
        <v>0</v>
      </c>
      <c r="DB520" s="1">
        <v>0</v>
      </c>
      <c r="DF520" s="14">
        <v>563.27</v>
      </c>
      <c r="DG520" s="14">
        <v>251.18</v>
      </c>
      <c r="DJ520" s="1">
        <v>814.45</v>
      </c>
      <c r="DK520" s="1">
        <v>563.27</v>
      </c>
      <c r="DL520" s="1">
        <v>251.18</v>
      </c>
      <c r="DM520" s="1">
        <v>758.57</v>
      </c>
      <c r="DN520" s="1">
        <v>279.69</v>
      </c>
      <c r="DO520" s="1">
        <v>3457.57</v>
      </c>
      <c r="DP520" s="1">
        <v>1002.0699999999999</v>
      </c>
      <c r="DQ520" s="1">
        <v>0</v>
      </c>
      <c r="DX520" s="1">
        <v>31860</v>
      </c>
      <c r="DY520" s="1">
        <v>1</v>
      </c>
      <c r="DZ520" s="1">
        <v>72.150000000000006</v>
      </c>
      <c r="EA520" s="1">
        <v>32.169999999999987</v>
      </c>
      <c r="EM520" s="1">
        <v>825.51</v>
      </c>
      <c r="EO520" s="27">
        <v>4691.3999999999996</v>
      </c>
      <c r="EP520" s="27">
        <v>12054</v>
      </c>
      <c r="EQ520" s="27">
        <v>2865.6</v>
      </c>
      <c r="ER520" s="27">
        <v>2341.1</v>
      </c>
      <c r="ES520" s="27">
        <v>2850.2</v>
      </c>
      <c r="ET520" s="27"/>
      <c r="EU520" s="122">
        <v>-1.7436564736499596E-2</v>
      </c>
      <c r="EV520" s="122">
        <v>7.1125838021114274E-2</v>
      </c>
      <c r="EW520" s="122">
        <v>8.7969446212603469E-2</v>
      </c>
      <c r="EX520" s="122">
        <v>8.5150449394294683E-2</v>
      </c>
      <c r="EY520" s="122">
        <v>4.5478901540522497E-2</v>
      </c>
    </row>
    <row r="521" spans="14:155" x14ac:dyDescent="0.2">
      <c r="N521" s="1">
        <v>4837</v>
      </c>
      <c r="O521" s="1">
        <v>12988</v>
      </c>
      <c r="P521" s="14">
        <v>3323</v>
      </c>
      <c r="Q521" s="1">
        <v>2580</v>
      </c>
      <c r="R521" s="1">
        <v>2888</v>
      </c>
      <c r="X521" s="17">
        <v>654</v>
      </c>
      <c r="Y521" s="17">
        <v>67</v>
      </c>
      <c r="Z521" s="14">
        <v>0</v>
      </c>
      <c r="AA521" s="14">
        <v>3078.34</v>
      </c>
      <c r="AB521" s="14">
        <v>3875</v>
      </c>
      <c r="AC521" s="17">
        <v>-796.65999999999985</v>
      </c>
      <c r="AD521" s="17">
        <v>3875</v>
      </c>
      <c r="AE521" s="7">
        <v>20984.79</v>
      </c>
      <c r="AF521" s="14">
        <v>12988</v>
      </c>
      <c r="AG521" s="14">
        <v>12988</v>
      </c>
      <c r="AH521" s="14">
        <v>12450.79</v>
      </c>
      <c r="AI521" s="14">
        <v>0</v>
      </c>
      <c r="AJ521" s="17">
        <v>4837</v>
      </c>
      <c r="AK521" s="14">
        <v>0</v>
      </c>
      <c r="AL521" s="14">
        <v>0</v>
      </c>
      <c r="AM521" s="14">
        <v>549.69000000000005</v>
      </c>
      <c r="AN521" s="14">
        <v>28.976190476190474</v>
      </c>
      <c r="AO521" s="17" t="e">
        <v>#DIV/0!</v>
      </c>
      <c r="AP521" s="81">
        <v>485.52</v>
      </c>
      <c r="AQ521" s="82">
        <v>0</v>
      </c>
      <c r="AR521" s="1">
        <v>1136.31</v>
      </c>
      <c r="AS521" s="1">
        <v>1140.46</v>
      </c>
      <c r="AT521" s="1">
        <v>1241.06</v>
      </c>
      <c r="AU521" s="1">
        <v>1213.97</v>
      </c>
      <c r="AV521" s="1">
        <v>1186.8399999999999</v>
      </c>
      <c r="AX521" s="1">
        <v>1.2170000000000001</v>
      </c>
      <c r="AY521" s="1">
        <v>1.5575000000000001</v>
      </c>
      <c r="AZ521" s="1">
        <v>2.5962000000000001</v>
      </c>
      <c r="BA521" s="1">
        <v>2.3269000000000002</v>
      </c>
      <c r="BB521" s="1">
        <v>2.0880999999999998</v>
      </c>
      <c r="BF521" s="1">
        <v>1083.29</v>
      </c>
      <c r="BG521" s="2">
        <v>1083.29</v>
      </c>
      <c r="BH521" s="1">
        <v>0</v>
      </c>
      <c r="BI521" s="1">
        <v>0</v>
      </c>
      <c r="BJ521" s="1">
        <v>0</v>
      </c>
      <c r="BK521" s="1">
        <v>1083.29</v>
      </c>
      <c r="BL521" s="1">
        <v>1083.29</v>
      </c>
      <c r="BM521" s="1">
        <v>1083.29</v>
      </c>
      <c r="BN521" s="1">
        <v>0</v>
      </c>
      <c r="BO521" s="1">
        <v>1084.43</v>
      </c>
      <c r="BP521" s="1">
        <v>16.726405169822666</v>
      </c>
      <c r="BQ521" s="1">
        <v>217.20695000000057</v>
      </c>
      <c r="BR521" s="1">
        <v>0</v>
      </c>
      <c r="BS521" s="1">
        <v>1083.5</v>
      </c>
      <c r="BT521" s="1">
        <v>0</v>
      </c>
      <c r="BU521" s="1">
        <v>0</v>
      </c>
      <c r="DB521" s="1">
        <v>0</v>
      </c>
      <c r="DF521" s="14">
        <v>322.47000000000003</v>
      </c>
      <c r="DG521" s="14">
        <v>122.72</v>
      </c>
      <c r="DJ521" s="1">
        <v>445.19000000000005</v>
      </c>
      <c r="DK521" s="1">
        <v>322.47000000000003</v>
      </c>
      <c r="DL521" s="1">
        <v>122.72</v>
      </c>
      <c r="DM521" s="1">
        <v>206.05</v>
      </c>
      <c r="DN521" s="1">
        <v>209.55</v>
      </c>
      <c r="DO521" s="1">
        <v>3573.99</v>
      </c>
      <c r="DP521" s="1">
        <v>915.24</v>
      </c>
      <c r="DQ521" s="1">
        <v>0</v>
      </c>
      <c r="DX521" s="1">
        <v>8654</v>
      </c>
      <c r="DY521" s="1">
        <v>1</v>
      </c>
      <c r="DZ521" s="1">
        <v>41.38</v>
      </c>
      <c r="EA521" s="1">
        <v>15.75</v>
      </c>
      <c r="EM521" s="1">
        <v>549.69000000000005</v>
      </c>
      <c r="EO521" s="27">
        <v>4747.8</v>
      </c>
      <c r="EP521" s="27">
        <v>12470.2</v>
      </c>
      <c r="EQ521" s="27">
        <v>2956.2</v>
      </c>
      <c r="ER521" s="27">
        <v>2447.8000000000002</v>
      </c>
      <c r="ES521" s="27">
        <v>2835.9</v>
      </c>
      <c r="ET521" s="27"/>
      <c r="EU521" s="122">
        <v>1.8441182551168042E-2</v>
      </c>
      <c r="EV521" s="122">
        <v>3.9867570064675027E-2</v>
      </c>
      <c r="EW521" s="122">
        <v>0.11038218477279572</v>
      </c>
      <c r="EX521" s="122">
        <v>5.1240310077519308E-2</v>
      </c>
      <c r="EY521" s="122">
        <v>1.8040166204986118E-2</v>
      </c>
    </row>
    <row r="522" spans="14:155" x14ac:dyDescent="0.2">
      <c r="N522" s="1">
        <v>4800</v>
      </c>
      <c r="O522" s="1">
        <v>12949</v>
      </c>
      <c r="P522" s="14">
        <v>3183</v>
      </c>
      <c r="Q522" s="1">
        <v>2546</v>
      </c>
      <c r="R522" s="1">
        <v>2911</v>
      </c>
      <c r="X522" s="17">
        <v>1449</v>
      </c>
      <c r="Y522" s="17">
        <v>66</v>
      </c>
      <c r="Z522" s="14">
        <v>0</v>
      </c>
      <c r="AA522" s="14">
        <v>7314.31</v>
      </c>
      <c r="AB522" s="14">
        <v>9108</v>
      </c>
      <c r="AC522" s="17">
        <v>-1793.6899999999996</v>
      </c>
      <c r="AD522" s="17">
        <v>9108</v>
      </c>
      <c r="AE522" s="7">
        <v>13835.36</v>
      </c>
      <c r="AF522" s="14">
        <v>12949</v>
      </c>
      <c r="AG522" s="14">
        <v>12949</v>
      </c>
      <c r="AH522" s="14">
        <v>11146.36</v>
      </c>
      <c r="AI522" s="14">
        <v>0</v>
      </c>
      <c r="AJ522" s="17">
        <v>4800</v>
      </c>
      <c r="AK522" s="14">
        <v>0</v>
      </c>
      <c r="AL522" s="14">
        <v>0</v>
      </c>
      <c r="AM522" s="14">
        <v>1031.1300000000001</v>
      </c>
      <c r="AN522" s="14">
        <v>29.754761904761907</v>
      </c>
      <c r="AO522" s="17" t="e">
        <v>#DIV/0!</v>
      </c>
      <c r="AP522" s="81">
        <v>899.51</v>
      </c>
      <c r="AQ522" s="82">
        <v>0</v>
      </c>
      <c r="AR522" s="1">
        <v>1138.27</v>
      </c>
      <c r="AS522" s="1">
        <v>1139.01</v>
      </c>
      <c r="AT522" s="1">
        <v>1241.79</v>
      </c>
      <c r="AU522" s="1">
        <v>1213.97</v>
      </c>
      <c r="AV522" s="1">
        <v>1187.48</v>
      </c>
      <c r="AX522" s="1">
        <v>1.2497</v>
      </c>
      <c r="AY522" s="1">
        <v>1.5392999999999999</v>
      </c>
      <c r="AZ522" s="1">
        <v>2.6034999999999999</v>
      </c>
      <c r="BA522" s="1">
        <v>2.3269000000000002</v>
      </c>
      <c r="BB522" s="1">
        <v>2.0992999999999999</v>
      </c>
      <c r="BF522" s="1">
        <v>1056.93</v>
      </c>
      <c r="BG522" s="2">
        <v>1056.93</v>
      </c>
      <c r="BH522" s="1">
        <v>0</v>
      </c>
      <c r="BI522" s="1">
        <v>0</v>
      </c>
      <c r="BJ522" s="1">
        <v>0</v>
      </c>
      <c r="BK522" s="1">
        <v>1056.93</v>
      </c>
      <c r="BL522" s="1">
        <v>1056.93</v>
      </c>
      <c r="BM522" s="1">
        <v>1056.93</v>
      </c>
      <c r="BN522" s="1">
        <v>0</v>
      </c>
      <c r="BO522" s="1">
        <v>1056.8499999999999</v>
      </c>
      <c r="BP522" s="1">
        <v>37.351926939254994</v>
      </c>
      <c r="BQ522" s="1">
        <v>0</v>
      </c>
      <c r="BR522" s="1">
        <v>0</v>
      </c>
      <c r="BS522" s="1">
        <v>1056.93</v>
      </c>
      <c r="BT522" s="1">
        <v>0</v>
      </c>
      <c r="BU522" s="1">
        <v>0</v>
      </c>
      <c r="DB522" s="1">
        <v>0</v>
      </c>
      <c r="DF522" s="14">
        <v>713.15</v>
      </c>
      <c r="DG522" s="14">
        <v>272.52999999999997</v>
      </c>
      <c r="DJ522" s="1">
        <v>985.68</v>
      </c>
      <c r="DK522" s="1">
        <v>713.15</v>
      </c>
      <c r="DL522" s="1">
        <v>272.52999999999997</v>
      </c>
      <c r="DM522" s="1">
        <v>0</v>
      </c>
      <c r="DN522" s="1">
        <v>0</v>
      </c>
      <c r="DO522" s="1">
        <v>4287.1399999999994</v>
      </c>
      <c r="DP522" s="1">
        <v>1187.7700000000002</v>
      </c>
      <c r="DQ522" s="1">
        <v>0</v>
      </c>
      <c r="DX522" s="1">
        <v>0</v>
      </c>
      <c r="DY522" s="1">
        <v>0</v>
      </c>
      <c r="DZ522" s="1">
        <v>91.34</v>
      </c>
      <c r="EA522" s="1">
        <v>34.899999999999991</v>
      </c>
      <c r="EM522" s="1">
        <v>1031.1300000000001</v>
      </c>
      <c r="EO522" s="27">
        <v>4747.8</v>
      </c>
      <c r="EP522" s="27">
        <v>12970.2</v>
      </c>
      <c r="EQ522" s="27">
        <v>3000</v>
      </c>
      <c r="ER522" s="27">
        <v>2447.8000000000002</v>
      </c>
      <c r="ES522" s="27">
        <v>2835.9</v>
      </c>
      <c r="ET522" s="27"/>
      <c r="EU522" s="122">
        <v>1.0874999999999963E-2</v>
      </c>
      <c r="EV522" s="122">
        <v>-1.6371920611630804E-3</v>
      </c>
      <c r="EW522" s="122">
        <v>5.7492931196983975E-2</v>
      </c>
      <c r="EX522" s="122">
        <v>3.8570306362922156E-2</v>
      </c>
      <c r="EY522" s="122">
        <v>2.5798694606664344E-2</v>
      </c>
    </row>
    <row r="523" spans="14:155" x14ac:dyDescent="0.2">
      <c r="N523" s="1">
        <v>4800</v>
      </c>
      <c r="O523" s="1">
        <v>12615</v>
      </c>
      <c r="P523" s="14">
        <v>3101</v>
      </c>
      <c r="Q523" s="1">
        <v>2544</v>
      </c>
      <c r="R523" s="1">
        <v>2808</v>
      </c>
      <c r="X523" s="17">
        <v>1348</v>
      </c>
      <c r="Y523" s="17">
        <v>65</v>
      </c>
      <c r="Z523" s="14">
        <v>0</v>
      </c>
      <c r="AA523" s="14">
        <v>7079.57</v>
      </c>
      <c r="AB523" s="14">
        <v>7890</v>
      </c>
      <c r="AC523" s="17">
        <v>-810.43000000000029</v>
      </c>
      <c r="AD523" s="17">
        <v>7890</v>
      </c>
      <c r="AE523" s="7">
        <v>13957.64</v>
      </c>
      <c r="AF523" s="14">
        <v>12615</v>
      </c>
      <c r="AG523" s="14">
        <v>12615</v>
      </c>
      <c r="AH523" s="14">
        <v>10316.64</v>
      </c>
      <c r="AI523" s="14">
        <v>0</v>
      </c>
      <c r="AJ523" s="17">
        <v>4800</v>
      </c>
      <c r="AK523" s="14">
        <v>0</v>
      </c>
      <c r="AL523" s="14">
        <v>0</v>
      </c>
      <c r="AM523" s="14">
        <v>1019.06</v>
      </c>
      <c r="AN523" s="14">
        <v>34.245238095238093</v>
      </c>
      <c r="AO523" s="17" t="e">
        <v>#DIV/0!</v>
      </c>
      <c r="AP523" s="81">
        <v>481.66</v>
      </c>
      <c r="AQ523" s="82">
        <v>1106.6400000000001</v>
      </c>
      <c r="AR523" s="1">
        <v>1147</v>
      </c>
      <c r="AS523" s="1">
        <v>1139.4100000000001</v>
      </c>
      <c r="AT523" s="1">
        <v>1243.3</v>
      </c>
      <c r="AU523" s="1">
        <v>1213.97</v>
      </c>
      <c r="AV523" s="1">
        <v>1187.94</v>
      </c>
      <c r="AX523" s="1">
        <v>1.4382999999999999</v>
      </c>
      <c r="AY523" s="1">
        <v>1.5399</v>
      </c>
      <c r="AZ523" s="1">
        <v>2.6193</v>
      </c>
      <c r="BA523" s="1">
        <v>2.3269000000000002</v>
      </c>
      <c r="BB523" s="1">
        <v>2.1061999999999999</v>
      </c>
      <c r="BF523" s="1">
        <v>1060.0899999999999</v>
      </c>
      <c r="BG523" s="2">
        <v>1060.0899999999999</v>
      </c>
      <c r="BH523" s="1">
        <v>0</v>
      </c>
      <c r="BI523" s="1">
        <v>0</v>
      </c>
      <c r="BJ523" s="1">
        <v>0</v>
      </c>
      <c r="BK523" s="1">
        <v>1060.0899999999999</v>
      </c>
      <c r="BL523" s="1">
        <v>1060.0899999999999</v>
      </c>
      <c r="BM523" s="1">
        <v>1060.0899999999999</v>
      </c>
      <c r="BN523" s="1">
        <v>0</v>
      </c>
      <c r="BO523" s="1">
        <v>1060.07</v>
      </c>
      <c r="BP523" s="1">
        <v>35.458094943559615</v>
      </c>
      <c r="BQ523" s="1">
        <v>0</v>
      </c>
      <c r="BR523" s="1">
        <v>0</v>
      </c>
      <c r="BS523" s="1">
        <v>1060.21</v>
      </c>
      <c r="BT523" s="1">
        <v>0</v>
      </c>
      <c r="BU523" s="1">
        <v>0</v>
      </c>
      <c r="DB523" s="1">
        <v>0</v>
      </c>
      <c r="DF523" s="14">
        <v>656.11</v>
      </c>
      <c r="DG523" s="14">
        <v>261.12</v>
      </c>
      <c r="DJ523" s="1">
        <v>917.23</v>
      </c>
      <c r="DK523" s="1">
        <v>656.11</v>
      </c>
      <c r="DL523" s="1">
        <v>261.12</v>
      </c>
      <c r="DM523" s="1">
        <v>971.4</v>
      </c>
      <c r="DN523" s="1">
        <v>279.57</v>
      </c>
      <c r="DO523" s="1">
        <v>3971.85</v>
      </c>
      <c r="DP523" s="1">
        <v>1169.3200000000002</v>
      </c>
      <c r="DQ523" s="1">
        <v>0</v>
      </c>
      <c r="DX523" s="1">
        <v>40799</v>
      </c>
      <c r="DY523" s="1">
        <v>1</v>
      </c>
      <c r="DZ523" s="1">
        <v>83.91</v>
      </c>
      <c r="EA523" s="1">
        <v>33.400000000000006</v>
      </c>
      <c r="EM523" s="1">
        <v>1019.06</v>
      </c>
      <c r="EO523" s="27">
        <v>4787.3999999999996</v>
      </c>
      <c r="EP523" s="27">
        <v>12116.8</v>
      </c>
      <c r="EQ523" s="27">
        <v>2989.2</v>
      </c>
      <c r="ER523" s="27">
        <v>2435.6999999999998</v>
      </c>
      <c r="ES523" s="27">
        <v>27598</v>
      </c>
      <c r="ET523" s="27"/>
      <c r="EU523" s="122">
        <v>2.6250000000000756E-3</v>
      </c>
      <c r="EV523" s="122">
        <v>3.9492667459373819E-2</v>
      </c>
      <c r="EW523" s="122">
        <v>3.6052886165753043E-2</v>
      </c>
      <c r="EX523" s="122">
        <v>4.2570754716981206E-2</v>
      </c>
      <c r="EY523" s="122">
        <v>-8.8283475783475787</v>
      </c>
    </row>
    <row r="524" spans="14:155" x14ac:dyDescent="0.2">
      <c r="N524" s="1">
        <v>4800</v>
      </c>
      <c r="O524" s="1">
        <v>12813</v>
      </c>
      <c r="P524" s="14">
        <v>2747</v>
      </c>
      <c r="Q524" s="1">
        <v>2542</v>
      </c>
      <c r="R524" s="1">
        <v>2862</v>
      </c>
      <c r="X524" s="17">
        <v>1372</v>
      </c>
      <c r="Y524" s="17">
        <v>64</v>
      </c>
      <c r="Z524" s="14">
        <v>0</v>
      </c>
      <c r="AA524" s="14">
        <v>7669.21</v>
      </c>
      <c r="AB524" s="14">
        <v>8430</v>
      </c>
      <c r="AC524" s="17">
        <v>-760.79</v>
      </c>
      <c r="AD524" s="17">
        <v>8430</v>
      </c>
      <c r="AE524" s="7">
        <v>12814.04</v>
      </c>
      <c r="AF524" s="14">
        <v>12813</v>
      </c>
      <c r="AG524" s="14">
        <v>12813</v>
      </c>
      <c r="AH524" s="14">
        <v>9548.0400000000009</v>
      </c>
      <c r="AI524" s="14">
        <v>0</v>
      </c>
      <c r="AJ524" s="17">
        <v>4800</v>
      </c>
      <c r="AK524" s="14">
        <v>0</v>
      </c>
      <c r="AL524" s="14">
        <v>0</v>
      </c>
      <c r="AM524" s="14">
        <v>1034.1300000000001</v>
      </c>
      <c r="AN524" s="14">
        <v>38.428571428571431</v>
      </c>
      <c r="AO524" s="17" t="e">
        <v>#DIV/0!</v>
      </c>
      <c r="AP524" s="81">
        <v>668.56</v>
      </c>
      <c r="AQ524" s="82">
        <v>1381.27</v>
      </c>
      <c r="AR524" s="1">
        <v>1153.1500000000001</v>
      </c>
      <c r="AS524" s="1">
        <v>1139.9000000000001</v>
      </c>
      <c r="AT524" s="1">
        <v>1245.97</v>
      </c>
      <c r="AU524" s="1">
        <v>1213.97</v>
      </c>
      <c r="AV524" s="1">
        <v>1188.03</v>
      </c>
      <c r="AX524" s="1">
        <v>1.6140000000000001</v>
      </c>
      <c r="AY524" s="1">
        <v>1.5475000000000001</v>
      </c>
      <c r="AZ524" s="1">
        <v>2.6636000000000002</v>
      </c>
      <c r="BA524" s="1">
        <v>2.3269000000000002</v>
      </c>
      <c r="BB524" s="1">
        <v>2.1101000000000001</v>
      </c>
      <c r="BF524" s="1">
        <v>1058.8499999999999</v>
      </c>
      <c r="BG524" s="2">
        <v>1058.8499999999999</v>
      </c>
      <c r="BH524" s="1">
        <v>0</v>
      </c>
      <c r="BI524" s="1">
        <v>0</v>
      </c>
      <c r="BJ524" s="1">
        <v>0</v>
      </c>
      <c r="BK524" s="1">
        <v>1058.8499999999999</v>
      </c>
      <c r="BL524" s="1">
        <v>1058.8499999999999</v>
      </c>
      <c r="BM524" s="1">
        <v>1058.8499999999999</v>
      </c>
      <c r="BN524" s="1">
        <v>0</v>
      </c>
      <c r="BO524" s="1">
        <v>1058.71</v>
      </c>
      <c r="BP524" s="1">
        <v>36.224965067536097</v>
      </c>
      <c r="BQ524" s="1">
        <v>0</v>
      </c>
      <c r="BR524" s="1">
        <v>0</v>
      </c>
      <c r="BS524" s="1">
        <v>1058.93</v>
      </c>
      <c r="BT524" s="1">
        <v>0</v>
      </c>
      <c r="BU524" s="1">
        <v>0</v>
      </c>
      <c r="DB524" s="1">
        <v>0</v>
      </c>
      <c r="DF524" s="14">
        <v>692.89</v>
      </c>
      <c r="DG524" s="14">
        <v>240.41</v>
      </c>
      <c r="DJ524" s="1">
        <v>933.3</v>
      </c>
      <c r="DK524" s="1">
        <v>692.89</v>
      </c>
      <c r="DL524" s="1">
        <v>240.41</v>
      </c>
      <c r="DM524" s="1">
        <v>1268.07</v>
      </c>
      <c r="DN524" s="1">
        <v>0</v>
      </c>
      <c r="DO524" s="1">
        <v>3396.67</v>
      </c>
      <c r="DP524" s="1">
        <v>1409.7299999999998</v>
      </c>
      <c r="DQ524" s="1">
        <v>0</v>
      </c>
      <c r="DX524" s="1">
        <v>53259</v>
      </c>
      <c r="DY524" s="1">
        <v>0</v>
      </c>
      <c r="DZ524" s="1">
        <v>87.48</v>
      </c>
      <c r="EA524" s="1">
        <v>30.349999999999994</v>
      </c>
      <c r="EM524" s="1">
        <v>1034.1300000000001</v>
      </c>
      <c r="EO524" s="27">
        <v>4826.8999999999996</v>
      </c>
      <c r="EP524" s="27">
        <v>12311.4</v>
      </c>
      <c r="EQ524" s="27">
        <v>2531.4</v>
      </c>
      <c r="ER524" s="27">
        <v>2436.6</v>
      </c>
      <c r="ES524" s="27">
        <v>2815.2</v>
      </c>
      <c r="ET524" s="27"/>
      <c r="EU524" s="122">
        <v>-5.6041666666665907E-3</v>
      </c>
      <c r="EV524" s="122">
        <v>3.9147740575977551E-2</v>
      </c>
      <c r="EW524" s="122">
        <v>7.8485620677102255E-2</v>
      </c>
      <c r="EX524" s="122">
        <v>4.1463414634146378E-2</v>
      </c>
      <c r="EY524" s="122">
        <v>1.6352201257861698E-2</v>
      </c>
    </row>
    <row r="525" spans="14:155" x14ac:dyDescent="0.2">
      <c r="N525" s="1">
        <v>5152</v>
      </c>
      <c r="O525" s="1">
        <v>12472</v>
      </c>
      <c r="P525" s="14">
        <v>1709</v>
      </c>
      <c r="Q525" s="1">
        <v>2582</v>
      </c>
      <c r="R525" s="1">
        <v>2911</v>
      </c>
      <c r="X525" s="17">
        <v>1273</v>
      </c>
      <c r="Y525" s="17">
        <v>62</v>
      </c>
      <c r="Z525" s="14">
        <v>0</v>
      </c>
      <c r="AA525" s="14">
        <v>6519.53</v>
      </c>
      <c r="AB525" s="14">
        <v>7400</v>
      </c>
      <c r="AC525" s="17">
        <v>-880.47000000000025</v>
      </c>
      <c r="AD525" s="17">
        <v>7400</v>
      </c>
      <c r="AE525" s="7">
        <v>13373.69</v>
      </c>
      <c r="AF525" s="14">
        <v>12472</v>
      </c>
      <c r="AG525" s="14">
        <v>12472</v>
      </c>
      <c r="AH525" s="14">
        <v>9410.69</v>
      </c>
      <c r="AI525" s="14">
        <v>0</v>
      </c>
      <c r="AJ525" s="17">
        <v>5152</v>
      </c>
      <c r="AK525" s="14">
        <v>0</v>
      </c>
      <c r="AL525" s="14">
        <v>0</v>
      </c>
      <c r="AM525" s="14">
        <v>993.46</v>
      </c>
      <c r="AN525" s="14">
        <v>31.354761904761901</v>
      </c>
      <c r="AO525" s="17" t="e">
        <v>#DIV/0!</v>
      </c>
      <c r="AP525" s="81">
        <v>596.89</v>
      </c>
      <c r="AQ525" s="82">
        <v>1126.96</v>
      </c>
      <c r="AR525" s="1">
        <v>1140.93</v>
      </c>
      <c r="AS525" s="1">
        <v>1142.95</v>
      </c>
      <c r="AT525" s="1">
        <v>1227.82</v>
      </c>
      <c r="AU525" s="1">
        <v>1213.97</v>
      </c>
      <c r="AV525" s="1">
        <v>1191.93</v>
      </c>
      <c r="AX525" s="1">
        <v>1.3169</v>
      </c>
      <c r="AY525" s="1">
        <v>1.5781000000000001</v>
      </c>
      <c r="AZ525" s="1">
        <v>2.4590000000000001</v>
      </c>
      <c r="BA525" s="1">
        <v>2.3269000000000002</v>
      </c>
      <c r="BB525" s="1">
        <v>2.1291000000000002</v>
      </c>
      <c r="BF525" s="1">
        <v>1058.6099999999999</v>
      </c>
      <c r="BG525" s="2">
        <v>1058.6099999999999</v>
      </c>
      <c r="BH525" s="1">
        <v>0</v>
      </c>
      <c r="BI525" s="1">
        <v>0</v>
      </c>
      <c r="BJ525" s="1">
        <v>0</v>
      </c>
      <c r="BK525" s="1">
        <v>1058.6099999999999</v>
      </c>
      <c r="BL525" s="1">
        <v>1058.6099999999999</v>
      </c>
      <c r="BM525" s="1">
        <v>1058.6099999999999</v>
      </c>
      <c r="BN525" s="1">
        <v>0</v>
      </c>
      <c r="BO525" s="1">
        <v>1058.5899999999999</v>
      </c>
      <c r="BP525" s="1">
        <v>34.885603802465155</v>
      </c>
      <c r="BQ525" s="1">
        <v>0</v>
      </c>
      <c r="BR525" s="1">
        <v>0</v>
      </c>
      <c r="BS525" s="1">
        <v>1058.68</v>
      </c>
      <c r="BT525" s="1">
        <v>0</v>
      </c>
      <c r="BU525" s="1">
        <v>0</v>
      </c>
      <c r="DB525" s="1">
        <v>0</v>
      </c>
      <c r="DF525" s="14">
        <v>621.84</v>
      </c>
      <c r="DG525" s="14">
        <v>244.23</v>
      </c>
      <c r="DJ525" s="1">
        <v>866.07</v>
      </c>
      <c r="DK525" s="1">
        <v>621.84</v>
      </c>
      <c r="DL525" s="1">
        <v>244.23</v>
      </c>
      <c r="DM525" s="1">
        <v>546.24</v>
      </c>
      <c r="DN525" s="1">
        <v>442.24</v>
      </c>
      <c r="DO525" s="1">
        <v>3472.27</v>
      </c>
      <c r="DP525" s="1">
        <v>1211.72</v>
      </c>
      <c r="DQ525" s="1">
        <v>0</v>
      </c>
      <c r="DX525" s="1">
        <v>22942</v>
      </c>
      <c r="DY525" s="1">
        <v>2</v>
      </c>
      <c r="DZ525" s="1">
        <v>87.14</v>
      </c>
      <c r="EA525" s="1">
        <v>34.22</v>
      </c>
      <c r="EM525" s="1">
        <v>993.46</v>
      </c>
      <c r="EO525" s="27">
        <v>5147.7</v>
      </c>
      <c r="EP525" s="27">
        <v>11997.6</v>
      </c>
      <c r="EQ525" s="27">
        <v>1702</v>
      </c>
      <c r="ER525" s="27">
        <v>2379.4</v>
      </c>
      <c r="ES525" s="27">
        <v>2859.9</v>
      </c>
      <c r="ET525" s="27"/>
      <c r="EU525" s="122">
        <v>8.3462732919258194E-4</v>
      </c>
      <c r="EV525" s="122">
        <v>3.8037203335471427E-2</v>
      </c>
      <c r="EW525" s="122">
        <v>4.0959625511995321E-3</v>
      </c>
      <c r="EX525" s="122">
        <v>7.8466305189775334E-2</v>
      </c>
      <c r="EY525" s="122">
        <v>1.7554105118515944E-2</v>
      </c>
    </row>
    <row r="526" spans="14:155" x14ac:dyDescent="0.2">
      <c r="N526" s="1">
        <v>4800</v>
      </c>
      <c r="O526" s="1">
        <v>12299</v>
      </c>
      <c r="P526" s="14">
        <v>2450</v>
      </c>
      <c r="Q526" s="1">
        <v>2548</v>
      </c>
      <c r="R526" s="1">
        <v>2906</v>
      </c>
      <c r="X526" s="17">
        <v>1265</v>
      </c>
      <c r="Y526" s="17">
        <v>63</v>
      </c>
      <c r="Z526" s="14">
        <v>0</v>
      </c>
      <c r="AA526" s="14">
        <v>7792</v>
      </c>
      <c r="AB526" s="14">
        <v>7792</v>
      </c>
      <c r="AC526" s="17">
        <v>0</v>
      </c>
      <c r="AD526" s="17">
        <v>7792</v>
      </c>
      <c r="AE526" s="7">
        <v>13266.71</v>
      </c>
      <c r="AF526" s="14">
        <v>12299</v>
      </c>
      <c r="AG526" s="14">
        <v>12299</v>
      </c>
      <c r="AH526" s="14">
        <v>9813.7099999999991</v>
      </c>
      <c r="AI526" s="14">
        <v>0</v>
      </c>
      <c r="AJ526" s="17">
        <v>4800</v>
      </c>
      <c r="AK526" s="14">
        <v>0</v>
      </c>
      <c r="AL526" s="14">
        <v>0</v>
      </c>
      <c r="AM526" s="14">
        <v>1021.64</v>
      </c>
      <c r="AN526" s="14">
        <v>31.354761904761901</v>
      </c>
      <c r="AO526" s="17" t="e">
        <v>#DIV/0!</v>
      </c>
      <c r="AP526" s="81">
        <v>417.56</v>
      </c>
      <c r="AQ526" s="82">
        <v>1177.0899999999999</v>
      </c>
      <c r="AR526" s="1">
        <v>1140.93</v>
      </c>
      <c r="AS526" s="1">
        <v>1129.6500000000001</v>
      </c>
      <c r="AT526" s="1">
        <v>1211.56</v>
      </c>
      <c r="AU526" s="1">
        <v>1213.97</v>
      </c>
      <c r="AV526" s="1">
        <v>1190.17</v>
      </c>
      <c r="AX526" s="1">
        <v>1.3169</v>
      </c>
      <c r="AY526" s="1">
        <v>1.4058999999999999</v>
      </c>
      <c r="AZ526" s="1">
        <v>2.2667999999999999</v>
      </c>
      <c r="BA526" s="1">
        <v>2.3269000000000002</v>
      </c>
      <c r="BB526" s="1">
        <v>2.1305000000000001</v>
      </c>
      <c r="BF526" s="1">
        <v>1056.95</v>
      </c>
      <c r="BG526" s="2">
        <v>1056.95</v>
      </c>
      <c r="BH526" s="1">
        <v>0</v>
      </c>
      <c r="BI526" s="1">
        <v>0</v>
      </c>
      <c r="BJ526" s="1">
        <v>0</v>
      </c>
      <c r="BK526" s="1">
        <v>1056.95</v>
      </c>
      <c r="BL526" s="1">
        <v>1056.95</v>
      </c>
      <c r="BM526" s="1">
        <v>1056.95</v>
      </c>
      <c r="BN526" s="1">
        <v>0</v>
      </c>
      <c r="BO526" s="1">
        <v>1056.92</v>
      </c>
      <c r="BP526" s="1">
        <v>34.416669999600046</v>
      </c>
      <c r="BQ526" s="1">
        <v>0</v>
      </c>
      <c r="BR526" s="1">
        <v>0</v>
      </c>
      <c r="BS526" s="1">
        <v>1057.04</v>
      </c>
      <c r="BT526" s="1">
        <v>0</v>
      </c>
      <c r="BU526" s="1">
        <v>0</v>
      </c>
      <c r="DB526" s="1">
        <v>0</v>
      </c>
      <c r="DF526" s="14">
        <v>631.12</v>
      </c>
      <c r="DG526" s="14">
        <v>229.4</v>
      </c>
      <c r="DJ526" s="1">
        <v>860.52</v>
      </c>
      <c r="DK526" s="1">
        <v>631.12</v>
      </c>
      <c r="DL526" s="1">
        <v>229.4</v>
      </c>
      <c r="DM526" s="1">
        <v>528.57000000000005</v>
      </c>
      <c r="DN526" s="1">
        <v>326</v>
      </c>
      <c r="DO526" s="1">
        <v>3574.8199999999997</v>
      </c>
      <c r="DP526" s="1">
        <v>1115.1200000000001</v>
      </c>
      <c r="DQ526" s="1">
        <v>0</v>
      </c>
      <c r="DX526" s="1">
        <v>22200</v>
      </c>
      <c r="DY526" s="1">
        <v>1</v>
      </c>
      <c r="DZ526" s="1">
        <v>90.64</v>
      </c>
      <c r="EA526" s="1">
        <v>32.94</v>
      </c>
      <c r="EM526" s="1">
        <v>1021.64</v>
      </c>
      <c r="EO526" s="27">
        <v>4835.5</v>
      </c>
      <c r="EP526" s="27">
        <v>11817.6</v>
      </c>
      <c r="EQ526" s="27">
        <v>2432.1</v>
      </c>
      <c r="ER526" s="27">
        <v>2427.1</v>
      </c>
      <c r="ES526" s="27">
        <v>2853.8</v>
      </c>
      <c r="ET526" s="27"/>
      <c r="EU526" s="122">
        <v>-7.3958333333333333E-3</v>
      </c>
      <c r="EV526" s="122">
        <v>3.9141393609236491E-2</v>
      </c>
      <c r="EW526" s="122">
        <v>7.3061224489796286E-3</v>
      </c>
      <c r="EX526" s="122">
        <v>4.7448979591836769E-2</v>
      </c>
      <c r="EY526" s="122">
        <v>1.7962835512732214E-2</v>
      </c>
    </row>
    <row r="527" spans="14:155" x14ac:dyDescent="0.2">
      <c r="N527" s="1">
        <v>4800</v>
      </c>
      <c r="O527" s="1">
        <v>12622</v>
      </c>
      <c r="P527" s="14">
        <v>2969</v>
      </c>
      <c r="Q527" s="1">
        <v>2536</v>
      </c>
      <c r="R527" s="1">
        <v>3051</v>
      </c>
      <c r="X527" s="17">
        <v>1354</v>
      </c>
      <c r="Y527" s="17">
        <v>65</v>
      </c>
      <c r="Z527" s="14">
        <v>0</v>
      </c>
      <c r="AA527" s="14">
        <v>6136.79</v>
      </c>
      <c r="AB527" s="14">
        <v>6760</v>
      </c>
      <c r="AC527" s="17">
        <v>-623.21</v>
      </c>
      <c r="AD527" s="17">
        <v>6760</v>
      </c>
      <c r="AE527" s="7">
        <v>14372.66</v>
      </c>
      <c r="AF527" s="14">
        <v>12622</v>
      </c>
      <c r="AG527" s="14">
        <v>12622</v>
      </c>
      <c r="AH527" s="14">
        <v>9594.66</v>
      </c>
      <c r="AI527" s="14">
        <v>0</v>
      </c>
      <c r="AJ527" s="17">
        <v>4800</v>
      </c>
      <c r="AK527" s="14">
        <v>0</v>
      </c>
      <c r="AL527" s="14">
        <v>0</v>
      </c>
      <c r="AM527" s="14">
        <v>1017.37</v>
      </c>
      <c r="AN527" s="14">
        <v>31.354761904761901</v>
      </c>
      <c r="AO527" s="17" t="e">
        <v>#DIV/0!</v>
      </c>
      <c r="AP527" s="81">
        <v>934.5</v>
      </c>
      <c r="AQ527" s="82">
        <v>1474.47</v>
      </c>
      <c r="AR527" s="1">
        <v>1140.93</v>
      </c>
      <c r="AS527" s="1">
        <v>1134.58</v>
      </c>
      <c r="AT527" s="1">
        <v>1222.71</v>
      </c>
      <c r="AU527" s="1">
        <v>1213.97</v>
      </c>
      <c r="AV527" s="1">
        <v>1186.8699999999999</v>
      </c>
      <c r="AX527" s="1">
        <v>1.3169</v>
      </c>
      <c r="AY527" s="1">
        <v>1.4750000000000001</v>
      </c>
      <c r="AZ527" s="1">
        <v>2.4047999999999998</v>
      </c>
      <c r="BA527" s="1">
        <v>2.3269000000000002</v>
      </c>
      <c r="BB527" s="1">
        <v>2.0851999999999999</v>
      </c>
      <c r="BF527" s="1">
        <v>1059.9000000000001</v>
      </c>
      <c r="BG527" s="2">
        <v>1059.9000000000001</v>
      </c>
      <c r="BH527" s="1">
        <v>0</v>
      </c>
      <c r="BI527" s="1">
        <v>0</v>
      </c>
      <c r="BJ527" s="1">
        <v>0</v>
      </c>
      <c r="BK527" s="1">
        <v>1059.9000000000001</v>
      </c>
      <c r="BL527" s="1">
        <v>1059.9000000000001</v>
      </c>
      <c r="BM527" s="1">
        <v>1059.9000000000001</v>
      </c>
      <c r="BN527" s="1">
        <v>0</v>
      </c>
      <c r="BO527" s="1">
        <v>1059.97</v>
      </c>
      <c r="BP527" s="1">
        <v>35.463469089229342</v>
      </c>
      <c r="BQ527" s="1">
        <v>0</v>
      </c>
      <c r="BR527" s="1">
        <v>0</v>
      </c>
      <c r="BS527" s="1">
        <v>1059.92</v>
      </c>
      <c r="BT527" s="1">
        <v>0</v>
      </c>
      <c r="BU527" s="1">
        <v>0</v>
      </c>
      <c r="DB527" s="1">
        <v>0</v>
      </c>
      <c r="DF527" s="14">
        <v>665.99</v>
      </c>
      <c r="DG527" s="14">
        <v>255.28</v>
      </c>
      <c r="DJ527" s="1">
        <v>921.27</v>
      </c>
      <c r="DK527" s="1">
        <v>665.99</v>
      </c>
      <c r="DL527" s="1">
        <v>255.28</v>
      </c>
      <c r="DM527" s="1">
        <v>751.4</v>
      </c>
      <c r="DN527" s="1">
        <v>598.66999999999996</v>
      </c>
      <c r="DO527" s="1">
        <v>3489.41</v>
      </c>
      <c r="DP527" s="1">
        <v>771.73</v>
      </c>
      <c r="DQ527" s="1">
        <v>0</v>
      </c>
      <c r="DX527" s="1">
        <v>31559</v>
      </c>
      <c r="DY527" s="1">
        <v>2</v>
      </c>
      <c r="DZ527" s="1">
        <v>88.63</v>
      </c>
      <c r="EA527" s="1">
        <v>33.97</v>
      </c>
      <c r="EM527" s="1">
        <v>1017.37</v>
      </c>
      <c r="EO527" s="27">
        <v>4858.8999999999996</v>
      </c>
      <c r="EP527" s="27">
        <v>12154.4</v>
      </c>
      <c r="EQ527" s="27">
        <v>3035.5</v>
      </c>
      <c r="ER527" s="27">
        <v>2423.5</v>
      </c>
      <c r="ES527" s="27">
        <v>3051.01</v>
      </c>
      <c r="ET527" s="27"/>
      <c r="EU527" s="122">
        <v>-1.2270833333333257E-2</v>
      </c>
      <c r="EV527" s="122">
        <v>3.7046426873712596E-2</v>
      </c>
      <c r="EW527" s="122">
        <v>-2.2398113843044798E-2</v>
      </c>
      <c r="EX527" s="122">
        <v>4.4361198738170349E-2</v>
      </c>
      <c r="EY527" s="122">
        <v>-3.2776138971544671E-6</v>
      </c>
    </row>
    <row r="528" spans="14:155" x14ac:dyDescent="0.2">
      <c r="N528" s="1">
        <v>4800</v>
      </c>
      <c r="O528" s="1">
        <v>12405</v>
      </c>
      <c r="P528" s="14">
        <v>2810</v>
      </c>
      <c r="Q528" s="1">
        <v>2543</v>
      </c>
      <c r="R528" s="1">
        <v>3081</v>
      </c>
      <c r="X528" s="17">
        <v>1197</v>
      </c>
      <c r="Y528" s="17">
        <v>64</v>
      </c>
      <c r="Z528" s="14">
        <v>0</v>
      </c>
      <c r="AA528" s="14">
        <v>9854</v>
      </c>
      <c r="AB528" s="14">
        <v>9854</v>
      </c>
      <c r="AC528" s="17">
        <v>0</v>
      </c>
      <c r="AD528" s="17">
        <v>9854</v>
      </c>
      <c r="AE528" s="7">
        <v>11830.68</v>
      </c>
      <c r="AF528" s="14">
        <v>12405</v>
      </c>
      <c r="AG528" s="14">
        <v>12405</v>
      </c>
      <c r="AH528" s="14">
        <v>10266.68</v>
      </c>
      <c r="AI528" s="14">
        <v>0</v>
      </c>
      <c r="AJ528" s="17">
        <v>4800</v>
      </c>
      <c r="AK528" s="14">
        <v>0</v>
      </c>
      <c r="AL528" s="14">
        <v>0</v>
      </c>
      <c r="AM528" s="14">
        <v>927.7</v>
      </c>
      <c r="AN528" s="14">
        <v>31.354761904761901</v>
      </c>
      <c r="AO528" s="17" t="e">
        <v>#DIV/0!</v>
      </c>
      <c r="AP528" s="81">
        <v>633.25</v>
      </c>
      <c r="AQ528" s="82">
        <v>1132.3699999999999</v>
      </c>
      <c r="AR528" s="1">
        <v>1140.93</v>
      </c>
      <c r="AS528" s="1">
        <v>1136.98</v>
      </c>
      <c r="AT528" s="1">
        <v>1229.78</v>
      </c>
      <c r="AU528" s="1">
        <v>1185.0999999999999</v>
      </c>
      <c r="AV528" s="1">
        <v>1183.19</v>
      </c>
      <c r="AX528" s="1">
        <v>1.3169</v>
      </c>
      <c r="AY528" s="1">
        <v>1.4986999999999999</v>
      </c>
      <c r="AZ528" s="1">
        <v>2.4853999999999998</v>
      </c>
      <c r="BA528" s="1">
        <v>2.0112999999999999</v>
      </c>
      <c r="BB528" s="1">
        <v>2.0428000000000002</v>
      </c>
      <c r="BF528" s="1">
        <v>1063.21</v>
      </c>
      <c r="BG528" s="2">
        <v>1063.21</v>
      </c>
      <c r="BH528" s="1">
        <v>0</v>
      </c>
      <c r="BI528" s="1">
        <v>0</v>
      </c>
      <c r="BJ528" s="1">
        <v>0</v>
      </c>
      <c r="BK528" s="1">
        <v>1063.21</v>
      </c>
      <c r="BL528" s="1">
        <v>1063.21</v>
      </c>
      <c r="BM528" s="1">
        <v>1063.21</v>
      </c>
      <c r="BN528" s="1">
        <v>0</v>
      </c>
      <c r="BO528" s="1">
        <v>1061.8900000000001</v>
      </c>
      <c r="BP528" s="1">
        <v>31.747728070517571</v>
      </c>
      <c r="BQ528" s="1">
        <v>0</v>
      </c>
      <c r="BR528" s="1">
        <v>0</v>
      </c>
      <c r="BS528" s="1">
        <v>1064.05</v>
      </c>
      <c r="BT528" s="1">
        <v>0</v>
      </c>
      <c r="BU528" s="1">
        <v>0</v>
      </c>
      <c r="DB528" s="1">
        <v>0</v>
      </c>
      <c r="DF528" s="14">
        <v>566.91</v>
      </c>
      <c r="DG528" s="14">
        <v>247.07</v>
      </c>
      <c r="DJ528" s="1">
        <v>813.98</v>
      </c>
      <c r="DK528" s="1">
        <v>566.91</v>
      </c>
      <c r="DL528" s="1">
        <v>247.07</v>
      </c>
      <c r="DM528" s="1">
        <v>229.36</v>
      </c>
      <c r="DN528" s="1">
        <v>210.17</v>
      </c>
      <c r="DO528" s="1">
        <v>3826.9600000000005</v>
      </c>
      <c r="DP528" s="1">
        <v>808.63</v>
      </c>
      <c r="DQ528" s="1">
        <v>0</v>
      </c>
      <c r="DX528" s="1">
        <v>9633</v>
      </c>
      <c r="DY528" s="1">
        <v>1</v>
      </c>
      <c r="DZ528" s="1">
        <v>66.95</v>
      </c>
      <c r="EA528" s="1">
        <v>29.179999999999993</v>
      </c>
      <c r="EM528" s="1">
        <v>927.7</v>
      </c>
      <c r="EO528" s="27">
        <v>4862</v>
      </c>
      <c r="EP528" s="27">
        <v>11937</v>
      </c>
      <c r="EQ528" s="27">
        <v>2739</v>
      </c>
      <c r="ER528" s="27">
        <v>2428</v>
      </c>
      <c r="ES528" s="27">
        <v>3081</v>
      </c>
      <c r="ET528" s="27"/>
      <c r="EU528" s="122">
        <v>-1.2916666666666667E-2</v>
      </c>
      <c r="EV528" s="122">
        <v>3.7726723095526001E-2</v>
      </c>
      <c r="EW528" s="122">
        <v>2.5266903914590747E-2</v>
      </c>
      <c r="EX528" s="122">
        <v>4.5222178529296109E-2</v>
      </c>
      <c r="EY528" s="122">
        <v>0</v>
      </c>
    </row>
    <row r="529" spans="14:155" x14ac:dyDescent="0.2">
      <c r="N529" s="1">
        <v>4800</v>
      </c>
      <c r="O529" s="1">
        <v>12376</v>
      </c>
      <c r="P529" s="14">
        <v>3033</v>
      </c>
      <c r="Q529" s="1">
        <v>2533</v>
      </c>
      <c r="R529" s="1">
        <v>2962</v>
      </c>
      <c r="X529" s="17">
        <v>1057</v>
      </c>
      <c r="Y529" s="17">
        <v>64</v>
      </c>
      <c r="Z529" s="14">
        <v>0</v>
      </c>
      <c r="AA529" s="14">
        <v>8179.48</v>
      </c>
      <c r="AB529" s="14">
        <v>5500</v>
      </c>
      <c r="AC529" s="17">
        <v>2679.4799999999996</v>
      </c>
      <c r="AD529" s="17">
        <v>5500</v>
      </c>
      <c r="AE529" s="7">
        <v>16270.6</v>
      </c>
      <c r="AF529" s="14">
        <v>12376</v>
      </c>
      <c r="AG529" s="14">
        <v>12376</v>
      </c>
      <c r="AH529" s="14">
        <v>10287.6</v>
      </c>
      <c r="AI529" s="14">
        <v>0</v>
      </c>
      <c r="AJ529" s="17">
        <v>4800</v>
      </c>
      <c r="AK529" s="14">
        <v>0</v>
      </c>
      <c r="AL529" s="14">
        <v>0</v>
      </c>
      <c r="AM529" s="14">
        <v>849.92</v>
      </c>
      <c r="AN529" s="14">
        <v>31.354761904761901</v>
      </c>
      <c r="AO529" s="17" t="e">
        <v>#DIV/0!</v>
      </c>
      <c r="AP529" s="81">
        <v>816.97</v>
      </c>
      <c r="AQ529" s="82">
        <v>1145.51</v>
      </c>
      <c r="AR529" s="1">
        <v>1140.93</v>
      </c>
      <c r="AS529" s="1">
        <v>1139.22</v>
      </c>
      <c r="AT529" s="1">
        <v>1222.08</v>
      </c>
      <c r="AU529" s="1">
        <v>1185.0999999999999</v>
      </c>
      <c r="AV529" s="1">
        <v>1180.9100000000001</v>
      </c>
      <c r="AX529" s="1">
        <v>1.3169</v>
      </c>
      <c r="AY529" s="1">
        <v>1.5287999999999999</v>
      </c>
      <c r="AZ529" s="1">
        <v>2.3952</v>
      </c>
      <c r="BA529" s="1">
        <v>2.0112999999999999</v>
      </c>
      <c r="BB529" s="1">
        <v>2.0125999999999999</v>
      </c>
      <c r="BF529" s="1">
        <v>1076.68</v>
      </c>
      <c r="BG529" s="2">
        <v>1076.68</v>
      </c>
      <c r="BH529" s="1">
        <v>0</v>
      </c>
      <c r="BI529" s="1">
        <v>0</v>
      </c>
      <c r="BJ529" s="1">
        <v>0</v>
      </c>
      <c r="BK529" s="1">
        <v>1076.68</v>
      </c>
      <c r="BL529" s="1">
        <v>1076.68</v>
      </c>
      <c r="BM529" s="1">
        <v>1076.68</v>
      </c>
      <c r="BN529" s="1">
        <v>0</v>
      </c>
      <c r="BO529" s="1">
        <v>1074.1400000000001</v>
      </c>
      <c r="BP529" s="1">
        <v>27.966853408029877</v>
      </c>
      <c r="BQ529" s="1">
        <v>0</v>
      </c>
      <c r="BR529" s="1">
        <v>0</v>
      </c>
      <c r="BS529" s="1">
        <v>1079.43</v>
      </c>
      <c r="BT529" s="1">
        <v>0</v>
      </c>
      <c r="BU529" s="1">
        <v>0</v>
      </c>
      <c r="DB529" s="1">
        <v>0</v>
      </c>
      <c r="DF529" s="14">
        <v>495.8</v>
      </c>
      <c r="DG529" s="14">
        <v>223.06</v>
      </c>
      <c r="DJ529" s="1">
        <v>718.86</v>
      </c>
      <c r="DK529" s="1">
        <v>495.8</v>
      </c>
      <c r="DL529" s="1">
        <v>223.06</v>
      </c>
      <c r="DM529" s="1">
        <v>0</v>
      </c>
      <c r="DN529" s="1">
        <v>0</v>
      </c>
      <c r="DO529" s="1">
        <v>4322.7599999999993</v>
      </c>
      <c r="DP529" s="1">
        <v>1031.69</v>
      </c>
      <c r="DQ529" s="1">
        <v>0</v>
      </c>
      <c r="DX529" s="1">
        <v>0</v>
      </c>
      <c r="DY529" s="1">
        <v>0</v>
      </c>
      <c r="DZ529" s="1">
        <v>57.98</v>
      </c>
      <c r="EA529" s="1">
        <v>26.089999999999996</v>
      </c>
      <c r="EM529" s="1">
        <v>849.92</v>
      </c>
      <c r="EO529" s="27">
        <v>4852.3999999999996</v>
      </c>
      <c r="EP529" s="27">
        <v>11897.4</v>
      </c>
      <c r="EQ529" s="27">
        <v>2964</v>
      </c>
      <c r="ER529" s="27">
        <v>2419.6999999999998</v>
      </c>
      <c r="ES529" s="27">
        <v>2903.5</v>
      </c>
      <c r="ET529" s="27"/>
      <c r="EU529" s="122">
        <v>-1.091666666666659E-2</v>
      </c>
      <c r="EV529" s="122">
        <v>3.8671622495151936E-2</v>
      </c>
      <c r="EW529" s="122">
        <v>2.274975272007913E-2</v>
      </c>
      <c r="EX529" s="122">
        <v>4.4729569680221154E-2</v>
      </c>
      <c r="EY529" s="122">
        <v>1.9750168804861579E-2</v>
      </c>
    </row>
    <row r="530" spans="14:155" x14ac:dyDescent="0.2">
      <c r="N530" s="1">
        <v>4800</v>
      </c>
      <c r="O530" s="1">
        <v>12484</v>
      </c>
      <c r="P530" s="14">
        <v>3273</v>
      </c>
      <c r="Q530" s="1">
        <v>1512</v>
      </c>
      <c r="R530" s="1">
        <v>3065</v>
      </c>
      <c r="X530" s="17">
        <v>1309</v>
      </c>
      <c r="Y530" s="17">
        <v>63</v>
      </c>
      <c r="Z530" s="14">
        <v>0</v>
      </c>
      <c r="AA530" s="14">
        <v>7746.46</v>
      </c>
      <c r="AB530" s="14">
        <v>8250</v>
      </c>
      <c r="AC530" s="17">
        <v>-503.53999999999996</v>
      </c>
      <c r="AD530" s="17">
        <v>8250</v>
      </c>
      <c r="AE530" s="7">
        <v>12546.33</v>
      </c>
      <c r="AF530" s="14">
        <v>12484</v>
      </c>
      <c r="AG530" s="14">
        <v>12484</v>
      </c>
      <c r="AH530" s="14">
        <v>9446.33</v>
      </c>
      <c r="AI530" s="14">
        <v>0</v>
      </c>
      <c r="AJ530" s="17">
        <v>4800</v>
      </c>
      <c r="AK530" s="14">
        <v>0</v>
      </c>
      <c r="AL530" s="14">
        <v>0</v>
      </c>
      <c r="AM530" s="14">
        <v>1074.6400000000001</v>
      </c>
      <c r="AN530" s="14">
        <v>31.354761904761901</v>
      </c>
      <c r="AO530" s="17" t="e">
        <v>#DIV/0!</v>
      </c>
      <c r="AP530" s="81">
        <v>478.93</v>
      </c>
      <c r="AQ530" s="82">
        <v>1412.1</v>
      </c>
      <c r="AR530" s="1">
        <v>1140.93</v>
      </c>
      <c r="AS530" s="1">
        <v>1133.44</v>
      </c>
      <c r="AT530" s="1">
        <v>1218.8900000000001</v>
      </c>
      <c r="AU530" s="1">
        <v>1185.0999999999999</v>
      </c>
      <c r="AV530" s="1">
        <v>1176.58</v>
      </c>
      <c r="AX530" s="1">
        <v>1.3169</v>
      </c>
      <c r="AY530" s="1">
        <v>1.4602999999999999</v>
      </c>
      <c r="AZ530" s="1">
        <v>2.3433999999999999</v>
      </c>
      <c r="BA530" s="1">
        <v>2.0112999999999999</v>
      </c>
      <c r="BB530" s="1">
        <v>1.9666999999999999</v>
      </c>
      <c r="BF530" s="1">
        <v>1052.76</v>
      </c>
      <c r="BG530" s="2">
        <v>1052.76</v>
      </c>
      <c r="BH530" s="1">
        <v>0</v>
      </c>
      <c r="BI530" s="1">
        <v>0</v>
      </c>
      <c r="BJ530" s="1">
        <v>0</v>
      </c>
      <c r="BK530" s="1">
        <v>1052.76</v>
      </c>
      <c r="BL530" s="1">
        <v>1052.76</v>
      </c>
      <c r="BM530" s="1">
        <v>1052.76</v>
      </c>
      <c r="BN530" s="1">
        <v>0</v>
      </c>
      <c r="BO530" s="1">
        <v>1052.79</v>
      </c>
      <c r="BP530" s="1">
        <v>35.43447123418477</v>
      </c>
      <c r="BQ530" s="1">
        <v>0</v>
      </c>
      <c r="BR530" s="1">
        <v>0</v>
      </c>
      <c r="BS530" s="1">
        <v>1052.8900000000001</v>
      </c>
      <c r="BT530" s="1">
        <v>0</v>
      </c>
      <c r="BU530" s="1">
        <v>0</v>
      </c>
      <c r="DB530" s="1">
        <v>0</v>
      </c>
      <c r="DF530" s="14">
        <v>647.08000000000004</v>
      </c>
      <c r="DG530" s="14">
        <v>243.53</v>
      </c>
      <c r="DJ530" s="1">
        <v>890.61</v>
      </c>
      <c r="DK530" s="1">
        <v>647.08000000000004</v>
      </c>
      <c r="DL530" s="1">
        <v>243.53</v>
      </c>
      <c r="DM530" s="1">
        <v>740.1</v>
      </c>
      <c r="DN530" s="1">
        <v>280.24</v>
      </c>
      <c r="DO530" s="1">
        <v>4229.7400000000007</v>
      </c>
      <c r="DP530" s="1">
        <v>994.98</v>
      </c>
      <c r="DQ530" s="1">
        <v>0</v>
      </c>
      <c r="DX530" s="1">
        <v>31084</v>
      </c>
      <c r="DY530" s="1">
        <v>1</v>
      </c>
      <c r="DZ530" s="1">
        <v>47.65</v>
      </c>
      <c r="EA530" s="1">
        <v>17.940000000000005</v>
      </c>
      <c r="EM530" s="1">
        <v>1074.6400000000001</v>
      </c>
      <c r="EO530" s="27">
        <v>4838.8</v>
      </c>
      <c r="EP530" s="27">
        <v>11967.1</v>
      </c>
      <c r="EQ530" s="27">
        <v>3193.8</v>
      </c>
      <c r="ER530" s="27">
        <v>1462.3</v>
      </c>
      <c r="ES530" s="27">
        <v>3001</v>
      </c>
      <c r="ET530" s="27"/>
      <c r="EU530" s="122">
        <v>-8.0833333333333712E-3</v>
      </c>
      <c r="EV530" s="122">
        <v>4.1404998397949346E-2</v>
      </c>
      <c r="EW530" s="122">
        <v>2.419798350137483E-2</v>
      </c>
      <c r="EX530" s="122">
        <v>3.2870370370370397E-2</v>
      </c>
      <c r="EY530" s="122">
        <v>2.0880913539967374E-2</v>
      </c>
    </row>
    <row r="531" spans="14:155" x14ac:dyDescent="0.2">
      <c r="N531" s="1">
        <v>4800</v>
      </c>
      <c r="O531" s="1">
        <v>12865</v>
      </c>
      <c r="P531" s="14">
        <v>3315</v>
      </c>
      <c r="Q531" s="1">
        <v>2561</v>
      </c>
      <c r="R531" s="1">
        <v>3024</v>
      </c>
      <c r="X531" s="17">
        <v>1310</v>
      </c>
      <c r="Y531" s="17">
        <v>66</v>
      </c>
      <c r="Z531" s="14">
        <v>0</v>
      </c>
      <c r="AA531" s="14">
        <v>6982.47</v>
      </c>
      <c r="AB531" s="14">
        <v>7563</v>
      </c>
      <c r="AC531" s="17">
        <v>-580.52999999999975</v>
      </c>
      <c r="AD531" s="17">
        <v>7563</v>
      </c>
      <c r="AE531" s="7">
        <v>14524.43</v>
      </c>
      <c r="AF531" s="14">
        <v>12865</v>
      </c>
      <c r="AG531" s="14">
        <v>12865</v>
      </c>
      <c r="AH531" s="14">
        <v>10306.43</v>
      </c>
      <c r="AI531" s="14">
        <v>0</v>
      </c>
      <c r="AJ531" s="17">
        <v>4800</v>
      </c>
      <c r="AK531" s="14">
        <v>0</v>
      </c>
      <c r="AL531" s="14">
        <v>0</v>
      </c>
      <c r="AM531" s="14">
        <v>1035.73</v>
      </c>
      <c r="AN531" s="14">
        <v>31.354761904761901</v>
      </c>
      <c r="AO531" s="17" t="e">
        <v>#DIV/0!</v>
      </c>
      <c r="AP531" s="81">
        <v>597.92999999999995</v>
      </c>
      <c r="AQ531" s="82">
        <v>1467.91</v>
      </c>
      <c r="AR531" s="1">
        <v>1140.93</v>
      </c>
      <c r="AS531" s="1">
        <v>1134.8599999999999</v>
      </c>
      <c r="AT531" s="1">
        <v>1220.07</v>
      </c>
      <c r="AU531" s="1">
        <v>1199.31</v>
      </c>
      <c r="AV531" s="1">
        <v>1173.05</v>
      </c>
      <c r="AX531" s="1">
        <v>1.3169</v>
      </c>
      <c r="AY531" s="1">
        <v>1.4877</v>
      </c>
      <c r="AZ531" s="1">
        <v>2.3601000000000001</v>
      </c>
      <c r="BA531" s="1">
        <v>2.1991000000000001</v>
      </c>
      <c r="BB531" s="1">
        <v>1.9300999999999999</v>
      </c>
      <c r="BF531" s="1">
        <v>1054.78</v>
      </c>
      <c r="BG531" s="2">
        <v>1054.78</v>
      </c>
      <c r="BH531" s="1">
        <v>0</v>
      </c>
      <c r="BI531" s="1">
        <v>0</v>
      </c>
      <c r="BJ531" s="1">
        <v>0</v>
      </c>
      <c r="BK531" s="1">
        <v>1054.78</v>
      </c>
      <c r="BL531" s="1">
        <v>1054.78</v>
      </c>
      <c r="BM531" s="1">
        <v>1054.78</v>
      </c>
      <c r="BN531" s="1">
        <v>0</v>
      </c>
      <c r="BO531" s="1">
        <v>1054.7</v>
      </c>
      <c r="BP531" s="1">
        <v>33.537361189535105</v>
      </c>
      <c r="BQ531" s="1">
        <v>0</v>
      </c>
      <c r="BR531" s="1">
        <v>0</v>
      </c>
      <c r="BS531" s="1">
        <v>1054.8900000000001</v>
      </c>
      <c r="BT531" s="1">
        <v>0</v>
      </c>
      <c r="BU531" s="1">
        <v>0</v>
      </c>
      <c r="DB531" s="1">
        <v>0</v>
      </c>
      <c r="DF531" s="14">
        <v>632.26</v>
      </c>
      <c r="DG531" s="14">
        <v>258.66000000000003</v>
      </c>
      <c r="DJ531" s="1">
        <v>890.92000000000007</v>
      </c>
      <c r="DK531" s="1">
        <v>632.26</v>
      </c>
      <c r="DL531" s="1">
        <v>258.66000000000003</v>
      </c>
      <c r="DM531" s="1">
        <v>821.36</v>
      </c>
      <c r="DN531" s="1">
        <v>210.57</v>
      </c>
      <c r="DO531" s="1">
        <v>4040.64</v>
      </c>
      <c r="DP531" s="1">
        <v>1043.0700000000002</v>
      </c>
      <c r="DQ531" s="1">
        <v>0</v>
      </c>
      <c r="DX531" s="1">
        <v>34497</v>
      </c>
      <c r="DY531" s="1">
        <v>1</v>
      </c>
      <c r="DZ531" s="1">
        <v>79.56</v>
      </c>
      <c r="EA531" s="1">
        <v>32.549999999999997</v>
      </c>
      <c r="EM531" s="1">
        <v>1035.73</v>
      </c>
      <c r="EO531" s="27">
        <v>4845.3</v>
      </c>
      <c r="EP531" s="27">
        <v>12348.5</v>
      </c>
      <c r="EQ531" s="27">
        <v>3241.8</v>
      </c>
      <c r="ER531" s="27">
        <v>2422.9</v>
      </c>
      <c r="ES531" s="27">
        <v>2960.3</v>
      </c>
      <c r="ET531" s="27"/>
      <c r="EU531" s="122">
        <v>-9.4375000000000379E-3</v>
      </c>
      <c r="EV531" s="122">
        <v>4.0147687524290709E-2</v>
      </c>
      <c r="EW531" s="122">
        <v>2.2081447963800849E-2</v>
      </c>
      <c r="EX531" s="122">
        <v>5.3924248340491962E-2</v>
      </c>
      <c r="EY531" s="122">
        <v>2.1064814814814755E-2</v>
      </c>
    </row>
    <row r="532" spans="14:155" x14ac:dyDescent="0.2">
      <c r="N532" s="1">
        <v>4800</v>
      </c>
      <c r="O532" s="1">
        <v>12727</v>
      </c>
      <c r="P532" s="14">
        <v>3312</v>
      </c>
      <c r="Q532" s="1">
        <v>2729</v>
      </c>
      <c r="R532" s="1">
        <v>3015</v>
      </c>
      <c r="X532" s="17">
        <v>1453</v>
      </c>
      <c r="Y532" s="17">
        <v>66</v>
      </c>
      <c r="Z532" s="14">
        <v>0</v>
      </c>
      <c r="AA532" s="14">
        <v>7038.99</v>
      </c>
      <c r="AB532" s="14">
        <v>7654</v>
      </c>
      <c r="AC532" s="17">
        <v>-615.01000000000022</v>
      </c>
      <c r="AD532" s="17">
        <v>7654</v>
      </c>
      <c r="AE532" s="7">
        <v>14112.81</v>
      </c>
      <c r="AF532" s="14">
        <v>12727</v>
      </c>
      <c r="AG532" s="14">
        <v>12727</v>
      </c>
      <c r="AH532" s="14">
        <v>10188.81</v>
      </c>
      <c r="AI532" s="14">
        <v>0</v>
      </c>
      <c r="AJ532" s="17">
        <v>4800</v>
      </c>
      <c r="AK532" s="14">
        <v>0</v>
      </c>
      <c r="AL532" s="14">
        <v>0</v>
      </c>
      <c r="AM532" s="14">
        <v>1056.8900000000001</v>
      </c>
      <c r="AN532" s="14">
        <v>31.354761904761901</v>
      </c>
      <c r="AO532" s="17" t="e">
        <v>#DIV/0!</v>
      </c>
      <c r="AP532" s="81">
        <v>631.96</v>
      </c>
      <c r="AQ532" s="82">
        <v>1608.34</v>
      </c>
      <c r="AR532" s="1">
        <v>1140.93</v>
      </c>
      <c r="AS532" s="1">
        <v>1138.47</v>
      </c>
      <c r="AT532" s="1">
        <v>1224.23</v>
      </c>
      <c r="AU532" s="1">
        <v>1199.31</v>
      </c>
      <c r="AV532" s="1">
        <v>1174.54</v>
      </c>
      <c r="AX532" s="1">
        <v>1.3169</v>
      </c>
      <c r="AY532" s="1">
        <v>1.5278</v>
      </c>
      <c r="AZ532" s="1">
        <v>2.4054000000000002</v>
      </c>
      <c r="BA532" s="1">
        <v>2.1991000000000001</v>
      </c>
      <c r="BB532" s="1">
        <v>1.9456</v>
      </c>
      <c r="BF532" s="1">
        <v>1054.52</v>
      </c>
      <c r="BG532" s="2">
        <v>1054.52</v>
      </c>
      <c r="BH532" s="1">
        <v>0</v>
      </c>
      <c r="BI532" s="1">
        <v>0</v>
      </c>
      <c r="BJ532" s="1">
        <v>0</v>
      </c>
      <c r="BK532" s="1">
        <v>1054.52</v>
      </c>
      <c r="BL532" s="1">
        <v>1054.52</v>
      </c>
      <c r="BM532" s="1">
        <v>1054.52</v>
      </c>
      <c r="BN532" s="1">
        <v>0</v>
      </c>
      <c r="BO532" s="1">
        <v>1054.52</v>
      </c>
      <c r="BP532" s="1">
        <v>37.182033630515747</v>
      </c>
      <c r="BQ532" s="1">
        <v>0</v>
      </c>
      <c r="BR532" s="1">
        <v>0</v>
      </c>
      <c r="BS532" s="1">
        <v>1054.6099999999999</v>
      </c>
      <c r="BT532" s="1">
        <v>0</v>
      </c>
      <c r="BU532" s="1">
        <v>0</v>
      </c>
      <c r="DB532" s="1">
        <v>0</v>
      </c>
      <c r="DF532" s="14">
        <v>713.74</v>
      </c>
      <c r="DG532" s="14">
        <v>274.67</v>
      </c>
      <c r="DJ532" s="1">
        <v>988.41000000000008</v>
      </c>
      <c r="DK532" s="1">
        <v>713.74</v>
      </c>
      <c r="DL532" s="1">
        <v>274.67</v>
      </c>
      <c r="DM532" s="1">
        <v>745.43</v>
      </c>
      <c r="DN532" s="1">
        <v>319.74</v>
      </c>
      <c r="DO532" s="1">
        <v>4008.9500000000003</v>
      </c>
      <c r="DP532" s="1">
        <v>998.00000000000011</v>
      </c>
      <c r="DQ532" s="1">
        <v>0</v>
      </c>
      <c r="DX532" s="1">
        <v>31308</v>
      </c>
      <c r="DY532" s="1">
        <v>1</v>
      </c>
      <c r="DZ532" s="1">
        <v>93.94</v>
      </c>
      <c r="EA532" s="1">
        <v>36.150000000000006</v>
      </c>
      <c r="EM532" s="1">
        <v>1056.8900000000001</v>
      </c>
      <c r="EO532" s="27">
        <v>4861.3999999999996</v>
      </c>
      <c r="EP532" s="27">
        <v>12247.3</v>
      </c>
      <c r="EQ532" s="27">
        <v>3237.4</v>
      </c>
      <c r="ER532" s="27">
        <v>2553.4</v>
      </c>
      <c r="ES532" s="27">
        <v>2939.3</v>
      </c>
      <c r="ET532" s="27"/>
      <c r="EU532" s="122">
        <v>-1.279166666666659E-2</v>
      </c>
      <c r="EV532" s="122">
        <v>3.7691521961184943E-2</v>
      </c>
      <c r="EW532" s="122">
        <v>2.2524154589371952E-2</v>
      </c>
      <c r="EX532" s="122">
        <v>6.4345914254305567E-2</v>
      </c>
      <c r="EY532" s="122">
        <v>2.5107794361525645E-2</v>
      </c>
    </row>
    <row r="533" spans="14:155" x14ac:dyDescent="0.2">
      <c r="N533" s="1">
        <v>4800</v>
      </c>
      <c r="O533" s="1">
        <v>12807</v>
      </c>
      <c r="P533" s="14">
        <v>3193</v>
      </c>
      <c r="Q533" s="1">
        <v>2666</v>
      </c>
      <c r="R533" s="1">
        <v>2968</v>
      </c>
      <c r="X533" s="17">
        <v>1468</v>
      </c>
      <c r="Y533" s="17">
        <v>66</v>
      </c>
      <c r="Z533" s="14">
        <v>0</v>
      </c>
      <c r="AA533" s="14">
        <v>10370.09</v>
      </c>
      <c r="AB533" s="14">
        <v>11000</v>
      </c>
      <c r="AC533" s="17">
        <v>-629.90999999999985</v>
      </c>
      <c r="AD533" s="17">
        <v>11000</v>
      </c>
      <c r="AE533" s="7">
        <v>10997.6</v>
      </c>
      <c r="AF533" s="14">
        <v>12807</v>
      </c>
      <c r="AG533" s="14">
        <v>12807</v>
      </c>
      <c r="AH533" s="14">
        <v>10382.6</v>
      </c>
      <c r="AI533" s="14">
        <v>0</v>
      </c>
      <c r="AJ533" s="17">
        <v>4800</v>
      </c>
      <c r="AK533" s="14">
        <v>0</v>
      </c>
      <c r="AL533" s="14">
        <v>0</v>
      </c>
      <c r="AM533" s="14">
        <v>1092.92</v>
      </c>
      <c r="AN533" s="14">
        <v>31.354761904761901</v>
      </c>
      <c r="AO533" s="17" t="e">
        <v>#DIV/0!</v>
      </c>
      <c r="AP533" s="81">
        <v>690.19</v>
      </c>
      <c r="AQ533" s="82">
        <v>1119.29</v>
      </c>
      <c r="AR533" s="1">
        <v>1140.93</v>
      </c>
      <c r="AS533" s="1">
        <v>1139.95</v>
      </c>
      <c r="AT533" s="1">
        <v>1225.28</v>
      </c>
      <c r="AU533" s="1">
        <v>1199.31</v>
      </c>
      <c r="AV533" s="1">
        <v>1173.78</v>
      </c>
      <c r="AX533" s="1">
        <v>1.3169</v>
      </c>
      <c r="AY533" s="1">
        <v>1.5398000000000001</v>
      </c>
      <c r="AZ533" s="1">
        <v>2.411</v>
      </c>
      <c r="BA533" s="1">
        <v>2.1991000000000001</v>
      </c>
      <c r="BB533" s="1">
        <v>1.9331</v>
      </c>
      <c r="BF533" s="1">
        <v>1054.53</v>
      </c>
      <c r="BG533" s="2">
        <v>1054.53</v>
      </c>
      <c r="BH533" s="1">
        <v>0</v>
      </c>
      <c r="BI533" s="1">
        <v>0</v>
      </c>
      <c r="BJ533" s="1">
        <v>0</v>
      </c>
      <c r="BK533" s="1">
        <v>1054.53</v>
      </c>
      <c r="BL533" s="1">
        <v>1054.53</v>
      </c>
      <c r="BM533" s="1">
        <v>1054.53</v>
      </c>
      <c r="BN533" s="1">
        <v>0</v>
      </c>
      <c r="BO533" s="1">
        <v>1054.52</v>
      </c>
      <c r="BP533" s="1">
        <v>37.775970341227207</v>
      </c>
      <c r="BQ533" s="1">
        <v>0</v>
      </c>
      <c r="BR533" s="1">
        <v>0</v>
      </c>
      <c r="BS533" s="1">
        <v>1054.58</v>
      </c>
      <c r="BT533" s="1">
        <v>0</v>
      </c>
      <c r="BU533" s="1">
        <v>0</v>
      </c>
      <c r="DB533" s="1">
        <v>0</v>
      </c>
      <c r="DF533" s="14">
        <v>729.69</v>
      </c>
      <c r="DG533" s="14">
        <v>268.88</v>
      </c>
      <c r="DJ533" s="1">
        <v>998.57</v>
      </c>
      <c r="DK533" s="1">
        <v>729.69</v>
      </c>
      <c r="DL533" s="1">
        <v>268.88</v>
      </c>
      <c r="DM533" s="1">
        <v>830.93</v>
      </c>
      <c r="DN533" s="1">
        <v>326.70999999999998</v>
      </c>
      <c r="DO533" s="1">
        <v>3907.7099999999996</v>
      </c>
      <c r="DP533" s="1">
        <v>940.17</v>
      </c>
      <c r="DQ533" s="1">
        <v>0</v>
      </c>
      <c r="DX533" s="1">
        <v>34899</v>
      </c>
      <c r="DY533" s="1">
        <v>1</v>
      </c>
      <c r="DZ533" s="1">
        <v>94.35</v>
      </c>
      <c r="EA533" s="1">
        <v>34.77000000000001</v>
      </c>
      <c r="EM533" s="1">
        <v>1092.92</v>
      </c>
      <c r="EO533" s="27">
        <v>4880.2</v>
      </c>
      <c r="EP533" s="27">
        <v>12331.2</v>
      </c>
      <c r="EQ533" s="27">
        <v>3124.5</v>
      </c>
      <c r="ER533" s="27">
        <v>2497.6999999999998</v>
      </c>
      <c r="ES533" s="27">
        <v>2896.6</v>
      </c>
      <c r="ET533" s="27"/>
      <c r="EU533" s="122">
        <v>-1.6708333333333294E-2</v>
      </c>
      <c r="EV533" s="122">
        <v>3.7151557741859867E-2</v>
      </c>
      <c r="EW533" s="122">
        <v>2.1453178828687754E-2</v>
      </c>
      <c r="EX533" s="122">
        <v>6.3128282070517697E-2</v>
      </c>
      <c r="EY533" s="122">
        <v>2.4056603773584935E-2</v>
      </c>
    </row>
    <row r="534" spans="14:155" x14ac:dyDescent="0.2">
      <c r="N534" s="1">
        <v>4800</v>
      </c>
      <c r="O534" s="1">
        <v>12458</v>
      </c>
      <c r="P534" s="14">
        <v>3298</v>
      </c>
      <c r="Q534" s="1">
        <v>2684</v>
      </c>
      <c r="R534" s="1">
        <v>2958</v>
      </c>
      <c r="X534" s="17">
        <v>1420</v>
      </c>
      <c r="Y534" s="17">
        <v>65</v>
      </c>
      <c r="Z534" s="14">
        <v>0</v>
      </c>
      <c r="AA534" s="14">
        <v>10364.299999999999</v>
      </c>
      <c r="AB534" s="14">
        <v>11000</v>
      </c>
      <c r="AC534" s="17">
        <v>-635.70000000000073</v>
      </c>
      <c r="AD534" s="17">
        <v>11000</v>
      </c>
      <c r="AE534" s="7">
        <v>10422.799999999999</v>
      </c>
      <c r="AF534" s="14">
        <v>12458</v>
      </c>
      <c r="AG534" s="14">
        <v>12458</v>
      </c>
      <c r="AH534" s="14">
        <v>10104.799999999999</v>
      </c>
      <c r="AI534" s="14">
        <v>0</v>
      </c>
      <c r="AJ534" s="17">
        <v>4800</v>
      </c>
      <c r="AK534" s="14">
        <v>0</v>
      </c>
      <c r="AL534" s="14">
        <v>0</v>
      </c>
      <c r="AM534" s="14">
        <v>1094.6199999999999</v>
      </c>
      <c r="AN534" s="14">
        <v>28.664285714285711</v>
      </c>
      <c r="AO534" s="17" t="e">
        <v>#DIV/0!</v>
      </c>
      <c r="AP534" s="81">
        <v>709.11</v>
      </c>
      <c r="AQ534" s="82">
        <v>1486.47</v>
      </c>
      <c r="AR534" s="1">
        <v>1138.08</v>
      </c>
      <c r="AS534" s="1">
        <v>1135.3</v>
      </c>
      <c r="AT534" s="1">
        <v>1230.1400000000001</v>
      </c>
      <c r="AU534" s="1">
        <v>1199.31</v>
      </c>
      <c r="AV534" s="1">
        <v>1173.31</v>
      </c>
      <c r="AX534" s="1">
        <v>1.2039</v>
      </c>
      <c r="AY534" s="1">
        <v>1.4883999999999999</v>
      </c>
      <c r="AZ534" s="1">
        <v>2.4668999999999999</v>
      </c>
      <c r="BA534" s="1">
        <v>2.1991000000000001</v>
      </c>
      <c r="BB534" s="1">
        <v>1.9349000000000001</v>
      </c>
      <c r="BF534" s="1">
        <v>1053.8699999999999</v>
      </c>
      <c r="BG534" s="2">
        <v>1053.8699999999999</v>
      </c>
      <c r="BH534" s="1">
        <v>0</v>
      </c>
      <c r="BI534" s="1">
        <v>0</v>
      </c>
      <c r="BJ534" s="1">
        <v>0</v>
      </c>
      <c r="BK534" s="1">
        <v>1053.8699999999999</v>
      </c>
      <c r="BL534" s="1">
        <v>1053.8699999999999</v>
      </c>
      <c r="BM534" s="1">
        <v>1053.8699999999999</v>
      </c>
      <c r="BN534" s="1">
        <v>0</v>
      </c>
      <c r="BO534" s="1">
        <v>1053.83</v>
      </c>
      <c r="BP534" s="1">
        <v>36.860447362394076</v>
      </c>
      <c r="BQ534" s="1">
        <v>0</v>
      </c>
      <c r="BR534" s="1">
        <v>0</v>
      </c>
      <c r="BS534" s="1">
        <v>1053.9100000000001</v>
      </c>
      <c r="BT534" s="1">
        <v>0</v>
      </c>
      <c r="BU534" s="1">
        <v>0</v>
      </c>
      <c r="DB534" s="1">
        <v>0</v>
      </c>
      <c r="DF534" s="14">
        <v>694.21</v>
      </c>
      <c r="DG534" s="14">
        <v>271.45999999999998</v>
      </c>
      <c r="DJ534" s="1">
        <v>965.67000000000007</v>
      </c>
      <c r="DK534" s="1">
        <v>694.21</v>
      </c>
      <c r="DL534" s="1">
        <v>271.45999999999998</v>
      </c>
      <c r="DM534" s="1">
        <v>693.95</v>
      </c>
      <c r="DN534" s="1">
        <v>606.69000000000005</v>
      </c>
      <c r="DO534" s="1">
        <v>3907.97</v>
      </c>
      <c r="DP534" s="1">
        <v>604.94000000000005</v>
      </c>
      <c r="DQ534" s="1">
        <v>0</v>
      </c>
      <c r="DX534" s="1">
        <v>29146</v>
      </c>
      <c r="DY534" s="1">
        <v>2</v>
      </c>
      <c r="DZ534" s="1">
        <v>92.95</v>
      </c>
      <c r="EA534" s="1">
        <v>36.339999999999989</v>
      </c>
      <c r="EM534" s="1">
        <v>1094.6199999999999</v>
      </c>
      <c r="EO534" s="27">
        <v>4844</v>
      </c>
      <c r="EP534" s="27">
        <v>11981</v>
      </c>
      <c r="EQ534" s="27">
        <v>3221</v>
      </c>
      <c r="ER534" s="27">
        <v>2521</v>
      </c>
      <c r="ES534" s="27">
        <v>2957</v>
      </c>
      <c r="ET534" s="27"/>
      <c r="EU534" s="122">
        <v>-9.1666666666666667E-3</v>
      </c>
      <c r="EV534" s="122">
        <v>3.8288649863541496E-2</v>
      </c>
      <c r="EW534" s="122">
        <v>2.3347483323226198E-2</v>
      </c>
      <c r="EX534" s="122">
        <v>6.0730253353204172E-2</v>
      </c>
      <c r="EY534" s="122">
        <v>3.3806626098715348E-4</v>
      </c>
    </row>
    <row r="535" spans="14:155" x14ac:dyDescent="0.2">
      <c r="N535" s="1">
        <v>4703</v>
      </c>
      <c r="O535" s="1">
        <v>12723</v>
      </c>
      <c r="P535" s="14">
        <v>3557</v>
      </c>
      <c r="Q535" s="1">
        <v>2752</v>
      </c>
      <c r="R535" s="1">
        <v>3030</v>
      </c>
      <c r="X535" s="17">
        <v>1447</v>
      </c>
      <c r="Y535" s="17">
        <v>67</v>
      </c>
      <c r="Z535" s="14">
        <v>0</v>
      </c>
      <c r="AA535" s="14">
        <v>10279.48</v>
      </c>
      <c r="AB535" s="14">
        <v>11000</v>
      </c>
      <c r="AC535" s="17">
        <v>-720.52000000000044</v>
      </c>
      <c r="AD535" s="17">
        <v>11000</v>
      </c>
      <c r="AE535" s="7">
        <v>10770.84</v>
      </c>
      <c r="AF535" s="14">
        <v>12723</v>
      </c>
      <c r="AG535" s="14">
        <v>12723</v>
      </c>
      <c r="AH535" s="14">
        <v>10196.84</v>
      </c>
      <c r="AI535" s="14">
        <v>0</v>
      </c>
      <c r="AJ535" s="17">
        <v>4703</v>
      </c>
      <c r="AK535" s="14">
        <v>0</v>
      </c>
      <c r="AL535" s="14">
        <v>0</v>
      </c>
      <c r="AM535" s="14">
        <v>1102.46</v>
      </c>
      <c r="AN535" s="14">
        <v>29.211904761904766</v>
      </c>
      <c r="AO535" s="17" t="e">
        <v>#DIV/0!</v>
      </c>
      <c r="AP535" s="81">
        <v>927.2</v>
      </c>
      <c r="AQ535" s="82">
        <v>1450.5</v>
      </c>
      <c r="AR535" s="1">
        <v>1139.81</v>
      </c>
      <c r="AS535" s="1">
        <v>1137.1099999999999</v>
      </c>
      <c r="AT535" s="1">
        <v>1239.6300000000001</v>
      </c>
      <c r="AU535" s="1">
        <v>1199.31</v>
      </c>
      <c r="AV535" s="1">
        <v>1173.52</v>
      </c>
      <c r="AX535" s="1">
        <v>1.2269000000000001</v>
      </c>
      <c r="AY535" s="1">
        <v>1.5136000000000001</v>
      </c>
      <c r="AZ535" s="1">
        <v>2.5756000000000001</v>
      </c>
      <c r="BA535" s="1">
        <v>2.1991000000000001</v>
      </c>
      <c r="BB535" s="1">
        <v>1.9453</v>
      </c>
      <c r="BF535" s="1">
        <v>1053.8699999999999</v>
      </c>
      <c r="BG535" s="2">
        <v>1053.8699999999999</v>
      </c>
      <c r="BH535" s="1">
        <v>0</v>
      </c>
      <c r="BI535" s="1">
        <v>0</v>
      </c>
      <c r="BJ535" s="1">
        <v>0</v>
      </c>
      <c r="BK535" s="1">
        <v>1053.8699999999999</v>
      </c>
      <c r="BL535" s="1">
        <v>1053.8699999999999</v>
      </c>
      <c r="BM535" s="1">
        <v>1053.8699999999999</v>
      </c>
      <c r="BN535" s="1">
        <v>0</v>
      </c>
      <c r="BO535" s="1">
        <v>1053.83</v>
      </c>
      <c r="BP535" s="1">
        <v>36.76667289370446</v>
      </c>
      <c r="BQ535" s="1">
        <v>0</v>
      </c>
      <c r="BR535" s="1">
        <v>0</v>
      </c>
      <c r="BS535" s="1">
        <v>1053.9100000000001</v>
      </c>
      <c r="BT535" s="1">
        <v>0</v>
      </c>
      <c r="BU535" s="1">
        <v>0</v>
      </c>
      <c r="DB535" s="1">
        <v>0</v>
      </c>
      <c r="DF535" s="14">
        <v>718.98</v>
      </c>
      <c r="DG535" s="14">
        <v>265.08</v>
      </c>
      <c r="DJ535" s="1">
        <v>984.06</v>
      </c>
      <c r="DK535" s="1">
        <v>718.98</v>
      </c>
      <c r="DL535" s="1">
        <v>265.08</v>
      </c>
      <c r="DM535" s="1">
        <v>512.57000000000005</v>
      </c>
      <c r="DN535" s="1">
        <v>209.67</v>
      </c>
      <c r="DO535" s="1">
        <v>4114.38</v>
      </c>
      <c r="DP535" s="1">
        <v>660.35</v>
      </c>
      <c r="DQ535" s="1">
        <v>0</v>
      </c>
      <c r="DX535" s="1">
        <v>21528</v>
      </c>
      <c r="DY535" s="1">
        <v>1</v>
      </c>
      <c r="DZ535" s="1">
        <v>94.32</v>
      </c>
      <c r="EA535" s="1">
        <v>34.77000000000001</v>
      </c>
      <c r="EM535" s="1">
        <v>1102.46</v>
      </c>
      <c r="EO535" s="27">
        <v>4766</v>
      </c>
      <c r="EP535" s="27">
        <v>12247</v>
      </c>
      <c r="EQ535" s="27">
        <v>2968</v>
      </c>
      <c r="ER535" s="27">
        <v>2583</v>
      </c>
      <c r="ES535" s="27">
        <v>3029</v>
      </c>
      <c r="ET535" s="27"/>
      <c r="EU535" s="122">
        <v>-1.3395704869232404E-2</v>
      </c>
      <c r="EV535" s="122">
        <v>3.7412559930833922E-2</v>
      </c>
      <c r="EW535" s="122">
        <v>0.16558897947708742</v>
      </c>
      <c r="EX535" s="122">
        <v>6.1409883720930231E-2</v>
      </c>
      <c r="EY535" s="122">
        <v>3.3003300330033004E-4</v>
      </c>
    </row>
    <row r="536" spans="14:155" x14ac:dyDescent="0.2">
      <c r="N536" s="1">
        <v>4700</v>
      </c>
      <c r="O536" s="1">
        <v>12670</v>
      </c>
      <c r="P536" s="14">
        <v>3182</v>
      </c>
      <c r="Q536" s="1">
        <v>2673</v>
      </c>
      <c r="R536" s="1">
        <v>2803</v>
      </c>
      <c r="X536" s="17">
        <v>1377</v>
      </c>
      <c r="Y536" s="17">
        <v>65</v>
      </c>
      <c r="Z536" s="14">
        <v>0</v>
      </c>
      <c r="AA536" s="14">
        <v>6770.99</v>
      </c>
      <c r="AB536" s="14">
        <v>7292</v>
      </c>
      <c r="AC536" s="17">
        <v>-521.01000000000022</v>
      </c>
      <c r="AD536" s="17">
        <v>7292</v>
      </c>
      <c r="AE536" s="7">
        <v>13881.16</v>
      </c>
      <c r="AF536" s="14">
        <v>12670</v>
      </c>
      <c r="AG536" s="14">
        <v>12670</v>
      </c>
      <c r="AH536" s="14">
        <v>9642.16</v>
      </c>
      <c r="AI536" s="14">
        <v>0</v>
      </c>
      <c r="AJ536" s="17">
        <v>4700</v>
      </c>
      <c r="AK536" s="14">
        <v>0</v>
      </c>
      <c r="AL536" s="14">
        <v>0</v>
      </c>
      <c r="AM536" s="14">
        <v>1067.8</v>
      </c>
      <c r="AN536" s="14">
        <v>27.892857142857142</v>
      </c>
      <c r="AO536" s="17" t="e">
        <v>#DIV/0!</v>
      </c>
      <c r="AP536" s="81">
        <v>925.61</v>
      </c>
      <c r="AQ536" s="82">
        <v>1419.43</v>
      </c>
      <c r="AR536" s="1">
        <v>1136.2</v>
      </c>
      <c r="AS536" s="1">
        <v>1137.3399999999999</v>
      </c>
      <c r="AT536" s="1">
        <v>1238.22</v>
      </c>
      <c r="AU536" s="1">
        <v>1199.31</v>
      </c>
      <c r="AV536" s="1">
        <v>1176.48</v>
      </c>
      <c r="AX536" s="1">
        <v>1.1715</v>
      </c>
      <c r="AY536" s="1">
        <v>1.5158</v>
      </c>
      <c r="AZ536" s="1">
        <v>2.5581</v>
      </c>
      <c r="BA536" s="1">
        <v>2.1991000000000001</v>
      </c>
      <c r="BB536" s="1">
        <v>1.9802</v>
      </c>
      <c r="BF536" s="1">
        <v>1054.3</v>
      </c>
      <c r="BG536" s="2">
        <v>1054.3</v>
      </c>
      <c r="BH536" s="1">
        <v>0</v>
      </c>
      <c r="BI536" s="1">
        <v>0</v>
      </c>
      <c r="BJ536" s="1">
        <v>0</v>
      </c>
      <c r="BK536" s="1">
        <v>1054.3</v>
      </c>
      <c r="BL536" s="1">
        <v>1054.3</v>
      </c>
      <c r="BM536" s="1">
        <v>1054.3</v>
      </c>
      <c r="BN536" s="1">
        <v>0</v>
      </c>
      <c r="BO536" s="1">
        <v>1054.33</v>
      </c>
      <c r="BP536" s="1">
        <v>35.986245581681274</v>
      </c>
      <c r="BQ536" s="1">
        <v>0</v>
      </c>
      <c r="BR536" s="1">
        <v>0</v>
      </c>
      <c r="BS536" s="1">
        <v>1054.3699999999999</v>
      </c>
      <c r="BT536" s="1">
        <v>0</v>
      </c>
      <c r="BU536" s="1">
        <v>0</v>
      </c>
      <c r="DB536" s="1">
        <v>0</v>
      </c>
      <c r="DF536" s="14">
        <v>686.95</v>
      </c>
      <c r="DG536" s="14">
        <v>249.7</v>
      </c>
      <c r="DJ536" s="1">
        <v>936.65000000000009</v>
      </c>
      <c r="DK536" s="1">
        <v>686.95</v>
      </c>
      <c r="DL536" s="1">
        <v>249.7</v>
      </c>
      <c r="DM536" s="1">
        <v>0</v>
      </c>
      <c r="DN536" s="1">
        <v>0</v>
      </c>
      <c r="DO536" s="1">
        <v>4801.33</v>
      </c>
      <c r="DP536" s="1">
        <v>910.05</v>
      </c>
      <c r="DQ536" s="1">
        <v>0</v>
      </c>
      <c r="DX536" s="1">
        <v>0</v>
      </c>
      <c r="DY536" s="1">
        <v>0</v>
      </c>
      <c r="DZ536" s="1">
        <v>91.19</v>
      </c>
      <c r="EA536" s="1">
        <v>33.150000000000006</v>
      </c>
      <c r="EM536" s="1">
        <v>1067.8</v>
      </c>
      <c r="EO536" s="27">
        <v>4772</v>
      </c>
      <c r="EP536" s="27">
        <v>12210</v>
      </c>
      <c r="EQ536" s="27">
        <v>2995</v>
      </c>
      <c r="ER536" s="27">
        <v>2506</v>
      </c>
      <c r="ES536" s="27">
        <v>2802</v>
      </c>
      <c r="ET536" s="27"/>
      <c r="EU536" s="122">
        <v>-1.5319148936170212E-2</v>
      </c>
      <c r="EV536" s="122">
        <v>3.6306235201262825E-2</v>
      </c>
      <c r="EW536" s="122">
        <v>5.8768070395977375E-2</v>
      </c>
      <c r="EX536" s="122">
        <v>6.2476618032173588E-2</v>
      </c>
      <c r="EY536" s="122">
        <v>3.5676061362825543E-4</v>
      </c>
    </row>
    <row r="537" spans="14:155" x14ac:dyDescent="0.2">
      <c r="N537" s="1">
        <v>4700</v>
      </c>
      <c r="O537" s="1">
        <v>12581</v>
      </c>
      <c r="P537" s="14">
        <v>3248</v>
      </c>
      <c r="Q537" s="1">
        <v>2707</v>
      </c>
      <c r="R537" s="1">
        <v>3012</v>
      </c>
      <c r="X537" s="17">
        <v>1378</v>
      </c>
      <c r="Y537" s="17">
        <v>66</v>
      </c>
      <c r="Z537" s="14">
        <v>0</v>
      </c>
      <c r="AA537" s="14">
        <v>8425.23</v>
      </c>
      <c r="AB537" s="14">
        <v>8983</v>
      </c>
      <c r="AC537" s="17">
        <v>-557.77000000000044</v>
      </c>
      <c r="AD537" s="17">
        <v>8983</v>
      </c>
      <c r="AE537" s="7">
        <v>12660.02</v>
      </c>
      <c r="AF537" s="14">
        <v>12581</v>
      </c>
      <c r="AG537" s="14">
        <v>12581</v>
      </c>
      <c r="AH537" s="14">
        <v>10177.02</v>
      </c>
      <c r="AI537" s="14">
        <v>0</v>
      </c>
      <c r="AJ537" s="17">
        <v>4700</v>
      </c>
      <c r="AK537" s="14">
        <v>0</v>
      </c>
      <c r="AL537" s="14">
        <v>0</v>
      </c>
      <c r="AM537" s="14">
        <v>1081.29</v>
      </c>
      <c r="AN537" s="14">
        <v>28.376190476190477</v>
      </c>
      <c r="AO537" s="17" t="e">
        <v>#DIV/0!</v>
      </c>
      <c r="AP537" s="81">
        <v>524.24</v>
      </c>
      <c r="AQ537" s="82">
        <v>1555.45</v>
      </c>
      <c r="AR537" s="1">
        <v>1137.43</v>
      </c>
      <c r="AS537" s="1">
        <v>1131.68</v>
      </c>
      <c r="AT537" s="1">
        <v>1225.23</v>
      </c>
      <c r="AU537" s="1">
        <v>1199.31</v>
      </c>
      <c r="AV537" s="1">
        <v>1177.42</v>
      </c>
      <c r="AX537" s="1">
        <v>1.1918</v>
      </c>
      <c r="AY537" s="1">
        <v>1.4514</v>
      </c>
      <c r="AZ537" s="1">
        <v>2.4087999999999998</v>
      </c>
      <c r="BA537" s="1">
        <v>2.1991000000000001</v>
      </c>
      <c r="BB537" s="1">
        <v>1.9897</v>
      </c>
      <c r="BF537" s="1">
        <v>1053.82</v>
      </c>
      <c r="BG537" s="2">
        <v>1053.82</v>
      </c>
      <c r="BH537" s="1">
        <v>0</v>
      </c>
      <c r="BI537" s="1">
        <v>0</v>
      </c>
      <c r="BJ537" s="1">
        <v>0</v>
      </c>
      <c r="BK537" s="1">
        <v>1053.82</v>
      </c>
      <c r="BL537" s="1">
        <v>1053.82</v>
      </c>
      <c r="BM537" s="1">
        <v>1053.82</v>
      </c>
      <c r="BN537" s="1">
        <v>0</v>
      </c>
      <c r="BO537" s="1">
        <v>1053.77</v>
      </c>
      <c r="BP537" s="1">
        <v>35.725007619628165</v>
      </c>
      <c r="BQ537" s="1">
        <v>0</v>
      </c>
      <c r="BR537" s="1">
        <v>0</v>
      </c>
      <c r="BS537" s="1">
        <v>1053.83</v>
      </c>
      <c r="BT537" s="1">
        <v>0</v>
      </c>
      <c r="BU537" s="1">
        <v>0</v>
      </c>
      <c r="DB537" s="1">
        <v>0</v>
      </c>
      <c r="DF537" s="14">
        <v>702.82</v>
      </c>
      <c r="DG537" s="14">
        <v>234.89</v>
      </c>
      <c r="DJ537" s="1">
        <v>937.71</v>
      </c>
      <c r="DK537" s="1">
        <v>702.82</v>
      </c>
      <c r="DL537" s="1">
        <v>234.89</v>
      </c>
      <c r="DM537" s="1">
        <v>1003.02</v>
      </c>
      <c r="DN537" s="1">
        <v>280.02</v>
      </c>
      <c r="DO537" s="1">
        <v>4501.13</v>
      </c>
      <c r="DP537" s="1">
        <v>864.92000000000007</v>
      </c>
      <c r="DQ537" s="1">
        <v>0</v>
      </c>
      <c r="DX537" s="1">
        <v>42127</v>
      </c>
      <c r="DY537" s="1">
        <v>1</v>
      </c>
      <c r="DZ537" s="1">
        <v>95.9</v>
      </c>
      <c r="EA537" s="1">
        <v>32.049999999999997</v>
      </c>
      <c r="EM537" s="1">
        <v>1081.29</v>
      </c>
      <c r="EO537" s="27">
        <v>4773.7</v>
      </c>
      <c r="EP537" s="27">
        <v>12094.8</v>
      </c>
      <c r="EQ537" s="27">
        <v>3181.8</v>
      </c>
      <c r="ER537" s="27">
        <v>2535.4</v>
      </c>
      <c r="ES537" s="27">
        <v>2943.3</v>
      </c>
      <c r="ET537" s="27"/>
      <c r="EU537" s="122">
        <v>-1.568085106382975E-2</v>
      </c>
      <c r="EV537" s="122">
        <v>3.8645576663222374E-2</v>
      </c>
      <c r="EW537" s="122">
        <v>2.0381773399014723E-2</v>
      </c>
      <c r="EX537" s="122">
        <v>6.3391207979312858E-2</v>
      </c>
      <c r="EY537" s="122">
        <v>2.2808764940238983E-2</v>
      </c>
    </row>
    <row r="538" spans="14:155" x14ac:dyDescent="0.2">
      <c r="N538" s="1">
        <v>4700</v>
      </c>
      <c r="O538" s="1">
        <v>12609</v>
      </c>
      <c r="P538" s="14">
        <v>3507</v>
      </c>
      <c r="Q538" s="1">
        <v>2654</v>
      </c>
      <c r="R538" s="1">
        <v>3618</v>
      </c>
      <c r="X538" s="17">
        <v>1438</v>
      </c>
      <c r="Y538" s="17">
        <v>68</v>
      </c>
      <c r="Z538" s="14">
        <v>0</v>
      </c>
      <c r="AA538" s="14">
        <v>9396.73</v>
      </c>
      <c r="AB538" s="14">
        <v>10083</v>
      </c>
      <c r="AC538" s="17">
        <v>-686.27000000000044</v>
      </c>
      <c r="AD538" s="17">
        <v>10083</v>
      </c>
      <c r="AE538" s="7">
        <v>12206.39</v>
      </c>
      <c r="AF538" s="14">
        <v>12609</v>
      </c>
      <c r="AG538" s="14">
        <v>12609</v>
      </c>
      <c r="AH538" s="14">
        <v>10812.39</v>
      </c>
      <c r="AI538" s="14">
        <v>0</v>
      </c>
      <c r="AJ538" s="17">
        <v>4700</v>
      </c>
      <c r="AK538" s="14">
        <v>0</v>
      </c>
      <c r="AL538" s="14">
        <v>0</v>
      </c>
      <c r="AM538" s="14">
        <v>1091.43</v>
      </c>
      <c r="AN538" s="14">
        <v>27.62857142857143</v>
      </c>
      <c r="AO538" s="17" t="e">
        <v>#DIV/0!</v>
      </c>
      <c r="AP538" s="81">
        <v>474.63</v>
      </c>
      <c r="AQ538" s="82">
        <v>1726.55</v>
      </c>
      <c r="AR538" s="1">
        <v>1135.8</v>
      </c>
      <c r="AS538" s="1">
        <v>1136.93</v>
      </c>
      <c r="AT538" s="1">
        <v>1233.51</v>
      </c>
      <c r="AU538" s="1">
        <v>1198.53</v>
      </c>
      <c r="AV538" s="1">
        <v>1161.98</v>
      </c>
      <c r="AX538" s="1">
        <v>1.1604000000000001</v>
      </c>
      <c r="AY538" s="1">
        <v>1.5094000000000001</v>
      </c>
      <c r="AZ538" s="1">
        <v>2.4940000000000002</v>
      </c>
      <c r="BA538" s="1">
        <v>2.1606000000000001</v>
      </c>
      <c r="BB538" s="1">
        <v>1.7755000000000001</v>
      </c>
      <c r="BF538" s="1">
        <v>1054.57</v>
      </c>
      <c r="BG538" s="2">
        <v>1054.57</v>
      </c>
      <c r="BH538" s="1">
        <v>0</v>
      </c>
      <c r="BI538" s="1">
        <v>0</v>
      </c>
      <c r="BJ538" s="1">
        <v>0</v>
      </c>
      <c r="BK538" s="1">
        <v>1054.57</v>
      </c>
      <c r="BL538" s="1">
        <v>1054.57</v>
      </c>
      <c r="BM538" s="1">
        <v>1054.57</v>
      </c>
      <c r="BN538" s="1">
        <v>0</v>
      </c>
      <c r="BO538" s="1">
        <v>1054.56</v>
      </c>
      <c r="BP538" s="1">
        <v>36.11082398109864</v>
      </c>
      <c r="BQ538" s="1">
        <v>0</v>
      </c>
      <c r="BR538" s="1">
        <v>0</v>
      </c>
      <c r="BS538" s="1">
        <v>1054.68</v>
      </c>
      <c r="BT538" s="1">
        <v>0</v>
      </c>
      <c r="BU538" s="1">
        <v>0</v>
      </c>
      <c r="DB538" s="1">
        <v>0</v>
      </c>
      <c r="DF538" s="14">
        <v>710.15</v>
      </c>
      <c r="DG538" s="14">
        <v>268.02</v>
      </c>
      <c r="DJ538" s="1">
        <v>978.17</v>
      </c>
      <c r="DK538" s="1">
        <v>710.15</v>
      </c>
      <c r="DL538" s="1">
        <v>268.02</v>
      </c>
      <c r="DM538" s="1">
        <v>774.6</v>
      </c>
      <c r="DN538" s="1">
        <v>210.19</v>
      </c>
      <c r="DO538" s="1">
        <v>4436.68</v>
      </c>
      <c r="DP538" s="1">
        <v>922.75</v>
      </c>
      <c r="DQ538" s="1">
        <v>0</v>
      </c>
      <c r="DX538" s="1">
        <v>32533</v>
      </c>
      <c r="DY538" s="1">
        <v>1</v>
      </c>
      <c r="DZ538" s="1">
        <v>89.71</v>
      </c>
      <c r="EA538" s="1">
        <v>33.86</v>
      </c>
      <c r="EM538" s="1">
        <v>1091.43</v>
      </c>
      <c r="EO538" s="27">
        <v>4769.7</v>
      </c>
      <c r="EP538" s="27">
        <v>12139.7</v>
      </c>
      <c r="EQ538" s="27">
        <v>3189.9</v>
      </c>
      <c r="ER538" s="27">
        <v>2484.1</v>
      </c>
      <c r="ES538" s="27">
        <v>3508.9</v>
      </c>
      <c r="ET538" s="27"/>
      <c r="EU538" s="122">
        <v>-1.4829787234042515E-2</v>
      </c>
      <c r="EV538" s="122">
        <v>3.7219446427155148E-2</v>
      </c>
      <c r="EW538" s="122">
        <v>9.0419161676646681E-2</v>
      </c>
      <c r="EX538" s="122">
        <v>6.4016578749058056E-2</v>
      </c>
      <c r="EY538" s="122">
        <v>3.0154781647318937E-2</v>
      </c>
    </row>
    <row r="539" spans="14:155" x14ac:dyDescent="0.2">
      <c r="N539" s="1">
        <v>4699</v>
      </c>
      <c r="O539" s="1">
        <v>12680</v>
      </c>
      <c r="P539" s="14">
        <v>3294</v>
      </c>
      <c r="Q539" s="1">
        <v>2647</v>
      </c>
      <c r="R539" s="1">
        <v>3180</v>
      </c>
      <c r="X539" s="17">
        <v>1419</v>
      </c>
      <c r="Y539" s="17">
        <v>66</v>
      </c>
      <c r="Z539" s="14">
        <v>0</v>
      </c>
      <c r="AA539" s="14">
        <v>10342.25</v>
      </c>
      <c r="AB539" s="14">
        <v>11000</v>
      </c>
      <c r="AC539" s="17">
        <v>-657.75</v>
      </c>
      <c r="AD539" s="17">
        <v>11000</v>
      </c>
      <c r="AE539" s="7">
        <v>10659.27</v>
      </c>
      <c r="AF539" s="14">
        <v>12680</v>
      </c>
      <c r="AG539" s="14">
        <v>12680</v>
      </c>
      <c r="AH539" s="14">
        <v>10133.27</v>
      </c>
      <c r="AI539" s="14">
        <v>0</v>
      </c>
      <c r="AJ539" s="17">
        <v>4699</v>
      </c>
      <c r="AK539" s="14">
        <v>0</v>
      </c>
      <c r="AL539" s="14">
        <v>0</v>
      </c>
      <c r="AM539" s="14">
        <v>1111.1500000000001</v>
      </c>
      <c r="AN539" s="14">
        <v>27.94285714285714</v>
      </c>
      <c r="AO539" s="17" t="e">
        <v>#DIV/0!</v>
      </c>
      <c r="AP539" s="81">
        <v>522.29</v>
      </c>
      <c r="AQ539" s="82">
        <v>1722.29</v>
      </c>
      <c r="AR539" s="1">
        <v>1136.1400000000001</v>
      </c>
      <c r="AS539" s="1">
        <v>1133.5999999999999</v>
      </c>
      <c r="AT539" s="1">
        <v>1231.76</v>
      </c>
      <c r="AU539" s="1">
        <v>1198.53</v>
      </c>
      <c r="AV539" s="1">
        <v>1170.68</v>
      </c>
      <c r="AX539" s="1">
        <v>1.1736</v>
      </c>
      <c r="AY539" s="1">
        <v>1.4736</v>
      </c>
      <c r="AZ539" s="1">
        <v>2.4609999999999999</v>
      </c>
      <c r="BA539" s="1">
        <v>2.1606000000000001</v>
      </c>
      <c r="BB539" s="1">
        <v>1.9012</v>
      </c>
      <c r="BF539" s="1">
        <v>1053.81</v>
      </c>
      <c r="BG539" s="2">
        <v>1053.81</v>
      </c>
      <c r="BH539" s="1">
        <v>0</v>
      </c>
      <c r="BI539" s="1">
        <v>0</v>
      </c>
      <c r="BJ539" s="1">
        <v>0</v>
      </c>
      <c r="BK539" s="1">
        <v>1053.81</v>
      </c>
      <c r="BL539" s="1">
        <v>1053.81</v>
      </c>
      <c r="BM539" s="1">
        <v>1053.81</v>
      </c>
      <c r="BN539" s="1">
        <v>0</v>
      </c>
      <c r="BO539" s="1">
        <v>1053.8</v>
      </c>
      <c r="BP539" s="1">
        <v>36.433584905660375</v>
      </c>
      <c r="BQ539" s="1">
        <v>0</v>
      </c>
      <c r="BR539" s="1">
        <v>0</v>
      </c>
      <c r="BS539" s="1">
        <v>1053.8900000000001</v>
      </c>
      <c r="BT539" s="1">
        <v>0</v>
      </c>
      <c r="BU539" s="1">
        <v>0</v>
      </c>
      <c r="DB539" s="1">
        <v>0</v>
      </c>
      <c r="DF539" s="14">
        <v>715.06</v>
      </c>
      <c r="DG539" s="14">
        <v>250.43</v>
      </c>
      <c r="DJ539" s="1">
        <v>965.49</v>
      </c>
      <c r="DK539" s="1">
        <v>715.06</v>
      </c>
      <c r="DL539" s="1">
        <v>250.43</v>
      </c>
      <c r="DM539" s="1">
        <v>554.26</v>
      </c>
      <c r="DN539" s="1">
        <v>327.14</v>
      </c>
      <c r="DO539" s="1">
        <v>4597.4800000000005</v>
      </c>
      <c r="DP539" s="1">
        <v>846.04</v>
      </c>
      <c r="DQ539" s="1">
        <v>0</v>
      </c>
      <c r="DX539" s="1">
        <v>23279</v>
      </c>
      <c r="DY539" s="1">
        <v>1</v>
      </c>
      <c r="DZ539" s="1">
        <v>92.79</v>
      </c>
      <c r="EA539" s="1">
        <v>32.5</v>
      </c>
      <c r="EM539" s="1">
        <v>1111.1500000000001</v>
      </c>
      <c r="EO539" s="27">
        <v>4773.5</v>
      </c>
      <c r="EP539" s="27">
        <v>12200.2</v>
      </c>
      <c r="EQ539" s="27">
        <v>3221</v>
      </c>
      <c r="ER539" s="27">
        <v>2478.6999999999998</v>
      </c>
      <c r="ES539" s="27">
        <v>3107.3</v>
      </c>
      <c r="ET539" s="27"/>
      <c r="EU539" s="122">
        <v>-1.5854437114279633E-2</v>
      </c>
      <c r="EV539" s="122">
        <v>3.7839116719242845E-2</v>
      </c>
      <c r="EW539" s="122">
        <v>2.2161505768063146E-2</v>
      </c>
      <c r="EX539" s="122">
        <v>6.3581412920287184E-2</v>
      </c>
      <c r="EY539" s="122">
        <v>2.2861635220125728E-2</v>
      </c>
    </row>
    <row r="540" spans="14:155" x14ac:dyDescent="0.2">
      <c r="N540" s="1">
        <v>4700</v>
      </c>
      <c r="O540" s="1">
        <v>12310</v>
      </c>
      <c r="P540" s="14">
        <v>3227</v>
      </c>
      <c r="Q540" s="1">
        <v>2578</v>
      </c>
      <c r="R540" s="1">
        <v>2976</v>
      </c>
      <c r="X540" s="17">
        <v>1428</v>
      </c>
      <c r="Y540" s="17">
        <v>64</v>
      </c>
      <c r="Z540" s="14">
        <v>0</v>
      </c>
      <c r="AA540" s="14">
        <v>10705.5</v>
      </c>
      <c r="AB540" s="14">
        <v>11156</v>
      </c>
      <c r="AC540" s="17">
        <v>-450.5</v>
      </c>
      <c r="AD540" s="17">
        <v>11156</v>
      </c>
      <c r="AE540" s="7">
        <v>10174.49</v>
      </c>
      <c r="AF540" s="14">
        <v>12310</v>
      </c>
      <c r="AG540" s="14">
        <v>12310</v>
      </c>
      <c r="AH540" s="14">
        <v>10174.49</v>
      </c>
      <c r="AI540" s="14">
        <v>0</v>
      </c>
      <c r="AJ540" s="17">
        <v>4700</v>
      </c>
      <c r="AK540" s="14">
        <v>0</v>
      </c>
      <c r="AL540" s="14">
        <v>0</v>
      </c>
      <c r="AM540" s="14">
        <v>1096.1300000000001</v>
      </c>
      <c r="AN540" s="14">
        <v>27.833333333333332</v>
      </c>
      <c r="AO540" s="17" t="e">
        <v>#DIV/0!</v>
      </c>
      <c r="AP540" s="81">
        <v>580.67999999999995</v>
      </c>
      <c r="AQ540" s="82">
        <v>1291.7</v>
      </c>
      <c r="AR540" s="1">
        <v>1136.3599999999999</v>
      </c>
      <c r="AS540" s="1">
        <v>1136.94</v>
      </c>
      <c r="AT540" s="1">
        <v>1229.2</v>
      </c>
      <c r="AU540" s="1">
        <v>1198.53</v>
      </c>
      <c r="AV540" s="1">
        <v>1178.72</v>
      </c>
      <c r="AX540" s="1">
        <v>1.169</v>
      </c>
      <c r="AY540" s="1">
        <v>1.5085</v>
      </c>
      <c r="AZ540" s="1">
        <v>2.4274</v>
      </c>
      <c r="BA540" s="1">
        <v>2.1606000000000001</v>
      </c>
      <c r="BB540" s="1">
        <v>2.0045999999999999</v>
      </c>
      <c r="BF540" s="1">
        <v>1053.6199999999999</v>
      </c>
      <c r="BG540" s="2">
        <v>1053.6199999999999</v>
      </c>
      <c r="BH540" s="1">
        <v>0</v>
      </c>
      <c r="BI540" s="1">
        <v>0</v>
      </c>
      <c r="BJ540" s="1">
        <v>0</v>
      </c>
      <c r="BK540" s="1">
        <v>1053.6199999999999</v>
      </c>
      <c r="BL540" s="1">
        <v>1053.6199999999999</v>
      </c>
      <c r="BM540" s="1">
        <v>1053.6199999999999</v>
      </c>
      <c r="BN540" s="1">
        <v>0</v>
      </c>
      <c r="BO540" s="1">
        <v>1053.54</v>
      </c>
      <c r="BP540" s="1">
        <v>37.664689232678064</v>
      </c>
      <c r="BQ540" s="1">
        <v>0</v>
      </c>
      <c r="BR540" s="1">
        <v>0</v>
      </c>
      <c r="BS540" s="1">
        <v>1053.68</v>
      </c>
      <c r="BT540" s="1">
        <v>0</v>
      </c>
      <c r="BU540" s="1">
        <v>0</v>
      </c>
      <c r="DB540" s="1">
        <v>0</v>
      </c>
      <c r="DF540" s="14">
        <v>698.4</v>
      </c>
      <c r="DG540" s="14">
        <v>273.01</v>
      </c>
      <c r="DJ540" s="1">
        <v>971.41</v>
      </c>
      <c r="DK540" s="1">
        <v>698.4</v>
      </c>
      <c r="DL540" s="1">
        <v>273.01</v>
      </c>
      <c r="DM540" s="1">
        <v>1055.29</v>
      </c>
      <c r="DN540" s="1">
        <v>233.74</v>
      </c>
      <c r="DO540" s="1">
        <v>4240.5899999999992</v>
      </c>
      <c r="DP540" s="1">
        <v>885.31</v>
      </c>
      <c r="DQ540" s="1">
        <v>0</v>
      </c>
      <c r="DX540" s="1">
        <v>44322</v>
      </c>
      <c r="DY540" s="1">
        <v>1</v>
      </c>
      <c r="DZ540" s="1">
        <v>89.57</v>
      </c>
      <c r="EA540" s="1">
        <v>35.010000000000005</v>
      </c>
      <c r="EM540" s="1">
        <v>1096.1300000000001</v>
      </c>
      <c r="EO540" s="27">
        <v>4786.5</v>
      </c>
      <c r="EP540" s="27">
        <v>12479.4</v>
      </c>
      <c r="EQ540" s="27">
        <v>3033.2</v>
      </c>
      <c r="ER540" s="27">
        <v>2422.4</v>
      </c>
      <c r="ES540" s="27">
        <v>2920.1</v>
      </c>
      <c r="ET540" s="27"/>
      <c r="EU540" s="122">
        <v>-1.8404255319148938E-2</v>
      </c>
      <c r="EV540" s="122">
        <v>-1.3761169780666096E-2</v>
      </c>
      <c r="EW540" s="122">
        <v>6.0055779361636252E-2</v>
      </c>
      <c r="EX540" s="122">
        <v>6.035686578743208E-2</v>
      </c>
      <c r="EY540" s="122">
        <v>1.8783602150537666E-2</v>
      </c>
    </row>
    <row r="541" spans="14:155" x14ac:dyDescent="0.2">
      <c r="N541" s="1">
        <v>4700</v>
      </c>
      <c r="O541" s="1">
        <v>12409</v>
      </c>
      <c r="P541" s="14">
        <v>3162</v>
      </c>
      <c r="Q541" s="1">
        <v>2708</v>
      </c>
      <c r="R541" s="1">
        <v>2794</v>
      </c>
      <c r="X541" s="17">
        <v>1411</v>
      </c>
      <c r="Y541" s="17">
        <v>64</v>
      </c>
      <c r="Z541" s="14">
        <v>0</v>
      </c>
      <c r="AA541" s="14">
        <v>8486.94</v>
      </c>
      <c r="AB541" s="14">
        <v>11000</v>
      </c>
      <c r="AC541" s="17">
        <v>-2513.0599999999995</v>
      </c>
      <c r="AD541" s="17">
        <v>11000</v>
      </c>
      <c r="AE541" s="7">
        <v>10344.24</v>
      </c>
      <c r="AF541" s="14">
        <v>12409</v>
      </c>
      <c r="AG541" s="14">
        <v>12409</v>
      </c>
      <c r="AH541" s="14">
        <v>9987.24</v>
      </c>
      <c r="AI541" s="14">
        <v>0</v>
      </c>
      <c r="AJ541" s="17">
        <v>4700</v>
      </c>
      <c r="AK541" s="14">
        <v>0</v>
      </c>
      <c r="AL541" s="14">
        <v>0</v>
      </c>
      <c r="AM541" s="14">
        <v>896.53</v>
      </c>
      <c r="AN541" s="14">
        <v>28</v>
      </c>
      <c r="AO541" s="17" t="e">
        <v>#DIV/0!</v>
      </c>
      <c r="AP541" s="81">
        <v>458.63</v>
      </c>
      <c r="AQ541" s="82">
        <v>1598.6</v>
      </c>
      <c r="AR541" s="1">
        <v>1135.93</v>
      </c>
      <c r="AS541" s="1">
        <v>1133.8800000000001</v>
      </c>
      <c r="AT541" s="1">
        <v>1231.8900000000001</v>
      </c>
      <c r="AU541" s="1">
        <v>1198.53</v>
      </c>
      <c r="AV541" s="1">
        <v>1175.02</v>
      </c>
      <c r="AX541" s="1">
        <v>1.1759999999999999</v>
      </c>
      <c r="AY541" s="1">
        <v>1.4679</v>
      </c>
      <c r="AZ541" s="1">
        <v>2.4584000000000001</v>
      </c>
      <c r="BA541" s="1">
        <v>2.1606000000000001</v>
      </c>
      <c r="BB541" s="1">
        <v>1.9637</v>
      </c>
      <c r="BF541" s="1">
        <v>1054.08</v>
      </c>
      <c r="BG541" s="2">
        <v>1054.08</v>
      </c>
      <c r="BH541" s="1">
        <v>0</v>
      </c>
      <c r="BI541" s="1">
        <v>0</v>
      </c>
      <c r="BJ541" s="1">
        <v>0</v>
      </c>
      <c r="BK541" s="1">
        <v>1054.08</v>
      </c>
      <c r="BL541" s="1">
        <v>1054.08</v>
      </c>
      <c r="BM541" s="1">
        <v>1054.08</v>
      </c>
      <c r="BN541" s="1">
        <v>0</v>
      </c>
      <c r="BO541" s="1">
        <v>1054.08</v>
      </c>
      <c r="BP541" s="1">
        <v>37.23392697784503</v>
      </c>
      <c r="BQ541" s="1">
        <v>0</v>
      </c>
      <c r="BR541" s="1">
        <v>0</v>
      </c>
      <c r="BS541" s="1">
        <v>1054.1400000000001</v>
      </c>
      <c r="BT541" s="1">
        <v>0</v>
      </c>
      <c r="BU541" s="1">
        <v>0</v>
      </c>
      <c r="DB541" s="1">
        <v>0</v>
      </c>
      <c r="DF541" s="14">
        <v>696.37</v>
      </c>
      <c r="DG541" s="14">
        <v>263.26</v>
      </c>
      <c r="DJ541" s="1">
        <v>959.63</v>
      </c>
      <c r="DK541" s="1">
        <v>696.37</v>
      </c>
      <c r="DL541" s="1">
        <v>263.26</v>
      </c>
      <c r="DM541" s="1">
        <v>490.07</v>
      </c>
      <c r="DN541" s="1">
        <v>280.05</v>
      </c>
      <c r="DO541" s="1">
        <v>4446.8899999999994</v>
      </c>
      <c r="DP541" s="1">
        <v>868.52</v>
      </c>
      <c r="DQ541" s="1">
        <v>0</v>
      </c>
      <c r="DX541" s="1">
        <v>20583</v>
      </c>
      <c r="DY541" s="1">
        <v>1</v>
      </c>
      <c r="DZ541" s="1">
        <v>95.08</v>
      </c>
      <c r="EA541" s="1">
        <v>35.940000000000012</v>
      </c>
      <c r="EM541" s="1">
        <v>896.53</v>
      </c>
      <c r="EO541" s="27">
        <v>4765</v>
      </c>
      <c r="EP541" s="27">
        <v>12795</v>
      </c>
      <c r="EQ541" s="27">
        <v>3081</v>
      </c>
      <c r="ER541" s="27">
        <v>2353</v>
      </c>
      <c r="ES541" s="27">
        <v>2794</v>
      </c>
      <c r="ET541" s="27"/>
      <c r="EU541" s="122">
        <v>-1.3829787234042552E-2</v>
      </c>
      <c r="EV541" s="122">
        <v>-3.1106454992344268E-2</v>
      </c>
      <c r="EW541" s="122">
        <v>2.5616698292220113E-2</v>
      </c>
      <c r="EX541" s="122">
        <v>0.13109305760709011</v>
      </c>
      <c r="EY541" s="122">
        <v>0</v>
      </c>
    </row>
    <row r="542" spans="14:155" x14ac:dyDescent="0.2">
      <c r="N542" s="1">
        <v>4700</v>
      </c>
      <c r="O542" s="1">
        <v>12295</v>
      </c>
      <c r="P542" s="14">
        <v>3279</v>
      </c>
      <c r="Q542" s="1">
        <v>2712</v>
      </c>
      <c r="R542" s="1">
        <v>3086</v>
      </c>
      <c r="X542" s="17">
        <v>1374</v>
      </c>
      <c r="Y542" s="17">
        <v>65</v>
      </c>
      <c r="Z542" s="14">
        <v>0</v>
      </c>
      <c r="AA542" s="14">
        <v>10485.02</v>
      </c>
      <c r="AB542" s="14">
        <v>11000</v>
      </c>
      <c r="AC542" s="17">
        <v>-514.97999999999956</v>
      </c>
      <c r="AD542" s="17">
        <v>11000</v>
      </c>
      <c r="AE542" s="7">
        <v>10216.14</v>
      </c>
      <c r="AF542" s="14">
        <v>12295</v>
      </c>
      <c r="AG542" s="14">
        <v>12295</v>
      </c>
      <c r="AH542" s="14">
        <v>10036.14</v>
      </c>
      <c r="AI542" s="14">
        <v>0</v>
      </c>
      <c r="AJ542" s="17">
        <v>4700</v>
      </c>
      <c r="AK542" s="14">
        <v>0</v>
      </c>
      <c r="AL542" s="14">
        <v>0</v>
      </c>
      <c r="AM542" s="14">
        <v>1102.6099999999999</v>
      </c>
      <c r="AN542" s="14">
        <v>28.378571428571426</v>
      </c>
      <c r="AO542" s="17" t="e">
        <v>#DIV/0!</v>
      </c>
      <c r="AP542" s="81">
        <v>653.79</v>
      </c>
      <c r="AQ542" s="82">
        <v>1660.46</v>
      </c>
      <c r="AR542" s="1">
        <v>1137.04</v>
      </c>
      <c r="AS542" s="1">
        <v>1135.8399999999999</v>
      </c>
      <c r="AT542" s="1">
        <v>1228.5899999999999</v>
      </c>
      <c r="AU542" s="1">
        <v>1198.53</v>
      </c>
      <c r="AV542" s="1">
        <v>1175.6500000000001</v>
      </c>
      <c r="AX542" s="1">
        <v>1.1919</v>
      </c>
      <c r="AY542" s="1">
        <v>1.4933000000000001</v>
      </c>
      <c r="AZ542" s="1">
        <v>2.4232</v>
      </c>
      <c r="BA542" s="1">
        <v>2.1606000000000001</v>
      </c>
      <c r="BB542" s="1">
        <v>1.9659</v>
      </c>
      <c r="BF542" s="1">
        <v>1054.3</v>
      </c>
      <c r="BG542" s="2">
        <v>1054.3</v>
      </c>
      <c r="BH542" s="1">
        <v>0</v>
      </c>
      <c r="BI542" s="1">
        <v>0</v>
      </c>
      <c r="BJ542" s="1">
        <v>0</v>
      </c>
      <c r="BK542" s="1">
        <v>1054.3</v>
      </c>
      <c r="BL542" s="1">
        <v>1054.3</v>
      </c>
      <c r="BM542" s="1">
        <v>1054.3</v>
      </c>
      <c r="BN542" s="1">
        <v>0</v>
      </c>
      <c r="BO542" s="1">
        <v>1054.33</v>
      </c>
      <c r="BP542" s="1">
        <v>35.851488186560296</v>
      </c>
      <c r="BQ542" s="1">
        <v>0</v>
      </c>
      <c r="BR542" s="1">
        <v>0</v>
      </c>
      <c r="BS542" s="1">
        <v>1054.3599999999999</v>
      </c>
      <c r="BT542" s="1">
        <v>0</v>
      </c>
      <c r="BU542" s="1">
        <v>0</v>
      </c>
      <c r="DB542" s="1">
        <v>0</v>
      </c>
      <c r="DF542" s="14">
        <v>682.54</v>
      </c>
      <c r="DG542" s="14">
        <v>252.18</v>
      </c>
      <c r="DJ542" s="1">
        <v>934.72</v>
      </c>
      <c r="DK542" s="1">
        <v>682.54</v>
      </c>
      <c r="DL542" s="1">
        <v>252.18</v>
      </c>
      <c r="DM542" s="1">
        <v>1219.43</v>
      </c>
      <c r="DN542" s="1">
        <v>210.31</v>
      </c>
      <c r="DO542" s="1">
        <v>3910</v>
      </c>
      <c r="DP542" s="1">
        <v>910.3900000000001</v>
      </c>
      <c r="DQ542" s="1">
        <v>0</v>
      </c>
      <c r="DX542" s="1">
        <v>51216</v>
      </c>
      <c r="DY542" s="1">
        <v>1</v>
      </c>
      <c r="DZ542" s="1">
        <v>91.24</v>
      </c>
      <c r="EA542" s="1">
        <v>33.710000000000008</v>
      </c>
      <c r="EM542" s="1">
        <v>1102.6099999999999</v>
      </c>
      <c r="EO542" s="27">
        <v>4770</v>
      </c>
      <c r="EP542" s="27">
        <v>12772</v>
      </c>
      <c r="EQ542" s="27">
        <v>2749</v>
      </c>
      <c r="ER542" s="27">
        <v>2533</v>
      </c>
      <c r="ES542" s="27">
        <v>3086</v>
      </c>
      <c r="ET542" s="27"/>
      <c r="EU542" s="122">
        <v>-1.4893617021276596E-2</v>
      </c>
      <c r="EV542" s="122">
        <v>-3.8796258641724278E-2</v>
      </c>
      <c r="EW542" s="122">
        <v>0.16163464470875266</v>
      </c>
      <c r="EX542" s="122">
        <v>6.6002949852507375E-2</v>
      </c>
      <c r="EY542" s="122">
        <v>0</v>
      </c>
    </row>
    <row r="543" spans="14:155" x14ac:dyDescent="0.2">
      <c r="N543" s="1">
        <v>4700</v>
      </c>
      <c r="O543" s="1">
        <v>12665</v>
      </c>
      <c r="P543" s="14">
        <v>3492</v>
      </c>
      <c r="Q543" s="1">
        <v>2672</v>
      </c>
      <c r="R543" s="1">
        <v>2925</v>
      </c>
      <c r="X543" s="17">
        <v>1469</v>
      </c>
      <c r="Y543" s="17">
        <v>66</v>
      </c>
      <c r="Z543" s="14">
        <v>0</v>
      </c>
      <c r="AA543" s="14">
        <v>10439.14</v>
      </c>
      <c r="AB543" s="14">
        <v>11000</v>
      </c>
      <c r="AC543" s="17">
        <v>-560.86000000000058</v>
      </c>
      <c r="AD543" s="17">
        <v>11000</v>
      </c>
      <c r="AE543" s="7">
        <v>10483.34</v>
      </c>
      <c r="AF543" s="14">
        <v>12665</v>
      </c>
      <c r="AG543" s="14">
        <v>12665</v>
      </c>
      <c r="AH543" s="14">
        <v>9992.34</v>
      </c>
      <c r="AI543" s="14">
        <v>0</v>
      </c>
      <c r="AJ543" s="17">
        <v>4700</v>
      </c>
      <c r="AK543" s="14">
        <v>0</v>
      </c>
      <c r="AL543" s="14">
        <v>0</v>
      </c>
      <c r="AM543" s="14">
        <v>1103.33</v>
      </c>
      <c r="AN543" s="14">
        <v>28.214285714285715</v>
      </c>
      <c r="AO543" s="17" t="e">
        <v>#DIV/0!</v>
      </c>
      <c r="AP543" s="81">
        <v>675.01</v>
      </c>
      <c r="AQ543" s="82">
        <v>1657.32</v>
      </c>
      <c r="AR543" s="1">
        <v>1134.1600000000001</v>
      </c>
      <c r="AS543" s="1">
        <v>1134.76</v>
      </c>
      <c r="AT543" s="1">
        <v>1223.52</v>
      </c>
      <c r="AU543" s="1">
        <v>1198.53</v>
      </c>
      <c r="AV543" s="1">
        <v>1175.3499999999999</v>
      </c>
      <c r="AX543" s="1">
        <v>1.1850000000000001</v>
      </c>
      <c r="AY543" s="1">
        <v>1.4823999999999999</v>
      </c>
      <c r="AZ543" s="1">
        <v>2.3893</v>
      </c>
      <c r="BA543" s="1">
        <v>2.1606000000000001</v>
      </c>
      <c r="BB543" s="1">
        <v>1.9592000000000001</v>
      </c>
      <c r="BF543" s="1">
        <v>1053.21</v>
      </c>
      <c r="BG543" s="2">
        <v>1053.21</v>
      </c>
      <c r="BH543" s="1">
        <v>0</v>
      </c>
      <c r="BI543" s="1">
        <v>0</v>
      </c>
      <c r="BJ543" s="1">
        <v>0</v>
      </c>
      <c r="BK543" s="1">
        <v>1053.21</v>
      </c>
      <c r="BL543" s="1">
        <v>1053.21</v>
      </c>
      <c r="BM543" s="1">
        <v>1053.21</v>
      </c>
      <c r="BN543" s="1">
        <v>0</v>
      </c>
      <c r="BO543" s="1">
        <v>1053.1500000000001</v>
      </c>
      <c r="BP543" s="1">
        <v>37.780297875557572</v>
      </c>
      <c r="BQ543" s="1">
        <v>0</v>
      </c>
      <c r="BR543" s="1">
        <v>0</v>
      </c>
      <c r="BS543" s="1">
        <v>1053.26</v>
      </c>
      <c r="BT543" s="1">
        <v>0</v>
      </c>
      <c r="BU543" s="1">
        <v>0</v>
      </c>
      <c r="DB543" s="1">
        <v>0</v>
      </c>
      <c r="DF543" s="14">
        <v>735.21</v>
      </c>
      <c r="DG543" s="14">
        <v>264.23</v>
      </c>
      <c r="DJ543" s="1">
        <v>999.44</v>
      </c>
      <c r="DK543" s="1">
        <v>735.21</v>
      </c>
      <c r="DL543" s="1">
        <v>264.23</v>
      </c>
      <c r="DM543" s="1">
        <v>0</v>
      </c>
      <c r="DN543" s="1">
        <v>0</v>
      </c>
      <c r="DO543" s="1">
        <v>4645.21</v>
      </c>
      <c r="DP543" s="1">
        <v>1174.6199999999999</v>
      </c>
      <c r="DQ543" s="1">
        <v>0</v>
      </c>
      <c r="DX543" s="1">
        <v>0</v>
      </c>
      <c r="DY543" s="1">
        <v>0</v>
      </c>
      <c r="DZ543" s="1">
        <v>96.05</v>
      </c>
      <c r="EA543" s="1">
        <v>34.519999999999996</v>
      </c>
      <c r="EM543" s="1">
        <v>1103.33</v>
      </c>
      <c r="EO543" s="27">
        <v>4775</v>
      </c>
      <c r="EP543" s="27">
        <v>13171</v>
      </c>
      <c r="EQ543" s="27">
        <v>3127</v>
      </c>
      <c r="ER543" s="27">
        <v>2491</v>
      </c>
      <c r="ES543" s="27">
        <v>2924</v>
      </c>
      <c r="ET543" s="27"/>
      <c r="EU543" s="122">
        <v>-1.5957446808510637E-2</v>
      </c>
      <c r="EV543" s="122">
        <v>-3.9952625345440189E-2</v>
      </c>
      <c r="EW543" s="122">
        <v>0.10452462772050401</v>
      </c>
      <c r="EX543" s="122">
        <v>6.7739520958083832E-2</v>
      </c>
      <c r="EY543" s="122">
        <v>3.4188034188034188E-4</v>
      </c>
    </row>
    <row r="544" spans="14:155" x14ac:dyDescent="0.2">
      <c r="N544" s="1">
        <v>4700</v>
      </c>
      <c r="O544" s="1">
        <v>12459</v>
      </c>
      <c r="P544" s="14">
        <v>3155</v>
      </c>
      <c r="Q544" s="1">
        <v>2704</v>
      </c>
      <c r="R544" s="1">
        <v>2967</v>
      </c>
      <c r="X544" s="17">
        <v>1440</v>
      </c>
      <c r="Y544" s="17">
        <v>65</v>
      </c>
      <c r="Z544" s="14">
        <v>0</v>
      </c>
      <c r="AA544" s="14">
        <v>10504.55</v>
      </c>
      <c r="AB544" s="14">
        <v>11000</v>
      </c>
      <c r="AC544" s="17">
        <v>-495.45000000000073</v>
      </c>
      <c r="AD544" s="17">
        <v>11000</v>
      </c>
      <c r="AE544" s="7">
        <v>10431.77</v>
      </c>
      <c r="AF544" s="14">
        <v>12459</v>
      </c>
      <c r="AG544" s="14">
        <v>12459</v>
      </c>
      <c r="AH544" s="14">
        <v>10140.77</v>
      </c>
      <c r="AI544" s="14">
        <v>0</v>
      </c>
      <c r="AJ544" s="17">
        <v>4700</v>
      </c>
      <c r="AK544" s="14">
        <v>0</v>
      </c>
      <c r="AL544" s="14">
        <v>0</v>
      </c>
      <c r="AM544" s="14">
        <v>1114.67</v>
      </c>
      <c r="AN544" s="14">
        <v>29.585714285714282</v>
      </c>
      <c r="AO544" s="17" t="e">
        <v>#DIV/0!</v>
      </c>
      <c r="AP544" s="81">
        <v>502.3</v>
      </c>
      <c r="AQ544" s="82">
        <v>1431.26</v>
      </c>
      <c r="AR544" s="1">
        <v>1136.6400000000001</v>
      </c>
      <c r="AS544" s="1">
        <v>1137.1199999999999</v>
      </c>
      <c r="AT544" s="1">
        <v>1230.31</v>
      </c>
      <c r="AU544" s="1">
        <v>1198.53</v>
      </c>
      <c r="AV544" s="1">
        <v>1176.1099999999999</v>
      </c>
      <c r="AX544" s="1">
        <v>1.2425999999999999</v>
      </c>
      <c r="AY544" s="1">
        <v>1.5087999999999999</v>
      </c>
      <c r="AZ544" s="1">
        <v>2.4737</v>
      </c>
      <c r="BA544" s="1">
        <v>2.1606000000000001</v>
      </c>
      <c r="BB544" s="1">
        <v>1.9712000000000001</v>
      </c>
      <c r="BF544" s="1">
        <v>1053.73</v>
      </c>
      <c r="BG544" s="2">
        <v>1053.73</v>
      </c>
      <c r="BH544" s="1">
        <v>0</v>
      </c>
      <c r="BI544" s="1">
        <v>0</v>
      </c>
      <c r="BJ544" s="1">
        <v>0</v>
      </c>
      <c r="BK544" s="1">
        <v>1053.73</v>
      </c>
      <c r="BL544" s="1">
        <v>1053.73</v>
      </c>
      <c r="BM544" s="1">
        <v>1053.73</v>
      </c>
      <c r="BN544" s="1">
        <v>0</v>
      </c>
      <c r="BO544" s="1">
        <v>1053.69</v>
      </c>
      <c r="BP544" s="1">
        <v>37.692514912449496</v>
      </c>
      <c r="BQ544" s="1">
        <v>0</v>
      </c>
      <c r="BR544" s="1">
        <v>0</v>
      </c>
      <c r="BS544" s="1">
        <v>1053.8</v>
      </c>
      <c r="BT544" s="1">
        <v>0</v>
      </c>
      <c r="BU544" s="1">
        <v>0</v>
      </c>
      <c r="DB544" s="1">
        <v>0</v>
      </c>
      <c r="DF544" s="14">
        <v>724.57</v>
      </c>
      <c r="DG544" s="14">
        <v>254.87</v>
      </c>
      <c r="DJ544" s="1">
        <v>979.44</v>
      </c>
      <c r="DK544" s="1">
        <v>724.57</v>
      </c>
      <c r="DL544" s="1">
        <v>254.87</v>
      </c>
      <c r="DM544" s="1">
        <v>1027.83</v>
      </c>
      <c r="DN544" s="1">
        <v>280.14</v>
      </c>
      <c r="DO544" s="1">
        <v>4341.95</v>
      </c>
      <c r="DP544" s="1">
        <v>1149.3500000000001</v>
      </c>
      <c r="DQ544" s="1">
        <v>0</v>
      </c>
      <c r="DX544" s="1">
        <v>43169</v>
      </c>
      <c r="DY544" s="1">
        <v>1</v>
      </c>
      <c r="DZ544" s="1">
        <v>95.92</v>
      </c>
      <c r="EA544" s="1">
        <v>33.739999999999995</v>
      </c>
      <c r="EM544" s="1">
        <v>1114.67</v>
      </c>
      <c r="EO544" s="27">
        <v>4780.6000000000004</v>
      </c>
      <c r="EP544" s="27">
        <v>12883.3</v>
      </c>
      <c r="EQ544" s="27">
        <v>3087.3</v>
      </c>
      <c r="ER544" s="27">
        <v>2520</v>
      </c>
      <c r="ES544" s="27">
        <v>2904</v>
      </c>
      <c r="ET544" s="27"/>
      <c r="EU544" s="122">
        <v>-1.7148936170212844E-2</v>
      </c>
      <c r="EV544" s="122">
        <v>-3.4055702704871925E-2</v>
      </c>
      <c r="EW544" s="122">
        <v>2.1458003169572051E-2</v>
      </c>
      <c r="EX544" s="122">
        <v>6.8047337278106509E-2</v>
      </c>
      <c r="EY544" s="122">
        <v>2.1233569261880688E-2</v>
      </c>
    </row>
    <row r="545" spans="14:155" x14ac:dyDescent="0.2">
      <c r="N545" s="1">
        <v>4699</v>
      </c>
      <c r="O545" s="1">
        <v>12342</v>
      </c>
      <c r="P545" s="14">
        <v>3031</v>
      </c>
      <c r="Q545" s="1">
        <v>2675</v>
      </c>
      <c r="R545" s="1">
        <v>3102</v>
      </c>
      <c r="X545" s="17">
        <v>1410</v>
      </c>
      <c r="Y545" s="17">
        <v>65</v>
      </c>
      <c r="Z545" s="14">
        <v>0</v>
      </c>
      <c r="AA545" s="14">
        <v>9085.14</v>
      </c>
      <c r="AB545" s="14">
        <v>9625</v>
      </c>
      <c r="AC545" s="17">
        <v>-539.86000000000058</v>
      </c>
      <c r="AD545" s="17">
        <v>9625</v>
      </c>
      <c r="AE545" s="7">
        <v>11578.06</v>
      </c>
      <c r="AF545" s="14">
        <v>12342</v>
      </c>
      <c r="AG545" s="14">
        <v>12342</v>
      </c>
      <c r="AH545" s="14">
        <v>9971.06</v>
      </c>
      <c r="AI545" s="14">
        <v>0</v>
      </c>
      <c r="AJ545" s="17">
        <v>4699</v>
      </c>
      <c r="AK545" s="14">
        <v>0</v>
      </c>
      <c r="AL545" s="14">
        <v>0</v>
      </c>
      <c r="AM545" s="14">
        <v>1076.25</v>
      </c>
      <c r="AN545" s="14">
        <v>31.223809523809521</v>
      </c>
      <c r="AO545" s="17" t="e">
        <v>#DIV/0!</v>
      </c>
      <c r="AP545" s="81">
        <v>628.04999999999995</v>
      </c>
      <c r="AQ545" s="82">
        <v>1466.64</v>
      </c>
      <c r="AR545" s="1">
        <v>1141.17</v>
      </c>
      <c r="AS545" s="1">
        <v>1136.77</v>
      </c>
      <c r="AT545" s="1">
        <v>1230.24</v>
      </c>
      <c r="AU545" s="1">
        <v>1231.9000000000001</v>
      </c>
      <c r="AV545" s="1">
        <v>1173.5999999999999</v>
      </c>
      <c r="AX545" s="1">
        <v>1.3113999999999999</v>
      </c>
      <c r="AY545" s="1">
        <v>1.5085999999999999</v>
      </c>
      <c r="AZ545" s="1">
        <v>2.4685999999999999</v>
      </c>
      <c r="BA545" s="1">
        <v>2.6585999999999999</v>
      </c>
      <c r="BB545" s="1">
        <v>1.9767999999999999</v>
      </c>
      <c r="BF545" s="1">
        <v>1055.3</v>
      </c>
      <c r="BG545" s="2">
        <v>1055.3</v>
      </c>
      <c r="BH545" s="1">
        <v>0</v>
      </c>
      <c r="BI545" s="1">
        <v>0</v>
      </c>
      <c r="BJ545" s="1">
        <v>0</v>
      </c>
      <c r="BK545" s="1">
        <v>1055.3</v>
      </c>
      <c r="BL545" s="1">
        <v>1055.3</v>
      </c>
      <c r="BM545" s="1">
        <v>1055.3</v>
      </c>
      <c r="BN545" s="1">
        <v>0</v>
      </c>
      <c r="BO545" s="1">
        <v>1055.3</v>
      </c>
      <c r="BP545" s="1">
        <v>37.108979070757087</v>
      </c>
      <c r="BQ545" s="1">
        <v>0</v>
      </c>
      <c r="BR545" s="1">
        <v>0</v>
      </c>
      <c r="BS545" s="1">
        <v>1055.43</v>
      </c>
      <c r="BT545" s="1">
        <v>0</v>
      </c>
      <c r="BU545" s="1">
        <v>0</v>
      </c>
      <c r="DB545" s="1">
        <v>0</v>
      </c>
      <c r="DF545" s="14">
        <v>707.15</v>
      </c>
      <c r="DG545" s="14">
        <v>252.08</v>
      </c>
      <c r="DJ545" s="1">
        <v>959.23</v>
      </c>
      <c r="DK545" s="1">
        <v>707.15</v>
      </c>
      <c r="DL545" s="1">
        <v>252.08</v>
      </c>
      <c r="DM545" s="1">
        <v>776.55</v>
      </c>
      <c r="DN545" s="1">
        <v>326.67</v>
      </c>
      <c r="DO545" s="1">
        <v>4272.5499999999993</v>
      </c>
      <c r="DP545" s="1">
        <v>1074.76</v>
      </c>
      <c r="DQ545" s="1">
        <v>0</v>
      </c>
      <c r="DX545" s="1">
        <v>32615</v>
      </c>
      <c r="DY545" s="1">
        <v>1</v>
      </c>
      <c r="DZ545" s="1">
        <v>110.51</v>
      </c>
      <c r="EA545" s="1">
        <v>39.399999999999991</v>
      </c>
      <c r="EM545" s="1">
        <v>1076.25</v>
      </c>
      <c r="EO545" s="27">
        <v>4765.8</v>
      </c>
      <c r="EP545" s="27">
        <v>12659.9</v>
      </c>
      <c r="EQ545" s="27">
        <v>2962.3</v>
      </c>
      <c r="ER545" s="27">
        <v>2499.5</v>
      </c>
      <c r="ES545" s="27">
        <v>3034</v>
      </c>
      <c r="ET545" s="27"/>
      <c r="EU545" s="122">
        <v>-1.4215790593743389E-2</v>
      </c>
      <c r="EV545" s="122">
        <v>-2.5757575757575729E-2</v>
      </c>
      <c r="EW545" s="122">
        <v>2.2665786869020065E-2</v>
      </c>
      <c r="EX545" s="122">
        <v>6.5607476635514014E-2</v>
      </c>
      <c r="EY545" s="122">
        <v>2.1921341070277239E-2</v>
      </c>
    </row>
    <row r="546" spans="14:155" x14ac:dyDescent="0.2">
      <c r="N546" s="1">
        <v>4700</v>
      </c>
      <c r="O546" s="1">
        <v>12514</v>
      </c>
      <c r="P546" s="14">
        <v>2998</v>
      </c>
      <c r="Q546" s="1">
        <v>2716</v>
      </c>
      <c r="R546" s="1">
        <v>3060</v>
      </c>
      <c r="X546" s="17">
        <v>1424</v>
      </c>
      <c r="Y546" s="17">
        <v>65</v>
      </c>
      <c r="Z546" s="14">
        <v>0</v>
      </c>
      <c r="AA546" s="14">
        <v>6952.17</v>
      </c>
      <c r="AB546" s="14">
        <v>7333</v>
      </c>
      <c r="AC546" s="17">
        <v>-380.82999999999993</v>
      </c>
      <c r="AD546" s="17">
        <v>7333</v>
      </c>
      <c r="AE546" s="7">
        <v>14265.24</v>
      </c>
      <c r="AF546" s="14">
        <v>12514</v>
      </c>
      <c r="AG546" s="14">
        <v>12514</v>
      </c>
      <c r="AH546" s="14">
        <v>10193.24</v>
      </c>
      <c r="AI546" s="14">
        <v>0</v>
      </c>
      <c r="AJ546" s="17">
        <v>4700</v>
      </c>
      <c r="AK546" s="14">
        <v>0</v>
      </c>
      <c r="AL546" s="14">
        <v>0</v>
      </c>
      <c r="AM546" s="14">
        <v>1047.23</v>
      </c>
      <c r="AN546" s="14">
        <v>29.930952380952384</v>
      </c>
      <c r="AO546" s="17" t="e">
        <v>#DIV/0!</v>
      </c>
      <c r="AP546" s="81">
        <v>614.85</v>
      </c>
      <c r="AQ546" s="82">
        <v>1238.68</v>
      </c>
      <c r="AR546" s="1">
        <v>1137.4100000000001</v>
      </c>
      <c r="AS546" s="1">
        <v>1134.68</v>
      </c>
      <c r="AT546" s="1">
        <v>1228.78</v>
      </c>
      <c r="AU546" s="1">
        <v>1231.9000000000001</v>
      </c>
      <c r="AV546" s="1">
        <v>1174.1400000000001</v>
      </c>
      <c r="AX546" s="1">
        <v>1.2571000000000001</v>
      </c>
      <c r="AY546" s="1">
        <v>1.4836</v>
      </c>
      <c r="AZ546" s="1">
        <v>2.4516</v>
      </c>
      <c r="BA546" s="1">
        <v>2.6585999999999999</v>
      </c>
      <c r="BB546" s="1">
        <v>2.0007000000000001</v>
      </c>
      <c r="BF546" s="1">
        <v>1053.3</v>
      </c>
      <c r="BG546" s="2">
        <v>1053.3</v>
      </c>
      <c r="BH546" s="1">
        <v>0</v>
      </c>
      <c r="BI546" s="1">
        <v>0</v>
      </c>
      <c r="BJ546" s="1">
        <v>0</v>
      </c>
      <c r="BK546" s="1">
        <v>1053.3</v>
      </c>
      <c r="BL546" s="1">
        <v>1053.3</v>
      </c>
      <c r="BM546" s="1">
        <v>1053.3</v>
      </c>
      <c r="BN546" s="1">
        <v>0</v>
      </c>
      <c r="BO546" s="1">
        <v>1053.29</v>
      </c>
      <c r="BP546" s="1">
        <v>37.271048176081266</v>
      </c>
      <c r="BQ546" s="1">
        <v>0</v>
      </c>
      <c r="BR546" s="1">
        <v>0</v>
      </c>
      <c r="BS546" s="1">
        <v>1053.3599999999999</v>
      </c>
      <c r="BT546" s="1">
        <v>0</v>
      </c>
      <c r="BU546" s="1">
        <v>0</v>
      </c>
      <c r="DB546" s="1">
        <v>0</v>
      </c>
      <c r="DF546" s="14">
        <v>717.9</v>
      </c>
      <c r="DG546" s="14">
        <v>250.7</v>
      </c>
      <c r="DJ546" s="1">
        <v>968.59999999999991</v>
      </c>
      <c r="DK546" s="1">
        <v>717.9</v>
      </c>
      <c r="DL546" s="1">
        <v>250.7</v>
      </c>
      <c r="DM546" s="1">
        <v>497.62</v>
      </c>
      <c r="DN546" s="1">
        <v>210.36</v>
      </c>
      <c r="DO546" s="1">
        <v>4492.83</v>
      </c>
      <c r="DP546" s="1">
        <v>1115.0999999999999</v>
      </c>
      <c r="DQ546" s="1">
        <v>0</v>
      </c>
      <c r="DX546" s="1">
        <v>20900</v>
      </c>
      <c r="DY546" s="1">
        <v>1</v>
      </c>
      <c r="DZ546" s="1">
        <v>114.77</v>
      </c>
      <c r="EA546" s="1">
        <v>40.08</v>
      </c>
      <c r="EM546" s="1">
        <v>1047.23</v>
      </c>
      <c r="EO546" s="27">
        <v>4768</v>
      </c>
      <c r="EP546" s="27">
        <v>12862.2</v>
      </c>
      <c r="EQ546" s="27">
        <v>2937.5</v>
      </c>
      <c r="ER546" s="27">
        <v>2540.3000000000002</v>
      </c>
      <c r="ES546" s="27">
        <v>2994.9</v>
      </c>
      <c r="ET546" s="27"/>
      <c r="EU546" s="122">
        <v>-1.4468085106382979E-2</v>
      </c>
      <c r="EV546" s="122">
        <v>-2.7824836183474567E-2</v>
      </c>
      <c r="EW546" s="122">
        <v>2.0180120080053369E-2</v>
      </c>
      <c r="EX546" s="122">
        <v>6.4690721649484473E-2</v>
      </c>
      <c r="EY546" s="122">
        <v>2.1274509803921537E-2</v>
      </c>
    </row>
    <row r="547" spans="14:155" x14ac:dyDescent="0.2">
      <c r="N547" s="1">
        <v>4700</v>
      </c>
      <c r="O547" s="1">
        <v>12002</v>
      </c>
      <c r="P547" s="14">
        <v>2977</v>
      </c>
      <c r="Q547" s="1">
        <v>2527</v>
      </c>
      <c r="R547" s="1">
        <v>3064</v>
      </c>
      <c r="X547" s="17">
        <v>1433</v>
      </c>
      <c r="Y547" s="17">
        <v>63</v>
      </c>
      <c r="Z547" s="14">
        <v>0</v>
      </c>
      <c r="AA547" s="14">
        <v>7113.74</v>
      </c>
      <c r="AB547" s="14">
        <v>7792</v>
      </c>
      <c r="AC547" s="17">
        <v>-678.26000000000022</v>
      </c>
      <c r="AD547" s="17">
        <v>7792</v>
      </c>
      <c r="AE547" s="7">
        <v>12701.99</v>
      </c>
      <c r="AF547" s="14">
        <v>12002</v>
      </c>
      <c r="AG547" s="14">
        <v>12002</v>
      </c>
      <c r="AH547" s="14">
        <v>9589.99</v>
      </c>
      <c r="AI547" s="14">
        <v>0</v>
      </c>
      <c r="AJ547" s="17">
        <v>4700</v>
      </c>
      <c r="AK547" s="14">
        <v>0</v>
      </c>
      <c r="AL547" s="14">
        <v>0</v>
      </c>
      <c r="AM547" s="14">
        <v>1047.53</v>
      </c>
      <c r="AN547" s="14">
        <v>30.485714285714288</v>
      </c>
      <c r="AO547" s="17" t="e">
        <v>#DIV/0!</v>
      </c>
      <c r="AP547" s="81">
        <v>578.78</v>
      </c>
      <c r="AQ547" s="82">
        <v>1653.7</v>
      </c>
      <c r="AR547" s="1">
        <v>1139.5</v>
      </c>
      <c r="AS547" s="1">
        <v>1135.45</v>
      </c>
      <c r="AT547" s="1">
        <v>1230.23</v>
      </c>
      <c r="AU547" s="1">
        <v>1231.9000000000001</v>
      </c>
      <c r="AV547" s="1">
        <v>1175.45</v>
      </c>
      <c r="AX547" s="1">
        <v>1.2804</v>
      </c>
      <c r="AY547" s="1">
        <v>1.4906999999999999</v>
      </c>
      <c r="AZ547" s="1">
        <v>2.4659</v>
      </c>
      <c r="BA547" s="1">
        <v>2.6585999999999999</v>
      </c>
      <c r="BB547" s="1">
        <v>2.0106999999999999</v>
      </c>
      <c r="BF547" s="1">
        <v>1052.51</v>
      </c>
      <c r="BG547" s="2">
        <v>1052.51</v>
      </c>
      <c r="BH547" s="1">
        <v>0</v>
      </c>
      <c r="BI547" s="1">
        <v>0</v>
      </c>
      <c r="BJ547" s="1">
        <v>0</v>
      </c>
      <c r="BK547" s="1">
        <v>1052.51</v>
      </c>
      <c r="BL547" s="1">
        <v>1052.51</v>
      </c>
      <c r="BM547" s="1">
        <v>1052.51</v>
      </c>
      <c r="BN547" s="1">
        <v>0</v>
      </c>
      <c r="BO547" s="1">
        <v>1052.51</v>
      </c>
      <c r="BP547" s="1">
        <v>38.570637119113577</v>
      </c>
      <c r="BQ547" s="1">
        <v>0</v>
      </c>
      <c r="BR547" s="1">
        <v>0</v>
      </c>
      <c r="BS547" s="1">
        <v>1052.5999999999999</v>
      </c>
      <c r="BT547" s="1">
        <v>0</v>
      </c>
      <c r="BU547" s="1">
        <v>0</v>
      </c>
      <c r="DB547" s="1">
        <v>0</v>
      </c>
      <c r="DF547" s="14">
        <v>715.44</v>
      </c>
      <c r="DG547" s="14">
        <v>259.24</v>
      </c>
      <c r="DJ547" s="1">
        <v>974.68000000000006</v>
      </c>
      <c r="DK547" s="1">
        <v>715.44</v>
      </c>
      <c r="DL547" s="1">
        <v>259.24</v>
      </c>
      <c r="DM547" s="1">
        <v>1044.76</v>
      </c>
      <c r="DN547" s="1">
        <v>327.29000000000002</v>
      </c>
      <c r="DO547" s="1">
        <v>4163.51</v>
      </c>
      <c r="DP547" s="1">
        <v>1047.05</v>
      </c>
      <c r="DQ547" s="1">
        <v>0</v>
      </c>
      <c r="DX547" s="1">
        <v>43880</v>
      </c>
      <c r="DY547" s="1">
        <v>1</v>
      </c>
      <c r="DZ547" s="1">
        <v>108.92</v>
      </c>
      <c r="EA547" s="1">
        <v>39.469999999999985</v>
      </c>
      <c r="EM547" s="1">
        <v>1047.53</v>
      </c>
      <c r="EO547" s="27">
        <v>4778.7</v>
      </c>
      <c r="EP547" s="27">
        <v>12500.3</v>
      </c>
      <c r="EQ547" s="27">
        <v>2910.8</v>
      </c>
      <c r="ER547" s="27">
        <v>2362.3000000000002</v>
      </c>
      <c r="ES547" s="27">
        <v>2995.8</v>
      </c>
      <c r="ET547" s="27"/>
      <c r="EU547" s="122">
        <v>-1.674468085106379E-2</v>
      </c>
      <c r="EV547" s="122">
        <v>-4.1518080319946617E-2</v>
      </c>
      <c r="EW547" s="122">
        <v>2.2237151494793356E-2</v>
      </c>
      <c r="EX547" s="122">
        <v>6.5176098140086985E-2</v>
      </c>
      <c r="EY547" s="122">
        <v>2.2258485639686625E-2</v>
      </c>
    </row>
    <row r="548" spans="14:155" x14ac:dyDescent="0.2">
      <c r="N548" s="1">
        <v>4700</v>
      </c>
      <c r="O548" s="1">
        <v>11895</v>
      </c>
      <c r="P548" s="14">
        <v>2973</v>
      </c>
      <c r="Q548" s="1">
        <v>2651</v>
      </c>
      <c r="R548" s="1">
        <v>2979</v>
      </c>
      <c r="X548" s="17">
        <v>1417</v>
      </c>
      <c r="Y548" s="17">
        <v>63</v>
      </c>
      <c r="Z548" s="14">
        <v>0</v>
      </c>
      <c r="AA548" s="14">
        <v>9623.99</v>
      </c>
      <c r="AB548" s="14">
        <v>10161</v>
      </c>
      <c r="AC548" s="17">
        <v>-537.01000000000022</v>
      </c>
      <c r="AD548" s="17">
        <v>10161</v>
      </c>
      <c r="AE548" s="7">
        <v>10355.530000000001</v>
      </c>
      <c r="AF548" s="14">
        <v>11895</v>
      </c>
      <c r="AG548" s="14">
        <v>11895</v>
      </c>
      <c r="AH548" s="14">
        <v>9716.5300000000007</v>
      </c>
      <c r="AI548" s="14">
        <v>0</v>
      </c>
      <c r="AJ548" s="17">
        <v>4700</v>
      </c>
      <c r="AK548" s="14">
        <v>0</v>
      </c>
      <c r="AL548" s="14">
        <v>0</v>
      </c>
      <c r="AM548" s="14">
        <v>1075.1500000000001</v>
      </c>
      <c r="AN548" s="14">
        <v>28.9</v>
      </c>
      <c r="AO548" s="17" t="e">
        <v>#DIV/0!</v>
      </c>
      <c r="AP548" s="81">
        <v>667.94</v>
      </c>
      <c r="AQ548" s="82">
        <v>1458.38</v>
      </c>
      <c r="AR548" s="1">
        <v>1134.48</v>
      </c>
      <c r="AS548" s="1">
        <v>1132.4000000000001</v>
      </c>
      <c r="AT548" s="1">
        <v>1225.1400000000001</v>
      </c>
      <c r="AU548" s="1">
        <v>1231.9000000000001</v>
      </c>
      <c r="AV548" s="1">
        <v>1174.67</v>
      </c>
      <c r="AX548" s="1">
        <v>1.2138</v>
      </c>
      <c r="AY548" s="1">
        <v>1.4570000000000001</v>
      </c>
      <c r="AZ548" s="1">
        <v>2.4100999999999999</v>
      </c>
      <c r="BA548" s="1">
        <v>2.6585999999999999</v>
      </c>
      <c r="BB548" s="1">
        <v>2.0051000000000001</v>
      </c>
      <c r="BF548" s="1">
        <v>1051.53</v>
      </c>
      <c r="BG548" s="2">
        <v>1051.53</v>
      </c>
      <c r="BH548" s="1">
        <v>0</v>
      </c>
      <c r="BI548" s="1">
        <v>0</v>
      </c>
      <c r="BJ548" s="1">
        <v>0</v>
      </c>
      <c r="BK548" s="1">
        <v>1051.53</v>
      </c>
      <c r="BL548" s="1">
        <v>1051.53</v>
      </c>
      <c r="BM548" s="1">
        <v>1051.53</v>
      </c>
      <c r="BN548" s="1">
        <v>0</v>
      </c>
      <c r="BO548" s="1">
        <v>1051.57</v>
      </c>
      <c r="BP548" s="1">
        <v>38.243908246686246</v>
      </c>
      <c r="BQ548" s="1">
        <v>0</v>
      </c>
      <c r="BR548" s="1">
        <v>0</v>
      </c>
      <c r="BS548" s="1">
        <v>1051.6199999999999</v>
      </c>
      <c r="BT548" s="1">
        <v>0</v>
      </c>
      <c r="BU548" s="1">
        <v>0</v>
      </c>
      <c r="DB548" s="1">
        <v>0</v>
      </c>
      <c r="DF548" s="14">
        <v>704.65</v>
      </c>
      <c r="DG548" s="14">
        <v>259.02</v>
      </c>
      <c r="DJ548" s="1">
        <v>963.67</v>
      </c>
      <c r="DK548" s="1">
        <v>704.65</v>
      </c>
      <c r="DL548" s="1">
        <v>259.02</v>
      </c>
      <c r="DM548" s="1">
        <v>1044.31</v>
      </c>
      <c r="DN548" s="1">
        <v>281</v>
      </c>
      <c r="DO548" s="1">
        <v>3823.85</v>
      </c>
      <c r="DP548" s="1">
        <v>1025.0700000000002</v>
      </c>
      <c r="DQ548" s="1">
        <v>0</v>
      </c>
      <c r="DX548" s="1">
        <v>43861</v>
      </c>
      <c r="DY548" s="1">
        <v>1</v>
      </c>
      <c r="DZ548" s="1">
        <v>114.9</v>
      </c>
      <c r="EA548" s="1">
        <v>42.239999999999981</v>
      </c>
      <c r="EM548" s="1">
        <v>1075.1500000000001</v>
      </c>
      <c r="EO548" s="27">
        <v>4758.8999999999996</v>
      </c>
      <c r="EP548" s="27">
        <v>12418.8</v>
      </c>
      <c r="EQ548" s="27">
        <v>2916.6</v>
      </c>
      <c r="ER548" s="27">
        <v>2479.8000000000002</v>
      </c>
      <c r="ES548" s="27">
        <v>2923.1</v>
      </c>
      <c r="ET548" s="27"/>
      <c r="EU548" s="122">
        <v>-1.2531914893616944E-2</v>
      </c>
      <c r="EV548" s="122">
        <v>-4.4035308953341679E-2</v>
      </c>
      <c r="EW548" s="122">
        <v>1.8970736629667032E-2</v>
      </c>
      <c r="EX548" s="122">
        <v>6.4579403998491061E-2</v>
      </c>
      <c r="EY548" s="122">
        <v>1.8764686136287376E-2</v>
      </c>
    </row>
    <row r="549" spans="14:155" x14ac:dyDescent="0.2">
      <c r="N549" s="1">
        <v>4700</v>
      </c>
      <c r="O549" s="1">
        <v>12425</v>
      </c>
      <c r="P549" s="14">
        <v>3036</v>
      </c>
      <c r="Q549" s="1">
        <v>2599</v>
      </c>
      <c r="R549" s="1">
        <v>3034</v>
      </c>
      <c r="X549" s="17">
        <v>1475</v>
      </c>
      <c r="Y549" s="17">
        <v>64</v>
      </c>
      <c r="Z549" s="14">
        <v>0</v>
      </c>
      <c r="AA549" s="14">
        <v>10399.879999999999</v>
      </c>
      <c r="AB549" s="14">
        <v>10925</v>
      </c>
      <c r="AC549" s="17">
        <v>-525.1200000000008</v>
      </c>
      <c r="AD549" s="17">
        <v>10925</v>
      </c>
      <c r="AE549" s="7">
        <v>9977.7900000000009</v>
      </c>
      <c r="AF549" s="14">
        <v>12425</v>
      </c>
      <c r="AG549" s="14">
        <v>12425</v>
      </c>
      <c r="AH549" s="14">
        <v>9635.7900000000009</v>
      </c>
      <c r="AI549" s="14">
        <v>0</v>
      </c>
      <c r="AJ549" s="17">
        <v>4700</v>
      </c>
      <c r="AK549" s="14">
        <v>0</v>
      </c>
      <c r="AL549" s="14">
        <v>0</v>
      </c>
      <c r="AM549" s="14">
        <v>1090.22</v>
      </c>
      <c r="AN549" s="14">
        <v>29.68333333333333</v>
      </c>
      <c r="AO549" s="17" t="e">
        <v>#DIV/0!</v>
      </c>
      <c r="AP549" s="81">
        <v>597.69000000000005</v>
      </c>
      <c r="AQ549" s="82">
        <v>1664.3</v>
      </c>
      <c r="AR549" s="1">
        <v>1136.77</v>
      </c>
      <c r="AS549" s="1">
        <v>1135.6400000000001</v>
      </c>
      <c r="AT549" s="1">
        <v>1225.6400000000001</v>
      </c>
      <c r="AU549" s="1">
        <v>1231.9000000000001</v>
      </c>
      <c r="AV549" s="1">
        <v>1176.97</v>
      </c>
      <c r="AX549" s="1">
        <v>1.2466999999999999</v>
      </c>
      <c r="AY549" s="1">
        <v>1.5029999999999999</v>
      </c>
      <c r="AZ549" s="1">
        <v>2.4113000000000002</v>
      </c>
      <c r="BA549" s="1">
        <v>2.6585999999999999</v>
      </c>
      <c r="BB549" s="1">
        <v>2.0278</v>
      </c>
      <c r="BF549" s="1">
        <v>1052.67</v>
      </c>
      <c r="BG549" s="2">
        <v>1052.67</v>
      </c>
      <c r="BH549" s="1">
        <v>0</v>
      </c>
      <c r="BI549" s="1">
        <v>0</v>
      </c>
      <c r="BJ549" s="1">
        <v>0</v>
      </c>
      <c r="BK549" s="1">
        <v>1052.67</v>
      </c>
      <c r="BL549" s="1">
        <v>1052.67</v>
      </c>
      <c r="BM549" s="1">
        <v>1052.67</v>
      </c>
      <c r="BN549" s="1">
        <v>0</v>
      </c>
      <c r="BO549" s="1">
        <v>1052.5999999999999</v>
      </c>
      <c r="BP549" s="1">
        <v>38.899744126541052</v>
      </c>
      <c r="BQ549" s="1">
        <v>0</v>
      </c>
      <c r="BR549" s="1">
        <v>0</v>
      </c>
      <c r="BS549" s="1">
        <v>1052.69</v>
      </c>
      <c r="BT549" s="1">
        <v>0</v>
      </c>
      <c r="BU549" s="1">
        <v>0</v>
      </c>
      <c r="DB549" s="1">
        <v>0</v>
      </c>
      <c r="DF549" s="14">
        <v>739.31</v>
      </c>
      <c r="DG549" s="14">
        <v>264.07</v>
      </c>
      <c r="DJ549" s="1">
        <v>1003.3799999999999</v>
      </c>
      <c r="DK549" s="1">
        <v>739.31</v>
      </c>
      <c r="DL549" s="1">
        <v>264.07</v>
      </c>
      <c r="DM549" s="1">
        <v>675.86</v>
      </c>
      <c r="DN549" s="1">
        <v>444.9</v>
      </c>
      <c r="DO549" s="1">
        <v>3887.2999999999997</v>
      </c>
      <c r="DP549" s="1">
        <v>844.24</v>
      </c>
      <c r="DQ549" s="1">
        <v>0</v>
      </c>
      <c r="DX549" s="1">
        <v>28386</v>
      </c>
      <c r="DY549" s="1">
        <v>2</v>
      </c>
      <c r="DZ549" s="1">
        <v>113.73</v>
      </c>
      <c r="EA549" s="1">
        <v>40.61999999999999</v>
      </c>
      <c r="EM549" s="1">
        <v>1090.22</v>
      </c>
      <c r="EO549" s="27">
        <v>4758.8999999999996</v>
      </c>
      <c r="EP549" s="27">
        <v>12418.8</v>
      </c>
      <c r="EQ549" s="27">
        <v>2916.6</v>
      </c>
      <c r="ER549" s="27">
        <v>2479.8000000000002</v>
      </c>
      <c r="ES549" s="27">
        <v>2923.1</v>
      </c>
      <c r="ET549" s="27"/>
      <c r="EU549" s="122">
        <v>-1.2531914893616944E-2</v>
      </c>
      <c r="EV549" s="122">
        <v>4.9899396378275476E-4</v>
      </c>
      <c r="EW549" s="122">
        <v>3.9328063241106749E-2</v>
      </c>
      <c r="EX549" s="122">
        <v>4.5863793766833326E-2</v>
      </c>
      <c r="EY549" s="122">
        <v>3.6552406064601216E-2</v>
      </c>
    </row>
    <row r="550" spans="14:155" x14ac:dyDescent="0.2">
      <c r="N550" s="1">
        <v>4700</v>
      </c>
      <c r="O550" s="1">
        <v>12706</v>
      </c>
      <c r="P550" s="14">
        <v>2983</v>
      </c>
      <c r="Q550" s="1">
        <v>2658</v>
      </c>
      <c r="R550" s="1">
        <v>2981</v>
      </c>
      <c r="X550" s="17">
        <v>1443</v>
      </c>
      <c r="Y550" s="17">
        <v>65</v>
      </c>
      <c r="Z550" s="14">
        <v>0</v>
      </c>
      <c r="AA550" s="14">
        <v>7249.63</v>
      </c>
      <c r="AB550" s="14">
        <v>7562</v>
      </c>
      <c r="AC550" s="17">
        <v>-312.36999999999989</v>
      </c>
      <c r="AD550" s="17">
        <v>7562</v>
      </c>
      <c r="AE550" s="7">
        <v>13647.13</v>
      </c>
      <c r="AF550" s="14">
        <v>12706</v>
      </c>
      <c r="AG550" s="14">
        <v>12706</v>
      </c>
      <c r="AH550" s="14">
        <v>9656.1299999999992</v>
      </c>
      <c r="AI550" s="14">
        <v>0</v>
      </c>
      <c r="AJ550" s="17">
        <v>4700</v>
      </c>
      <c r="AK550" s="14">
        <v>0</v>
      </c>
      <c r="AL550" s="14">
        <v>0</v>
      </c>
      <c r="AM550" s="14">
        <v>1064.17</v>
      </c>
      <c r="AN550" s="14">
        <v>28.342857142857138</v>
      </c>
      <c r="AO550" s="17" t="e">
        <v>#DIV/0!</v>
      </c>
      <c r="AP550" s="81">
        <v>623.24</v>
      </c>
      <c r="AQ550" s="82">
        <v>1623.46</v>
      </c>
      <c r="AR550" s="1">
        <v>1132.1199999999999</v>
      </c>
      <c r="AS550" s="1">
        <v>1135.96</v>
      </c>
      <c r="AT550" s="1">
        <v>1227.9100000000001</v>
      </c>
      <c r="AU550" s="1">
        <v>1231.9000000000001</v>
      </c>
      <c r="AV550" s="1">
        <v>1178</v>
      </c>
      <c r="AX550" s="1">
        <v>1.1903999999999999</v>
      </c>
      <c r="AY550" s="1">
        <v>1.5076000000000001</v>
      </c>
      <c r="AZ550" s="1">
        <v>2.4375</v>
      </c>
      <c r="BA550" s="1">
        <v>2.6585999999999999</v>
      </c>
      <c r="BB550" s="1">
        <v>2.0387</v>
      </c>
      <c r="BF550" s="1">
        <v>1052.3800000000001</v>
      </c>
      <c r="BG550" s="2">
        <v>1052.3800000000001</v>
      </c>
      <c r="BH550" s="1">
        <v>0</v>
      </c>
      <c r="BI550" s="1">
        <v>0</v>
      </c>
      <c r="BJ550" s="1">
        <v>0</v>
      </c>
      <c r="BK550" s="1">
        <v>1052.3800000000001</v>
      </c>
      <c r="BL550" s="1">
        <v>1052.3800000000001</v>
      </c>
      <c r="BM550" s="1">
        <v>1052.3800000000001</v>
      </c>
      <c r="BN550" s="1">
        <v>0</v>
      </c>
      <c r="BO550" s="1">
        <v>1052.4000000000001</v>
      </c>
      <c r="BP550" s="1">
        <v>37.722452743199632</v>
      </c>
      <c r="BQ550" s="1">
        <v>0</v>
      </c>
      <c r="BR550" s="1">
        <v>0</v>
      </c>
      <c r="BS550" s="1">
        <v>1052.45</v>
      </c>
      <c r="BT550" s="1">
        <v>0</v>
      </c>
      <c r="BU550" s="1">
        <v>0</v>
      </c>
      <c r="DB550" s="1">
        <v>0</v>
      </c>
      <c r="DF550" s="14">
        <v>723.45</v>
      </c>
      <c r="DG550" s="14">
        <v>258.39</v>
      </c>
      <c r="DJ550" s="1">
        <v>981.84</v>
      </c>
      <c r="DK550" s="1">
        <v>723.45</v>
      </c>
      <c r="DL550" s="1">
        <v>258.39</v>
      </c>
      <c r="DM550" s="1">
        <v>0</v>
      </c>
      <c r="DN550" s="1">
        <v>0</v>
      </c>
      <c r="DO550" s="1">
        <v>4610.7499999999991</v>
      </c>
      <c r="DP550" s="1">
        <v>1102.6299999999999</v>
      </c>
      <c r="DQ550" s="1">
        <v>0</v>
      </c>
      <c r="DX550" s="1">
        <v>0</v>
      </c>
      <c r="DY550" s="1">
        <v>0</v>
      </c>
      <c r="DZ550" s="1">
        <v>113.18</v>
      </c>
      <c r="EA550" s="1">
        <v>40.430000000000007</v>
      </c>
      <c r="EM550" s="1">
        <v>1064.17</v>
      </c>
      <c r="EO550" s="27">
        <v>4796.3</v>
      </c>
      <c r="EP550" s="27">
        <v>13058.5</v>
      </c>
      <c r="EQ550" s="27">
        <v>2912.3</v>
      </c>
      <c r="ER550" s="27">
        <v>2480.9</v>
      </c>
      <c r="ES550" s="27">
        <v>2918.6</v>
      </c>
      <c r="ET550" s="27"/>
      <c r="EU550" s="122">
        <v>-2.0489361702127697E-2</v>
      </c>
      <c r="EV550" s="122">
        <v>-2.7742798677790021E-2</v>
      </c>
      <c r="EW550" s="122">
        <v>2.3700972175662024E-2</v>
      </c>
      <c r="EX550" s="122">
        <v>6.6629044394281384E-2</v>
      </c>
      <c r="EY550" s="122">
        <v>2.0932572962093287E-2</v>
      </c>
    </row>
    <row r="551" spans="14:155" x14ac:dyDescent="0.2">
      <c r="N551" s="1">
        <v>9072</v>
      </c>
      <c r="O551" s="1">
        <v>12012</v>
      </c>
      <c r="P551" s="14">
        <v>2994</v>
      </c>
      <c r="Q551" s="1">
        <v>2608</v>
      </c>
      <c r="R551" s="1">
        <v>2984</v>
      </c>
      <c r="X551" s="17">
        <v>1608</v>
      </c>
      <c r="Y551" s="17">
        <v>74</v>
      </c>
      <c r="Z551" s="14">
        <v>0</v>
      </c>
      <c r="AA551" s="14">
        <v>7484.59</v>
      </c>
      <c r="AB551" s="14">
        <v>7943</v>
      </c>
      <c r="AC551" s="17">
        <v>-458.40999999999985</v>
      </c>
      <c r="AD551" s="17">
        <v>7943</v>
      </c>
      <c r="AE551" s="7">
        <v>16215.17</v>
      </c>
      <c r="AF551" s="14">
        <v>12012</v>
      </c>
      <c r="AG551" s="14">
        <v>12012</v>
      </c>
      <c r="AH551" s="14">
        <v>13216.17</v>
      </c>
      <c r="AI551" s="14">
        <v>0</v>
      </c>
      <c r="AJ551" s="17">
        <v>9072</v>
      </c>
      <c r="AK551" s="14">
        <v>0</v>
      </c>
      <c r="AL551" s="14">
        <v>0</v>
      </c>
      <c r="AM551" s="14">
        <v>1156.02</v>
      </c>
      <c r="AN551" s="14">
        <v>29.735714285714284</v>
      </c>
      <c r="AO551" s="17" t="e">
        <v>#DIV/0!</v>
      </c>
      <c r="AP551" s="81">
        <v>605.5</v>
      </c>
      <c r="AQ551" s="82">
        <v>3077.45</v>
      </c>
      <c r="AR551" s="1">
        <v>1136.8699999999999</v>
      </c>
      <c r="AS551" s="1">
        <v>1133.57</v>
      </c>
      <c r="AT551" s="1">
        <v>1228.4000000000001</v>
      </c>
      <c r="AU551" s="1">
        <v>1231.9000000000001</v>
      </c>
      <c r="AV551" s="1">
        <v>1176.3699999999999</v>
      </c>
      <c r="AX551" s="1">
        <v>1.2488999999999999</v>
      </c>
      <c r="AY551" s="1">
        <v>1.4843999999999999</v>
      </c>
      <c r="AZ551" s="1">
        <v>2.4457</v>
      </c>
      <c r="BA551" s="1">
        <v>2.6585999999999999</v>
      </c>
      <c r="BB551" s="1">
        <v>2.0268999999999999</v>
      </c>
      <c r="BF551" s="1">
        <v>1052.7</v>
      </c>
      <c r="BG551" s="2">
        <v>1052.7</v>
      </c>
      <c r="BH551" s="1">
        <v>0</v>
      </c>
      <c r="BI551" s="1">
        <v>0</v>
      </c>
      <c r="BJ551" s="1">
        <v>0</v>
      </c>
      <c r="BK551" s="1">
        <v>1052.7</v>
      </c>
      <c r="BL551" s="1">
        <v>1052.7</v>
      </c>
      <c r="BM551" s="1">
        <v>1052.7</v>
      </c>
      <c r="BN551" s="1">
        <v>0</v>
      </c>
      <c r="BO551" s="1">
        <v>1052.73</v>
      </c>
      <c r="BP551" s="1">
        <v>36.870576339737106</v>
      </c>
      <c r="BQ551" s="1">
        <v>0</v>
      </c>
      <c r="BR551" s="1">
        <v>0</v>
      </c>
      <c r="BS551" s="1">
        <v>1052.81</v>
      </c>
      <c r="BT551" s="1">
        <v>0</v>
      </c>
      <c r="BU551" s="1">
        <v>0</v>
      </c>
      <c r="DB551" s="1">
        <v>0</v>
      </c>
      <c r="DF551" s="14">
        <v>820.69</v>
      </c>
      <c r="DG551" s="14">
        <v>273.26</v>
      </c>
      <c r="DJ551" s="1">
        <v>1093.95</v>
      </c>
      <c r="DK551" s="1">
        <v>820.69</v>
      </c>
      <c r="DL551" s="1">
        <v>273.26</v>
      </c>
      <c r="DM551" s="1">
        <v>758.24</v>
      </c>
      <c r="DN551" s="1">
        <v>281.20999999999998</v>
      </c>
      <c r="DO551" s="1">
        <v>4673.2000000000007</v>
      </c>
      <c r="DP551" s="1">
        <v>1094.68</v>
      </c>
      <c r="DQ551" s="1">
        <v>0</v>
      </c>
      <c r="DX551" s="1">
        <v>31846</v>
      </c>
      <c r="DY551" s="1">
        <v>1</v>
      </c>
      <c r="DZ551" s="1">
        <v>115.04</v>
      </c>
      <c r="EA551" s="1">
        <v>38.309999999999988</v>
      </c>
      <c r="EM551" s="1">
        <v>1156.02</v>
      </c>
      <c r="EO551" s="27">
        <v>8959.7999999999993</v>
      </c>
      <c r="EP551" s="27">
        <v>12358</v>
      </c>
      <c r="EQ551" s="27">
        <v>2925.7</v>
      </c>
      <c r="ER551" s="27">
        <v>2431.8000000000002</v>
      </c>
      <c r="ES551" s="27">
        <v>2924.3</v>
      </c>
      <c r="ET551" s="27"/>
      <c r="EU551" s="122">
        <v>1.2367724867724948E-2</v>
      </c>
      <c r="EV551" s="122">
        <v>-2.8804528804528804E-2</v>
      </c>
      <c r="EW551" s="122">
        <v>2.2812291249165059E-2</v>
      </c>
      <c r="EX551" s="122">
        <v>6.7561349693251463E-2</v>
      </c>
      <c r="EY551" s="122">
        <v>2.000670241286857E-2</v>
      </c>
    </row>
    <row r="552" spans="14:155" x14ac:dyDescent="0.2">
      <c r="N552" s="1">
        <v>9600</v>
      </c>
      <c r="O552" s="1">
        <v>12467</v>
      </c>
      <c r="P552" s="14">
        <v>2501</v>
      </c>
      <c r="Q552" s="1">
        <v>2643</v>
      </c>
      <c r="R552" s="1">
        <v>2941</v>
      </c>
      <c r="X552" s="17">
        <v>1582</v>
      </c>
      <c r="Y552" s="17">
        <v>75</v>
      </c>
      <c r="Z552" s="14">
        <v>0</v>
      </c>
      <c r="AA552" s="14">
        <v>9930.49</v>
      </c>
      <c r="AB552" s="14">
        <v>10368</v>
      </c>
      <c r="AC552" s="17">
        <v>-437.51000000000022</v>
      </c>
      <c r="AD552" s="17">
        <v>10368</v>
      </c>
      <c r="AE552" s="7">
        <v>13048.83</v>
      </c>
      <c r="AF552" s="14">
        <v>12467</v>
      </c>
      <c r="AG552" s="14">
        <v>12467</v>
      </c>
      <c r="AH552" s="14">
        <v>12020.83</v>
      </c>
      <c r="AI552" s="14">
        <v>0</v>
      </c>
      <c r="AJ552" s="17">
        <v>9600</v>
      </c>
      <c r="AK552" s="14">
        <v>0</v>
      </c>
      <c r="AL552" s="14">
        <v>0</v>
      </c>
      <c r="AM552" s="14">
        <v>1213.5899999999999</v>
      </c>
      <c r="AN552" s="14">
        <v>31.176190476190474</v>
      </c>
      <c r="AO552" s="17" t="e">
        <v>#DIV/0!</v>
      </c>
      <c r="AP552" s="81">
        <v>612.21</v>
      </c>
      <c r="AQ552" s="82">
        <v>3252.37</v>
      </c>
      <c r="AR552" s="1">
        <v>1136.8699999999999</v>
      </c>
      <c r="AS552" s="1">
        <v>1122.27</v>
      </c>
      <c r="AT552" s="1">
        <v>1228.05</v>
      </c>
      <c r="AU552" s="1">
        <v>1226.69</v>
      </c>
      <c r="AV552" s="1">
        <v>1172.1500000000001</v>
      </c>
      <c r="AX552" s="1">
        <v>1.3093999999999999</v>
      </c>
      <c r="AY552" s="1">
        <v>1.3441000000000001</v>
      </c>
      <c r="AZ552" s="1">
        <v>2.4415</v>
      </c>
      <c r="BA552" s="1">
        <v>2.6009000000000002</v>
      </c>
      <c r="BB552" s="1">
        <v>1.9810000000000001</v>
      </c>
      <c r="BF552" s="1">
        <v>1051.53</v>
      </c>
      <c r="BG552" s="2">
        <v>1051.53</v>
      </c>
      <c r="BH552" s="1">
        <v>0</v>
      </c>
      <c r="BI552" s="1">
        <v>0</v>
      </c>
      <c r="BJ552" s="1">
        <v>0</v>
      </c>
      <c r="BK552" s="1">
        <v>1051.53</v>
      </c>
      <c r="BL552" s="1">
        <v>1051.53</v>
      </c>
      <c r="BM552" s="1">
        <v>1051.53</v>
      </c>
      <c r="BN552" s="1">
        <v>0</v>
      </c>
      <c r="BO552" s="1">
        <v>1051.53</v>
      </c>
      <c r="BP552" s="1">
        <v>35.686189970814539</v>
      </c>
      <c r="BQ552" s="1">
        <v>0</v>
      </c>
      <c r="BR552" s="1">
        <v>0</v>
      </c>
      <c r="BS552" s="1">
        <v>1051.6300000000001</v>
      </c>
      <c r="BT552" s="1">
        <v>0</v>
      </c>
      <c r="BU552" s="1">
        <v>0</v>
      </c>
      <c r="DB552" s="1">
        <v>0</v>
      </c>
      <c r="DF552" s="14">
        <v>818.49</v>
      </c>
      <c r="DG552" s="14">
        <v>257.52</v>
      </c>
      <c r="DJ552" s="1">
        <v>1076.01</v>
      </c>
      <c r="DK552" s="1">
        <v>818.49</v>
      </c>
      <c r="DL552" s="1">
        <v>257.52</v>
      </c>
      <c r="DM552" s="1">
        <v>795.67</v>
      </c>
      <c r="DN552" s="1">
        <v>321.38</v>
      </c>
      <c r="DO552" s="1">
        <v>4696.0200000000004</v>
      </c>
      <c r="DP552" s="1">
        <v>1030.82</v>
      </c>
      <c r="DQ552" s="1">
        <v>0</v>
      </c>
      <c r="DX552" s="1">
        <v>33418</v>
      </c>
      <c r="DY552" s="1">
        <v>1</v>
      </c>
      <c r="DZ552" s="1">
        <v>116.89</v>
      </c>
      <c r="EA552" s="1">
        <v>36.779999999999987</v>
      </c>
      <c r="EM552" s="1">
        <v>1213.5899999999999</v>
      </c>
      <c r="EO552" s="27">
        <v>9277</v>
      </c>
      <c r="EP552" s="27">
        <v>12738.6</v>
      </c>
      <c r="EQ552" s="27">
        <v>2464</v>
      </c>
      <c r="ER552" s="27">
        <v>2460.1999999999998</v>
      </c>
      <c r="ES552" s="27">
        <v>2863.6</v>
      </c>
      <c r="ET552" s="27"/>
      <c r="EU552" s="122">
        <v>3.3645833333333333E-2</v>
      </c>
      <c r="EV552" s="122">
        <v>-2.1785513756316707E-2</v>
      </c>
      <c r="EW552" s="122">
        <v>1.479408236705318E-2</v>
      </c>
      <c r="EX552" s="122">
        <v>6.9163828982217249E-2</v>
      </c>
      <c r="EY552" s="122">
        <v>2.6317579054743315E-2</v>
      </c>
    </row>
    <row r="553" spans="14:155" x14ac:dyDescent="0.2">
      <c r="N553" s="1">
        <v>9600</v>
      </c>
      <c r="O553" s="1">
        <v>12471</v>
      </c>
      <c r="P553" s="14">
        <v>1226</v>
      </c>
      <c r="Q553" s="1">
        <v>2678</v>
      </c>
      <c r="R553" s="1">
        <v>2935</v>
      </c>
      <c r="X553" s="17">
        <v>1377</v>
      </c>
      <c r="Y553" s="17">
        <v>72</v>
      </c>
      <c r="Z553" s="14">
        <v>0</v>
      </c>
      <c r="AA553" s="14">
        <v>10538.19</v>
      </c>
      <c r="AB553" s="14">
        <v>11000</v>
      </c>
      <c r="AC553" s="17">
        <v>-461.80999999999949</v>
      </c>
      <c r="AD553" s="17">
        <v>11000</v>
      </c>
      <c r="AE553" s="7">
        <v>11572.7</v>
      </c>
      <c r="AF553" s="14">
        <v>12471</v>
      </c>
      <c r="AG553" s="14">
        <v>12471</v>
      </c>
      <c r="AH553" s="14">
        <v>11096.7</v>
      </c>
      <c r="AI553" s="14">
        <v>0</v>
      </c>
      <c r="AJ553" s="17">
        <v>9600</v>
      </c>
      <c r="AK553" s="14">
        <v>0</v>
      </c>
      <c r="AL553" s="14">
        <v>0</v>
      </c>
      <c r="AM553" s="14">
        <v>1085.55</v>
      </c>
      <c r="AN553" s="14">
        <v>37.945238095238089</v>
      </c>
      <c r="AO553" s="17" t="e">
        <v>#DIV/0!</v>
      </c>
      <c r="AP553" s="81">
        <v>591.38</v>
      </c>
      <c r="AQ553" s="82">
        <v>3211.37</v>
      </c>
      <c r="AR553" s="1">
        <v>1145.3499999999999</v>
      </c>
      <c r="AS553" s="1">
        <v>1129.45</v>
      </c>
      <c r="AT553" s="1">
        <v>1228.05</v>
      </c>
      <c r="AU553" s="1">
        <v>1226.69</v>
      </c>
      <c r="AV553" s="1">
        <v>1172.72</v>
      </c>
      <c r="AX553" s="1">
        <v>1.5936999999999999</v>
      </c>
      <c r="AY553" s="1">
        <v>1.4333</v>
      </c>
      <c r="AZ553" s="1">
        <v>2.4415</v>
      </c>
      <c r="BA553" s="1">
        <v>2.6009000000000002</v>
      </c>
      <c r="BB553" s="1">
        <v>1.9831000000000001</v>
      </c>
      <c r="BF553" s="1">
        <v>1062.3599999999999</v>
      </c>
      <c r="BG553" s="2">
        <v>1062.3599999999999</v>
      </c>
      <c r="BH553" s="1">
        <v>0</v>
      </c>
      <c r="BI553" s="1">
        <v>0</v>
      </c>
      <c r="BJ553" s="1">
        <v>0</v>
      </c>
      <c r="BK553" s="1">
        <v>1062.3599999999999</v>
      </c>
      <c r="BL553" s="1">
        <v>1062.3599999999999</v>
      </c>
      <c r="BM553" s="1">
        <v>1062.3599999999999</v>
      </c>
      <c r="BN553" s="1">
        <v>0</v>
      </c>
      <c r="BO553" s="1">
        <v>1061.97</v>
      </c>
      <c r="BP553" s="1">
        <v>32.402628848149426</v>
      </c>
      <c r="BQ553" s="1">
        <v>0</v>
      </c>
      <c r="BR553" s="1">
        <v>0</v>
      </c>
      <c r="BS553" s="1">
        <v>1062.23</v>
      </c>
      <c r="BT553" s="1">
        <v>0</v>
      </c>
      <c r="BU553" s="1">
        <v>0</v>
      </c>
      <c r="DB553" s="1">
        <v>0</v>
      </c>
      <c r="DF553" s="14">
        <v>704.66</v>
      </c>
      <c r="DG553" s="14">
        <v>232.1</v>
      </c>
      <c r="DJ553" s="1">
        <v>936.76</v>
      </c>
      <c r="DK553" s="1">
        <v>704.66</v>
      </c>
      <c r="DL553" s="1">
        <v>232.1</v>
      </c>
      <c r="DM553" s="1">
        <v>773.07</v>
      </c>
      <c r="DN553" s="1">
        <v>211.24</v>
      </c>
      <c r="DO553" s="1">
        <v>4627.6100000000006</v>
      </c>
      <c r="DP553" s="1">
        <v>1051.68</v>
      </c>
      <c r="DQ553" s="1">
        <v>0</v>
      </c>
      <c r="DX553" s="1">
        <v>32469</v>
      </c>
      <c r="DY553" s="1">
        <v>1</v>
      </c>
      <c r="DZ553" s="1">
        <v>100.26</v>
      </c>
      <c r="EA553" s="1">
        <v>33.019999999999996</v>
      </c>
      <c r="EM553" s="1">
        <v>1085.55</v>
      </c>
      <c r="EO553" s="27">
        <v>9289</v>
      </c>
      <c r="EP553" s="27">
        <v>12777.9</v>
      </c>
      <c r="EQ553" s="27">
        <v>1319.1</v>
      </c>
      <c r="ER553" s="27">
        <v>2498.1999999999998</v>
      </c>
      <c r="ES553" s="27">
        <v>2870.9</v>
      </c>
      <c r="ET553" s="27"/>
      <c r="EU553" s="122">
        <v>3.2395833333333332E-2</v>
      </c>
      <c r="EV553" s="122">
        <v>-2.4609093095982651E-2</v>
      </c>
      <c r="EW553" s="122">
        <v>-7.5938009787928154E-2</v>
      </c>
      <c r="EX553" s="122">
        <v>6.7139656460044883E-2</v>
      </c>
      <c r="EY553" s="122">
        <v>2.1839863713798948E-2</v>
      </c>
    </row>
    <row r="554" spans="14:155" x14ac:dyDescent="0.2">
      <c r="N554" s="1">
        <v>9600</v>
      </c>
      <c r="O554" s="1">
        <v>12595</v>
      </c>
      <c r="P554" s="14">
        <v>2470</v>
      </c>
      <c r="Q554" s="1">
        <v>2650</v>
      </c>
      <c r="R554" s="1">
        <v>2886</v>
      </c>
      <c r="X554" s="17">
        <v>1688</v>
      </c>
      <c r="Y554" s="17">
        <v>76</v>
      </c>
      <c r="Z554" s="14">
        <v>0</v>
      </c>
      <c r="AA554" s="14">
        <v>10490.32</v>
      </c>
      <c r="AB554" s="14">
        <v>11000</v>
      </c>
      <c r="AC554" s="17">
        <v>-509.68000000000029</v>
      </c>
      <c r="AD554" s="17">
        <v>11000</v>
      </c>
      <c r="AE554" s="7">
        <v>12439.07</v>
      </c>
      <c r="AF554" s="14">
        <v>12595</v>
      </c>
      <c r="AG554" s="14">
        <v>12595</v>
      </c>
      <c r="AH554" s="14">
        <v>11954.07</v>
      </c>
      <c r="AI554" s="14">
        <v>0</v>
      </c>
      <c r="AJ554" s="17">
        <v>9600</v>
      </c>
      <c r="AK554" s="14">
        <v>0</v>
      </c>
      <c r="AL554" s="14">
        <v>0</v>
      </c>
      <c r="AM554" s="14">
        <v>1180.6400000000001</v>
      </c>
      <c r="AN554" s="14">
        <v>37.945238095238089</v>
      </c>
      <c r="AO554" s="17" t="e">
        <v>#DIV/0!</v>
      </c>
      <c r="AP554" s="81">
        <v>613.55999999999995</v>
      </c>
      <c r="AQ554" s="82">
        <v>3203.73</v>
      </c>
      <c r="AR554" s="1">
        <v>1145.3499999999999</v>
      </c>
      <c r="AS554" s="1">
        <v>1132.06</v>
      </c>
      <c r="AT554" s="1">
        <v>1219.4100000000001</v>
      </c>
      <c r="AU554" s="1">
        <v>1226.69</v>
      </c>
      <c r="AV554" s="1">
        <v>1173.77</v>
      </c>
      <c r="AX554" s="1">
        <v>1.5936999999999999</v>
      </c>
      <c r="AY554" s="1">
        <v>1.4638</v>
      </c>
      <c r="AZ554" s="1">
        <v>2.3466999999999998</v>
      </c>
      <c r="BA554" s="1">
        <v>2.6009000000000002</v>
      </c>
      <c r="BB554" s="1">
        <v>1.9936</v>
      </c>
      <c r="BF554" s="1">
        <v>1052.6099999999999</v>
      </c>
      <c r="BG554" s="2">
        <v>1052.6099999999999</v>
      </c>
      <c r="BH554" s="1">
        <v>0</v>
      </c>
      <c r="BI554" s="1">
        <v>0</v>
      </c>
      <c r="BJ554" s="1">
        <v>0</v>
      </c>
      <c r="BK554" s="1">
        <v>1052.6099999999999</v>
      </c>
      <c r="BL554" s="1">
        <v>1052.6099999999999</v>
      </c>
      <c r="BM554" s="1">
        <v>1052.6099999999999</v>
      </c>
      <c r="BN554" s="1">
        <v>0</v>
      </c>
      <c r="BO554" s="1">
        <v>1052.67</v>
      </c>
      <c r="BP554" s="1">
        <v>38.022582033707494</v>
      </c>
      <c r="BQ554" s="1">
        <v>0</v>
      </c>
      <c r="BR554" s="1">
        <v>0</v>
      </c>
      <c r="BS554" s="1">
        <v>1052.7</v>
      </c>
      <c r="BT554" s="1">
        <v>0</v>
      </c>
      <c r="BU554" s="1">
        <v>0</v>
      </c>
      <c r="DB554" s="1">
        <v>0</v>
      </c>
      <c r="DF554" s="14">
        <v>858.68</v>
      </c>
      <c r="DG554" s="14">
        <v>289.64</v>
      </c>
      <c r="DJ554" s="1">
        <v>1148.32</v>
      </c>
      <c r="DK554" s="1">
        <v>858.68</v>
      </c>
      <c r="DL554" s="1">
        <v>289.64</v>
      </c>
      <c r="DM554" s="1">
        <v>1292.55</v>
      </c>
      <c r="DN554" s="1">
        <v>328.76</v>
      </c>
      <c r="DO554" s="1">
        <v>4193.74</v>
      </c>
      <c r="DP554" s="1">
        <v>1012.5600000000001</v>
      </c>
      <c r="DQ554" s="1">
        <v>0</v>
      </c>
      <c r="DX554" s="1">
        <v>54287</v>
      </c>
      <c r="DY554" s="1">
        <v>1</v>
      </c>
      <c r="DZ554" s="1">
        <v>113.42</v>
      </c>
      <c r="EA554" s="1">
        <v>38.260000000000005</v>
      </c>
      <c r="EM554" s="1">
        <v>1180.6400000000001</v>
      </c>
      <c r="EO554" s="27">
        <v>9295</v>
      </c>
      <c r="EP554" s="27">
        <v>13035.6</v>
      </c>
      <c r="EQ554" s="27">
        <v>2346.3000000000002</v>
      </c>
      <c r="ER554" s="27">
        <v>2472</v>
      </c>
      <c r="ES554" s="27">
        <v>2827.5</v>
      </c>
      <c r="ET554" s="27"/>
      <c r="EU554" s="122">
        <v>3.1770833333333331E-2</v>
      </c>
      <c r="EV554" s="122">
        <v>-3.4982135768161997E-2</v>
      </c>
      <c r="EW554" s="122">
        <v>5.0080971659918955E-2</v>
      </c>
      <c r="EX554" s="122">
        <v>6.716981132075471E-2</v>
      </c>
      <c r="EY554" s="122">
        <v>2.0270270270270271E-2</v>
      </c>
    </row>
    <row r="555" spans="14:155" x14ac:dyDescent="0.2">
      <c r="N555" s="1">
        <v>9600</v>
      </c>
      <c r="O555" s="1">
        <v>12340</v>
      </c>
      <c r="P555" s="14">
        <v>2936</v>
      </c>
      <c r="Q555" s="1">
        <v>2688</v>
      </c>
      <c r="R555" s="1">
        <v>2867</v>
      </c>
      <c r="X555" s="17">
        <v>1713</v>
      </c>
      <c r="Y555" s="17">
        <v>76</v>
      </c>
      <c r="Z555" s="14">
        <v>0</v>
      </c>
      <c r="AA555" s="14">
        <v>10642.25</v>
      </c>
      <c r="AB555" s="14">
        <v>11000</v>
      </c>
      <c r="AC555" s="17">
        <v>-357.75</v>
      </c>
      <c r="AD555" s="17">
        <v>11000</v>
      </c>
      <c r="AE555" s="7">
        <v>12545.14</v>
      </c>
      <c r="AF555" s="14">
        <v>12340</v>
      </c>
      <c r="AG555" s="14">
        <v>12340</v>
      </c>
      <c r="AH555" s="14">
        <v>12290.14</v>
      </c>
      <c r="AI555" s="14">
        <v>0</v>
      </c>
      <c r="AJ555" s="17">
        <v>9600</v>
      </c>
      <c r="AK555" s="14">
        <v>0</v>
      </c>
      <c r="AL555" s="14">
        <v>0</v>
      </c>
      <c r="AM555" s="14">
        <v>1205.6099999999999</v>
      </c>
      <c r="AN555" s="14">
        <v>37.945238095238089</v>
      </c>
      <c r="AO555" s="17" t="e">
        <v>#DIV/0!</v>
      </c>
      <c r="AP555" s="81">
        <v>626.05999999999995</v>
      </c>
      <c r="AQ555" s="82">
        <v>3265.19</v>
      </c>
      <c r="AR555" s="1">
        <v>1145.3499999999999</v>
      </c>
      <c r="AS555" s="1">
        <v>1129.79</v>
      </c>
      <c r="AT555" s="1">
        <v>1223.3800000000001</v>
      </c>
      <c r="AU555" s="1">
        <v>1226.69</v>
      </c>
      <c r="AV555" s="1">
        <v>1174.46</v>
      </c>
      <c r="AX555" s="1">
        <v>1.5936999999999999</v>
      </c>
      <c r="AY555" s="1">
        <v>1.4332</v>
      </c>
      <c r="AZ555" s="1">
        <v>2.3875999999999999</v>
      </c>
      <c r="BA555" s="1">
        <v>2.6009000000000002</v>
      </c>
      <c r="BB555" s="1">
        <v>1.9947999999999999</v>
      </c>
      <c r="BF555" s="1">
        <v>1052.25</v>
      </c>
      <c r="BG555" s="2">
        <v>1052.25</v>
      </c>
      <c r="BH555" s="1">
        <v>0</v>
      </c>
      <c r="BI555" s="1">
        <v>0</v>
      </c>
      <c r="BJ555" s="1">
        <v>0</v>
      </c>
      <c r="BK555" s="1">
        <v>1052.25</v>
      </c>
      <c r="BL555" s="1">
        <v>1052.25</v>
      </c>
      <c r="BM555" s="1">
        <v>1052.25</v>
      </c>
      <c r="BN555" s="1">
        <v>0</v>
      </c>
      <c r="BO555" s="1">
        <v>1052.27</v>
      </c>
      <c r="BP555" s="1">
        <v>38.29450231671651</v>
      </c>
      <c r="BQ555" s="1">
        <v>0</v>
      </c>
      <c r="BR555" s="1">
        <v>0</v>
      </c>
      <c r="BS555" s="1">
        <v>1052.33</v>
      </c>
      <c r="BT555" s="1">
        <v>0</v>
      </c>
      <c r="BU555" s="1">
        <v>0</v>
      </c>
      <c r="DB555" s="1">
        <v>0</v>
      </c>
      <c r="DF555" s="14">
        <v>869.21</v>
      </c>
      <c r="DG555" s="14">
        <v>296.13</v>
      </c>
      <c r="DJ555" s="1">
        <v>1165.3400000000001</v>
      </c>
      <c r="DK555" s="1">
        <v>869.21</v>
      </c>
      <c r="DL555" s="1">
        <v>296.13</v>
      </c>
      <c r="DM555" s="1">
        <v>710.05</v>
      </c>
      <c r="DN555" s="1">
        <v>491.88</v>
      </c>
      <c r="DO555" s="1">
        <v>4352.9000000000005</v>
      </c>
      <c r="DP555" s="1">
        <v>816.81</v>
      </c>
      <c r="DQ555" s="1">
        <v>0</v>
      </c>
      <c r="DX555" s="1">
        <v>29822</v>
      </c>
      <c r="DY555" s="1">
        <v>2</v>
      </c>
      <c r="DZ555" s="1">
        <v>115.29</v>
      </c>
      <c r="EA555" s="1">
        <v>39.279999999999987</v>
      </c>
      <c r="EM555" s="1">
        <v>1205.6099999999999</v>
      </c>
      <c r="EO555" s="27">
        <v>9297.5</v>
      </c>
      <c r="EP555" s="27">
        <v>12815</v>
      </c>
      <c r="EQ555" s="27">
        <v>2870</v>
      </c>
      <c r="ER555" s="27">
        <v>2511</v>
      </c>
      <c r="ES555" s="27">
        <v>2866</v>
      </c>
      <c r="ET555" s="27"/>
      <c r="EU555" s="122">
        <v>3.1510416666666666E-2</v>
      </c>
      <c r="EV555" s="122">
        <v>-3.8492706645056725E-2</v>
      </c>
      <c r="EW555" s="122">
        <v>2.2479564032697547E-2</v>
      </c>
      <c r="EX555" s="122">
        <v>6.5848214285714288E-2</v>
      </c>
      <c r="EY555" s="122">
        <v>3.4879665155214509E-4</v>
      </c>
    </row>
    <row r="556" spans="14:155" x14ac:dyDescent="0.2">
      <c r="N556" s="1">
        <v>9600</v>
      </c>
      <c r="O556" s="1">
        <v>12711</v>
      </c>
      <c r="P556" s="14">
        <v>2783</v>
      </c>
      <c r="Q556" s="1">
        <v>2731</v>
      </c>
      <c r="R556" s="1">
        <v>2948</v>
      </c>
      <c r="X556" s="17">
        <v>1727</v>
      </c>
      <c r="Y556" s="17">
        <v>77</v>
      </c>
      <c r="Z556" s="14">
        <v>0</v>
      </c>
      <c r="AA556" s="14">
        <v>10652.26</v>
      </c>
      <c r="AB556" s="14">
        <v>11000</v>
      </c>
      <c r="AC556" s="17">
        <v>-347.73999999999978</v>
      </c>
      <c r="AD556" s="17">
        <v>11000</v>
      </c>
      <c r="AE556" s="7">
        <v>12938.7</v>
      </c>
      <c r="AF556" s="14">
        <v>12711</v>
      </c>
      <c r="AG556" s="14">
        <v>12711</v>
      </c>
      <c r="AH556" s="14">
        <v>12344.7</v>
      </c>
      <c r="AI556" s="14">
        <v>0</v>
      </c>
      <c r="AJ556" s="17">
        <v>9600</v>
      </c>
      <c r="AK556" s="14">
        <v>0</v>
      </c>
      <c r="AL556" s="14">
        <v>0</v>
      </c>
      <c r="AM556" s="14">
        <v>1202.73</v>
      </c>
      <c r="AN556" s="14">
        <v>37.945238095238089</v>
      </c>
      <c r="AO556" s="17" t="e">
        <v>#DIV/0!</v>
      </c>
      <c r="AP556" s="81">
        <v>587.09</v>
      </c>
      <c r="AQ556" s="82">
        <v>3240.48</v>
      </c>
      <c r="AR556" s="1">
        <v>1145.3499999999999</v>
      </c>
      <c r="AS556" s="1">
        <v>1132.08</v>
      </c>
      <c r="AT556" s="1">
        <v>1226.1400000000001</v>
      </c>
      <c r="AU556" s="1">
        <v>1226.69</v>
      </c>
      <c r="AV556" s="1">
        <v>1178.1099999999999</v>
      </c>
      <c r="AX556" s="1">
        <v>1.5936999999999999</v>
      </c>
      <c r="AY556" s="1">
        <v>1.462</v>
      </c>
      <c r="AZ556" s="1">
        <v>2.4138999999999999</v>
      </c>
      <c r="BA556" s="1">
        <v>2.6009000000000002</v>
      </c>
      <c r="BB556" s="1">
        <v>2.0386000000000002</v>
      </c>
      <c r="BF556" s="1">
        <v>1052.71</v>
      </c>
      <c r="BG556" s="2">
        <v>1052.71</v>
      </c>
      <c r="BH556" s="1">
        <v>0</v>
      </c>
      <c r="BI556" s="1">
        <v>0</v>
      </c>
      <c r="BJ556" s="1">
        <v>0</v>
      </c>
      <c r="BK556" s="1">
        <v>1052.71</v>
      </c>
      <c r="BL556" s="1">
        <v>1052.71</v>
      </c>
      <c r="BM556" s="1">
        <v>1052.71</v>
      </c>
      <c r="BN556" s="1">
        <v>0</v>
      </c>
      <c r="BO556" s="1">
        <v>1052.69</v>
      </c>
      <c r="BP556" s="1">
        <v>38.182497644038605</v>
      </c>
      <c r="BQ556" s="1">
        <v>0</v>
      </c>
      <c r="BR556" s="1">
        <v>0</v>
      </c>
      <c r="BS556" s="1">
        <v>1052.8</v>
      </c>
      <c r="BT556" s="1">
        <v>0</v>
      </c>
      <c r="BU556" s="1">
        <v>0</v>
      </c>
      <c r="DB556" s="1">
        <v>0</v>
      </c>
      <c r="DF556" s="14">
        <v>871.54</v>
      </c>
      <c r="DG556" s="14">
        <v>303.45</v>
      </c>
      <c r="DJ556" s="1">
        <v>1174.99</v>
      </c>
      <c r="DK556" s="1">
        <v>871.54</v>
      </c>
      <c r="DL556" s="1">
        <v>303.45</v>
      </c>
      <c r="DM556" s="1">
        <v>1026.76</v>
      </c>
      <c r="DN556" s="1">
        <v>427.33</v>
      </c>
      <c r="DO556" s="1">
        <v>4197.68</v>
      </c>
      <c r="DP556" s="1">
        <v>692.93000000000006</v>
      </c>
      <c r="DQ556" s="1">
        <v>0</v>
      </c>
      <c r="DX556" s="1">
        <v>43124</v>
      </c>
      <c r="DY556" s="1">
        <v>2</v>
      </c>
      <c r="DZ556" s="1">
        <v>115.26</v>
      </c>
      <c r="EA556" s="1">
        <v>40.129999999999981</v>
      </c>
      <c r="EM556" s="1">
        <v>1202.73</v>
      </c>
      <c r="EO556" s="27">
        <v>9301</v>
      </c>
      <c r="EP556" s="27">
        <v>12986</v>
      </c>
      <c r="EQ556" s="27">
        <v>2690</v>
      </c>
      <c r="ER556" s="27">
        <v>2550</v>
      </c>
      <c r="ES556" s="27">
        <v>2948</v>
      </c>
      <c r="ET556" s="27"/>
      <c r="EU556" s="122">
        <v>3.1145833333333334E-2</v>
      </c>
      <c r="EV556" s="122">
        <v>-2.1634804500039337E-2</v>
      </c>
      <c r="EW556" s="122">
        <v>3.3417175709665826E-2</v>
      </c>
      <c r="EX556" s="122">
        <v>6.6276089344562431E-2</v>
      </c>
      <c r="EY556" s="122">
        <v>0</v>
      </c>
    </row>
    <row r="557" spans="14:155" x14ac:dyDescent="0.2">
      <c r="N557" s="1">
        <v>9578</v>
      </c>
      <c r="O557" s="1">
        <v>12671</v>
      </c>
      <c r="P557" s="14">
        <v>2837</v>
      </c>
      <c r="Q557" s="1">
        <v>2671</v>
      </c>
      <c r="R557" s="1">
        <v>3012</v>
      </c>
      <c r="X557" s="17">
        <v>1667</v>
      </c>
      <c r="Y557" s="17">
        <v>77</v>
      </c>
      <c r="Z557" s="14">
        <v>0</v>
      </c>
      <c r="AA557" s="14">
        <v>10589.38</v>
      </c>
      <c r="AB557" s="14">
        <v>11162</v>
      </c>
      <c r="AC557" s="17">
        <v>-572.6200000000008</v>
      </c>
      <c r="AD557" s="17">
        <v>11162</v>
      </c>
      <c r="AE557" s="7">
        <v>12706.57</v>
      </c>
      <c r="AF557" s="14">
        <v>12671</v>
      </c>
      <c r="AG557" s="14">
        <v>12671</v>
      </c>
      <c r="AH557" s="14">
        <v>12272.57</v>
      </c>
      <c r="AI557" s="14">
        <v>0</v>
      </c>
      <c r="AJ557" s="17">
        <v>9578</v>
      </c>
      <c r="AK557" s="14">
        <v>0</v>
      </c>
      <c r="AL557" s="14">
        <v>0</v>
      </c>
      <c r="AM557" s="14">
        <v>1178.99</v>
      </c>
      <c r="AN557" s="14">
        <v>37.945238095238089</v>
      </c>
      <c r="AO557" s="17" t="e">
        <v>#DIV/0!</v>
      </c>
      <c r="AP557" s="81">
        <v>666.46</v>
      </c>
      <c r="AQ557" s="82">
        <v>3310.98</v>
      </c>
      <c r="AR557" s="1">
        <v>1145.3499999999999</v>
      </c>
      <c r="AS557" s="1">
        <v>1129.99</v>
      </c>
      <c r="AT557" s="1">
        <v>1225.3499999999999</v>
      </c>
      <c r="AU557" s="1">
        <v>1226.69</v>
      </c>
      <c r="AV557" s="1">
        <v>1175.3699999999999</v>
      </c>
      <c r="AX557" s="1">
        <v>1.5936999999999999</v>
      </c>
      <c r="AY557" s="1">
        <v>1.4373</v>
      </c>
      <c r="AZ557" s="1">
        <v>2.4085000000000001</v>
      </c>
      <c r="BA557" s="1">
        <v>2.6009000000000002</v>
      </c>
      <c r="BB557" s="1">
        <v>2.0139999999999998</v>
      </c>
      <c r="BF557" s="1">
        <v>1053.01</v>
      </c>
      <c r="BG557" s="2">
        <v>1053.01</v>
      </c>
      <c r="BH557" s="1">
        <v>0</v>
      </c>
      <c r="BI557" s="1">
        <v>0</v>
      </c>
      <c r="BJ557" s="1">
        <v>0</v>
      </c>
      <c r="BK557" s="1">
        <v>1053.01</v>
      </c>
      <c r="BL557" s="1">
        <v>1053.01</v>
      </c>
      <c r="BM557" s="1">
        <v>1053.01</v>
      </c>
      <c r="BN557" s="1">
        <v>0</v>
      </c>
      <c r="BO557" s="1">
        <v>1052.96</v>
      </c>
      <c r="BP557" s="1">
        <v>36.866001495011211</v>
      </c>
      <c r="BQ557" s="1">
        <v>0</v>
      </c>
      <c r="BR557" s="1">
        <v>0</v>
      </c>
      <c r="BS557" s="1">
        <v>1053.03</v>
      </c>
      <c r="BT557" s="1">
        <v>0</v>
      </c>
      <c r="BU557" s="1">
        <v>0</v>
      </c>
      <c r="DB557" s="1">
        <v>0</v>
      </c>
      <c r="DF557" s="14">
        <v>863.97</v>
      </c>
      <c r="DG557" s="14">
        <v>270.36</v>
      </c>
      <c r="DJ557" s="1">
        <v>1134.33</v>
      </c>
      <c r="DK557" s="1">
        <v>863.97</v>
      </c>
      <c r="DL557" s="1">
        <v>270.36</v>
      </c>
      <c r="DM557" s="1">
        <v>0</v>
      </c>
      <c r="DN557" s="1">
        <v>0</v>
      </c>
      <c r="DO557" s="1">
        <v>5061.6499999999996</v>
      </c>
      <c r="DP557" s="1">
        <v>963.29</v>
      </c>
      <c r="DQ557" s="1">
        <v>0</v>
      </c>
      <c r="DX557" s="1">
        <v>0</v>
      </c>
      <c r="DY557" s="1">
        <v>0</v>
      </c>
      <c r="DZ557" s="1">
        <v>112.57</v>
      </c>
      <c r="EA557" s="1">
        <v>35.22</v>
      </c>
      <c r="EM557" s="1">
        <v>1178.99</v>
      </c>
      <c r="EO557" s="27">
        <v>9259.7000000000007</v>
      </c>
      <c r="EP557" s="27">
        <v>12921.8</v>
      </c>
      <c r="EQ557" s="27">
        <v>2770</v>
      </c>
      <c r="ER557" s="27">
        <v>2496.8000000000002</v>
      </c>
      <c r="ES557" s="27">
        <v>2947.4</v>
      </c>
      <c r="ET557" s="27"/>
      <c r="EU557" s="122">
        <v>3.3232407600751648E-2</v>
      </c>
      <c r="EV557" s="122">
        <v>-1.9793228632309944E-2</v>
      </c>
      <c r="EW557" s="122">
        <v>2.3616496298907295E-2</v>
      </c>
      <c r="EX557" s="122">
        <v>6.5219019093972222E-2</v>
      </c>
      <c r="EY557" s="122">
        <v>2.144754316069054E-2</v>
      </c>
    </row>
    <row r="558" spans="14:155" x14ac:dyDescent="0.2">
      <c r="N558" s="1">
        <v>9600</v>
      </c>
      <c r="O558" s="1">
        <v>12496</v>
      </c>
      <c r="P558" s="14">
        <v>2926</v>
      </c>
      <c r="Q558" s="1">
        <v>2701</v>
      </c>
      <c r="R558" s="1">
        <v>2894</v>
      </c>
      <c r="X558" s="17">
        <v>1671</v>
      </c>
      <c r="Y558" s="17">
        <v>77</v>
      </c>
      <c r="Z558" s="14">
        <v>0</v>
      </c>
      <c r="AA558" s="14">
        <v>10621.77</v>
      </c>
      <c r="AB558" s="14">
        <v>11010</v>
      </c>
      <c r="AC558" s="17">
        <v>-388.22999999999956</v>
      </c>
      <c r="AD558" s="17">
        <v>11010</v>
      </c>
      <c r="AE558" s="7">
        <v>12563.11</v>
      </c>
      <c r="AF558" s="14">
        <v>12496</v>
      </c>
      <c r="AG558" s="14">
        <v>12496</v>
      </c>
      <c r="AH558" s="14">
        <v>12158.11</v>
      </c>
      <c r="AI558" s="14">
        <v>0</v>
      </c>
      <c r="AJ558" s="17">
        <v>9600</v>
      </c>
      <c r="AK558" s="14">
        <v>0</v>
      </c>
      <c r="AL558" s="14">
        <v>0</v>
      </c>
      <c r="AM558" s="14">
        <v>1201.4000000000001</v>
      </c>
      <c r="AN558" s="14">
        <v>37.945238095238089</v>
      </c>
      <c r="AO558" s="17" t="e">
        <v>#DIV/0!</v>
      </c>
      <c r="AP558" s="81">
        <v>816.92</v>
      </c>
      <c r="AQ558" s="82">
        <v>3277.57</v>
      </c>
      <c r="AR558" s="1">
        <v>1145.3499999999999</v>
      </c>
      <c r="AS558" s="1">
        <v>1129.99</v>
      </c>
      <c r="AT558" s="1">
        <v>1215.93</v>
      </c>
      <c r="AU558" s="1">
        <v>1226.69</v>
      </c>
      <c r="AV558" s="1">
        <v>1171.6099999999999</v>
      </c>
      <c r="AX558" s="1">
        <v>1.5936999999999999</v>
      </c>
      <c r="AY558" s="1">
        <v>1.4354</v>
      </c>
      <c r="AZ558" s="1">
        <v>2.2989999999999999</v>
      </c>
      <c r="BA558" s="1">
        <v>2.6009000000000002</v>
      </c>
      <c r="BB558" s="1">
        <v>1.9722</v>
      </c>
      <c r="BF558" s="1">
        <v>1051.9000000000001</v>
      </c>
      <c r="BG558" s="2">
        <v>1051.9000000000001</v>
      </c>
      <c r="BH558" s="1">
        <v>0</v>
      </c>
      <c r="BI558" s="1">
        <v>0</v>
      </c>
      <c r="BJ558" s="1">
        <v>0</v>
      </c>
      <c r="BK558" s="1">
        <v>1051.9000000000001</v>
      </c>
      <c r="BL558" s="1">
        <v>1051.9000000000001</v>
      </c>
      <c r="BM558" s="1">
        <v>1051.9000000000001</v>
      </c>
      <c r="BN558" s="1">
        <v>0</v>
      </c>
      <c r="BO558" s="1">
        <v>1051.9000000000001</v>
      </c>
      <c r="BP558" s="1">
        <v>37.134925041643534</v>
      </c>
      <c r="BQ558" s="1">
        <v>0</v>
      </c>
      <c r="BR558" s="1">
        <v>0</v>
      </c>
      <c r="BS558" s="1">
        <v>1051.97</v>
      </c>
      <c r="BT558" s="1">
        <v>0</v>
      </c>
      <c r="BU558" s="1">
        <v>0</v>
      </c>
      <c r="DB558" s="1">
        <v>0</v>
      </c>
      <c r="DF558" s="14">
        <v>859.24</v>
      </c>
      <c r="DG558" s="14">
        <v>277.72000000000003</v>
      </c>
      <c r="DJ558" s="1">
        <v>1136.96</v>
      </c>
      <c r="DK558" s="1">
        <v>859.24</v>
      </c>
      <c r="DL558" s="1">
        <v>277.72000000000003</v>
      </c>
      <c r="DM558" s="1">
        <v>1046.29</v>
      </c>
      <c r="DN558" s="1">
        <v>601.83000000000004</v>
      </c>
      <c r="DO558" s="1">
        <v>4874.6000000000004</v>
      </c>
      <c r="DP558" s="1">
        <v>639.18000000000006</v>
      </c>
      <c r="DQ558" s="1">
        <v>0</v>
      </c>
      <c r="DX558" s="1">
        <v>43944</v>
      </c>
      <c r="DY558" s="1">
        <v>2</v>
      </c>
      <c r="DZ558" s="1">
        <v>114.55</v>
      </c>
      <c r="EA558" s="1">
        <v>37.019999999999996</v>
      </c>
      <c r="EM558" s="1">
        <v>1201.4000000000001</v>
      </c>
      <c r="EO558" s="27">
        <v>9297.1</v>
      </c>
      <c r="EP558" s="27">
        <v>12783.8</v>
      </c>
      <c r="EQ558" s="27">
        <v>2856.3</v>
      </c>
      <c r="ER558" s="27">
        <v>2520.1</v>
      </c>
      <c r="ES558" s="27">
        <v>2840.9</v>
      </c>
      <c r="ET558" s="27"/>
      <c r="EU558" s="122">
        <v>3.1552083333333293E-2</v>
      </c>
      <c r="EV558" s="122">
        <v>-2.3031370038412234E-2</v>
      </c>
      <c r="EW558" s="122">
        <v>2.382091592617902E-2</v>
      </c>
      <c r="EX558" s="122">
        <v>6.697519437245468E-2</v>
      </c>
      <c r="EY558" s="122">
        <v>1.8348306841741501E-2</v>
      </c>
    </row>
    <row r="559" spans="14:155" x14ac:dyDescent="0.2">
      <c r="N559" s="1">
        <v>9600</v>
      </c>
      <c r="O559" s="1">
        <v>12405</v>
      </c>
      <c r="P559" s="14">
        <v>2903</v>
      </c>
      <c r="Q559" s="1">
        <v>2731</v>
      </c>
      <c r="R559" s="1">
        <v>2976</v>
      </c>
      <c r="X559" s="17">
        <v>1680</v>
      </c>
      <c r="Y559" s="17">
        <v>77</v>
      </c>
      <c r="Z559" s="14">
        <v>0</v>
      </c>
      <c r="AA559" s="14">
        <v>10540.43</v>
      </c>
      <c r="AB559" s="14">
        <v>11000</v>
      </c>
      <c r="AC559" s="17">
        <v>-459.56999999999971</v>
      </c>
      <c r="AD559" s="17">
        <v>11000</v>
      </c>
      <c r="AE559" s="7">
        <v>12775.19</v>
      </c>
      <c r="AF559" s="14">
        <v>12405</v>
      </c>
      <c r="AG559" s="14">
        <v>12405</v>
      </c>
      <c r="AH559" s="14">
        <v>12455.19</v>
      </c>
      <c r="AI559" s="14">
        <v>0</v>
      </c>
      <c r="AJ559" s="17">
        <v>9600</v>
      </c>
      <c r="AK559" s="14">
        <v>0</v>
      </c>
      <c r="AL559" s="14">
        <v>0</v>
      </c>
      <c r="AM559" s="14">
        <v>1208.6600000000001</v>
      </c>
      <c r="AN559" s="14">
        <v>37.945238095238089</v>
      </c>
      <c r="AO559" s="17" t="e">
        <v>#DIV/0!</v>
      </c>
      <c r="AP559" s="81">
        <v>641.16</v>
      </c>
      <c r="AQ559" s="82">
        <v>3232.99</v>
      </c>
      <c r="AR559" s="1">
        <v>1145.3499999999999</v>
      </c>
      <c r="AS559" s="1">
        <v>1131.7</v>
      </c>
      <c r="AT559" s="1">
        <v>1220.8599999999999</v>
      </c>
      <c r="AU559" s="1">
        <v>1217.53</v>
      </c>
      <c r="AV559" s="1">
        <v>1170.49</v>
      </c>
      <c r="AX559" s="1">
        <v>1.5936999999999999</v>
      </c>
      <c r="AY559" s="1">
        <v>1.4524999999999999</v>
      </c>
      <c r="AZ559" s="1">
        <v>2.3774999999999999</v>
      </c>
      <c r="BA559" s="1">
        <v>2.4780000000000002</v>
      </c>
      <c r="BB559" s="1">
        <v>1.9249000000000001</v>
      </c>
      <c r="BF559" s="1">
        <v>1052.27</v>
      </c>
      <c r="BG559" s="2">
        <v>1052.27</v>
      </c>
      <c r="BH559" s="1">
        <v>0</v>
      </c>
      <c r="BI559" s="1">
        <v>0</v>
      </c>
      <c r="BJ559" s="1">
        <v>0</v>
      </c>
      <c r="BK559" s="1">
        <v>1052.27</v>
      </c>
      <c r="BL559" s="1">
        <v>1052.27</v>
      </c>
      <c r="BM559" s="1">
        <v>1052.27</v>
      </c>
      <c r="BN559" s="1">
        <v>0</v>
      </c>
      <c r="BO559" s="1">
        <v>1052.23</v>
      </c>
      <c r="BP559" s="1">
        <v>37.326147313408462</v>
      </c>
      <c r="BQ559" s="1">
        <v>0</v>
      </c>
      <c r="BR559" s="1">
        <v>0</v>
      </c>
      <c r="BS559" s="1">
        <v>1052.31</v>
      </c>
      <c r="BT559" s="1">
        <v>0</v>
      </c>
      <c r="BU559" s="1">
        <v>0</v>
      </c>
      <c r="DB559" s="1">
        <v>0</v>
      </c>
      <c r="DF559" s="14">
        <v>869.22</v>
      </c>
      <c r="DG559" s="14">
        <v>273.52</v>
      </c>
      <c r="DJ559" s="1">
        <v>1142.74</v>
      </c>
      <c r="DK559" s="1">
        <v>869.22</v>
      </c>
      <c r="DL559" s="1">
        <v>273.52</v>
      </c>
      <c r="DM559" s="1">
        <v>1066.02</v>
      </c>
      <c r="DN559" s="1">
        <v>0</v>
      </c>
      <c r="DO559" s="1">
        <v>4677.8</v>
      </c>
      <c r="DP559" s="1">
        <v>912.7</v>
      </c>
      <c r="DQ559" s="1">
        <v>0</v>
      </c>
      <c r="DX559" s="1">
        <v>44773</v>
      </c>
      <c r="DY559" s="1">
        <v>0</v>
      </c>
      <c r="DZ559" s="1">
        <v>111.59</v>
      </c>
      <c r="EA559" s="1">
        <v>35.120000000000005</v>
      </c>
      <c r="EM559" s="1">
        <v>1208.6600000000001</v>
      </c>
      <c r="EO559" s="27">
        <v>9312.1</v>
      </c>
      <c r="EP559" s="27">
        <v>12694.2</v>
      </c>
      <c r="EQ559" s="27">
        <v>2840</v>
      </c>
      <c r="ER559" s="27">
        <v>2550.6</v>
      </c>
      <c r="ES559" s="27">
        <v>2904.6</v>
      </c>
      <c r="ET559" s="27"/>
      <c r="EU559" s="122">
        <v>2.9989583333333295E-2</v>
      </c>
      <c r="EV559" s="122">
        <v>-2.3313180169286636E-2</v>
      </c>
      <c r="EW559" s="122">
        <v>2.1701687909059592E-2</v>
      </c>
      <c r="EX559" s="122">
        <v>6.6056389600878826E-2</v>
      </c>
      <c r="EY559" s="122">
        <v>2.3991935483870998E-2</v>
      </c>
    </row>
    <row r="560" spans="14:155" x14ac:dyDescent="0.2">
      <c r="N560" s="1">
        <v>9600</v>
      </c>
      <c r="O560" s="1">
        <v>12596</v>
      </c>
      <c r="P560" s="14">
        <v>2733</v>
      </c>
      <c r="Q560" s="1">
        <v>2741</v>
      </c>
      <c r="R560" s="1">
        <v>3087</v>
      </c>
      <c r="X560" s="17">
        <v>1732</v>
      </c>
      <c r="Y560" s="17">
        <v>77</v>
      </c>
      <c r="Z560" s="14">
        <v>0</v>
      </c>
      <c r="AA560" s="14">
        <v>10110.36</v>
      </c>
      <c r="AB560" s="14">
        <v>10521</v>
      </c>
      <c r="AC560" s="17">
        <v>-410.63999999999942</v>
      </c>
      <c r="AD560" s="17">
        <v>10521</v>
      </c>
      <c r="AE560" s="7">
        <v>12836.84</v>
      </c>
      <c r="AF560" s="14">
        <v>12596</v>
      </c>
      <c r="AG560" s="14">
        <v>12596</v>
      </c>
      <c r="AH560" s="14">
        <v>11884.84</v>
      </c>
      <c r="AI560" s="14">
        <v>0</v>
      </c>
      <c r="AJ560" s="17">
        <v>9600</v>
      </c>
      <c r="AK560" s="14">
        <v>0</v>
      </c>
      <c r="AL560" s="14">
        <v>0</v>
      </c>
      <c r="AM560" s="14">
        <v>1202.25</v>
      </c>
      <c r="AN560" s="14">
        <v>35.404761904761905</v>
      </c>
      <c r="AO560" s="17" t="e">
        <v>#DIV/0!</v>
      </c>
      <c r="AP560" s="81">
        <v>772.25</v>
      </c>
      <c r="AQ560" s="82">
        <v>3615.66</v>
      </c>
      <c r="AR560" s="1">
        <v>1136.93</v>
      </c>
      <c r="AS560" s="1">
        <v>1130.8599999999999</v>
      </c>
      <c r="AT560" s="1">
        <v>1220.0899999999999</v>
      </c>
      <c r="AU560" s="1">
        <v>1217.53</v>
      </c>
      <c r="AV560" s="1">
        <v>1173.52</v>
      </c>
      <c r="AX560" s="1">
        <v>1.4870000000000001</v>
      </c>
      <c r="AY560" s="1">
        <v>1.4430000000000001</v>
      </c>
      <c r="AZ560" s="1">
        <v>2.3893</v>
      </c>
      <c r="BA560" s="1">
        <v>2.4780000000000002</v>
      </c>
      <c r="BB560" s="1">
        <v>1.9388000000000001</v>
      </c>
      <c r="BF560" s="1">
        <v>1052.48</v>
      </c>
      <c r="BG560" s="2">
        <v>1052.48</v>
      </c>
      <c r="BH560" s="1">
        <v>0</v>
      </c>
      <c r="BI560" s="1">
        <v>0</v>
      </c>
      <c r="BJ560" s="1">
        <v>0</v>
      </c>
      <c r="BK560" s="1">
        <v>1052.48</v>
      </c>
      <c r="BL560" s="1">
        <v>1052.48</v>
      </c>
      <c r="BM560" s="1">
        <v>1052.48</v>
      </c>
      <c r="BN560" s="1">
        <v>0</v>
      </c>
      <c r="BO560" s="1">
        <v>1052.45</v>
      </c>
      <c r="BP560" s="1">
        <v>38.30119972689144</v>
      </c>
      <c r="BQ560" s="1">
        <v>0</v>
      </c>
      <c r="BR560" s="1">
        <v>0</v>
      </c>
      <c r="BS560" s="1">
        <v>1052.5</v>
      </c>
      <c r="BT560" s="1">
        <v>0</v>
      </c>
      <c r="BU560" s="1">
        <v>0</v>
      </c>
      <c r="DB560" s="1">
        <v>0</v>
      </c>
      <c r="DF560" s="14">
        <v>872.49</v>
      </c>
      <c r="DG560" s="14">
        <v>305.54000000000002</v>
      </c>
      <c r="DJ560" s="1">
        <v>1178.03</v>
      </c>
      <c r="DK560" s="1">
        <v>872.49</v>
      </c>
      <c r="DL560" s="1">
        <v>305.54000000000002</v>
      </c>
      <c r="DM560" s="1">
        <v>972.81</v>
      </c>
      <c r="DN560" s="1">
        <v>539.02</v>
      </c>
      <c r="DO560" s="1">
        <v>4577.4799999999996</v>
      </c>
      <c r="DP560" s="1">
        <v>679.22</v>
      </c>
      <c r="DQ560" s="1">
        <v>0</v>
      </c>
      <c r="DX560" s="1">
        <v>40858</v>
      </c>
      <c r="DY560" s="1">
        <v>2</v>
      </c>
      <c r="DZ560" s="1">
        <v>114.49</v>
      </c>
      <c r="EA560" s="1">
        <v>40.100000000000009</v>
      </c>
      <c r="EM560" s="1">
        <v>1202.25</v>
      </c>
      <c r="EO560" s="27">
        <v>9304.09</v>
      </c>
      <c r="EP560" s="27">
        <v>13038</v>
      </c>
      <c r="EQ560" s="27">
        <v>2681.2</v>
      </c>
      <c r="ER560" s="27">
        <v>2564.1999999999998</v>
      </c>
      <c r="ES560" s="27">
        <v>3020</v>
      </c>
      <c r="ET560" s="27"/>
      <c r="EU560" s="122">
        <v>3.0823958333333318E-2</v>
      </c>
      <c r="EV560" s="122">
        <v>-3.5090504922197521E-2</v>
      </c>
      <c r="EW560" s="122">
        <v>1.8953530918404751E-2</v>
      </c>
      <c r="EX560" s="122">
        <v>6.4502006566946435E-2</v>
      </c>
      <c r="EY560" s="122">
        <v>2.1703919663103338E-2</v>
      </c>
    </row>
    <row r="561" spans="14:155" x14ac:dyDescent="0.2">
      <c r="N561" s="1">
        <v>9600</v>
      </c>
      <c r="O561" s="1">
        <v>12534</v>
      </c>
      <c r="P561" s="14">
        <v>3012</v>
      </c>
      <c r="Q561" s="1">
        <v>2728</v>
      </c>
      <c r="R561" s="1">
        <v>2816</v>
      </c>
      <c r="X561" s="17">
        <v>1707</v>
      </c>
      <c r="Y561" s="17">
        <v>77</v>
      </c>
      <c r="Z561" s="14">
        <v>0</v>
      </c>
      <c r="AA561" s="14">
        <v>12145.86</v>
      </c>
      <c r="AB561" s="14">
        <v>11737</v>
      </c>
      <c r="AC561" s="17">
        <v>408.86000000000058</v>
      </c>
      <c r="AD561" s="17">
        <v>11737</v>
      </c>
      <c r="AE561" s="7">
        <v>11269.16</v>
      </c>
      <c r="AF561" s="14">
        <v>12534</v>
      </c>
      <c r="AG561" s="14">
        <v>12534</v>
      </c>
      <c r="AH561" s="14">
        <v>11270.16</v>
      </c>
      <c r="AI561" s="14">
        <v>0</v>
      </c>
      <c r="AJ561" s="17">
        <v>9600</v>
      </c>
      <c r="AK561" s="14">
        <v>0</v>
      </c>
      <c r="AL561" s="14">
        <v>0</v>
      </c>
      <c r="AM561" s="14">
        <v>1203.07</v>
      </c>
      <c r="AN561" s="14">
        <v>35.404761904761905</v>
      </c>
      <c r="AO561" s="17" t="e">
        <v>#DIV/0!</v>
      </c>
      <c r="AP561" s="81">
        <v>1188.49</v>
      </c>
      <c r="AQ561" s="82">
        <v>3508.28</v>
      </c>
      <c r="AR561" s="1">
        <v>1136.93</v>
      </c>
      <c r="AS561" s="1">
        <v>1133.73</v>
      </c>
      <c r="AT561" s="1">
        <v>1221.8399999999999</v>
      </c>
      <c r="AU561" s="1">
        <v>1217.53</v>
      </c>
      <c r="AV561" s="1">
        <v>1179.0899999999999</v>
      </c>
      <c r="AX561" s="1">
        <v>1.4870000000000001</v>
      </c>
      <c r="AY561" s="1">
        <v>1.4793000000000001</v>
      </c>
      <c r="AZ561" s="1">
        <v>2.4055</v>
      </c>
      <c r="BA561" s="1">
        <v>2.4780000000000002</v>
      </c>
      <c r="BB561" s="1">
        <v>2.0047999999999999</v>
      </c>
      <c r="BF561" s="1">
        <v>1053.04</v>
      </c>
      <c r="BG561" s="2">
        <v>1053.04</v>
      </c>
      <c r="BH561" s="1">
        <v>0</v>
      </c>
      <c r="BI561" s="1">
        <v>0</v>
      </c>
      <c r="BJ561" s="1">
        <v>0</v>
      </c>
      <c r="BK561" s="1">
        <v>1053.04</v>
      </c>
      <c r="BL561" s="1">
        <v>1053.04</v>
      </c>
      <c r="BM561" s="1">
        <v>1053.04</v>
      </c>
      <c r="BN561" s="1">
        <v>0</v>
      </c>
      <c r="BO561" s="1">
        <v>1053.95</v>
      </c>
      <c r="BP561" s="1">
        <v>37.84457478005865</v>
      </c>
      <c r="BQ561" s="1">
        <v>0</v>
      </c>
      <c r="BR561" s="1">
        <v>0</v>
      </c>
      <c r="BS561" s="1">
        <v>1053.06</v>
      </c>
      <c r="BT561" s="1">
        <v>0</v>
      </c>
      <c r="BU561" s="1">
        <v>0</v>
      </c>
      <c r="DB561" s="1">
        <v>0</v>
      </c>
      <c r="DF561" s="14">
        <v>871.13</v>
      </c>
      <c r="DG561" s="14">
        <v>290.32</v>
      </c>
      <c r="DJ561" s="1">
        <v>1161.45</v>
      </c>
      <c r="DK561" s="1">
        <v>871.13</v>
      </c>
      <c r="DL561" s="1">
        <v>290.32</v>
      </c>
      <c r="DM561" s="1">
        <v>1064.55</v>
      </c>
      <c r="DN561" s="1">
        <v>211.07</v>
      </c>
      <c r="DO561" s="1">
        <v>4384.0599999999995</v>
      </c>
      <c r="DP561" s="1">
        <v>758.46999999999991</v>
      </c>
      <c r="DQ561" s="1">
        <v>0</v>
      </c>
      <c r="DX561" s="1">
        <v>44711</v>
      </c>
      <c r="DY561" s="1">
        <v>1</v>
      </c>
      <c r="DZ561" s="1">
        <v>112.24</v>
      </c>
      <c r="EA561" s="1">
        <v>37.399999999999991</v>
      </c>
      <c r="EM561" s="1">
        <v>1203.07</v>
      </c>
      <c r="EO561" s="27">
        <v>9318.1</v>
      </c>
      <c r="EP561" s="27">
        <v>12868.9</v>
      </c>
      <c r="EQ561" s="27">
        <v>2938.9</v>
      </c>
      <c r="ER561" s="27">
        <v>2549.6999999999998</v>
      </c>
      <c r="ES561" s="27">
        <v>2780.6</v>
      </c>
      <c r="ET561" s="27"/>
      <c r="EU561" s="122">
        <v>2.9364583333333295E-2</v>
      </c>
      <c r="EV561" s="122">
        <v>-2.6719323440242512E-2</v>
      </c>
      <c r="EW561" s="122">
        <v>2.4269588313412985E-2</v>
      </c>
      <c r="EX561" s="122">
        <v>6.5359237536656956E-2</v>
      </c>
      <c r="EY561" s="122">
        <v>1.2571022727272759E-2</v>
      </c>
    </row>
    <row r="562" spans="14:155" x14ac:dyDescent="0.2">
      <c r="N562" s="1">
        <v>9600</v>
      </c>
      <c r="O562" s="1">
        <v>12341</v>
      </c>
      <c r="P562" s="14">
        <v>3006</v>
      </c>
      <c r="Q562" s="1">
        <v>2724</v>
      </c>
      <c r="R562" s="1">
        <v>3053</v>
      </c>
      <c r="X562" s="17">
        <v>1720</v>
      </c>
      <c r="Y562" s="17">
        <v>77</v>
      </c>
      <c r="Z562" s="14">
        <v>0</v>
      </c>
      <c r="AA562" s="14">
        <v>12308.59</v>
      </c>
      <c r="AB562" s="14">
        <v>12309</v>
      </c>
      <c r="AC562" s="17">
        <v>-0.40999999999985448</v>
      </c>
      <c r="AD562" s="17">
        <v>12309</v>
      </c>
      <c r="AE562" s="7">
        <v>11689.85</v>
      </c>
      <c r="AF562" s="14">
        <v>12341</v>
      </c>
      <c r="AG562" s="14">
        <v>12341</v>
      </c>
      <c r="AH562" s="14">
        <v>11690.85</v>
      </c>
      <c r="AI562" s="14">
        <v>0</v>
      </c>
      <c r="AJ562" s="17">
        <v>9600</v>
      </c>
      <c r="AK562" s="14">
        <v>0</v>
      </c>
      <c r="AL562" s="14">
        <v>0</v>
      </c>
      <c r="AM562" s="14">
        <v>1205.1099999999999</v>
      </c>
      <c r="AN562" s="14">
        <v>35.404761904761905</v>
      </c>
      <c r="AO562" s="17" t="e">
        <v>#DIV/0!</v>
      </c>
      <c r="AP562" s="81">
        <v>932.26</v>
      </c>
      <c r="AQ562" s="82">
        <v>2790.78</v>
      </c>
      <c r="AR562" s="1">
        <v>1136.93</v>
      </c>
      <c r="AS562" s="1">
        <v>1132.57</v>
      </c>
      <c r="AT562" s="1">
        <v>1221.3699999999999</v>
      </c>
      <c r="AU562" s="1">
        <v>1217.53</v>
      </c>
      <c r="AV562" s="1">
        <v>1183.58</v>
      </c>
      <c r="AX562" s="1">
        <v>1.4870000000000001</v>
      </c>
      <c r="AY562" s="1">
        <v>1.4661999999999999</v>
      </c>
      <c r="AZ562" s="1">
        <v>2.4056000000000002</v>
      </c>
      <c r="BA562" s="1">
        <v>2.4780000000000002</v>
      </c>
      <c r="BB562" s="1">
        <v>2.0842000000000001</v>
      </c>
      <c r="BF562" s="1">
        <v>1052.31</v>
      </c>
      <c r="BG562" s="2">
        <v>1052.31</v>
      </c>
      <c r="BH562" s="1">
        <v>0</v>
      </c>
      <c r="BI562" s="1">
        <v>0</v>
      </c>
      <c r="BJ562" s="1">
        <v>0</v>
      </c>
      <c r="BK562" s="1">
        <v>1052.31</v>
      </c>
      <c r="BL562" s="1">
        <v>1052.31</v>
      </c>
      <c r="BM562" s="1">
        <v>1052.31</v>
      </c>
      <c r="BN562" s="1">
        <v>0</v>
      </c>
      <c r="BO562" s="1">
        <v>1052.1600000000001</v>
      </c>
      <c r="BP562" s="1">
        <v>38.083257388360892</v>
      </c>
      <c r="BQ562" s="1">
        <v>0</v>
      </c>
      <c r="BR562" s="1">
        <v>0</v>
      </c>
      <c r="BS562" s="1">
        <v>1052.8699999999999</v>
      </c>
      <c r="BT562" s="1">
        <v>0</v>
      </c>
      <c r="BU562" s="1">
        <v>0</v>
      </c>
      <c r="DB562" s="1">
        <v>0</v>
      </c>
      <c r="DF562" s="14">
        <v>876.24</v>
      </c>
      <c r="DG562" s="14">
        <v>293.83</v>
      </c>
      <c r="DJ562" s="1">
        <v>1170.07</v>
      </c>
      <c r="DK562" s="1">
        <v>876.24</v>
      </c>
      <c r="DL562" s="1">
        <v>293.83</v>
      </c>
      <c r="DM562" s="1">
        <v>1053.5</v>
      </c>
      <c r="DN562" s="1">
        <v>281</v>
      </c>
      <c r="DO562" s="1">
        <v>4206.7999999999993</v>
      </c>
      <c r="DP562" s="1">
        <v>771.30000000000007</v>
      </c>
      <c r="DQ562" s="1">
        <v>0</v>
      </c>
      <c r="DX562" s="1">
        <v>44247</v>
      </c>
      <c r="DY562" s="1">
        <v>1</v>
      </c>
      <c r="DZ562" s="1">
        <v>112.21</v>
      </c>
      <c r="EA562" s="1">
        <v>37.63000000000001</v>
      </c>
      <c r="EM562" s="1">
        <v>1205.1099999999999</v>
      </c>
      <c r="EO562" s="27">
        <v>9599</v>
      </c>
      <c r="EP562" s="27">
        <v>12241</v>
      </c>
      <c r="EQ562" s="27">
        <v>2987</v>
      </c>
      <c r="ER562" s="27">
        <v>2620</v>
      </c>
      <c r="ES562" s="27">
        <v>3052.922</v>
      </c>
      <c r="ET562" s="27"/>
      <c r="EU562" s="122">
        <v>1.0416666666666667E-4</v>
      </c>
      <c r="EV562" s="122">
        <v>8.1030710639332301E-3</v>
      </c>
      <c r="EW562" s="122">
        <v>6.320691949434464E-3</v>
      </c>
      <c r="EX562" s="122">
        <v>3.81791483113069E-2</v>
      </c>
      <c r="EY562" s="122">
        <v>2.5548640681288743E-5</v>
      </c>
    </row>
    <row r="563" spans="14:155" x14ac:dyDescent="0.2">
      <c r="N563" s="1">
        <v>8317</v>
      </c>
      <c r="O563" s="1">
        <v>12512</v>
      </c>
      <c r="P563" s="14">
        <v>3092</v>
      </c>
      <c r="Q563" s="1">
        <v>2689</v>
      </c>
      <c r="R563" s="1">
        <v>3009</v>
      </c>
      <c r="X563" s="17">
        <v>1674</v>
      </c>
      <c r="Y563" s="17">
        <v>74</v>
      </c>
      <c r="Z563" s="14">
        <v>0</v>
      </c>
      <c r="AA563" s="14">
        <v>11972.64</v>
      </c>
      <c r="AB563" s="14">
        <v>11973</v>
      </c>
      <c r="AC563" s="17">
        <v>-0.36000000000058208</v>
      </c>
      <c r="AD563" s="17">
        <v>11973</v>
      </c>
      <c r="AE563" s="7">
        <v>11033.69</v>
      </c>
      <c r="AF563" s="14">
        <v>12512</v>
      </c>
      <c r="AG563" s="14">
        <v>12512</v>
      </c>
      <c r="AH563" s="14">
        <v>11033.69</v>
      </c>
      <c r="AI563" s="14">
        <v>0</v>
      </c>
      <c r="AJ563" s="17">
        <v>8317</v>
      </c>
      <c r="AK563" s="14">
        <v>0</v>
      </c>
      <c r="AL563" s="14">
        <v>0</v>
      </c>
      <c r="AM563" s="14">
        <v>1192.1500000000001</v>
      </c>
      <c r="AN563" s="14">
        <v>35.404761904761905</v>
      </c>
      <c r="AO563" s="17" t="e">
        <v>#DIV/0!</v>
      </c>
      <c r="AP563" s="81">
        <v>1252</v>
      </c>
      <c r="AQ563" s="82">
        <v>2420.16</v>
      </c>
      <c r="AR563" s="1">
        <v>1136.93</v>
      </c>
      <c r="AS563" s="1">
        <v>1130.5899999999999</v>
      </c>
      <c r="AT563" s="1">
        <v>1218.6600000000001</v>
      </c>
      <c r="AU563" s="1">
        <v>1217.53</v>
      </c>
      <c r="AV563" s="1">
        <v>1182.6199999999999</v>
      </c>
      <c r="AX563" s="1">
        <v>1.4870000000000001</v>
      </c>
      <c r="AY563" s="1">
        <v>1.4358</v>
      </c>
      <c r="AZ563" s="1">
        <v>2.3696999999999999</v>
      </c>
      <c r="BA563" s="1">
        <v>2.4780000000000002</v>
      </c>
      <c r="BB563" s="1">
        <v>2.0790000000000002</v>
      </c>
      <c r="BF563" s="1">
        <v>1052.73</v>
      </c>
      <c r="BG563" s="2">
        <v>1052.73</v>
      </c>
      <c r="BH563" s="1">
        <v>0</v>
      </c>
      <c r="BI563" s="1">
        <v>0</v>
      </c>
      <c r="BJ563" s="1">
        <v>0</v>
      </c>
      <c r="BK563" s="1">
        <v>1052.73</v>
      </c>
      <c r="BL563" s="1">
        <v>1052.73</v>
      </c>
      <c r="BM563" s="1">
        <v>1052.73</v>
      </c>
      <c r="BN563" s="1">
        <v>0</v>
      </c>
      <c r="BO563" s="1">
        <v>1052.71</v>
      </c>
      <c r="BP563" s="1">
        <v>38.458759579999324</v>
      </c>
      <c r="BQ563" s="1">
        <v>0</v>
      </c>
      <c r="BR563" s="1">
        <v>0</v>
      </c>
      <c r="BS563" s="1">
        <v>1052.77</v>
      </c>
      <c r="BT563" s="1">
        <v>0</v>
      </c>
      <c r="BU563" s="1">
        <v>0</v>
      </c>
      <c r="DB563" s="1">
        <v>0</v>
      </c>
      <c r="DF563" s="14">
        <v>860.05</v>
      </c>
      <c r="DG563" s="14">
        <v>279.06</v>
      </c>
      <c r="DJ563" s="1">
        <v>1139.1099999999999</v>
      </c>
      <c r="DK563" s="1">
        <v>860.05</v>
      </c>
      <c r="DL563" s="1">
        <v>279.06</v>
      </c>
      <c r="DM563" s="1">
        <v>476.19</v>
      </c>
      <c r="DN563" s="1">
        <v>328.5</v>
      </c>
      <c r="DO563" s="1">
        <v>4590.66</v>
      </c>
      <c r="DP563" s="1">
        <v>721.86</v>
      </c>
      <c r="DQ563" s="1">
        <v>0</v>
      </c>
      <c r="DX563" s="1">
        <v>20000</v>
      </c>
      <c r="DY563" s="1">
        <v>1</v>
      </c>
      <c r="DZ563" s="1">
        <v>113.31</v>
      </c>
      <c r="EA563" s="1">
        <v>36.759999999999991</v>
      </c>
      <c r="EM563" s="1">
        <v>1192.1500000000001</v>
      </c>
      <c r="EO563" s="27">
        <v>7981.5</v>
      </c>
      <c r="EP563" s="27">
        <v>12832.2</v>
      </c>
      <c r="EQ563" s="27">
        <v>3018.3</v>
      </c>
      <c r="ER563" s="27">
        <v>2506.6</v>
      </c>
      <c r="ES563" s="27">
        <v>2947.2</v>
      </c>
      <c r="ET563" s="27"/>
      <c r="EU563" s="122">
        <v>4.0339064566550439E-2</v>
      </c>
      <c r="EV563" s="122">
        <v>-2.5591432225063996E-2</v>
      </c>
      <c r="EW563" s="122">
        <v>2.3835705045278079E-2</v>
      </c>
      <c r="EX563" s="122">
        <v>6.7831907772406136E-2</v>
      </c>
      <c r="EY563" s="122">
        <v>2.0538384845463671E-2</v>
      </c>
    </row>
    <row r="564" spans="14:155" x14ac:dyDescent="0.2">
      <c r="N564" s="1">
        <v>5938</v>
      </c>
      <c r="O564" s="1">
        <v>12578</v>
      </c>
      <c r="P564" s="14">
        <v>3046</v>
      </c>
      <c r="Q564" s="1">
        <v>2634</v>
      </c>
      <c r="R564" s="1">
        <v>3146</v>
      </c>
      <c r="X564" s="17">
        <v>1473</v>
      </c>
      <c r="Y564" s="17">
        <v>68</v>
      </c>
      <c r="Z564" s="14">
        <v>0</v>
      </c>
      <c r="AA564" s="14">
        <v>11276.8</v>
      </c>
      <c r="AB564" s="14">
        <v>11467</v>
      </c>
      <c r="AC564" s="17">
        <v>-190.20000000000073</v>
      </c>
      <c r="AD564" s="17">
        <v>11467</v>
      </c>
      <c r="AE564" s="7">
        <v>9910.4599999999991</v>
      </c>
      <c r="AF564" s="14">
        <v>12578</v>
      </c>
      <c r="AG564" s="14">
        <v>12578</v>
      </c>
      <c r="AH564" s="14">
        <v>9910.4599999999991</v>
      </c>
      <c r="AI564" s="14">
        <v>0</v>
      </c>
      <c r="AJ564" s="17">
        <v>5938</v>
      </c>
      <c r="AK564" s="14">
        <v>0</v>
      </c>
      <c r="AL564" s="14">
        <v>0</v>
      </c>
      <c r="AM564" s="14">
        <v>1161.97</v>
      </c>
      <c r="AN564" s="14">
        <v>35.404761904761905</v>
      </c>
      <c r="AO564" s="17" t="e">
        <v>#DIV/0!</v>
      </c>
      <c r="AP564" s="81">
        <v>948.56</v>
      </c>
      <c r="AQ564" s="82">
        <v>2313.0100000000002</v>
      </c>
      <c r="AR564" s="1">
        <v>1136.93</v>
      </c>
      <c r="AS564" s="1">
        <v>1126.98</v>
      </c>
      <c r="AT564" s="1">
        <v>1217.58</v>
      </c>
      <c r="AU564" s="1">
        <v>1217.53</v>
      </c>
      <c r="AV564" s="1">
        <v>1176.07</v>
      </c>
      <c r="AX564" s="1">
        <v>1.4870000000000001</v>
      </c>
      <c r="AY564" s="1">
        <v>1.3966000000000001</v>
      </c>
      <c r="AZ564" s="1">
        <v>2.3635000000000002</v>
      </c>
      <c r="BA564" s="1">
        <v>2.4780000000000002</v>
      </c>
      <c r="BB564" s="1">
        <v>1.9631000000000001</v>
      </c>
      <c r="BF564" s="1">
        <v>1052</v>
      </c>
      <c r="BG564" s="2">
        <v>1052</v>
      </c>
      <c r="BH564" s="1">
        <v>0</v>
      </c>
      <c r="BI564" s="1">
        <v>0</v>
      </c>
      <c r="BJ564" s="1">
        <v>0</v>
      </c>
      <c r="BK564" s="1">
        <v>1052</v>
      </c>
      <c r="BL564" s="1">
        <v>1052</v>
      </c>
      <c r="BM564" s="1">
        <v>1052</v>
      </c>
      <c r="BN564" s="1">
        <v>0</v>
      </c>
      <c r="BO564" s="1">
        <v>1052.0999999999999</v>
      </c>
      <c r="BP564" s="1">
        <v>36.645819618169853</v>
      </c>
      <c r="BQ564" s="1">
        <v>0</v>
      </c>
      <c r="BR564" s="1">
        <v>0</v>
      </c>
      <c r="BS564" s="1">
        <v>1052.1199999999999</v>
      </c>
      <c r="BT564" s="1">
        <v>0</v>
      </c>
      <c r="BU564" s="1">
        <v>0</v>
      </c>
      <c r="DB564" s="1">
        <v>0</v>
      </c>
      <c r="DF564" s="14">
        <v>772.09</v>
      </c>
      <c r="DG564" s="14">
        <v>229.88</v>
      </c>
      <c r="DJ564" s="1">
        <v>1001.97</v>
      </c>
      <c r="DK564" s="1">
        <v>772.09</v>
      </c>
      <c r="DL564" s="1">
        <v>229.88</v>
      </c>
      <c r="DM564" s="1">
        <v>0</v>
      </c>
      <c r="DN564" s="1">
        <v>0</v>
      </c>
      <c r="DO564" s="1">
        <v>5362.75</v>
      </c>
      <c r="DP564" s="1">
        <v>951.74</v>
      </c>
      <c r="DQ564" s="1">
        <v>0</v>
      </c>
      <c r="DX564" s="1">
        <v>0</v>
      </c>
      <c r="DY564" s="1">
        <v>0</v>
      </c>
      <c r="DZ564" s="1">
        <v>108.84</v>
      </c>
      <c r="EA564" s="1">
        <v>32.409999999999997</v>
      </c>
      <c r="EM564" s="1">
        <v>1161.97</v>
      </c>
      <c r="EO564" s="27">
        <v>6120.3</v>
      </c>
      <c r="EP564" s="27">
        <v>12878.6</v>
      </c>
      <c r="EQ564" s="27">
        <v>2984.5</v>
      </c>
      <c r="ER564" s="27">
        <v>2459.4</v>
      </c>
      <c r="ES564" s="27">
        <v>3079.5</v>
      </c>
      <c r="ET564" s="27"/>
      <c r="EU564" s="122">
        <v>-3.0700572583361431E-2</v>
      </c>
      <c r="EV564" s="122">
        <v>-2.3898871044681219E-2</v>
      </c>
      <c r="EW564" s="122">
        <v>2.0190413657255418E-2</v>
      </c>
      <c r="EX564" s="122">
        <v>6.6287015945330263E-2</v>
      </c>
      <c r="EY564" s="122">
        <v>2.1137952956134774E-2</v>
      </c>
    </row>
    <row r="565" spans="14:155" x14ac:dyDescent="0.2">
      <c r="N565" s="1">
        <v>5736</v>
      </c>
      <c r="O565" s="1">
        <v>12289</v>
      </c>
      <c r="P565" s="14">
        <v>3066</v>
      </c>
      <c r="Q565" s="1">
        <v>2687</v>
      </c>
      <c r="R565" s="1">
        <v>3791</v>
      </c>
      <c r="X565" s="17">
        <v>1503</v>
      </c>
      <c r="Y565" s="17">
        <v>69</v>
      </c>
      <c r="Z565" s="14">
        <v>0</v>
      </c>
      <c r="AA565" s="14">
        <v>12269.81</v>
      </c>
      <c r="AB565" s="14">
        <v>12270</v>
      </c>
      <c r="AC565" s="17">
        <v>-0.19000000000050932</v>
      </c>
      <c r="AD565" s="17">
        <v>12270</v>
      </c>
      <c r="AE565" s="7">
        <v>9554.7199999999993</v>
      </c>
      <c r="AF565" s="14">
        <v>12289</v>
      </c>
      <c r="AG565" s="14">
        <v>12289</v>
      </c>
      <c r="AH565" s="14">
        <v>9555.7199999999993</v>
      </c>
      <c r="AI565" s="14">
        <v>0</v>
      </c>
      <c r="AJ565" s="17">
        <v>5736</v>
      </c>
      <c r="AK565" s="14">
        <v>0</v>
      </c>
      <c r="AL565" s="14">
        <v>0</v>
      </c>
      <c r="AM565" s="14">
        <v>1178.5</v>
      </c>
      <c r="AN565" s="14">
        <v>35.404761904761905</v>
      </c>
      <c r="AO565" s="17" t="e">
        <v>#DIV/0!</v>
      </c>
      <c r="AP565" s="81">
        <v>705.6</v>
      </c>
      <c r="AQ565" s="82">
        <v>2288.1799999999998</v>
      </c>
      <c r="AR565" s="1">
        <v>1136.93</v>
      </c>
      <c r="AS565" s="1">
        <v>1126.28</v>
      </c>
      <c r="AT565" s="1">
        <v>1216.3900000000001</v>
      </c>
      <c r="AU565" s="1">
        <v>1217.53</v>
      </c>
      <c r="AV565" s="1">
        <v>1158.8499999999999</v>
      </c>
      <c r="AX565" s="1">
        <v>1.4870000000000001</v>
      </c>
      <c r="AY565" s="1">
        <v>1.3897999999999999</v>
      </c>
      <c r="AZ565" s="1">
        <v>2.3448000000000002</v>
      </c>
      <c r="BA565" s="1">
        <v>2.4780000000000002</v>
      </c>
      <c r="BB565" s="1">
        <v>1.7267999999999999</v>
      </c>
      <c r="BF565" s="1">
        <v>1052.3599999999999</v>
      </c>
      <c r="BG565" s="2">
        <v>1052.3599999999999</v>
      </c>
      <c r="BH565" s="1">
        <v>0</v>
      </c>
      <c r="BI565" s="1">
        <v>0</v>
      </c>
      <c r="BJ565" s="1">
        <v>0</v>
      </c>
      <c r="BK565" s="1">
        <v>1052.3599999999999</v>
      </c>
      <c r="BL565" s="1">
        <v>1052.3599999999999</v>
      </c>
      <c r="BM565" s="1">
        <v>1052.3599999999999</v>
      </c>
      <c r="BN565" s="1">
        <v>0</v>
      </c>
      <c r="BO565" s="1">
        <v>1052.3599999999999</v>
      </c>
      <c r="BP565" s="1">
        <v>37.087670934745553</v>
      </c>
      <c r="BQ565" s="1">
        <v>0</v>
      </c>
      <c r="BR565" s="1">
        <v>0</v>
      </c>
      <c r="BS565" s="1">
        <v>1052.45</v>
      </c>
      <c r="BT565" s="1">
        <v>0</v>
      </c>
      <c r="BU565" s="1">
        <v>0</v>
      </c>
      <c r="DB565" s="1">
        <v>0</v>
      </c>
      <c r="DF565" s="14">
        <v>771.62</v>
      </c>
      <c r="DG565" s="14">
        <v>250.85</v>
      </c>
      <c r="DJ565" s="1">
        <v>1022.47</v>
      </c>
      <c r="DK565" s="1">
        <v>771.62</v>
      </c>
      <c r="DL565" s="1">
        <v>250.85</v>
      </c>
      <c r="DM565" s="1">
        <v>1246.02</v>
      </c>
      <c r="DN565" s="1">
        <v>604.21</v>
      </c>
      <c r="DO565" s="1">
        <v>4888.3500000000004</v>
      </c>
      <c r="DP565" s="1">
        <v>598.38</v>
      </c>
      <c r="DQ565" s="1">
        <v>0</v>
      </c>
      <c r="DX565" s="1">
        <v>52333</v>
      </c>
      <c r="DY565" s="1">
        <v>2</v>
      </c>
      <c r="DZ565" s="1">
        <v>111.68</v>
      </c>
      <c r="EA565" s="1">
        <v>36.31</v>
      </c>
      <c r="EM565" s="1">
        <v>1178.5</v>
      </c>
      <c r="EO565" s="27">
        <v>5592.6</v>
      </c>
      <c r="EP565" s="27">
        <v>12698.8</v>
      </c>
      <c r="EQ565" s="27">
        <v>3003</v>
      </c>
      <c r="ER565" s="27">
        <v>2505.6999999999998</v>
      </c>
      <c r="ES565" s="27">
        <v>3665.2</v>
      </c>
      <c r="ET565" s="27"/>
      <c r="EU565" s="122">
        <v>2.4999999999999935E-2</v>
      </c>
      <c r="EV565" s="122">
        <v>-3.3346895597688928E-2</v>
      </c>
      <c r="EW565" s="122">
        <v>2.0547945205479451E-2</v>
      </c>
      <c r="EX565" s="122">
        <v>6.7473018235950949E-2</v>
      </c>
      <c r="EY565" s="122">
        <v>3.3183856502242204E-2</v>
      </c>
    </row>
    <row r="566" spans="14:155" x14ac:dyDescent="0.2">
      <c r="N566" s="1">
        <v>2600</v>
      </c>
      <c r="O566" s="1">
        <v>12183</v>
      </c>
      <c r="P566" s="14">
        <v>3355</v>
      </c>
      <c r="Q566" s="1">
        <v>2692</v>
      </c>
      <c r="R566" s="1">
        <v>3753</v>
      </c>
      <c r="X566" s="17">
        <v>1361</v>
      </c>
      <c r="Y566" s="17">
        <v>61</v>
      </c>
      <c r="Z566" s="14">
        <v>0</v>
      </c>
      <c r="AA566" s="14">
        <v>12682.54</v>
      </c>
      <c r="AB566" s="14">
        <v>12170</v>
      </c>
      <c r="AC566" s="17">
        <v>512.54000000000087</v>
      </c>
      <c r="AD566" s="17">
        <v>12170</v>
      </c>
      <c r="AE566" s="7">
        <v>7641.17</v>
      </c>
      <c r="AF566" s="14">
        <v>12183</v>
      </c>
      <c r="AG566" s="14">
        <v>12183</v>
      </c>
      <c r="AH566" s="14">
        <v>7642.17</v>
      </c>
      <c r="AI566" s="14">
        <v>0</v>
      </c>
      <c r="AJ566" s="17">
        <v>2600</v>
      </c>
      <c r="AK566" s="14">
        <v>0</v>
      </c>
      <c r="AL566" s="14">
        <v>0</v>
      </c>
      <c r="AM566" s="14">
        <v>1113.83</v>
      </c>
      <c r="AN566" s="14">
        <v>32.169047619047618</v>
      </c>
      <c r="AO566" s="17" t="e">
        <v>#DIV/0!</v>
      </c>
      <c r="AP566" s="81">
        <v>666.85</v>
      </c>
      <c r="AQ566" s="82">
        <v>1569.15</v>
      </c>
      <c r="AR566" s="1">
        <v>1143.53</v>
      </c>
      <c r="AS566" s="1">
        <v>1128.96</v>
      </c>
      <c r="AT566" s="1">
        <v>1221.0999999999999</v>
      </c>
      <c r="AU566" s="1">
        <v>1209.3800000000001</v>
      </c>
      <c r="AV566" s="1">
        <v>1163.49</v>
      </c>
      <c r="AX566" s="1">
        <v>1.3511</v>
      </c>
      <c r="AY566" s="1">
        <v>1.4200999999999999</v>
      </c>
      <c r="AZ566" s="1">
        <v>2.4045000000000001</v>
      </c>
      <c r="BA566" s="1">
        <v>2.3506</v>
      </c>
      <c r="BB566" s="1">
        <v>1.7864</v>
      </c>
      <c r="BF566" s="1">
        <v>1051.99</v>
      </c>
      <c r="BG566" s="2">
        <v>1051.99</v>
      </c>
      <c r="BH566" s="1">
        <v>0</v>
      </c>
      <c r="BI566" s="1">
        <v>0</v>
      </c>
      <c r="BJ566" s="1">
        <v>0</v>
      </c>
      <c r="BK566" s="1">
        <v>1051.99</v>
      </c>
      <c r="BL566" s="1">
        <v>1051.99</v>
      </c>
      <c r="BM566" s="1">
        <v>1051.99</v>
      </c>
      <c r="BN566" s="1">
        <v>0</v>
      </c>
      <c r="BO566" s="1">
        <v>1051.99</v>
      </c>
      <c r="BP566" s="1">
        <v>37.651629174632873</v>
      </c>
      <c r="BQ566" s="1">
        <v>0</v>
      </c>
      <c r="BR566" s="1">
        <v>0</v>
      </c>
      <c r="BS566" s="1">
        <v>1052.05</v>
      </c>
      <c r="BT566" s="1">
        <v>0</v>
      </c>
      <c r="BU566" s="1">
        <v>0</v>
      </c>
      <c r="DB566" s="1">
        <v>0</v>
      </c>
      <c r="DF566" s="14">
        <v>701.31</v>
      </c>
      <c r="DG566" s="14">
        <v>224.28</v>
      </c>
      <c r="DJ566" s="1">
        <v>925.58999999999992</v>
      </c>
      <c r="DK566" s="1">
        <v>701.31</v>
      </c>
      <c r="DL566" s="1">
        <v>224.28</v>
      </c>
      <c r="DM566" s="1">
        <v>1020.55</v>
      </c>
      <c r="DN566" s="1">
        <v>0</v>
      </c>
      <c r="DO566" s="1">
        <v>4569.1100000000006</v>
      </c>
      <c r="DP566" s="1">
        <v>822.66</v>
      </c>
      <c r="DQ566" s="1">
        <v>0</v>
      </c>
      <c r="DX566" s="1">
        <v>42863</v>
      </c>
      <c r="DY566" s="1">
        <v>0</v>
      </c>
      <c r="DZ566" s="1">
        <v>105.88</v>
      </c>
      <c r="EA566" s="1">
        <v>33.860000000000014</v>
      </c>
      <c r="EM566" s="1">
        <v>1113.83</v>
      </c>
      <c r="EO566" s="27">
        <v>3092.5</v>
      </c>
      <c r="EP566" s="27">
        <v>12672.3</v>
      </c>
      <c r="EQ566" s="27">
        <v>3189.8</v>
      </c>
      <c r="ER566" s="27">
        <v>2512.6</v>
      </c>
      <c r="ES566" s="27">
        <v>3627.3</v>
      </c>
      <c r="ET566" s="27"/>
      <c r="EU566" s="122">
        <v>-0.18942307692307692</v>
      </c>
      <c r="EV566" s="122">
        <v>-4.0162521546417078E-2</v>
      </c>
      <c r="EW566" s="122">
        <v>4.9239940387481314E-2</v>
      </c>
      <c r="EX566" s="122">
        <v>6.6641901931649358E-2</v>
      </c>
      <c r="EY566" s="122">
        <v>3.349320543565143E-2</v>
      </c>
    </row>
    <row r="567" spans="14:155" x14ac:dyDescent="0.2">
      <c r="N567" s="1">
        <v>2600</v>
      </c>
      <c r="O567" s="1">
        <v>12355</v>
      </c>
      <c r="P567" s="14">
        <v>3796</v>
      </c>
      <c r="Q567" s="1">
        <v>2697</v>
      </c>
      <c r="R567" s="1">
        <v>3359</v>
      </c>
      <c r="X567" s="17">
        <v>1388</v>
      </c>
      <c r="Y567" s="17">
        <v>62</v>
      </c>
      <c r="Z567" s="14">
        <v>0</v>
      </c>
      <c r="AA567" s="14">
        <v>12642.39</v>
      </c>
      <c r="AB567" s="14">
        <v>12127</v>
      </c>
      <c r="AC567" s="17">
        <v>515.38999999999942</v>
      </c>
      <c r="AD567" s="17">
        <v>12127</v>
      </c>
      <c r="AE567" s="7">
        <v>8014.14</v>
      </c>
      <c r="AF567" s="14">
        <v>12355</v>
      </c>
      <c r="AG567" s="14">
        <v>12355</v>
      </c>
      <c r="AH567" s="14">
        <v>8014.14</v>
      </c>
      <c r="AI567" s="14">
        <v>0</v>
      </c>
      <c r="AJ567" s="17">
        <v>2600</v>
      </c>
      <c r="AK567" s="14">
        <v>0</v>
      </c>
      <c r="AL567" s="14">
        <v>0</v>
      </c>
      <c r="AM567" s="14">
        <v>1124.5899999999999</v>
      </c>
      <c r="AN567" s="14">
        <v>32.988095238095241</v>
      </c>
      <c r="AO567" s="17" t="e">
        <v>#DIV/0!</v>
      </c>
      <c r="AP567" s="81">
        <v>712.16</v>
      </c>
      <c r="AQ567" s="82">
        <v>1379.11</v>
      </c>
      <c r="AR567" s="1">
        <v>1145.1400000000001</v>
      </c>
      <c r="AS567" s="1">
        <v>1125.19</v>
      </c>
      <c r="AT567" s="1">
        <v>1224.67</v>
      </c>
      <c r="AU567" s="1">
        <v>1209.3800000000001</v>
      </c>
      <c r="AV567" s="1">
        <v>1170.08</v>
      </c>
      <c r="AX567" s="1">
        <v>1.3855</v>
      </c>
      <c r="AY567" s="1">
        <v>1.3714999999999999</v>
      </c>
      <c r="AZ567" s="1">
        <v>2.4382000000000001</v>
      </c>
      <c r="BA567" s="1">
        <v>2.3506</v>
      </c>
      <c r="BB567" s="1">
        <v>1.8655999999999999</v>
      </c>
      <c r="BF567" s="1">
        <v>1052.25</v>
      </c>
      <c r="BG567" s="2">
        <v>1052.25</v>
      </c>
      <c r="BH567" s="1">
        <v>0</v>
      </c>
      <c r="BI567" s="1">
        <v>0</v>
      </c>
      <c r="BJ567" s="1">
        <v>0</v>
      </c>
      <c r="BK567" s="1">
        <v>1052.25</v>
      </c>
      <c r="BL567" s="1">
        <v>1052.25</v>
      </c>
      <c r="BM567" s="1">
        <v>1052.25</v>
      </c>
      <c r="BN567" s="1">
        <v>0</v>
      </c>
      <c r="BO567" s="1">
        <v>1052.24</v>
      </c>
      <c r="BP567" s="1">
        <v>38.072721409279644</v>
      </c>
      <c r="BQ567" s="1">
        <v>0</v>
      </c>
      <c r="BR567" s="1">
        <v>0</v>
      </c>
      <c r="BS567" s="1">
        <v>1052.31</v>
      </c>
      <c r="BT567" s="1">
        <v>0</v>
      </c>
      <c r="BU567" s="1">
        <v>0</v>
      </c>
      <c r="DB567" s="1">
        <v>0</v>
      </c>
      <c r="DF567" s="14">
        <v>700.62</v>
      </c>
      <c r="DG567" s="14">
        <v>243.85</v>
      </c>
      <c r="DJ567" s="1">
        <v>944.47</v>
      </c>
      <c r="DK567" s="1">
        <v>700.62</v>
      </c>
      <c r="DL567" s="1">
        <v>243.85</v>
      </c>
      <c r="DM567" s="1">
        <v>1030.48</v>
      </c>
      <c r="DN567" s="1">
        <v>540.42999999999995</v>
      </c>
      <c r="DO567" s="1">
        <v>4239.25</v>
      </c>
      <c r="DP567" s="1">
        <v>526.08000000000004</v>
      </c>
      <c r="DQ567" s="1">
        <v>0</v>
      </c>
      <c r="DX567" s="1">
        <v>43280</v>
      </c>
      <c r="DY567" s="1">
        <v>2</v>
      </c>
      <c r="DZ567" s="1">
        <v>104.74</v>
      </c>
      <c r="EA567" s="1">
        <v>36.450000000000003</v>
      </c>
      <c r="EM567" s="1">
        <v>1124.5899999999999</v>
      </c>
      <c r="EO567" s="27">
        <v>3094</v>
      </c>
      <c r="EP567" s="27">
        <v>12846.5</v>
      </c>
      <c r="EQ567" s="27">
        <v>3353.1</v>
      </c>
      <c r="ER567" s="27">
        <v>2515.6999999999998</v>
      </c>
      <c r="ES567" s="27">
        <v>3256.2</v>
      </c>
      <c r="ET567" s="27"/>
      <c r="EU567" s="122">
        <v>-0.19</v>
      </c>
      <c r="EV567" s="122">
        <v>-3.978146499392958E-2</v>
      </c>
      <c r="EW567" s="122">
        <v>0.11667544783983143</v>
      </c>
      <c r="EX567" s="122">
        <v>6.7222840192806887E-2</v>
      </c>
      <c r="EY567" s="122">
        <v>3.060434653170592E-2</v>
      </c>
    </row>
    <row r="568" spans="14:155" x14ac:dyDescent="0.2">
      <c r="N568" s="1">
        <v>2600</v>
      </c>
      <c r="O568" s="1">
        <v>12785</v>
      </c>
      <c r="P568" s="14">
        <v>3444</v>
      </c>
      <c r="Q568" s="1">
        <v>2646</v>
      </c>
      <c r="R568" s="1">
        <v>3725</v>
      </c>
      <c r="X568" s="17">
        <v>1414</v>
      </c>
      <c r="Y568" s="17">
        <v>63</v>
      </c>
      <c r="Z568" s="14">
        <v>0</v>
      </c>
      <c r="AA568" s="14">
        <v>11870.2</v>
      </c>
      <c r="AB568" s="14">
        <v>12109</v>
      </c>
      <c r="AC568" s="17">
        <v>-238.79999999999927</v>
      </c>
      <c r="AD568" s="17">
        <v>12109</v>
      </c>
      <c r="AE568" s="7">
        <v>7664.28</v>
      </c>
      <c r="AF568" s="14">
        <v>12785</v>
      </c>
      <c r="AG568" s="14">
        <v>12785</v>
      </c>
      <c r="AH568" s="14">
        <v>7665.28</v>
      </c>
      <c r="AI568" s="14">
        <v>0</v>
      </c>
      <c r="AJ568" s="17">
        <v>2600</v>
      </c>
      <c r="AK568" s="14">
        <v>0</v>
      </c>
      <c r="AL568" s="14">
        <v>0</v>
      </c>
      <c r="AM568" s="14">
        <v>1139.0899999999999</v>
      </c>
      <c r="AN568" s="14">
        <v>32.990476190476187</v>
      </c>
      <c r="AO568" s="17" t="e">
        <v>#DIV/0!</v>
      </c>
      <c r="AP568" s="81">
        <v>1211.2</v>
      </c>
      <c r="AQ568" s="82">
        <v>1599.43</v>
      </c>
      <c r="AR568" s="1">
        <v>1145.68</v>
      </c>
      <c r="AS568" s="1">
        <v>1127.3499999999999</v>
      </c>
      <c r="AT568" s="1">
        <v>1223.19</v>
      </c>
      <c r="AU568" s="1">
        <v>1209.3800000000001</v>
      </c>
      <c r="AV568" s="1">
        <v>1168.9000000000001</v>
      </c>
      <c r="AX568" s="1">
        <v>1.3855999999999999</v>
      </c>
      <c r="AY568" s="1">
        <v>1.405</v>
      </c>
      <c r="AZ568" s="1">
        <v>2.4095</v>
      </c>
      <c r="BA568" s="1">
        <v>2.3506</v>
      </c>
      <c r="BB568" s="1">
        <v>1.8321000000000001</v>
      </c>
      <c r="BF568" s="1">
        <v>1052.7</v>
      </c>
      <c r="BG568" s="2">
        <v>1052.7</v>
      </c>
      <c r="BH568" s="1">
        <v>0</v>
      </c>
      <c r="BI568" s="1">
        <v>0</v>
      </c>
      <c r="BJ568" s="1">
        <v>0</v>
      </c>
      <c r="BK568" s="1">
        <v>1052.7</v>
      </c>
      <c r="BL568" s="1">
        <v>1052.7</v>
      </c>
      <c r="BM568" s="1">
        <v>1052.7</v>
      </c>
      <c r="BN568" s="1">
        <v>0</v>
      </c>
      <c r="BO568" s="1">
        <v>1052.73</v>
      </c>
      <c r="BP568" s="1">
        <v>38.165476190476191</v>
      </c>
      <c r="BQ568" s="1">
        <v>0</v>
      </c>
      <c r="BR568" s="1">
        <v>0</v>
      </c>
      <c r="BS568" s="1">
        <v>1052.79</v>
      </c>
      <c r="BT568" s="1">
        <v>0</v>
      </c>
      <c r="BU568" s="1">
        <v>0</v>
      </c>
      <c r="DB568" s="1">
        <v>0</v>
      </c>
      <c r="DF568" s="14">
        <v>733.5</v>
      </c>
      <c r="DG568" s="14">
        <v>228.27</v>
      </c>
      <c r="DJ568" s="1">
        <v>961.77</v>
      </c>
      <c r="DK568" s="1">
        <v>733.5</v>
      </c>
      <c r="DL568" s="1">
        <v>228.27</v>
      </c>
      <c r="DM568" s="1">
        <v>513.64</v>
      </c>
      <c r="DN568" s="1">
        <v>211.98</v>
      </c>
      <c r="DO568" s="1">
        <v>4459.1099999999997</v>
      </c>
      <c r="DP568" s="1">
        <v>542.37</v>
      </c>
      <c r="DQ568" s="1">
        <v>0</v>
      </c>
      <c r="DX568" s="1">
        <v>21573</v>
      </c>
      <c r="DY568" s="1">
        <v>1</v>
      </c>
      <c r="DZ568" s="1">
        <v>106.32</v>
      </c>
      <c r="EA568" s="1">
        <v>33.090000000000003</v>
      </c>
      <c r="EM568" s="1">
        <v>1139.0899999999999</v>
      </c>
      <c r="EO568" s="27">
        <v>3103.8</v>
      </c>
      <c r="EP568" s="27">
        <v>13066.4</v>
      </c>
      <c r="EQ568" s="27">
        <v>3390.3</v>
      </c>
      <c r="ER568" s="27">
        <v>2465.3000000000002</v>
      </c>
      <c r="ES568" s="27">
        <v>3598.4</v>
      </c>
      <c r="ET568" s="27"/>
      <c r="EU568" s="122">
        <v>-0.19376923076923083</v>
      </c>
      <c r="EV568" s="122">
        <v>-2.2010168165819292E-2</v>
      </c>
      <c r="EW568" s="122">
        <v>1.5592334494773466E-2</v>
      </c>
      <c r="EX568" s="122">
        <v>6.8291761148903937E-2</v>
      </c>
      <c r="EY568" s="122">
        <v>3.3986577181208032E-2</v>
      </c>
    </row>
    <row r="569" spans="14:155" x14ac:dyDescent="0.2">
      <c r="N569" s="1">
        <v>2615</v>
      </c>
      <c r="O569" s="1">
        <v>12429</v>
      </c>
      <c r="P569" s="14">
        <v>3577</v>
      </c>
      <c r="Q569" s="1">
        <v>2601</v>
      </c>
      <c r="R569" s="1">
        <v>3370</v>
      </c>
      <c r="X569" s="17">
        <v>1403</v>
      </c>
      <c r="Y569" s="17">
        <v>61</v>
      </c>
      <c r="Z569" s="14">
        <v>0</v>
      </c>
      <c r="AA569" s="14">
        <v>11577.56</v>
      </c>
      <c r="AB569" s="14">
        <v>11879</v>
      </c>
      <c r="AC569" s="17">
        <v>-301.44000000000051</v>
      </c>
      <c r="AD569" s="17">
        <v>11879</v>
      </c>
      <c r="AE569" s="7">
        <v>7750.6</v>
      </c>
      <c r="AF569" s="14">
        <v>12429</v>
      </c>
      <c r="AG569" s="14">
        <v>12429</v>
      </c>
      <c r="AH569" s="14">
        <v>7750.6</v>
      </c>
      <c r="AI569" s="14">
        <v>0</v>
      </c>
      <c r="AJ569" s="17">
        <v>2615</v>
      </c>
      <c r="AK569" s="14">
        <v>0</v>
      </c>
      <c r="AL569" s="14">
        <v>0</v>
      </c>
      <c r="AM569" s="14">
        <v>1136.03</v>
      </c>
      <c r="AN569" s="14">
        <v>33.290476190476191</v>
      </c>
      <c r="AO569" s="17" t="e">
        <v>#DIV/0!</v>
      </c>
      <c r="AP569" s="81">
        <v>809.7</v>
      </c>
      <c r="AQ569" s="82">
        <v>1552.67</v>
      </c>
      <c r="AR569" s="1">
        <v>1146.43</v>
      </c>
      <c r="AS569" s="1">
        <v>1128.95</v>
      </c>
      <c r="AT569" s="1">
        <v>1220.44</v>
      </c>
      <c r="AU569" s="1">
        <v>1209.3800000000001</v>
      </c>
      <c r="AV569" s="1">
        <v>1182.95</v>
      </c>
      <c r="AX569" s="1">
        <v>1.3982000000000001</v>
      </c>
      <c r="AY569" s="1">
        <v>1.4220999999999999</v>
      </c>
      <c r="AZ569" s="1">
        <v>2.399</v>
      </c>
      <c r="BA569" s="1">
        <v>2.3506</v>
      </c>
      <c r="BB569" s="1">
        <v>2.0152999999999999</v>
      </c>
      <c r="BF569" s="1">
        <v>1052.96</v>
      </c>
      <c r="BG569" s="2">
        <v>1052.96</v>
      </c>
      <c r="BH569" s="1">
        <v>0</v>
      </c>
      <c r="BI569" s="1">
        <v>0</v>
      </c>
      <c r="BJ569" s="1">
        <v>0</v>
      </c>
      <c r="BK569" s="1">
        <v>1052.96</v>
      </c>
      <c r="BL569" s="1">
        <v>1052.96</v>
      </c>
      <c r="BM569" s="1">
        <v>1052.96</v>
      </c>
      <c r="BN569" s="1">
        <v>0</v>
      </c>
      <c r="BO569" s="1">
        <v>1052.8900000000001</v>
      </c>
      <c r="BP569" s="1">
        <v>38.803675992192588</v>
      </c>
      <c r="BQ569" s="1">
        <v>0</v>
      </c>
      <c r="BR569" s="1">
        <v>0</v>
      </c>
      <c r="BS569" s="1">
        <v>1053.06</v>
      </c>
      <c r="BT569" s="1">
        <v>0</v>
      </c>
      <c r="BU569" s="1">
        <v>0</v>
      </c>
      <c r="DB569" s="1">
        <v>0</v>
      </c>
      <c r="DF569" s="14">
        <v>719.86</v>
      </c>
      <c r="DG569" s="14">
        <v>234.4</v>
      </c>
      <c r="DJ569" s="1">
        <v>954.26</v>
      </c>
      <c r="DK569" s="1">
        <v>719.86</v>
      </c>
      <c r="DL569" s="1">
        <v>234.4</v>
      </c>
      <c r="DM569" s="1">
        <v>1047.67</v>
      </c>
      <c r="DN569" s="1">
        <v>281.95</v>
      </c>
      <c r="DO569" s="1">
        <v>4131.3</v>
      </c>
      <c r="DP569" s="1">
        <v>494.82</v>
      </c>
      <c r="DQ569" s="1">
        <v>0</v>
      </c>
      <c r="DX569" s="1">
        <v>44002</v>
      </c>
      <c r="DY569" s="1">
        <v>1</v>
      </c>
      <c r="DZ569" s="1">
        <v>102.78</v>
      </c>
      <c r="EA569" s="1">
        <v>33.47</v>
      </c>
      <c r="EM569" s="1">
        <v>1136.03</v>
      </c>
      <c r="EO569" s="27">
        <v>3084.3</v>
      </c>
      <c r="EP569" s="27">
        <v>12733.1</v>
      </c>
      <c r="EQ569" s="27">
        <v>3463.4</v>
      </c>
      <c r="ER569" s="27">
        <v>2425</v>
      </c>
      <c r="ES569" s="27">
        <v>3369</v>
      </c>
      <c r="ET569" s="27"/>
      <c r="EU569" s="122">
        <v>-0.17946462715105169</v>
      </c>
      <c r="EV569" s="122">
        <v>-2.4466972403250492E-2</v>
      </c>
      <c r="EW569" s="122">
        <v>3.1758456807380459E-2</v>
      </c>
      <c r="EX569" s="122">
        <v>6.7666282199154174E-2</v>
      </c>
      <c r="EY569" s="122">
        <v>2.9673590504451037E-4</v>
      </c>
    </row>
    <row r="570" spans="14:155" x14ac:dyDescent="0.2">
      <c r="N570" s="1">
        <v>2620</v>
      </c>
      <c r="O570" s="1">
        <v>12572</v>
      </c>
      <c r="P570" s="14">
        <v>3889</v>
      </c>
      <c r="Q570" s="1">
        <v>2527</v>
      </c>
      <c r="R570" s="1">
        <v>3142</v>
      </c>
      <c r="X570" s="17">
        <v>1417</v>
      </c>
      <c r="Y570" s="17">
        <v>62</v>
      </c>
      <c r="Z570" s="14">
        <v>0</v>
      </c>
      <c r="AA570" s="14">
        <v>10658.58</v>
      </c>
      <c r="AB570" s="14">
        <v>11082</v>
      </c>
      <c r="AC570" s="17">
        <v>-423.42000000000007</v>
      </c>
      <c r="AD570" s="17">
        <v>11082</v>
      </c>
      <c r="AE570" s="7">
        <v>8283.58</v>
      </c>
      <c r="AF570" s="14">
        <v>12572</v>
      </c>
      <c r="AG570" s="14">
        <v>12572</v>
      </c>
      <c r="AH570" s="14">
        <v>7972.58</v>
      </c>
      <c r="AI570" s="14">
        <v>0</v>
      </c>
      <c r="AJ570" s="17">
        <v>2620</v>
      </c>
      <c r="AK570" s="14">
        <v>0</v>
      </c>
      <c r="AL570" s="14">
        <v>0</v>
      </c>
      <c r="AM570" s="14">
        <v>1140.51</v>
      </c>
      <c r="AN570" s="14">
        <v>33.714285714285715</v>
      </c>
      <c r="AO570" s="17" t="e">
        <v>#DIV/0!</v>
      </c>
      <c r="AP570" s="81">
        <v>1080.52</v>
      </c>
      <c r="AQ570" s="82">
        <v>1684.39</v>
      </c>
      <c r="AR570" s="1">
        <v>1148.01</v>
      </c>
      <c r="AS570" s="1">
        <v>1128.54</v>
      </c>
      <c r="AT570" s="1">
        <v>1222.71</v>
      </c>
      <c r="AU570" s="1">
        <v>1209.3800000000001</v>
      </c>
      <c r="AV570" s="1">
        <v>1187.23</v>
      </c>
      <c r="AX570" s="1">
        <v>1.4159999999999999</v>
      </c>
      <c r="AY570" s="1">
        <v>1.4159999999999999</v>
      </c>
      <c r="AZ570" s="1">
        <v>2.4016000000000002</v>
      </c>
      <c r="BA570" s="1">
        <v>2.3506</v>
      </c>
      <c r="BB570" s="1">
        <v>2.0687000000000002</v>
      </c>
      <c r="BF570" s="1">
        <v>1053.46</v>
      </c>
      <c r="BG570" s="2">
        <v>1053.46</v>
      </c>
      <c r="BH570" s="1">
        <v>0</v>
      </c>
      <c r="BI570" s="1">
        <v>0</v>
      </c>
      <c r="BJ570" s="1">
        <v>0</v>
      </c>
      <c r="BK570" s="1">
        <v>1053.46</v>
      </c>
      <c r="BL570" s="1">
        <v>1053.46</v>
      </c>
      <c r="BM570" s="1">
        <v>1053.46</v>
      </c>
      <c r="BN570" s="1">
        <v>0</v>
      </c>
      <c r="BO570" s="1">
        <v>1053.47</v>
      </c>
      <c r="BP570" s="1">
        <v>38.951919191919188</v>
      </c>
      <c r="BQ570" s="1">
        <v>0</v>
      </c>
      <c r="BR570" s="1">
        <v>0</v>
      </c>
      <c r="BS570" s="1">
        <v>1053.5</v>
      </c>
      <c r="BT570" s="1">
        <v>0</v>
      </c>
      <c r="BU570" s="1">
        <v>0</v>
      </c>
      <c r="DB570" s="1">
        <v>0</v>
      </c>
      <c r="DF570" s="14">
        <v>729.78</v>
      </c>
      <c r="DG570" s="14">
        <v>234.28</v>
      </c>
      <c r="DJ570" s="1">
        <v>964.06</v>
      </c>
      <c r="DK570" s="1">
        <v>729.78</v>
      </c>
      <c r="DL570" s="1">
        <v>234.28</v>
      </c>
      <c r="DM570" s="1">
        <v>696.62</v>
      </c>
      <c r="DN570" s="1">
        <v>322.52</v>
      </c>
      <c r="DO570" s="1">
        <v>4164.46</v>
      </c>
      <c r="DP570" s="1">
        <v>406.58</v>
      </c>
      <c r="DQ570" s="1">
        <v>0</v>
      </c>
      <c r="DX570" s="1">
        <v>29258</v>
      </c>
      <c r="DY570" s="1">
        <v>1</v>
      </c>
      <c r="DZ570" s="1">
        <v>100.13</v>
      </c>
      <c r="EA570" s="1">
        <v>32.150000000000006</v>
      </c>
      <c r="EM570" s="1">
        <v>1140.51</v>
      </c>
      <c r="EO570" s="27">
        <v>3105</v>
      </c>
      <c r="EP570" s="27">
        <v>12895</v>
      </c>
      <c r="EQ570" s="27">
        <v>3538</v>
      </c>
      <c r="ER570" s="27">
        <v>2348</v>
      </c>
      <c r="ES570" s="27">
        <v>3141</v>
      </c>
      <c r="ET570" s="27"/>
      <c r="EU570" s="122">
        <v>-0.1851145038167939</v>
      </c>
      <c r="EV570" s="122">
        <v>-2.5692013999363664E-2</v>
      </c>
      <c r="EW570" s="122">
        <v>9.0254564155309844E-2</v>
      </c>
      <c r="EX570" s="122">
        <v>7.0834982192322912E-2</v>
      </c>
      <c r="EY570" s="122">
        <v>3.1826861871419476E-4</v>
      </c>
    </row>
    <row r="571" spans="14:155" x14ac:dyDescent="0.2">
      <c r="N571" s="1">
        <v>2620</v>
      </c>
      <c r="O571" s="1">
        <v>12513</v>
      </c>
      <c r="P571" s="14">
        <v>3991</v>
      </c>
      <c r="Q571" s="1">
        <v>2593</v>
      </c>
      <c r="R571" s="1">
        <v>3208</v>
      </c>
      <c r="X571" s="17">
        <v>1374</v>
      </c>
      <c r="Y571" s="17">
        <v>62</v>
      </c>
      <c r="Z571" s="14">
        <v>0</v>
      </c>
      <c r="AA571" s="14">
        <v>10639</v>
      </c>
      <c r="AB571" s="14">
        <v>11063</v>
      </c>
      <c r="AC571" s="17">
        <v>-424</v>
      </c>
      <c r="AD571" s="17">
        <v>11063</v>
      </c>
      <c r="AE571" s="7">
        <v>8434.74</v>
      </c>
      <c r="AF571" s="14">
        <v>12513</v>
      </c>
      <c r="AG571" s="14">
        <v>12513</v>
      </c>
      <c r="AH571" s="14">
        <v>8131.74</v>
      </c>
      <c r="AI571" s="14">
        <v>0</v>
      </c>
      <c r="AJ571" s="17">
        <v>2620</v>
      </c>
      <c r="AK571" s="14">
        <v>0</v>
      </c>
      <c r="AL571" s="14">
        <v>0</v>
      </c>
      <c r="AM571" s="14">
        <v>1140.93</v>
      </c>
      <c r="AN571" s="14">
        <v>32.173809523809524</v>
      </c>
      <c r="AO571" s="17" t="e">
        <v>#DIV/0!</v>
      </c>
      <c r="AP571" s="81">
        <v>1210.45</v>
      </c>
      <c r="AQ571" s="82">
        <v>1639.88</v>
      </c>
      <c r="AR571" s="1">
        <v>1143.5999999999999</v>
      </c>
      <c r="AS571" s="1">
        <v>1127.5</v>
      </c>
      <c r="AT571" s="1">
        <v>1222.8699999999999</v>
      </c>
      <c r="AU571" s="1">
        <v>1209.3800000000001</v>
      </c>
      <c r="AV571" s="1">
        <v>1184.06</v>
      </c>
      <c r="AX571" s="1">
        <v>1.3512999999999999</v>
      </c>
      <c r="AY571" s="1">
        <v>1.4076</v>
      </c>
      <c r="AZ571" s="1">
        <v>2.4068000000000001</v>
      </c>
      <c r="BA571" s="1">
        <v>2.3506</v>
      </c>
      <c r="BB571" s="1">
        <v>2.0251999999999999</v>
      </c>
      <c r="BF571" s="1">
        <v>1053.0999999999999</v>
      </c>
      <c r="BG571" s="2">
        <v>1053.0999999999999</v>
      </c>
      <c r="BH571" s="1">
        <v>0</v>
      </c>
      <c r="BI571" s="1">
        <v>0</v>
      </c>
      <c r="BJ571" s="1">
        <v>0</v>
      </c>
      <c r="BK571" s="1">
        <v>1053.0999999999999</v>
      </c>
      <c r="BL571" s="1">
        <v>1053.0999999999999</v>
      </c>
      <c r="BM571" s="1">
        <v>1053.0999999999999</v>
      </c>
      <c r="BN571" s="1">
        <v>0</v>
      </c>
      <c r="BO571" s="1">
        <v>1053.0899999999999</v>
      </c>
      <c r="BP571" s="1">
        <v>37.490872617853562</v>
      </c>
      <c r="BQ571" s="1">
        <v>0</v>
      </c>
      <c r="BR571" s="1">
        <v>0</v>
      </c>
      <c r="BS571" s="1">
        <v>1053.1300000000001</v>
      </c>
      <c r="BT571" s="1">
        <v>0</v>
      </c>
      <c r="BU571" s="1">
        <v>0</v>
      </c>
      <c r="DB571" s="1">
        <v>0</v>
      </c>
      <c r="DF571" s="14">
        <v>725.12</v>
      </c>
      <c r="DG571" s="14">
        <v>209.34</v>
      </c>
      <c r="DJ571" s="1">
        <v>934.46</v>
      </c>
      <c r="DK571" s="1">
        <v>725.12</v>
      </c>
      <c r="DL571" s="1">
        <v>209.34</v>
      </c>
      <c r="DM571" s="1">
        <v>0</v>
      </c>
      <c r="DN571" s="1">
        <v>0</v>
      </c>
      <c r="DO571" s="1">
        <v>4889.5800000000008</v>
      </c>
      <c r="DP571" s="1">
        <v>615.92000000000007</v>
      </c>
      <c r="DQ571" s="1">
        <v>0</v>
      </c>
      <c r="DX571" s="1">
        <v>0</v>
      </c>
      <c r="DY571" s="1">
        <v>0</v>
      </c>
      <c r="DZ571" s="1">
        <v>101.95</v>
      </c>
      <c r="EA571" s="1">
        <v>29.429999999999993</v>
      </c>
      <c r="EM571" s="1">
        <v>1140.93</v>
      </c>
      <c r="EO571" s="27">
        <v>3076.1</v>
      </c>
      <c r="EP571" s="27">
        <v>12949.3</v>
      </c>
      <c r="EQ571" s="27">
        <v>3458.6</v>
      </c>
      <c r="ER571" s="27">
        <v>2415.5</v>
      </c>
      <c r="ES571" s="27">
        <v>3128.9</v>
      </c>
      <c r="ET571" s="27"/>
      <c r="EU571" s="122">
        <v>-0.17408396946564883</v>
      </c>
      <c r="EV571" s="122">
        <v>-3.486773755294488E-2</v>
      </c>
      <c r="EW571" s="122">
        <v>0.13340015033826111</v>
      </c>
      <c r="EX571" s="122">
        <v>6.8453528731199378E-2</v>
      </c>
      <c r="EY571" s="122">
        <v>2.4657107231920172E-2</v>
      </c>
    </row>
    <row r="572" spans="14:155" x14ac:dyDescent="0.2">
      <c r="N572" s="1">
        <v>2620</v>
      </c>
      <c r="O572" s="1">
        <v>12221</v>
      </c>
      <c r="P572" s="14">
        <v>3928</v>
      </c>
      <c r="Q572" s="1">
        <v>2588</v>
      </c>
      <c r="R572" s="1">
        <v>3217</v>
      </c>
      <c r="X572" s="17">
        <v>1382</v>
      </c>
      <c r="Y572" s="17">
        <v>61</v>
      </c>
      <c r="Z572" s="14">
        <v>0</v>
      </c>
      <c r="AA572" s="14">
        <v>10668.21</v>
      </c>
      <c r="AB572" s="14">
        <v>11077</v>
      </c>
      <c r="AC572" s="17">
        <v>-408.79000000000087</v>
      </c>
      <c r="AD572" s="17">
        <v>11077</v>
      </c>
      <c r="AE572" s="7">
        <v>8233.11</v>
      </c>
      <c r="AF572" s="14">
        <v>12221</v>
      </c>
      <c r="AG572" s="14">
        <v>12221</v>
      </c>
      <c r="AH572" s="14">
        <v>8233.11</v>
      </c>
      <c r="AI572" s="14">
        <v>0</v>
      </c>
      <c r="AJ572" s="17">
        <v>2620</v>
      </c>
      <c r="AK572" s="14">
        <v>0</v>
      </c>
      <c r="AL572" s="14">
        <v>0</v>
      </c>
      <c r="AM572" s="14">
        <v>1143.49</v>
      </c>
      <c r="AN572" s="14">
        <v>32.333333333333336</v>
      </c>
      <c r="AO572" s="17" t="e">
        <v>#DIV/0!</v>
      </c>
      <c r="AP572" s="81">
        <v>1070.01</v>
      </c>
      <c r="AQ572" s="82">
        <v>1607.39</v>
      </c>
      <c r="AR572" s="1">
        <v>1144.0899999999999</v>
      </c>
      <c r="AS572" s="1">
        <v>1129.44</v>
      </c>
      <c r="AT572" s="1">
        <v>1224.97</v>
      </c>
      <c r="AU572" s="1">
        <v>1209.3800000000001</v>
      </c>
      <c r="AV572" s="1">
        <v>1181.45</v>
      </c>
      <c r="AX572" s="1">
        <v>1.3580000000000001</v>
      </c>
      <c r="AY572" s="1">
        <v>1.4309000000000001</v>
      </c>
      <c r="AZ572" s="1">
        <v>2.4321000000000002</v>
      </c>
      <c r="BA572" s="1">
        <v>2.3506</v>
      </c>
      <c r="BB572" s="1">
        <v>1.9883</v>
      </c>
      <c r="BF572" s="1">
        <v>1053.26</v>
      </c>
      <c r="BG572" s="2">
        <v>1053.26</v>
      </c>
      <c r="BH572" s="1">
        <v>0</v>
      </c>
      <c r="BI572" s="1">
        <v>0</v>
      </c>
      <c r="BJ572" s="1">
        <v>0</v>
      </c>
      <c r="BK572" s="1">
        <v>1053.26</v>
      </c>
      <c r="BL572" s="1">
        <v>1053.26</v>
      </c>
      <c r="BM572" s="1">
        <v>1053.26</v>
      </c>
      <c r="BN572" s="1">
        <v>0</v>
      </c>
      <c r="BO572" s="1">
        <v>1053.25</v>
      </c>
      <c r="BP572" s="1">
        <v>38.264832750061039</v>
      </c>
      <c r="BQ572" s="1">
        <v>0</v>
      </c>
      <c r="BR572" s="1">
        <v>0</v>
      </c>
      <c r="BS572" s="1">
        <v>1053.31</v>
      </c>
      <c r="BT572" s="1">
        <v>0</v>
      </c>
      <c r="BU572" s="1">
        <v>0</v>
      </c>
      <c r="DB572" s="1">
        <v>0</v>
      </c>
      <c r="DF572" s="14">
        <v>716.95</v>
      </c>
      <c r="DG572" s="14">
        <v>223.37</v>
      </c>
      <c r="DJ572" s="1">
        <v>940.32</v>
      </c>
      <c r="DK572" s="1">
        <v>716.95</v>
      </c>
      <c r="DL572" s="1">
        <v>223.37</v>
      </c>
      <c r="DM572" s="1">
        <v>1256.26</v>
      </c>
      <c r="DN572" s="1">
        <v>282.64</v>
      </c>
      <c r="DO572" s="1">
        <v>4350.2699999999995</v>
      </c>
      <c r="DP572" s="1">
        <v>556.65</v>
      </c>
      <c r="DQ572" s="1">
        <v>0</v>
      </c>
      <c r="DX572" s="1">
        <v>52763</v>
      </c>
      <c r="DY572" s="1">
        <v>1</v>
      </c>
      <c r="DZ572" s="1">
        <v>101.25</v>
      </c>
      <c r="EA572" s="1">
        <v>31.539999999999992</v>
      </c>
      <c r="EM572" s="1">
        <v>1143.49</v>
      </c>
      <c r="EO572" s="27">
        <v>3099.2</v>
      </c>
      <c r="EP572" s="27">
        <v>12596.2</v>
      </c>
      <c r="EQ572" s="27">
        <v>3372.6</v>
      </c>
      <c r="ER572" s="27">
        <v>2404</v>
      </c>
      <c r="ES572" s="27">
        <v>3132.4</v>
      </c>
      <c r="ET572" s="27"/>
      <c r="EU572" s="122">
        <v>-0.18290076335877856</v>
      </c>
      <c r="EV572" s="122">
        <v>-3.0701251943376216E-2</v>
      </c>
      <c r="EW572" s="122">
        <v>0.14139511201629329</v>
      </c>
      <c r="EX572" s="122">
        <v>7.1097372488408042E-2</v>
      </c>
      <c r="EY572" s="122">
        <v>2.6297792974821235E-2</v>
      </c>
    </row>
    <row r="573" spans="14:155" x14ac:dyDescent="0.2">
      <c r="N573" s="1">
        <v>2620</v>
      </c>
      <c r="O573" s="1">
        <v>12272</v>
      </c>
      <c r="P573" s="14">
        <v>3545</v>
      </c>
      <c r="Q573" s="1">
        <v>2589</v>
      </c>
      <c r="R573" s="1">
        <v>3222</v>
      </c>
      <c r="X573" s="17">
        <v>1358</v>
      </c>
      <c r="Y573" s="17">
        <v>61</v>
      </c>
      <c r="Z573" s="14">
        <v>0</v>
      </c>
      <c r="AA573" s="14">
        <v>10656.95</v>
      </c>
      <c r="AB573" s="14">
        <v>11087</v>
      </c>
      <c r="AC573" s="17">
        <v>-430.04999999999927</v>
      </c>
      <c r="AD573" s="17">
        <v>11087</v>
      </c>
      <c r="AE573" s="7">
        <v>8250.5400000000009</v>
      </c>
      <c r="AF573" s="14">
        <v>12272</v>
      </c>
      <c r="AG573" s="14">
        <v>12272</v>
      </c>
      <c r="AH573" s="14">
        <v>8223.5400000000009</v>
      </c>
      <c r="AI573" s="14">
        <v>0</v>
      </c>
      <c r="AJ573" s="17">
        <v>2620</v>
      </c>
      <c r="AK573" s="14">
        <v>0</v>
      </c>
      <c r="AL573" s="14">
        <v>0</v>
      </c>
      <c r="AM573" s="14">
        <v>1147.5899999999999</v>
      </c>
      <c r="AN573" s="14">
        <v>30.859523809523814</v>
      </c>
      <c r="AO573" s="17" t="e">
        <v>#DIV/0!</v>
      </c>
      <c r="AP573" s="81">
        <v>748.12</v>
      </c>
      <c r="AQ573" s="82">
        <v>1595.75</v>
      </c>
      <c r="AR573" s="1">
        <v>1139.44</v>
      </c>
      <c r="AS573" s="1">
        <v>1124.99</v>
      </c>
      <c r="AT573" s="1">
        <v>1221.46</v>
      </c>
      <c r="AU573" s="1">
        <v>1203.3499999999999</v>
      </c>
      <c r="AV573" s="1">
        <v>1178.1600000000001</v>
      </c>
      <c r="AX573" s="1">
        <v>1.2961</v>
      </c>
      <c r="AY573" s="1">
        <v>1.3774999999999999</v>
      </c>
      <c r="AZ573" s="1">
        <v>2.3910999999999998</v>
      </c>
      <c r="BA573" s="1">
        <v>2.2715999999999998</v>
      </c>
      <c r="BB573" s="1">
        <v>1.9644999999999999</v>
      </c>
      <c r="BF573" s="1">
        <v>1052.72</v>
      </c>
      <c r="BG573" s="2">
        <v>1052.72</v>
      </c>
      <c r="BH573" s="1">
        <v>0</v>
      </c>
      <c r="BI573" s="1">
        <v>0</v>
      </c>
      <c r="BJ573" s="1">
        <v>0</v>
      </c>
      <c r="BK573" s="1">
        <v>1052.72</v>
      </c>
      <c r="BL573" s="1">
        <v>1052.72</v>
      </c>
      <c r="BM573" s="1">
        <v>1052.72</v>
      </c>
      <c r="BN573" s="1">
        <v>0</v>
      </c>
      <c r="BO573" s="1">
        <v>1052.7</v>
      </c>
      <c r="BP573" s="1">
        <v>38.09386341141537</v>
      </c>
      <c r="BQ573" s="1">
        <v>0</v>
      </c>
      <c r="BR573" s="1">
        <v>0</v>
      </c>
      <c r="BS573" s="1">
        <v>1052.79</v>
      </c>
      <c r="BT573" s="1">
        <v>0</v>
      </c>
      <c r="BU573" s="1">
        <v>0</v>
      </c>
      <c r="DB573" s="1">
        <v>0</v>
      </c>
      <c r="DF573" s="14">
        <v>727.06</v>
      </c>
      <c r="DG573" s="14">
        <v>196.64</v>
      </c>
      <c r="DJ573" s="1">
        <v>923.69999999999993</v>
      </c>
      <c r="DK573" s="1">
        <v>727.06</v>
      </c>
      <c r="DL573" s="1">
        <v>196.64</v>
      </c>
      <c r="DM573" s="1">
        <v>800.1</v>
      </c>
      <c r="DN573" s="1">
        <v>469.74</v>
      </c>
      <c r="DO573" s="1">
        <v>4277.2300000000005</v>
      </c>
      <c r="DP573" s="1">
        <v>283.55</v>
      </c>
      <c r="DQ573" s="1">
        <v>0</v>
      </c>
      <c r="DX573" s="1">
        <v>33604</v>
      </c>
      <c r="DY573" s="1">
        <v>2</v>
      </c>
      <c r="DZ573" s="1">
        <v>104.32</v>
      </c>
      <c r="EA573" s="1">
        <v>28.22</v>
      </c>
      <c r="EM573" s="1">
        <v>1147.5899999999999</v>
      </c>
      <c r="EO573" s="27">
        <v>3033.1</v>
      </c>
      <c r="EP573" s="27">
        <v>12560.4</v>
      </c>
      <c r="EQ573" s="27">
        <v>3125.2</v>
      </c>
      <c r="ER573" s="27">
        <v>2419.1999999999998</v>
      </c>
      <c r="ES573" s="27">
        <v>3138</v>
      </c>
      <c r="ET573" s="27"/>
      <c r="EU573" s="122">
        <v>-0.15767175572519079</v>
      </c>
      <c r="EV573" s="122">
        <v>-2.3500651890482369E-2</v>
      </c>
      <c r="EW573" s="122">
        <v>0.11842031029619188</v>
      </c>
      <c r="EX573" s="122">
        <v>6.5585168018540044E-2</v>
      </c>
      <c r="EY573" s="122">
        <v>2.6070763500931099E-2</v>
      </c>
    </row>
    <row r="574" spans="14:155" x14ac:dyDescent="0.2">
      <c r="N574" s="1">
        <v>2620</v>
      </c>
      <c r="O574" s="1">
        <v>12061</v>
      </c>
      <c r="P574" s="14">
        <v>3597</v>
      </c>
      <c r="Q574" s="1">
        <v>2589</v>
      </c>
      <c r="R574" s="1">
        <v>3242</v>
      </c>
      <c r="X574" s="17">
        <v>1405</v>
      </c>
      <c r="Y574" s="17">
        <v>60</v>
      </c>
      <c r="Z574" s="14">
        <v>0</v>
      </c>
      <c r="AA574" s="14">
        <v>10696.7</v>
      </c>
      <c r="AB574" s="14">
        <v>10890</v>
      </c>
      <c r="AC574" s="17">
        <v>-193.29999999999927</v>
      </c>
      <c r="AD574" s="17">
        <v>10890</v>
      </c>
      <c r="AE574" s="7">
        <v>8180.58</v>
      </c>
      <c r="AF574" s="14">
        <v>12061</v>
      </c>
      <c r="AG574" s="14">
        <v>12061</v>
      </c>
      <c r="AH574" s="14">
        <v>8180.58</v>
      </c>
      <c r="AI574" s="14">
        <v>0</v>
      </c>
      <c r="AJ574" s="17">
        <v>2620</v>
      </c>
      <c r="AK574" s="14">
        <v>0</v>
      </c>
      <c r="AL574" s="14">
        <v>0</v>
      </c>
      <c r="AM574" s="14">
        <v>1143.03</v>
      </c>
      <c r="AN574" s="14">
        <v>32.307142857142857</v>
      </c>
      <c r="AO574" s="17" t="e">
        <v>#DIV/0!</v>
      </c>
      <c r="AP574" s="81">
        <v>782.33</v>
      </c>
      <c r="AQ574" s="82">
        <v>1648.06</v>
      </c>
      <c r="AR574" s="1">
        <v>1143.54</v>
      </c>
      <c r="AS574" s="1">
        <v>1130.1400000000001</v>
      </c>
      <c r="AT574" s="1">
        <v>1223.74</v>
      </c>
      <c r="AU574" s="1">
        <v>1203.3499999999999</v>
      </c>
      <c r="AV574" s="1">
        <v>1178.23</v>
      </c>
      <c r="AX574" s="1">
        <v>1.3569</v>
      </c>
      <c r="AY574" s="1">
        <v>1.4388000000000001</v>
      </c>
      <c r="AZ574" s="1">
        <v>2.4148000000000001</v>
      </c>
      <c r="BA574" s="1">
        <v>2.2715999999999998</v>
      </c>
      <c r="BB574" s="1">
        <v>1.968</v>
      </c>
      <c r="BF574" s="1">
        <v>1052.8399999999999</v>
      </c>
      <c r="BG574" s="2">
        <v>1052.8399999999999</v>
      </c>
      <c r="BH574" s="1">
        <v>0</v>
      </c>
      <c r="BI574" s="1">
        <v>0</v>
      </c>
      <c r="BJ574" s="1">
        <v>0</v>
      </c>
      <c r="BK574" s="1">
        <v>1052.8399999999999</v>
      </c>
      <c r="BL574" s="1">
        <v>1052.8399999999999</v>
      </c>
      <c r="BM574" s="1">
        <v>1052.8399999999999</v>
      </c>
      <c r="BN574" s="1">
        <v>0</v>
      </c>
      <c r="BO574" s="1">
        <v>1052.8599999999999</v>
      </c>
      <c r="BP574" s="1">
        <v>39.639553693641382</v>
      </c>
      <c r="BQ574" s="1">
        <v>0</v>
      </c>
      <c r="BR574" s="1">
        <v>0</v>
      </c>
      <c r="BS574" s="1">
        <v>1052.96</v>
      </c>
      <c r="BT574" s="1">
        <v>0</v>
      </c>
      <c r="BU574" s="1">
        <v>0</v>
      </c>
      <c r="DB574" s="1">
        <v>0</v>
      </c>
      <c r="DF574" s="14">
        <v>721.44</v>
      </c>
      <c r="DG574" s="14">
        <v>234.23</v>
      </c>
      <c r="DJ574" s="1">
        <v>955.67000000000007</v>
      </c>
      <c r="DK574" s="1">
        <v>721.44</v>
      </c>
      <c r="DL574" s="1">
        <v>234.23</v>
      </c>
      <c r="DM574" s="1">
        <v>991.07</v>
      </c>
      <c r="DN574" s="1">
        <v>71.430000000000007</v>
      </c>
      <c r="DO574" s="1">
        <v>4007.6000000000004</v>
      </c>
      <c r="DP574" s="1">
        <v>446.35</v>
      </c>
      <c r="DQ574" s="1">
        <v>0</v>
      </c>
      <c r="DX574" s="1">
        <v>41625</v>
      </c>
      <c r="DY574" s="1">
        <v>1</v>
      </c>
      <c r="DZ574" s="1">
        <v>101.38</v>
      </c>
      <c r="EA574" s="1">
        <v>32.909999999999997</v>
      </c>
      <c r="EM574" s="1">
        <v>1143.03</v>
      </c>
      <c r="EO574" s="27">
        <v>3107.5</v>
      </c>
      <c r="EP574" s="27">
        <v>12393.7</v>
      </c>
      <c r="EQ574" s="27">
        <v>3272.2</v>
      </c>
      <c r="ER574" s="27">
        <v>2412</v>
      </c>
      <c r="ES574" s="27">
        <v>3157.2</v>
      </c>
      <c r="ET574" s="27"/>
      <c r="EU574" s="122">
        <v>-0.18606870229007633</v>
      </c>
      <c r="EV574" s="122">
        <v>-2.7584777381643374E-2</v>
      </c>
      <c r="EW574" s="122">
        <v>9.0297470113983924E-2</v>
      </c>
      <c r="EX574" s="122">
        <v>6.8366164542294328E-2</v>
      </c>
      <c r="EY574" s="122">
        <v>2.6156693399136392E-2</v>
      </c>
    </row>
    <row r="575" spans="14:155" x14ac:dyDescent="0.2">
      <c r="N575" s="1">
        <v>2620</v>
      </c>
      <c r="O575" s="1">
        <v>12323</v>
      </c>
      <c r="P575" s="14">
        <v>3599</v>
      </c>
      <c r="Q575" s="1">
        <v>2568</v>
      </c>
      <c r="R575" s="1">
        <v>3336</v>
      </c>
      <c r="X575" s="17">
        <v>1378</v>
      </c>
      <c r="Y575" s="17">
        <v>61</v>
      </c>
      <c r="Z575" s="14">
        <v>0</v>
      </c>
      <c r="AA575" s="14">
        <v>10645.12</v>
      </c>
      <c r="AB575" s="14">
        <v>11070</v>
      </c>
      <c r="AC575" s="17">
        <v>-424.8799999999992</v>
      </c>
      <c r="AD575" s="17">
        <v>11070</v>
      </c>
      <c r="AE575" s="7">
        <v>7824.74</v>
      </c>
      <c r="AF575" s="14">
        <v>12323</v>
      </c>
      <c r="AG575" s="14">
        <v>12323</v>
      </c>
      <c r="AH575" s="14">
        <v>7741.74</v>
      </c>
      <c r="AI575" s="14">
        <v>0</v>
      </c>
      <c r="AJ575" s="17">
        <v>2620</v>
      </c>
      <c r="AK575" s="14">
        <v>0</v>
      </c>
      <c r="AL575" s="14">
        <v>0</v>
      </c>
      <c r="AM575" s="14">
        <v>1143.03</v>
      </c>
      <c r="AN575" s="14">
        <v>31.261904761904763</v>
      </c>
      <c r="AO575" s="17" t="e">
        <v>#DIV/0!</v>
      </c>
      <c r="AP575" s="81">
        <v>1017.29</v>
      </c>
      <c r="AQ575" s="82">
        <v>1951.94</v>
      </c>
      <c r="AR575" s="1">
        <v>1140.8900000000001</v>
      </c>
      <c r="AS575" s="1">
        <v>1129.98</v>
      </c>
      <c r="AT575" s="1">
        <v>1223</v>
      </c>
      <c r="AU575" s="1">
        <v>1203.3499999999999</v>
      </c>
      <c r="AV575" s="1">
        <v>1176.29</v>
      </c>
      <c r="AX575" s="1">
        <v>1.3129999999999999</v>
      </c>
      <c r="AY575" s="1">
        <v>1.4340999999999999</v>
      </c>
      <c r="AZ575" s="1">
        <v>2.4033000000000002</v>
      </c>
      <c r="BA575" s="1">
        <v>2.2715999999999998</v>
      </c>
      <c r="BB575" s="1">
        <v>1.9514</v>
      </c>
      <c r="BF575" s="1">
        <v>1052.5899999999999</v>
      </c>
      <c r="BG575" s="2">
        <v>1052.5899999999999</v>
      </c>
      <c r="BH575" s="1">
        <v>0</v>
      </c>
      <c r="BI575" s="1">
        <v>0</v>
      </c>
      <c r="BJ575" s="1">
        <v>0</v>
      </c>
      <c r="BK575" s="1">
        <v>1052.5899999999999</v>
      </c>
      <c r="BL575" s="1">
        <v>1052.5899999999999</v>
      </c>
      <c r="BM575" s="1">
        <v>1052.5899999999999</v>
      </c>
      <c r="BN575" s="1">
        <v>0</v>
      </c>
      <c r="BO575" s="1">
        <v>1052.57</v>
      </c>
      <c r="BP575" s="1">
        <v>38.342878180479424</v>
      </c>
      <c r="BQ575" s="1">
        <v>0</v>
      </c>
      <c r="BR575" s="1">
        <v>0</v>
      </c>
      <c r="BS575" s="1">
        <v>1052.6400000000001</v>
      </c>
      <c r="BT575" s="1">
        <v>0</v>
      </c>
      <c r="BU575" s="1">
        <v>0</v>
      </c>
      <c r="DB575" s="1">
        <v>0</v>
      </c>
      <c r="DF575" s="14">
        <v>720.5</v>
      </c>
      <c r="DG575" s="14">
        <v>216.83</v>
      </c>
      <c r="DJ575" s="1">
        <v>937.33</v>
      </c>
      <c r="DK575" s="1">
        <v>720.5</v>
      </c>
      <c r="DL575" s="1">
        <v>216.83</v>
      </c>
      <c r="DM575" s="1">
        <v>781.33</v>
      </c>
      <c r="DN575" s="1">
        <v>280.31</v>
      </c>
      <c r="DO575" s="1">
        <v>3946.7700000000004</v>
      </c>
      <c r="DP575" s="1">
        <v>382.87</v>
      </c>
      <c r="DQ575" s="1">
        <v>0</v>
      </c>
      <c r="DX575" s="1">
        <v>32816</v>
      </c>
      <c r="DY575" s="1">
        <v>1</v>
      </c>
      <c r="DZ575" s="1">
        <v>99.82</v>
      </c>
      <c r="EA575" s="1">
        <v>30.04000000000002</v>
      </c>
      <c r="EM575" s="1">
        <v>1143.03</v>
      </c>
      <c r="EO575" s="27">
        <v>3089.1</v>
      </c>
      <c r="EP575" s="27">
        <v>12643.2</v>
      </c>
      <c r="EQ575" s="27">
        <v>3273.1</v>
      </c>
      <c r="ER575" s="27">
        <v>2392</v>
      </c>
      <c r="ES575" s="27">
        <v>3247.4</v>
      </c>
      <c r="ET575" s="27"/>
      <c r="EU575" s="122">
        <v>-0.17904580152671754</v>
      </c>
      <c r="EV575" s="122">
        <v>-2.5983932483973116E-2</v>
      </c>
      <c r="EW575" s="122">
        <v>9.0552931369824979E-2</v>
      </c>
      <c r="EX575" s="122">
        <v>6.8535825545171333E-2</v>
      </c>
      <c r="EY575" s="122">
        <v>2.6558752997601891E-2</v>
      </c>
    </row>
    <row r="576" spans="14:155" x14ac:dyDescent="0.2">
      <c r="N576" s="1">
        <v>2620</v>
      </c>
      <c r="O576" s="1">
        <v>12416</v>
      </c>
      <c r="P576" s="14">
        <v>3573</v>
      </c>
      <c r="Q576" s="1">
        <v>2535</v>
      </c>
      <c r="R576" s="1">
        <v>3159</v>
      </c>
      <c r="X576" s="17">
        <v>1378</v>
      </c>
      <c r="Y576" s="17">
        <v>61</v>
      </c>
      <c r="Z576" s="14">
        <v>0</v>
      </c>
      <c r="AA576" s="14">
        <v>10675.62</v>
      </c>
      <c r="AB576" s="14">
        <v>11103</v>
      </c>
      <c r="AC576" s="17">
        <v>-427.3799999999992</v>
      </c>
      <c r="AD576" s="17">
        <v>11103</v>
      </c>
      <c r="AE576" s="7">
        <v>7812.64</v>
      </c>
      <c r="AF576" s="14">
        <v>12416</v>
      </c>
      <c r="AG576" s="14">
        <v>12416</v>
      </c>
      <c r="AH576" s="14">
        <v>7685.64</v>
      </c>
      <c r="AI576" s="14">
        <v>0</v>
      </c>
      <c r="AJ576" s="17">
        <v>2620</v>
      </c>
      <c r="AK576" s="14">
        <v>0</v>
      </c>
      <c r="AL576" s="14">
        <v>0</v>
      </c>
      <c r="AM576" s="14">
        <v>1140.2</v>
      </c>
      <c r="AN576" s="14">
        <v>31.935714285714283</v>
      </c>
      <c r="AO576" s="17" t="e">
        <v>#DIV/0!</v>
      </c>
      <c r="AP576" s="81">
        <v>1015.66</v>
      </c>
      <c r="AQ576" s="82">
        <v>1996.78</v>
      </c>
      <c r="AR576" s="1">
        <v>1142.8699999999999</v>
      </c>
      <c r="AS576" s="1">
        <v>1130.69</v>
      </c>
      <c r="AT576" s="1">
        <v>1223.75</v>
      </c>
      <c r="AU576" s="1">
        <v>1203.3499999999999</v>
      </c>
      <c r="AV576" s="1">
        <v>1180.23</v>
      </c>
      <c r="AX576" s="1">
        <v>1.3412999999999999</v>
      </c>
      <c r="AY576" s="1">
        <v>1.4413</v>
      </c>
      <c r="AZ576" s="1">
        <v>2.4144999999999999</v>
      </c>
      <c r="BA576" s="1">
        <v>2.2715999999999998</v>
      </c>
      <c r="BB576" s="1">
        <v>1.9714</v>
      </c>
      <c r="BF576" s="1">
        <v>1053.3599999999999</v>
      </c>
      <c r="BG576" s="2">
        <v>1053.3599999999999</v>
      </c>
      <c r="BH576" s="1">
        <v>0</v>
      </c>
      <c r="BI576" s="1">
        <v>0</v>
      </c>
      <c r="BJ576" s="1">
        <v>0</v>
      </c>
      <c r="BK576" s="1">
        <v>1053.3599999999999</v>
      </c>
      <c r="BL576" s="1">
        <v>1053.3599999999999</v>
      </c>
      <c r="BM576" s="1">
        <v>1053.3599999999999</v>
      </c>
      <c r="BN576" s="1">
        <v>0</v>
      </c>
      <c r="BO576" s="1">
        <v>1053.3399999999999</v>
      </c>
      <c r="BP576" s="1">
        <v>38.573427148911655</v>
      </c>
      <c r="BQ576" s="1">
        <v>0</v>
      </c>
      <c r="BR576" s="1">
        <v>0</v>
      </c>
      <c r="BS576" s="1">
        <v>1053.42</v>
      </c>
      <c r="BT576" s="1">
        <v>0</v>
      </c>
      <c r="BU576" s="1">
        <v>0</v>
      </c>
      <c r="DB576" s="1">
        <v>0</v>
      </c>
      <c r="DF576" s="14">
        <v>715.45</v>
      </c>
      <c r="DG576" s="14">
        <v>222</v>
      </c>
      <c r="DJ576" s="1">
        <v>937.45</v>
      </c>
      <c r="DK576" s="1">
        <v>715.45</v>
      </c>
      <c r="DL576" s="1">
        <v>222</v>
      </c>
      <c r="DM576" s="1">
        <v>1054.83</v>
      </c>
      <c r="DN576" s="1">
        <v>211.9</v>
      </c>
      <c r="DO576" s="1">
        <v>3607.3900000000003</v>
      </c>
      <c r="DP576" s="1">
        <v>392.97</v>
      </c>
      <c r="DQ576" s="1">
        <v>0</v>
      </c>
      <c r="DX576" s="1">
        <v>44303</v>
      </c>
      <c r="DY576" s="1">
        <v>1</v>
      </c>
      <c r="DZ576" s="1">
        <v>98.04</v>
      </c>
      <c r="EA576" s="1">
        <v>30.42</v>
      </c>
      <c r="EM576" s="1">
        <v>1140.2</v>
      </c>
      <c r="EO576" s="27">
        <v>3107.4</v>
      </c>
      <c r="EP576" s="27">
        <v>12742.9</v>
      </c>
      <c r="EQ576" s="27">
        <v>3291.3</v>
      </c>
      <c r="ER576" s="27">
        <v>2356.5</v>
      </c>
      <c r="ES576" s="27">
        <v>3078.1</v>
      </c>
      <c r="ET576" s="27"/>
      <c r="EU576" s="122">
        <v>-0.18603053435114508</v>
      </c>
      <c r="EV576" s="122">
        <v>-2.6328930412371106E-2</v>
      </c>
      <c r="EW576" s="122">
        <v>7.8841309823677527E-2</v>
      </c>
      <c r="EX576" s="122">
        <v>7.0414201183431946E-2</v>
      </c>
      <c r="EY576" s="122">
        <v>2.5609370053814529E-2</v>
      </c>
    </row>
    <row r="577" spans="14:155" x14ac:dyDescent="0.2">
      <c r="N577" s="1">
        <v>2620</v>
      </c>
      <c r="O577" s="1">
        <v>11738</v>
      </c>
      <c r="P577" s="14">
        <v>3517</v>
      </c>
      <c r="Q577" s="1">
        <v>2539</v>
      </c>
      <c r="R577" s="1">
        <v>3269</v>
      </c>
      <c r="X577" s="17">
        <v>1381</v>
      </c>
      <c r="Y577" s="17">
        <v>59</v>
      </c>
      <c r="Z577" s="14">
        <v>0</v>
      </c>
      <c r="AA577" s="14">
        <v>10657.25</v>
      </c>
      <c r="AB577" s="14">
        <v>10657</v>
      </c>
      <c r="AC577" s="17">
        <v>0.25</v>
      </c>
      <c r="AD577" s="17">
        <v>10657</v>
      </c>
      <c r="AE577" s="7">
        <v>7610.32</v>
      </c>
      <c r="AF577" s="14">
        <v>11738</v>
      </c>
      <c r="AG577" s="14">
        <v>11738</v>
      </c>
      <c r="AH577" s="14">
        <v>7611.32</v>
      </c>
      <c r="AI577" s="14">
        <v>0</v>
      </c>
      <c r="AJ577" s="17">
        <v>2620</v>
      </c>
      <c r="AK577" s="14">
        <v>0</v>
      </c>
      <c r="AL577" s="14">
        <v>0</v>
      </c>
      <c r="AM577" s="14">
        <v>1140.93</v>
      </c>
      <c r="AN577" s="14">
        <v>32.442857142857143</v>
      </c>
      <c r="AO577" s="17" t="e">
        <v>#DIV/0!</v>
      </c>
      <c r="AP577" s="81">
        <v>793.49</v>
      </c>
      <c r="AQ577" s="82">
        <v>2041.26</v>
      </c>
      <c r="AR577" s="1">
        <v>1144.0899999999999</v>
      </c>
      <c r="AS577" s="1">
        <v>1128.52</v>
      </c>
      <c r="AT577" s="1">
        <v>1223.58</v>
      </c>
      <c r="AU577" s="1">
        <v>1203.3499999999999</v>
      </c>
      <c r="AV577" s="1">
        <v>1184.3499999999999</v>
      </c>
      <c r="AX577" s="1">
        <v>1.3626</v>
      </c>
      <c r="AY577" s="1">
        <v>1.4124000000000001</v>
      </c>
      <c r="AZ577" s="1">
        <v>2.4138999999999999</v>
      </c>
      <c r="BA577" s="1">
        <v>2.2715999999999998</v>
      </c>
      <c r="BB577" s="1">
        <v>2.0135999999999998</v>
      </c>
      <c r="BF577" s="1">
        <v>1054.3599999999999</v>
      </c>
      <c r="BG577" s="2">
        <v>1054.3599999999999</v>
      </c>
      <c r="BH577" s="1">
        <v>0</v>
      </c>
      <c r="BI577" s="1">
        <v>0</v>
      </c>
      <c r="BJ577" s="1">
        <v>0</v>
      </c>
      <c r="BK577" s="1">
        <v>1054.3599999999999</v>
      </c>
      <c r="BL577" s="1">
        <v>1054.3599999999999</v>
      </c>
      <c r="BM577" s="1">
        <v>1054.3599999999999</v>
      </c>
      <c r="BN577" s="1">
        <v>0</v>
      </c>
      <c r="BO577" s="1">
        <v>1054.3599999999999</v>
      </c>
      <c r="BP577" s="1">
        <v>39.659671494320818</v>
      </c>
      <c r="BQ577" s="1">
        <v>0</v>
      </c>
      <c r="BR577" s="1">
        <v>0</v>
      </c>
      <c r="BS577" s="1">
        <v>1054.44</v>
      </c>
      <c r="BT577" s="1">
        <v>0</v>
      </c>
      <c r="BU577" s="1">
        <v>0</v>
      </c>
      <c r="DB577" s="1">
        <v>0</v>
      </c>
      <c r="DF577" s="14">
        <v>713.99</v>
      </c>
      <c r="DG577" s="14">
        <v>225.27</v>
      </c>
      <c r="DJ577" s="1">
        <v>939.26</v>
      </c>
      <c r="DK577" s="1">
        <v>713.99</v>
      </c>
      <c r="DL577" s="1">
        <v>225.27</v>
      </c>
      <c r="DM577" s="1">
        <v>698.81</v>
      </c>
      <c r="DN577" s="1">
        <v>329.62</v>
      </c>
      <c r="DO577" s="1">
        <v>3622.5699999999997</v>
      </c>
      <c r="DP577" s="1">
        <v>288.62</v>
      </c>
      <c r="DQ577" s="1">
        <v>0</v>
      </c>
      <c r="DX577" s="1">
        <v>29350</v>
      </c>
      <c r="DY577" s="1">
        <v>1</v>
      </c>
      <c r="DZ577" s="1">
        <v>100.46</v>
      </c>
      <c r="EA577" s="1">
        <v>31.700000000000003</v>
      </c>
      <c r="EM577" s="1">
        <v>1140.93</v>
      </c>
      <c r="EO577" s="27">
        <v>3099.1</v>
      </c>
      <c r="EP577" s="27">
        <v>12075.9</v>
      </c>
      <c r="EQ577" s="27">
        <v>3296.5</v>
      </c>
      <c r="ER577" s="27">
        <v>2359.9</v>
      </c>
      <c r="ES577" s="27">
        <v>3181.5</v>
      </c>
      <c r="ET577" s="27"/>
      <c r="EU577" s="122">
        <v>-0.18286259541984728</v>
      </c>
      <c r="EV577" s="122">
        <v>-2.8786846140739449E-2</v>
      </c>
      <c r="EW577" s="122">
        <v>6.2695479101506968E-2</v>
      </c>
      <c r="EX577" s="122">
        <v>7.0539582512800278E-2</v>
      </c>
      <c r="EY577" s="122">
        <v>2.676659528907923E-2</v>
      </c>
    </row>
    <row r="578" spans="14:155" x14ac:dyDescent="0.2">
      <c r="N578" s="1">
        <v>2620</v>
      </c>
      <c r="O578" s="1">
        <v>11983</v>
      </c>
      <c r="P578" s="14">
        <v>3623</v>
      </c>
      <c r="Q578" s="1">
        <v>2480</v>
      </c>
      <c r="R578" s="1">
        <v>3379</v>
      </c>
      <c r="X578" s="17">
        <v>1325</v>
      </c>
      <c r="Y578" s="17">
        <v>60</v>
      </c>
      <c r="Z578" s="14">
        <v>0</v>
      </c>
      <c r="AA578" s="14">
        <v>10712.58</v>
      </c>
      <c r="AB578" s="14">
        <v>10880</v>
      </c>
      <c r="AC578" s="17">
        <v>-167.42000000000007</v>
      </c>
      <c r="AD578" s="17">
        <v>10880</v>
      </c>
      <c r="AE578" s="7">
        <v>7688.94</v>
      </c>
      <c r="AF578" s="14">
        <v>11983</v>
      </c>
      <c r="AG578" s="14">
        <v>11983</v>
      </c>
      <c r="AH578" s="14">
        <v>7688.94</v>
      </c>
      <c r="AI578" s="14">
        <v>0</v>
      </c>
      <c r="AJ578" s="17">
        <v>2620</v>
      </c>
      <c r="AK578" s="14">
        <v>0</v>
      </c>
      <c r="AL578" s="14">
        <v>0</v>
      </c>
      <c r="AM578" s="14">
        <v>1127.49</v>
      </c>
      <c r="AN578" s="14">
        <v>32.083333333333336</v>
      </c>
      <c r="AO578" s="17" t="e">
        <v>#DIV/0!</v>
      </c>
      <c r="AP578" s="81">
        <v>945.16</v>
      </c>
      <c r="AQ578" s="82">
        <v>2058.41</v>
      </c>
      <c r="AR578" s="1">
        <v>1143.06</v>
      </c>
      <c r="AS578" s="1">
        <v>1126.01</v>
      </c>
      <c r="AT578" s="1">
        <v>1224.6199999999999</v>
      </c>
      <c r="AU578" s="1">
        <v>1203.3499999999999</v>
      </c>
      <c r="AV578" s="1">
        <v>1183.9000000000001</v>
      </c>
      <c r="AX578" s="1">
        <v>1.3474999999999999</v>
      </c>
      <c r="AY578" s="1">
        <v>1.3742000000000001</v>
      </c>
      <c r="AZ578" s="1">
        <v>2.4291999999999998</v>
      </c>
      <c r="BA578" s="1">
        <v>2.2715999999999998</v>
      </c>
      <c r="BB578" s="1">
        <v>2.0217000000000001</v>
      </c>
      <c r="BF578" s="1">
        <v>1055.3399999999999</v>
      </c>
      <c r="BG578" s="2">
        <v>1055.3399999999999</v>
      </c>
      <c r="BH578" s="1">
        <v>0</v>
      </c>
      <c r="BI578" s="1">
        <v>0</v>
      </c>
      <c r="BJ578" s="1">
        <v>0</v>
      </c>
      <c r="BK578" s="1">
        <v>1055.3399999999999</v>
      </c>
      <c r="BL578" s="1">
        <v>1055.3399999999999</v>
      </c>
      <c r="BM578" s="1">
        <v>1055.3399999999999</v>
      </c>
      <c r="BN578" s="1">
        <v>0</v>
      </c>
      <c r="BO578" s="1">
        <v>1055.29</v>
      </c>
      <c r="BP578" s="1">
        <v>37.427029271330703</v>
      </c>
      <c r="BQ578" s="1">
        <v>0</v>
      </c>
      <c r="BR578" s="1">
        <v>0</v>
      </c>
      <c r="BS578" s="1">
        <v>1055.4100000000001</v>
      </c>
      <c r="BT578" s="1">
        <v>0</v>
      </c>
      <c r="BU578" s="1">
        <v>0</v>
      </c>
      <c r="DB578" s="1">
        <v>0</v>
      </c>
      <c r="DF578" s="14">
        <v>698.94</v>
      </c>
      <c r="DG578" s="14">
        <v>202.49</v>
      </c>
      <c r="DJ578" s="1">
        <v>901.43000000000006</v>
      </c>
      <c r="DK578" s="1">
        <v>698.94</v>
      </c>
      <c r="DL578" s="1">
        <v>202.49</v>
      </c>
      <c r="DM578" s="1">
        <v>0</v>
      </c>
      <c r="DN578" s="1">
        <v>0</v>
      </c>
      <c r="DO578" s="1">
        <v>4321.51</v>
      </c>
      <c r="DP578" s="1">
        <v>491.11</v>
      </c>
      <c r="DQ578" s="1">
        <v>0</v>
      </c>
      <c r="DX578" s="1">
        <v>0</v>
      </c>
      <c r="DY578" s="1">
        <v>0</v>
      </c>
      <c r="DZ578" s="1">
        <v>95.42</v>
      </c>
      <c r="EA578" s="1">
        <v>27.649999999999991</v>
      </c>
      <c r="EM578" s="1">
        <v>1127.49</v>
      </c>
      <c r="EO578" s="27">
        <v>3099.1</v>
      </c>
      <c r="EP578" s="27">
        <v>12075.9</v>
      </c>
      <c r="EQ578" s="27">
        <v>3296.5</v>
      </c>
      <c r="ER578" s="27">
        <v>2359.9</v>
      </c>
      <c r="ES578" s="27">
        <v>3181.5</v>
      </c>
      <c r="ET578" s="27"/>
      <c r="EU578" s="122">
        <v>-0.18286259541984728</v>
      </c>
      <c r="EV578" s="122">
        <v>-7.7526495869147654E-3</v>
      </c>
      <c r="EW578" s="122">
        <v>9.0118686171680923E-2</v>
      </c>
      <c r="EX578" s="122">
        <v>4.8427419354838672E-2</v>
      </c>
      <c r="EY578" s="122">
        <v>5.8449245338857647E-2</v>
      </c>
    </row>
    <row r="579" spans="14:155" x14ac:dyDescent="0.2">
      <c r="N579" s="1">
        <v>2620</v>
      </c>
      <c r="O579" s="1">
        <v>12132</v>
      </c>
      <c r="P579" s="14">
        <v>3911</v>
      </c>
      <c r="Q579" s="1">
        <v>2448</v>
      </c>
      <c r="R579" s="1">
        <v>3258</v>
      </c>
      <c r="X579" s="17">
        <v>1357</v>
      </c>
      <c r="Y579" s="17">
        <v>61</v>
      </c>
      <c r="Z579" s="14">
        <v>0</v>
      </c>
      <c r="AA579" s="14">
        <v>10666.74</v>
      </c>
      <c r="AB579" s="14">
        <v>11007</v>
      </c>
      <c r="AC579" s="17">
        <v>-340.26000000000022</v>
      </c>
      <c r="AD579" s="17">
        <v>11007</v>
      </c>
      <c r="AE579" s="7">
        <v>7918.7</v>
      </c>
      <c r="AF579" s="14">
        <v>12132</v>
      </c>
      <c r="AG579" s="14">
        <v>12132</v>
      </c>
      <c r="AH579" s="14">
        <v>7919.7</v>
      </c>
      <c r="AI579" s="14">
        <v>0</v>
      </c>
      <c r="AJ579" s="17">
        <v>2620</v>
      </c>
      <c r="AK579" s="14">
        <v>0</v>
      </c>
      <c r="AL579" s="14">
        <v>0</v>
      </c>
      <c r="AM579" s="14">
        <v>1125.47</v>
      </c>
      <c r="AN579" s="14">
        <v>31.840476190476188</v>
      </c>
      <c r="AO579" s="17" t="e">
        <v>#DIV/0!</v>
      </c>
      <c r="AP579" s="81">
        <v>798.79</v>
      </c>
      <c r="AQ579" s="82">
        <v>2101.04</v>
      </c>
      <c r="AR579" s="1">
        <v>1142.4100000000001</v>
      </c>
      <c r="AS579" s="1">
        <v>1128.75</v>
      </c>
      <c r="AT579" s="1">
        <v>1229.27</v>
      </c>
      <c r="AU579" s="1">
        <v>1203.3499999999999</v>
      </c>
      <c r="AV579" s="1">
        <v>1182.1600000000001</v>
      </c>
      <c r="AX579" s="1">
        <v>1.3372999999999999</v>
      </c>
      <c r="AY579" s="1">
        <v>1.4168000000000001</v>
      </c>
      <c r="AZ579" s="1">
        <v>2.4540000000000002</v>
      </c>
      <c r="BA579" s="1">
        <v>2.2715999999999998</v>
      </c>
      <c r="BB579" s="1">
        <v>2.0110999999999999</v>
      </c>
      <c r="BF579" s="1">
        <v>1055.17</v>
      </c>
      <c r="BG579" s="2">
        <v>1055.17</v>
      </c>
      <c r="BH579" s="1">
        <v>0</v>
      </c>
      <c r="BI579" s="1">
        <v>0</v>
      </c>
      <c r="BJ579" s="1">
        <v>0</v>
      </c>
      <c r="BK579" s="1">
        <v>1055.17</v>
      </c>
      <c r="BL579" s="1">
        <v>1055.17</v>
      </c>
      <c r="BM579" s="1">
        <v>1055.17</v>
      </c>
      <c r="BN579" s="1">
        <v>0</v>
      </c>
      <c r="BO579" s="1">
        <v>1055.1600000000001</v>
      </c>
      <c r="BP579" s="1">
        <v>37.881734991177318</v>
      </c>
      <c r="BQ579" s="1">
        <v>0</v>
      </c>
      <c r="BR579" s="1">
        <v>0</v>
      </c>
      <c r="BS579" s="1">
        <v>1055.27</v>
      </c>
      <c r="BT579" s="1">
        <v>0</v>
      </c>
      <c r="BU579" s="1">
        <v>0</v>
      </c>
      <c r="DB579" s="1">
        <v>0</v>
      </c>
      <c r="DF579" s="14">
        <v>723.19</v>
      </c>
      <c r="DG579" s="14">
        <v>199.95</v>
      </c>
      <c r="DJ579" s="1">
        <v>923.1400000000001</v>
      </c>
      <c r="DK579" s="1">
        <v>723.19</v>
      </c>
      <c r="DL579" s="1">
        <v>199.95</v>
      </c>
      <c r="DM579" s="1">
        <v>1046.33</v>
      </c>
      <c r="DN579" s="1">
        <v>282.33</v>
      </c>
      <c r="DO579" s="1">
        <v>3998.37</v>
      </c>
      <c r="DP579" s="1">
        <v>408.73</v>
      </c>
      <c r="DQ579" s="1">
        <v>0</v>
      </c>
      <c r="DX579" s="1">
        <v>43946</v>
      </c>
      <c r="DY579" s="1">
        <v>1</v>
      </c>
      <c r="DZ579" s="1">
        <v>94.85</v>
      </c>
      <c r="EA579" s="1">
        <v>26.22</v>
      </c>
      <c r="EM579" s="1">
        <v>1125.47</v>
      </c>
      <c r="EO579" s="27">
        <v>3059.1</v>
      </c>
      <c r="EP579" s="27">
        <v>12589.8</v>
      </c>
      <c r="EQ579" s="27">
        <v>3342.5</v>
      </c>
      <c r="ER579" s="27">
        <v>2273.5</v>
      </c>
      <c r="ES579" s="27">
        <v>3179.3</v>
      </c>
      <c r="ET579" s="27"/>
      <c r="EU579" s="122">
        <v>-0.1675954198473282</v>
      </c>
      <c r="EV579" s="122">
        <v>-3.7734915924826841E-2</v>
      </c>
      <c r="EW579" s="122">
        <v>0.14535924316031706</v>
      </c>
      <c r="EX579" s="122">
        <v>7.1282679738562088E-2</v>
      </c>
      <c r="EY579" s="122">
        <v>2.415592387968073E-2</v>
      </c>
    </row>
    <row r="580" spans="14:155" x14ac:dyDescent="0.2">
      <c r="N580" s="1">
        <v>2620</v>
      </c>
      <c r="O580" s="1">
        <v>11816</v>
      </c>
      <c r="P580" s="14">
        <v>3631</v>
      </c>
      <c r="Q580" s="1">
        <v>2561</v>
      </c>
      <c r="R580" s="1">
        <v>3277</v>
      </c>
      <c r="X580" s="17">
        <v>1364</v>
      </c>
      <c r="Y580" s="17">
        <v>60</v>
      </c>
      <c r="Z580" s="14">
        <v>0</v>
      </c>
      <c r="AA580" s="14">
        <v>10674.61</v>
      </c>
      <c r="AB580" s="14">
        <v>11000</v>
      </c>
      <c r="AC580" s="17">
        <v>-325.38999999999942</v>
      </c>
      <c r="AD580" s="17">
        <v>11000</v>
      </c>
      <c r="AE580" s="7">
        <v>7804.8</v>
      </c>
      <c r="AF580" s="14">
        <v>11816</v>
      </c>
      <c r="AG580" s="14">
        <v>11816</v>
      </c>
      <c r="AH580" s="14">
        <v>7805.8</v>
      </c>
      <c r="AI580" s="14">
        <v>0</v>
      </c>
      <c r="AJ580" s="17">
        <v>2620</v>
      </c>
      <c r="AK580" s="14">
        <v>0</v>
      </c>
      <c r="AL580" s="14">
        <v>0</v>
      </c>
      <c r="AM580" s="14">
        <v>1124.31</v>
      </c>
      <c r="AN580" s="14">
        <v>31.86904761904762</v>
      </c>
      <c r="AO580" s="17" t="e">
        <v>#DIV/0!</v>
      </c>
      <c r="AP580" s="81">
        <v>528.88</v>
      </c>
      <c r="AQ580" s="82">
        <v>2023.01</v>
      </c>
      <c r="AR580" s="1">
        <v>1142.75</v>
      </c>
      <c r="AS580" s="1">
        <v>1127.55</v>
      </c>
      <c r="AT580" s="1">
        <v>1230.5899999999999</v>
      </c>
      <c r="AU580" s="1">
        <v>1215.3599999999999</v>
      </c>
      <c r="AV580" s="1">
        <v>1185.03</v>
      </c>
      <c r="AX580" s="1">
        <v>1.3385</v>
      </c>
      <c r="AY580" s="1">
        <v>1.4045000000000001</v>
      </c>
      <c r="AZ580" s="1">
        <v>2.4546000000000001</v>
      </c>
      <c r="BA580" s="1">
        <v>2.4458000000000002</v>
      </c>
      <c r="BB580" s="1">
        <v>2.0358000000000001</v>
      </c>
      <c r="BF580" s="1">
        <v>1055.1400000000001</v>
      </c>
      <c r="BG580" s="2">
        <v>1055.1400000000001</v>
      </c>
      <c r="BH580" s="1">
        <v>0</v>
      </c>
      <c r="BI580" s="1">
        <v>0</v>
      </c>
      <c r="BJ580" s="1">
        <v>0</v>
      </c>
      <c r="BK580" s="1">
        <v>1055.1400000000001</v>
      </c>
      <c r="BL580" s="1">
        <v>1055.1400000000001</v>
      </c>
      <c r="BM580" s="1">
        <v>1055.1400000000001</v>
      </c>
      <c r="BN580" s="1">
        <v>0</v>
      </c>
      <c r="BO580" s="1">
        <v>1055.1199999999999</v>
      </c>
      <c r="BP580" s="1">
        <v>38.804015896256011</v>
      </c>
      <c r="BQ580" s="1">
        <v>0</v>
      </c>
      <c r="BR580" s="1">
        <v>0</v>
      </c>
      <c r="BS580" s="1">
        <v>1055.21</v>
      </c>
      <c r="BT580" s="1">
        <v>0</v>
      </c>
      <c r="BU580" s="1">
        <v>0</v>
      </c>
      <c r="DB580" s="1">
        <v>0</v>
      </c>
      <c r="DF580" s="14">
        <v>704.32</v>
      </c>
      <c r="DG580" s="14">
        <v>223.29</v>
      </c>
      <c r="DJ580" s="1">
        <v>927.61</v>
      </c>
      <c r="DK580" s="1">
        <v>704.32</v>
      </c>
      <c r="DL580" s="1">
        <v>223.29</v>
      </c>
      <c r="DM580" s="1">
        <v>851.33</v>
      </c>
      <c r="DN580" s="1">
        <v>330.31</v>
      </c>
      <c r="DO580" s="1">
        <v>3851.3599999999997</v>
      </c>
      <c r="DP580" s="1">
        <v>301.70999999999998</v>
      </c>
      <c r="DQ580" s="1">
        <v>0</v>
      </c>
      <c r="DX580" s="1">
        <v>35756</v>
      </c>
      <c r="DY580" s="1">
        <v>1</v>
      </c>
      <c r="DZ580" s="1">
        <v>105.16</v>
      </c>
      <c r="EA580" s="1">
        <v>33.340000000000003</v>
      </c>
      <c r="EM580" s="1">
        <v>1124.31</v>
      </c>
      <c r="EO580" s="27">
        <v>3063.1</v>
      </c>
      <c r="EP580" s="27">
        <v>12083.7</v>
      </c>
      <c r="EQ580" s="27">
        <v>3263.6</v>
      </c>
      <c r="ER580" s="27">
        <v>2384.5</v>
      </c>
      <c r="ES580" s="27">
        <v>3193.9</v>
      </c>
      <c r="ET580" s="27"/>
      <c r="EU580" s="122">
        <v>-0.16912213740458013</v>
      </c>
      <c r="EV580" s="122">
        <v>-2.2655721056195052E-2</v>
      </c>
      <c r="EW580" s="122">
        <v>0.10118424676397689</v>
      </c>
      <c r="EX580" s="122">
        <v>6.891839125341663E-2</v>
      </c>
      <c r="EY580" s="122">
        <v>2.5358559658223957E-2</v>
      </c>
    </row>
    <row r="581" spans="14:155" x14ac:dyDescent="0.2">
      <c r="N581" s="1">
        <v>2620</v>
      </c>
      <c r="O581" s="1">
        <v>12362</v>
      </c>
      <c r="P581" s="14">
        <v>3994</v>
      </c>
      <c r="Q581" s="1">
        <v>2584</v>
      </c>
      <c r="R581" s="1">
        <v>3339</v>
      </c>
      <c r="X581" s="17">
        <v>1031</v>
      </c>
      <c r="Y581" s="17">
        <v>62</v>
      </c>
      <c r="Z581" s="14">
        <v>0</v>
      </c>
      <c r="AA581" s="14">
        <v>10342.18</v>
      </c>
      <c r="AB581" s="14">
        <v>10713</v>
      </c>
      <c r="AC581" s="17">
        <v>-370.81999999999971</v>
      </c>
      <c r="AD581" s="17">
        <v>10713</v>
      </c>
      <c r="AE581" s="7">
        <v>9500.3799999999992</v>
      </c>
      <c r="AF581" s="14">
        <v>12362</v>
      </c>
      <c r="AG581" s="14">
        <v>12362</v>
      </c>
      <c r="AH581" s="14">
        <v>8723.3799999999992</v>
      </c>
      <c r="AI581" s="14">
        <v>0</v>
      </c>
      <c r="AJ581" s="17">
        <v>2620</v>
      </c>
      <c r="AK581" s="14">
        <v>0</v>
      </c>
      <c r="AL581" s="14">
        <v>0</v>
      </c>
      <c r="AM581" s="14">
        <v>920.25</v>
      </c>
      <c r="AN581" s="14">
        <v>31.485714285714288</v>
      </c>
      <c r="AO581" s="17" t="e">
        <v>#DIV/0!</v>
      </c>
      <c r="AP581" s="81">
        <v>682.85</v>
      </c>
      <c r="AQ581" s="82">
        <v>1989.52</v>
      </c>
      <c r="AR581" s="1">
        <v>1141.55</v>
      </c>
      <c r="AS581" s="1">
        <v>1124.93</v>
      </c>
      <c r="AT581" s="1">
        <v>1232.72</v>
      </c>
      <c r="AU581" s="1">
        <v>1215.3599999999999</v>
      </c>
      <c r="AV581" s="1">
        <v>1192.6600000000001</v>
      </c>
      <c r="AX581" s="1">
        <v>1.3224</v>
      </c>
      <c r="AY581" s="1">
        <v>1.3689</v>
      </c>
      <c r="AZ581" s="1">
        <v>2.4752000000000001</v>
      </c>
      <c r="BA581" s="1">
        <v>2.4458000000000002</v>
      </c>
      <c r="BB581" s="1">
        <v>2.1417000000000002</v>
      </c>
      <c r="BF581" s="1">
        <v>1088.44</v>
      </c>
      <c r="BG581" s="2">
        <v>1088.44</v>
      </c>
      <c r="BH581" s="1">
        <v>0</v>
      </c>
      <c r="BI581" s="1">
        <v>0</v>
      </c>
      <c r="BJ581" s="1">
        <v>0</v>
      </c>
      <c r="BK581" s="1">
        <v>1088.44</v>
      </c>
      <c r="BL581" s="1">
        <v>1088.44</v>
      </c>
      <c r="BM581" s="1">
        <v>1088.44</v>
      </c>
      <c r="BN581" s="1">
        <v>0</v>
      </c>
      <c r="BO581" s="1">
        <v>1088.58</v>
      </c>
      <c r="BP581" s="1">
        <v>28.173018996746858</v>
      </c>
      <c r="BQ581" s="1">
        <v>0</v>
      </c>
      <c r="BR581" s="1">
        <v>0</v>
      </c>
      <c r="BS581" s="1">
        <v>1087.72</v>
      </c>
      <c r="BT581" s="1">
        <v>0</v>
      </c>
      <c r="BU581" s="1">
        <v>0</v>
      </c>
      <c r="DB581" s="1">
        <v>0</v>
      </c>
      <c r="DF581" s="14">
        <v>535.11</v>
      </c>
      <c r="DG581" s="14">
        <v>166.37</v>
      </c>
      <c r="DJ581" s="1">
        <v>701.48</v>
      </c>
      <c r="DK581" s="1">
        <v>535.11</v>
      </c>
      <c r="DL581" s="1">
        <v>166.37</v>
      </c>
      <c r="DM581" s="1">
        <v>778.5</v>
      </c>
      <c r="DN581" s="1">
        <v>212.12</v>
      </c>
      <c r="DO581" s="1">
        <v>3607.97</v>
      </c>
      <c r="DP581" s="1">
        <v>255.96</v>
      </c>
      <c r="DQ581" s="1">
        <v>0</v>
      </c>
      <c r="DX581" s="1">
        <v>32697</v>
      </c>
      <c r="DY581" s="1">
        <v>1</v>
      </c>
      <c r="DZ581" s="1">
        <v>77.31</v>
      </c>
      <c r="EA581" s="1">
        <v>24.03</v>
      </c>
      <c r="EM581" s="1">
        <v>920.25</v>
      </c>
      <c r="EO581" s="27">
        <v>3047</v>
      </c>
      <c r="EP581" s="27">
        <v>12627</v>
      </c>
      <c r="EQ581" s="27">
        <v>3184.1</v>
      </c>
      <c r="ER581" s="27">
        <v>2408.3000000000002</v>
      </c>
      <c r="ES581" s="27">
        <v>3262</v>
      </c>
      <c r="ET581" s="27"/>
      <c r="EU581" s="122">
        <v>-0.16297709923664122</v>
      </c>
      <c r="EV581" s="122">
        <v>-2.1436660734508978E-2</v>
      </c>
      <c r="EW581" s="122">
        <v>0.20277916875312971</v>
      </c>
      <c r="EX581" s="122">
        <v>6.7995356037151636E-2</v>
      </c>
      <c r="EY581" s="122">
        <v>2.3060796645702306E-2</v>
      </c>
    </row>
    <row r="582" spans="14:155" x14ac:dyDescent="0.2">
      <c r="N582" s="1">
        <v>2620</v>
      </c>
      <c r="O582" s="1">
        <v>12612</v>
      </c>
      <c r="P582" s="14">
        <v>3552</v>
      </c>
      <c r="Q582" s="1">
        <v>2530</v>
      </c>
      <c r="R582" s="1">
        <v>3321</v>
      </c>
      <c r="X582" s="17">
        <v>1380</v>
      </c>
      <c r="Y582" s="17">
        <v>62</v>
      </c>
      <c r="Z582" s="14">
        <v>0</v>
      </c>
      <c r="AA582" s="14">
        <v>10590.29</v>
      </c>
      <c r="AB582" s="14">
        <v>11004</v>
      </c>
      <c r="AC582" s="17">
        <v>-413.70999999999913</v>
      </c>
      <c r="AD582" s="17">
        <v>11004</v>
      </c>
      <c r="AE582" s="7">
        <v>8269.68</v>
      </c>
      <c r="AF582" s="14">
        <v>12612</v>
      </c>
      <c r="AG582" s="14">
        <v>12612</v>
      </c>
      <c r="AH582" s="14">
        <v>7811.68</v>
      </c>
      <c r="AI582" s="14">
        <v>0</v>
      </c>
      <c r="AJ582" s="17">
        <v>2620</v>
      </c>
      <c r="AK582" s="14">
        <v>0</v>
      </c>
      <c r="AL582" s="14">
        <v>0</v>
      </c>
      <c r="AM582" s="14">
        <v>1097.22</v>
      </c>
      <c r="AN582" s="14">
        <v>32.435714285714283</v>
      </c>
      <c r="AO582" s="17" t="e">
        <v>#DIV/0!</v>
      </c>
      <c r="AP582" s="81">
        <v>792.55</v>
      </c>
      <c r="AQ582" s="82">
        <v>2029.55</v>
      </c>
      <c r="AR582" s="1">
        <v>1144.6600000000001</v>
      </c>
      <c r="AS582" s="1">
        <v>1131.03</v>
      </c>
      <c r="AT582" s="1">
        <v>1232</v>
      </c>
      <c r="AU582" s="1">
        <v>1215.3599999999999</v>
      </c>
      <c r="AV582" s="1">
        <v>1194.6400000000001</v>
      </c>
      <c r="AX582" s="1">
        <v>1.3623000000000001</v>
      </c>
      <c r="AY582" s="1">
        <v>1.4481999999999999</v>
      </c>
      <c r="AZ582" s="1">
        <v>2.4668999999999999</v>
      </c>
      <c r="BA582" s="1">
        <v>2.4458000000000002</v>
      </c>
      <c r="BB582" s="1">
        <v>2.1734</v>
      </c>
      <c r="BF582" s="1">
        <v>1054.9000000000001</v>
      </c>
      <c r="BG582" s="2">
        <v>1054.9000000000001</v>
      </c>
      <c r="BH582" s="1">
        <v>0</v>
      </c>
      <c r="BI582" s="1">
        <v>0</v>
      </c>
      <c r="BJ582" s="1">
        <v>0</v>
      </c>
      <c r="BK582" s="1">
        <v>1054.9000000000001</v>
      </c>
      <c r="BL582" s="1">
        <v>1054.9000000000001</v>
      </c>
      <c r="BM582" s="1">
        <v>1054.9000000000001</v>
      </c>
      <c r="BN582" s="1">
        <v>0</v>
      </c>
      <c r="BO582" s="1">
        <v>1054.92</v>
      </c>
      <c r="BP582" s="1">
        <v>38.116500913334683</v>
      </c>
      <c r="BQ582" s="1">
        <v>0</v>
      </c>
      <c r="BR582" s="1">
        <v>0</v>
      </c>
      <c r="BS582" s="1">
        <v>1055.01</v>
      </c>
      <c r="BT582" s="1">
        <v>0</v>
      </c>
      <c r="BU582" s="1">
        <v>0</v>
      </c>
      <c r="DB582" s="1">
        <v>0</v>
      </c>
      <c r="DF582" s="14">
        <v>725.74</v>
      </c>
      <c r="DG582" s="14">
        <v>213.26</v>
      </c>
      <c r="DJ582" s="1">
        <v>939</v>
      </c>
      <c r="DK582" s="1">
        <v>725.74</v>
      </c>
      <c r="DL582" s="1">
        <v>213.26</v>
      </c>
      <c r="DM582" s="1">
        <v>265.02</v>
      </c>
      <c r="DN582" s="1">
        <v>0</v>
      </c>
      <c r="DO582" s="1">
        <v>4068.6899999999996</v>
      </c>
      <c r="DP582" s="1">
        <v>469.22</v>
      </c>
      <c r="DQ582" s="1">
        <v>0</v>
      </c>
      <c r="DX582" s="1">
        <v>11131</v>
      </c>
      <c r="DY582" s="1">
        <v>0</v>
      </c>
      <c r="DZ582" s="1">
        <v>102.06</v>
      </c>
      <c r="EA582" s="1">
        <v>29.990000000000009</v>
      </c>
      <c r="EM582" s="1">
        <v>1097.22</v>
      </c>
      <c r="EO582" s="27">
        <v>3088</v>
      </c>
      <c r="EP582" s="27">
        <v>12890</v>
      </c>
      <c r="EQ582" s="27">
        <v>3248</v>
      </c>
      <c r="ER582" s="27">
        <v>2351</v>
      </c>
      <c r="ES582" s="27">
        <v>3321</v>
      </c>
      <c r="ET582" s="27"/>
      <c r="EU582" s="122">
        <v>-0.17862595419847327</v>
      </c>
      <c r="EV582" s="122">
        <v>-2.2042499207104344E-2</v>
      </c>
      <c r="EW582" s="122">
        <v>8.5585585585585586E-2</v>
      </c>
      <c r="EX582" s="122">
        <v>7.0750988142292484E-2</v>
      </c>
      <c r="EY582" s="122">
        <v>0</v>
      </c>
    </row>
    <row r="583" spans="14:155" x14ac:dyDescent="0.2">
      <c r="N583" s="1">
        <v>2620</v>
      </c>
      <c r="O583" s="1">
        <v>12525</v>
      </c>
      <c r="P583" s="14">
        <v>3552</v>
      </c>
      <c r="Q583" s="1">
        <v>2552</v>
      </c>
      <c r="R583" s="1">
        <v>3368</v>
      </c>
      <c r="X583" s="17">
        <v>1421</v>
      </c>
      <c r="Y583" s="17">
        <v>62</v>
      </c>
      <c r="Z583" s="14">
        <v>0</v>
      </c>
      <c r="AA583" s="14">
        <v>10596.94</v>
      </c>
      <c r="AB583" s="14">
        <v>11000</v>
      </c>
      <c r="AC583" s="17">
        <v>-403.05999999999949</v>
      </c>
      <c r="AD583" s="17">
        <v>11000</v>
      </c>
      <c r="AE583" s="7">
        <v>8375.81</v>
      </c>
      <c r="AF583" s="14">
        <v>12525</v>
      </c>
      <c r="AG583" s="14">
        <v>12525</v>
      </c>
      <c r="AH583" s="14">
        <v>8014.8099999999995</v>
      </c>
      <c r="AI583" s="14">
        <v>0</v>
      </c>
      <c r="AJ583" s="17">
        <v>2620</v>
      </c>
      <c r="AK583" s="14">
        <v>0</v>
      </c>
      <c r="AL583" s="14">
        <v>0</v>
      </c>
      <c r="AM583" s="14">
        <v>1100.76</v>
      </c>
      <c r="AN583" s="14">
        <v>32.790476190476191</v>
      </c>
      <c r="AO583" s="17" t="e">
        <v>#DIV/0!</v>
      </c>
      <c r="AP583" s="81">
        <v>674.77</v>
      </c>
      <c r="AQ583" s="82">
        <v>1982.66</v>
      </c>
      <c r="AR583" s="1">
        <v>1145.6199999999999</v>
      </c>
      <c r="AS583" s="1">
        <v>1131.22</v>
      </c>
      <c r="AT583" s="1">
        <v>1235.1400000000001</v>
      </c>
      <c r="AU583" s="1">
        <v>1215.3599999999999</v>
      </c>
      <c r="AV583" s="1">
        <v>1186.02</v>
      </c>
      <c r="AX583" s="1">
        <v>1.3772</v>
      </c>
      <c r="AY583" s="1">
        <v>1.4448000000000001</v>
      </c>
      <c r="AZ583" s="1">
        <v>2.508</v>
      </c>
      <c r="BA583" s="1">
        <v>2.4458000000000002</v>
      </c>
      <c r="BB583" s="1">
        <v>2.0623</v>
      </c>
      <c r="BF583" s="1">
        <v>1055.22</v>
      </c>
      <c r="BG583" s="2">
        <v>1055.22</v>
      </c>
      <c r="BH583" s="1">
        <v>0</v>
      </c>
      <c r="BI583" s="1">
        <v>0</v>
      </c>
      <c r="BJ583" s="1">
        <v>0</v>
      </c>
      <c r="BK583" s="1">
        <v>1055.22</v>
      </c>
      <c r="BL583" s="1">
        <v>1055.22</v>
      </c>
      <c r="BM583" s="1">
        <v>1055.22</v>
      </c>
      <c r="BN583" s="1">
        <v>0</v>
      </c>
      <c r="BO583" s="1">
        <v>1055.19</v>
      </c>
      <c r="BP583" s="1">
        <v>39.268391761790632</v>
      </c>
      <c r="BQ583" s="1">
        <v>0</v>
      </c>
      <c r="BR583" s="1">
        <v>0</v>
      </c>
      <c r="BS583" s="1">
        <v>1055.26</v>
      </c>
      <c r="BT583" s="1">
        <v>0</v>
      </c>
      <c r="BU583" s="1">
        <v>0</v>
      </c>
      <c r="DB583" s="1">
        <v>0</v>
      </c>
      <c r="DF583" s="14">
        <v>729.28</v>
      </c>
      <c r="DG583" s="14">
        <v>237.39</v>
      </c>
      <c r="DJ583" s="1">
        <v>966.67</v>
      </c>
      <c r="DK583" s="1">
        <v>729.28</v>
      </c>
      <c r="DL583" s="1">
        <v>237.39</v>
      </c>
      <c r="DM583" s="1">
        <v>1030.9000000000001</v>
      </c>
      <c r="DN583" s="1">
        <v>281.10000000000002</v>
      </c>
      <c r="DO583" s="1">
        <v>3767.0699999999993</v>
      </c>
      <c r="DP583" s="1">
        <v>425.51</v>
      </c>
      <c r="DQ583" s="1">
        <v>0</v>
      </c>
      <c r="DX583" s="1">
        <v>43298</v>
      </c>
      <c r="DY583" s="1">
        <v>1</v>
      </c>
      <c r="DZ583" s="1">
        <v>103.92</v>
      </c>
      <c r="EA583" s="1">
        <v>33.83</v>
      </c>
      <c r="EM583" s="1">
        <v>1100.76</v>
      </c>
      <c r="EO583" s="27">
        <v>2459</v>
      </c>
      <c r="EP583" s="27">
        <v>12312</v>
      </c>
      <c r="EQ583" s="27">
        <v>0</v>
      </c>
      <c r="ER583" s="27">
        <v>2356</v>
      </c>
      <c r="ES583" s="27">
        <v>3368</v>
      </c>
      <c r="ET583" s="27"/>
      <c r="EU583" s="122">
        <v>6.1450381679389314E-2</v>
      </c>
      <c r="EV583" s="122">
        <v>1.7005988023952097E-2</v>
      </c>
      <c r="EW583" s="122">
        <v>1</v>
      </c>
      <c r="EX583" s="122">
        <v>7.6802507836990594E-2</v>
      </c>
      <c r="EY583" s="122">
        <v>0</v>
      </c>
    </row>
    <row r="584" spans="14:155" x14ac:dyDescent="0.2">
      <c r="N584" s="1">
        <v>2620</v>
      </c>
      <c r="O584" s="1">
        <v>12406</v>
      </c>
      <c r="P584" s="14">
        <v>3557</v>
      </c>
      <c r="Q584" s="1">
        <v>2542</v>
      </c>
      <c r="R584" s="1">
        <v>3388</v>
      </c>
      <c r="X584" s="17">
        <v>1296</v>
      </c>
      <c r="Y584" s="17">
        <v>61</v>
      </c>
      <c r="Z584" s="14">
        <v>0</v>
      </c>
      <c r="AA584" s="14">
        <v>10610.71</v>
      </c>
      <c r="AB584" s="14">
        <v>11026</v>
      </c>
      <c r="AC584" s="17">
        <v>-415.29000000000087</v>
      </c>
      <c r="AD584" s="17">
        <v>11026</v>
      </c>
      <c r="AE584" s="7">
        <v>8351.44</v>
      </c>
      <c r="AF584" s="14">
        <v>12406</v>
      </c>
      <c r="AG584" s="14">
        <v>12406</v>
      </c>
      <c r="AH584" s="14">
        <v>8024.4400000000005</v>
      </c>
      <c r="AI584" s="14">
        <v>0</v>
      </c>
      <c r="AJ584" s="17">
        <v>2620</v>
      </c>
      <c r="AK584" s="14">
        <v>0</v>
      </c>
      <c r="AL584" s="14">
        <v>0</v>
      </c>
      <c r="AM584" s="14">
        <v>1013.52</v>
      </c>
      <c r="AN584" s="14">
        <v>32.328571428571429</v>
      </c>
      <c r="AO584" s="17" t="e">
        <v>#DIV/0!</v>
      </c>
      <c r="AP584" s="81">
        <v>1145.06</v>
      </c>
      <c r="AQ584" s="82">
        <v>1619.98</v>
      </c>
      <c r="AR584" s="1">
        <v>1143.8699999999999</v>
      </c>
      <c r="AS584" s="1">
        <v>1125.53</v>
      </c>
      <c r="AT584" s="1">
        <v>1225.55</v>
      </c>
      <c r="AU584" s="1">
        <v>1215.3599999999999</v>
      </c>
      <c r="AV584" s="1">
        <v>1182.83</v>
      </c>
      <c r="AX584" s="1">
        <v>1.3577999999999999</v>
      </c>
      <c r="AY584" s="1">
        <v>1.3755999999999999</v>
      </c>
      <c r="AZ584" s="1">
        <v>2.3986999999999998</v>
      </c>
      <c r="BA584" s="1">
        <v>2.4458000000000002</v>
      </c>
      <c r="BB584" s="1">
        <v>2.0219</v>
      </c>
      <c r="BF584" s="1">
        <v>1057.0999999999999</v>
      </c>
      <c r="BG584" s="2">
        <v>1057.0999999999999</v>
      </c>
      <c r="BH584" s="1">
        <v>0</v>
      </c>
      <c r="BI584" s="1">
        <v>0</v>
      </c>
      <c r="BJ584" s="1">
        <v>0</v>
      </c>
      <c r="BK584" s="1">
        <v>1057.0999999999999</v>
      </c>
      <c r="BL584" s="1">
        <v>1057.0999999999999</v>
      </c>
      <c r="BM584" s="1">
        <v>1057.0999999999999</v>
      </c>
      <c r="BN584" s="1">
        <v>0</v>
      </c>
      <c r="BO584" s="1">
        <v>1056.98</v>
      </c>
      <c r="BP584" s="1">
        <v>35.956431281360913</v>
      </c>
      <c r="BQ584" s="1">
        <v>0</v>
      </c>
      <c r="BR584" s="1">
        <v>0</v>
      </c>
      <c r="BS584" s="1">
        <v>1057.1099999999999</v>
      </c>
      <c r="BT584" s="1">
        <v>0</v>
      </c>
      <c r="BU584" s="1">
        <v>0</v>
      </c>
      <c r="DB584" s="1">
        <v>0</v>
      </c>
      <c r="DF584" s="14">
        <v>622.96</v>
      </c>
      <c r="DG584" s="14">
        <v>258.44</v>
      </c>
      <c r="DJ584" s="1">
        <v>881.40000000000009</v>
      </c>
      <c r="DK584" s="1">
        <v>622.96</v>
      </c>
      <c r="DL584" s="1">
        <v>258.44</v>
      </c>
      <c r="DM584" s="1">
        <v>1023.52</v>
      </c>
      <c r="DN584" s="1">
        <v>328.38</v>
      </c>
      <c r="DO584" s="1">
        <v>3366.5099999999998</v>
      </c>
      <c r="DP584" s="1">
        <v>355.57</v>
      </c>
      <c r="DQ584" s="1">
        <v>0</v>
      </c>
      <c r="DX584" s="1">
        <v>42988</v>
      </c>
      <c r="DY584" s="1">
        <v>1</v>
      </c>
      <c r="DZ584" s="1">
        <v>91.73</v>
      </c>
      <c r="EA584" s="1">
        <v>38.059999999999988</v>
      </c>
      <c r="EM584" s="1">
        <v>1013.52</v>
      </c>
      <c r="EO584" s="27">
        <v>3010.9</v>
      </c>
      <c r="EP584" s="27">
        <v>12779.9</v>
      </c>
      <c r="EQ584" s="27">
        <v>3462.5</v>
      </c>
      <c r="ER584" s="27">
        <v>2374</v>
      </c>
      <c r="ES584" s="27">
        <v>3328.9</v>
      </c>
      <c r="ET584" s="27"/>
      <c r="EU584" s="122">
        <v>-0.14919847328244279</v>
      </c>
      <c r="EV584" s="122">
        <v>-3.0138642592294023E-2</v>
      </c>
      <c r="EW584" s="122">
        <v>2.6567332021366321E-2</v>
      </c>
      <c r="EX584" s="122">
        <v>6.6089693154996063E-2</v>
      </c>
      <c r="EY584" s="122">
        <v>1.7443919716646963E-2</v>
      </c>
    </row>
    <row r="585" spans="14:155" x14ac:dyDescent="0.2">
      <c r="N585" s="1">
        <v>2620</v>
      </c>
      <c r="O585" s="1">
        <v>12433</v>
      </c>
      <c r="P585" s="14">
        <v>3684</v>
      </c>
      <c r="Q585" s="1">
        <v>2567</v>
      </c>
      <c r="R585" s="1">
        <v>3359</v>
      </c>
      <c r="X585" s="17">
        <v>1368</v>
      </c>
      <c r="Y585" s="17">
        <v>62</v>
      </c>
      <c r="Z585" s="14">
        <v>0</v>
      </c>
      <c r="AA585" s="14">
        <v>10595.83</v>
      </c>
      <c r="AB585" s="14">
        <v>11012</v>
      </c>
      <c r="AC585" s="17">
        <v>-416.17000000000007</v>
      </c>
      <c r="AD585" s="17">
        <v>11012</v>
      </c>
      <c r="AE585" s="7">
        <v>8740.07</v>
      </c>
      <c r="AF585" s="14">
        <v>12433</v>
      </c>
      <c r="AG585" s="14">
        <v>12433</v>
      </c>
      <c r="AH585" s="14">
        <v>8438.07</v>
      </c>
      <c r="AI585" s="14">
        <v>0</v>
      </c>
      <c r="AJ585" s="17">
        <v>2620</v>
      </c>
      <c r="AK585" s="14">
        <v>0</v>
      </c>
      <c r="AL585" s="14">
        <v>0</v>
      </c>
      <c r="AM585" s="14">
        <v>1100.83</v>
      </c>
      <c r="AN585" s="14">
        <v>31.585714285714282</v>
      </c>
      <c r="AO585" s="17" t="e">
        <v>#DIV/0!</v>
      </c>
      <c r="AP585" s="81">
        <v>713.43</v>
      </c>
      <c r="AQ585" s="82">
        <v>1666.67</v>
      </c>
      <c r="AR585" s="1">
        <v>1141.56</v>
      </c>
      <c r="AS585" s="1">
        <v>1124.32</v>
      </c>
      <c r="AT585" s="1">
        <v>1225.06</v>
      </c>
      <c r="AU585" s="1">
        <v>1215.3599999999999</v>
      </c>
      <c r="AV585" s="1">
        <v>1185.9000000000001</v>
      </c>
      <c r="AX585" s="1">
        <v>1.3266</v>
      </c>
      <c r="AY585" s="1">
        <v>1.3649</v>
      </c>
      <c r="AZ585" s="1">
        <v>2.3915000000000002</v>
      </c>
      <c r="BA585" s="1">
        <v>2.4458000000000002</v>
      </c>
      <c r="BB585" s="1">
        <v>2.0606</v>
      </c>
      <c r="BF585" s="1">
        <v>1055.42</v>
      </c>
      <c r="BG585" s="2">
        <v>1055.42</v>
      </c>
      <c r="BH585" s="1">
        <v>0</v>
      </c>
      <c r="BI585" s="1">
        <v>0</v>
      </c>
      <c r="BJ585" s="1">
        <v>0</v>
      </c>
      <c r="BK585" s="1">
        <v>1055.42</v>
      </c>
      <c r="BL585" s="1">
        <v>1055.42</v>
      </c>
      <c r="BM585" s="1">
        <v>1055.42</v>
      </c>
      <c r="BN585" s="1">
        <v>0</v>
      </c>
      <c r="BO585" s="1">
        <v>1055.46</v>
      </c>
      <c r="BP585" s="1">
        <v>37.72249929043506</v>
      </c>
      <c r="BQ585" s="1">
        <v>0</v>
      </c>
      <c r="BR585" s="1">
        <v>0</v>
      </c>
      <c r="BS585" s="1">
        <v>1055.51</v>
      </c>
      <c r="BT585" s="1">
        <v>0</v>
      </c>
      <c r="BU585" s="1">
        <v>0</v>
      </c>
      <c r="DB585" s="1">
        <v>0</v>
      </c>
      <c r="DF585" s="14">
        <v>737.06</v>
      </c>
      <c r="DG585" s="14">
        <v>193.29</v>
      </c>
      <c r="DJ585" s="1">
        <v>930.34999999999991</v>
      </c>
      <c r="DK585" s="1">
        <v>737.06</v>
      </c>
      <c r="DL585" s="1">
        <v>193.29</v>
      </c>
      <c r="DM585" s="1">
        <v>0</v>
      </c>
      <c r="DN585" s="1">
        <v>0</v>
      </c>
      <c r="DO585" s="1">
        <v>4103.57</v>
      </c>
      <c r="DP585" s="1">
        <v>548.86</v>
      </c>
      <c r="DQ585" s="1">
        <v>0</v>
      </c>
      <c r="DX585" s="1">
        <v>0</v>
      </c>
      <c r="DY585" s="1">
        <v>0</v>
      </c>
      <c r="DZ585" s="1">
        <v>109</v>
      </c>
      <c r="EA585" s="1">
        <v>28.590000000000003</v>
      </c>
      <c r="EM585" s="1">
        <v>1100.83</v>
      </c>
      <c r="EO585" s="27">
        <v>3028.7</v>
      </c>
      <c r="EP585" s="27">
        <v>12766.2</v>
      </c>
      <c r="EQ585" s="27">
        <v>3416.2</v>
      </c>
      <c r="ER585" s="27">
        <v>2400.6999999999998</v>
      </c>
      <c r="ES585" s="27">
        <v>3307.8</v>
      </c>
      <c r="ET585" s="27"/>
      <c r="EU585" s="122">
        <v>-0.15599236641221367</v>
      </c>
      <c r="EV585" s="122">
        <v>-2.6799646103112744E-2</v>
      </c>
      <c r="EW585" s="122">
        <v>7.2692725298588542E-2</v>
      </c>
      <c r="EX585" s="122">
        <v>6.4783794312427034E-2</v>
      </c>
      <c r="EY585" s="122">
        <v>1.5242631735635552E-2</v>
      </c>
    </row>
    <row r="586" spans="14:155" x14ac:dyDescent="0.2">
      <c r="N586" s="1">
        <v>2620</v>
      </c>
      <c r="O586" s="1">
        <v>12246</v>
      </c>
      <c r="P586" s="14">
        <v>3746</v>
      </c>
      <c r="Q586" s="1">
        <v>2559</v>
      </c>
      <c r="R586" s="1">
        <v>3269</v>
      </c>
      <c r="X586" s="17">
        <v>1370</v>
      </c>
      <c r="Y586" s="17">
        <v>61</v>
      </c>
      <c r="Z586" s="14">
        <v>0</v>
      </c>
      <c r="AA586" s="14">
        <v>10611.85</v>
      </c>
      <c r="AB586" s="14">
        <v>11026</v>
      </c>
      <c r="AC586" s="17">
        <v>-414.14999999999964</v>
      </c>
      <c r="AD586" s="17">
        <v>11026</v>
      </c>
      <c r="AE586" s="7">
        <v>8226.74</v>
      </c>
      <c r="AF586" s="14">
        <v>12246</v>
      </c>
      <c r="AG586" s="14">
        <v>12246</v>
      </c>
      <c r="AH586" s="14">
        <v>8130.74</v>
      </c>
      <c r="AI586" s="14">
        <v>0</v>
      </c>
      <c r="AJ586" s="17">
        <v>2620</v>
      </c>
      <c r="AK586" s="14">
        <v>0</v>
      </c>
      <c r="AL586" s="14">
        <v>0</v>
      </c>
      <c r="AM586" s="14">
        <v>1106.5899999999999</v>
      </c>
      <c r="AN586" s="14">
        <v>30.833333333333332</v>
      </c>
      <c r="AO586" s="17" t="e">
        <v>#DIV/0!</v>
      </c>
      <c r="AP586" s="81">
        <v>989.86</v>
      </c>
      <c r="AQ586" s="82">
        <v>1659.81</v>
      </c>
      <c r="AR586" s="1">
        <v>1139.44</v>
      </c>
      <c r="AS586" s="1">
        <v>1127.29</v>
      </c>
      <c r="AT586" s="1">
        <v>1226.56</v>
      </c>
      <c r="AU586" s="1">
        <v>1215.3599999999999</v>
      </c>
      <c r="AV586" s="1">
        <v>1187.03</v>
      </c>
      <c r="AX586" s="1">
        <v>1.2949999999999999</v>
      </c>
      <c r="AY586" s="1">
        <v>1.4024000000000001</v>
      </c>
      <c r="AZ586" s="1">
        <v>2.4100999999999999</v>
      </c>
      <c r="BA586" s="1">
        <v>2.4458000000000002</v>
      </c>
      <c r="BB586" s="1">
        <v>2.0724</v>
      </c>
      <c r="BF586" s="1">
        <v>1054.01</v>
      </c>
      <c r="BG586" s="2">
        <v>1054.01</v>
      </c>
      <c r="BH586" s="1">
        <v>0</v>
      </c>
      <c r="BI586" s="1">
        <v>0</v>
      </c>
      <c r="BJ586" s="1">
        <v>0</v>
      </c>
      <c r="BK586" s="1">
        <v>1054.01</v>
      </c>
      <c r="BL586" s="1">
        <v>1054.01</v>
      </c>
      <c r="BM586" s="1">
        <v>1054.01</v>
      </c>
      <c r="BN586" s="1">
        <v>0</v>
      </c>
      <c r="BO586" s="1">
        <v>1054.03</v>
      </c>
      <c r="BP586" s="1">
        <v>38.144026186579374</v>
      </c>
      <c r="BQ586" s="1">
        <v>0</v>
      </c>
      <c r="BR586" s="1">
        <v>0</v>
      </c>
      <c r="BS586" s="1">
        <v>1054.1099999999999</v>
      </c>
      <c r="BT586" s="1">
        <v>0</v>
      </c>
      <c r="BU586" s="1">
        <v>0</v>
      </c>
      <c r="DB586" s="1">
        <v>0</v>
      </c>
      <c r="DF586" s="14">
        <v>705.75</v>
      </c>
      <c r="DG586" s="14">
        <v>226.49</v>
      </c>
      <c r="DJ586" s="1">
        <v>932.24</v>
      </c>
      <c r="DK586" s="1">
        <v>705.75</v>
      </c>
      <c r="DL586" s="1">
        <v>226.49</v>
      </c>
      <c r="DM586" s="1">
        <v>973.52</v>
      </c>
      <c r="DN586" s="1">
        <v>281.74</v>
      </c>
      <c r="DO586" s="1">
        <v>3835.7999999999993</v>
      </c>
      <c r="DP586" s="1">
        <v>493.61</v>
      </c>
      <c r="DQ586" s="1">
        <v>0</v>
      </c>
      <c r="DX586" s="1">
        <v>40888</v>
      </c>
      <c r="DY586" s="1">
        <v>1</v>
      </c>
      <c r="DZ586" s="1">
        <v>103.62</v>
      </c>
      <c r="EA586" s="1">
        <v>33.25</v>
      </c>
      <c r="EM586" s="1">
        <v>1106.5899999999999</v>
      </c>
      <c r="EO586" s="27">
        <v>3035.6</v>
      </c>
      <c r="EP586" s="27">
        <v>12556</v>
      </c>
      <c r="EQ586" s="27">
        <v>3412.4</v>
      </c>
      <c r="ER586" s="27">
        <v>2392.3000000000002</v>
      </c>
      <c r="ES586" s="27">
        <v>3221.8</v>
      </c>
      <c r="ET586" s="27"/>
      <c r="EU586" s="122">
        <v>-0.15862595419847325</v>
      </c>
      <c r="EV586" s="122">
        <v>-2.5314388371713212E-2</v>
      </c>
      <c r="EW586" s="122">
        <v>8.9054991991457527E-2</v>
      </c>
      <c r="EX586" s="122">
        <v>6.5142633841344208E-2</v>
      </c>
      <c r="EY586" s="122">
        <v>1.4438666258794683E-2</v>
      </c>
    </row>
    <row r="587" spans="14:155" x14ac:dyDescent="0.2">
      <c r="N587" s="1">
        <v>2620</v>
      </c>
      <c r="O587" s="1">
        <v>12039</v>
      </c>
      <c r="P587" s="14">
        <v>3798</v>
      </c>
      <c r="Q587" s="1">
        <v>2565</v>
      </c>
      <c r="R587" s="1">
        <v>3168</v>
      </c>
      <c r="X587" s="17">
        <v>1397</v>
      </c>
      <c r="Y587" s="17">
        <v>60</v>
      </c>
      <c r="Z587" s="14">
        <v>0</v>
      </c>
      <c r="AA587" s="14">
        <v>10666.29</v>
      </c>
      <c r="AB587" s="14">
        <v>10920</v>
      </c>
      <c r="AC587" s="17">
        <v>-253.70999999999913</v>
      </c>
      <c r="AD587" s="17">
        <v>10920</v>
      </c>
      <c r="AE587" s="7">
        <v>8299.4500000000007</v>
      </c>
      <c r="AF587" s="14">
        <v>12039</v>
      </c>
      <c r="AG587" s="14">
        <v>12039</v>
      </c>
      <c r="AH587" s="14">
        <v>8299.4500000000007</v>
      </c>
      <c r="AI587" s="14">
        <v>0</v>
      </c>
      <c r="AJ587" s="17">
        <v>2620</v>
      </c>
      <c r="AK587" s="14">
        <v>0</v>
      </c>
      <c r="AL587" s="14">
        <v>0</v>
      </c>
      <c r="AM587" s="14">
        <v>1111.3800000000001</v>
      </c>
      <c r="AN587" s="14">
        <v>32.021428571428572</v>
      </c>
      <c r="AO587" s="17" t="e">
        <v>#DIV/0!</v>
      </c>
      <c r="AP587" s="81">
        <v>747.63</v>
      </c>
      <c r="AQ587" s="82">
        <v>1654.54</v>
      </c>
      <c r="AR587" s="1">
        <v>1143.56</v>
      </c>
      <c r="AS587" s="1">
        <v>1128.45</v>
      </c>
      <c r="AT587" s="1">
        <v>1229.96</v>
      </c>
      <c r="AU587" s="1">
        <v>1223.94</v>
      </c>
      <c r="AV587" s="1">
        <v>1187.03</v>
      </c>
      <c r="AX587" s="1">
        <v>1.3449</v>
      </c>
      <c r="AY587" s="1">
        <v>1.4111</v>
      </c>
      <c r="AZ587" s="1">
        <v>2.4533</v>
      </c>
      <c r="BA587" s="1">
        <v>2.5693999999999999</v>
      </c>
      <c r="BB587" s="1">
        <v>2.0724</v>
      </c>
      <c r="BF587" s="1">
        <v>1054.45</v>
      </c>
      <c r="BG587" s="2">
        <v>1054.45</v>
      </c>
      <c r="BH587" s="1">
        <v>0</v>
      </c>
      <c r="BI587" s="1">
        <v>0</v>
      </c>
      <c r="BJ587" s="1">
        <v>0</v>
      </c>
      <c r="BK587" s="1">
        <v>1054.45</v>
      </c>
      <c r="BL587" s="1">
        <v>1054.45</v>
      </c>
      <c r="BM587" s="1">
        <v>1054.45</v>
      </c>
      <c r="BN587" s="1">
        <v>0</v>
      </c>
      <c r="BO587" s="1">
        <v>1054.44</v>
      </c>
      <c r="BP587" s="1">
        <v>39.287722199255882</v>
      </c>
      <c r="BQ587" s="1">
        <v>0</v>
      </c>
      <c r="BR587" s="1">
        <v>0</v>
      </c>
      <c r="BS587" s="1">
        <v>1054.5</v>
      </c>
      <c r="BT587" s="1">
        <v>0</v>
      </c>
      <c r="BU587" s="1">
        <v>0</v>
      </c>
      <c r="DB587" s="1">
        <v>0</v>
      </c>
      <c r="DF587" s="14">
        <v>725.17</v>
      </c>
      <c r="DG587" s="14">
        <v>225.2</v>
      </c>
      <c r="DJ587" s="1">
        <v>950.36999999999989</v>
      </c>
      <c r="DK587" s="1">
        <v>725.17</v>
      </c>
      <c r="DL587" s="1">
        <v>225.2</v>
      </c>
      <c r="DM587" s="1">
        <v>790.24</v>
      </c>
      <c r="DN587" s="1">
        <v>329.57</v>
      </c>
      <c r="DO587" s="1">
        <v>3770.73</v>
      </c>
      <c r="DP587" s="1">
        <v>389.24</v>
      </c>
      <c r="DQ587" s="1">
        <v>0</v>
      </c>
      <c r="DX587" s="1">
        <v>33190</v>
      </c>
      <c r="DY587" s="1">
        <v>1</v>
      </c>
      <c r="DZ587" s="1">
        <v>111.18</v>
      </c>
      <c r="EA587" s="1">
        <v>34.53</v>
      </c>
      <c r="EM587" s="1">
        <v>1111.3800000000001</v>
      </c>
      <c r="EO587" s="27">
        <v>3063.2</v>
      </c>
      <c r="EP587" s="27">
        <v>12357.2</v>
      </c>
      <c r="EQ587" s="27">
        <v>3433.6</v>
      </c>
      <c r="ER587" s="27">
        <v>2393.9</v>
      </c>
      <c r="ES587" s="27">
        <v>3129.5</v>
      </c>
      <c r="ET587" s="27"/>
      <c r="EU587" s="122">
        <v>-0.16916030534351137</v>
      </c>
      <c r="EV587" s="122">
        <v>-2.6430766674973065E-2</v>
      </c>
      <c r="EW587" s="122">
        <v>9.5945234333859944E-2</v>
      </c>
      <c r="EX587" s="122">
        <v>6.6705653021442463E-2</v>
      </c>
      <c r="EY587" s="122">
        <v>1.2152777777777778E-2</v>
      </c>
    </row>
    <row r="588" spans="14:155" x14ac:dyDescent="0.2">
      <c r="N588" s="1">
        <v>2620</v>
      </c>
      <c r="O588" s="1">
        <v>12193</v>
      </c>
      <c r="P588" s="14">
        <v>3569</v>
      </c>
      <c r="Q588" s="1">
        <v>2583</v>
      </c>
      <c r="R588" s="1">
        <v>3232</v>
      </c>
      <c r="X588" s="17">
        <v>1397</v>
      </c>
      <c r="Y588" s="17">
        <v>60</v>
      </c>
      <c r="Z588" s="14">
        <v>0</v>
      </c>
      <c r="AA588" s="14">
        <v>10797.44</v>
      </c>
      <c r="AB588" s="14">
        <v>11058</v>
      </c>
      <c r="AC588" s="17">
        <v>-260.55999999999949</v>
      </c>
      <c r="AD588" s="17">
        <v>11058</v>
      </c>
      <c r="AE588" s="7">
        <v>8140.86</v>
      </c>
      <c r="AF588" s="14">
        <v>12193</v>
      </c>
      <c r="AG588" s="14">
        <v>12193</v>
      </c>
      <c r="AH588" s="14">
        <v>8140.86</v>
      </c>
      <c r="AI588" s="14">
        <v>0</v>
      </c>
      <c r="AJ588" s="17">
        <v>2620</v>
      </c>
      <c r="AK588" s="14">
        <v>0</v>
      </c>
      <c r="AL588" s="14">
        <v>0</v>
      </c>
      <c r="AM588" s="14">
        <v>1109.24</v>
      </c>
      <c r="AN588" s="14">
        <v>32.971428571428568</v>
      </c>
      <c r="AO588" s="17" t="e">
        <v>#DIV/0!</v>
      </c>
      <c r="AP588" s="81">
        <v>797.21</v>
      </c>
      <c r="AQ588" s="82">
        <v>1634.69</v>
      </c>
      <c r="AR588" s="1">
        <v>1146.5</v>
      </c>
      <c r="AS588" s="1">
        <v>1128.5899999999999</v>
      </c>
      <c r="AT588" s="1">
        <v>1230.55</v>
      </c>
      <c r="AU588" s="1">
        <v>1223.94</v>
      </c>
      <c r="AV588" s="1">
        <v>1183.8900000000001</v>
      </c>
      <c r="AX588" s="1">
        <v>1.3848</v>
      </c>
      <c r="AY588" s="1">
        <v>1.4147000000000001</v>
      </c>
      <c r="AZ588" s="1">
        <v>2.4601000000000002</v>
      </c>
      <c r="BA588" s="1">
        <v>2.5693999999999999</v>
      </c>
      <c r="BB588" s="1">
        <v>2.0369000000000002</v>
      </c>
      <c r="BF588" s="1">
        <v>1054.29</v>
      </c>
      <c r="BG588" s="2">
        <v>1054.29</v>
      </c>
      <c r="BH588" s="1">
        <v>0</v>
      </c>
      <c r="BI588" s="1">
        <v>0</v>
      </c>
      <c r="BJ588" s="1">
        <v>0</v>
      </c>
      <c r="BK588" s="1">
        <v>1054.29</v>
      </c>
      <c r="BL588" s="1">
        <v>1054.29</v>
      </c>
      <c r="BM588" s="1">
        <v>1054.29</v>
      </c>
      <c r="BN588" s="1">
        <v>0</v>
      </c>
      <c r="BO588" s="1">
        <v>1054.26</v>
      </c>
      <c r="BP588" s="1">
        <v>39.270157457536058</v>
      </c>
      <c r="BQ588" s="1">
        <v>0</v>
      </c>
      <c r="BR588" s="1">
        <v>0</v>
      </c>
      <c r="BS588" s="1">
        <v>1054.33</v>
      </c>
      <c r="BT588" s="1">
        <v>0</v>
      </c>
      <c r="BU588" s="1">
        <v>0</v>
      </c>
      <c r="DB588" s="1">
        <v>0</v>
      </c>
      <c r="DF588" s="14">
        <v>715.37</v>
      </c>
      <c r="DG588" s="14">
        <v>234.85</v>
      </c>
      <c r="DJ588" s="1">
        <v>950.22</v>
      </c>
      <c r="DK588" s="1">
        <v>715.37</v>
      </c>
      <c r="DL588" s="1">
        <v>234.85</v>
      </c>
      <c r="DM588" s="1">
        <v>748.19</v>
      </c>
      <c r="DN588" s="1">
        <v>212.1</v>
      </c>
      <c r="DO588" s="1">
        <v>3737.91</v>
      </c>
      <c r="DP588" s="1">
        <v>411.99</v>
      </c>
      <c r="DQ588" s="1">
        <v>0</v>
      </c>
      <c r="DX588" s="1">
        <v>31424</v>
      </c>
      <c r="DY588" s="1">
        <v>1</v>
      </c>
      <c r="DZ588" s="1">
        <v>110.73</v>
      </c>
      <c r="EA588" s="1">
        <v>36.350000000000009</v>
      </c>
      <c r="EM588" s="1">
        <v>1109.24</v>
      </c>
      <c r="EO588" s="27">
        <v>3081.4</v>
      </c>
      <c r="EP588" s="27">
        <v>12476.9</v>
      </c>
      <c r="EQ588" s="27">
        <v>3409.4</v>
      </c>
      <c r="ER588" s="27">
        <v>2408</v>
      </c>
      <c r="ES588" s="27">
        <v>3193.5</v>
      </c>
      <c r="ET588" s="27"/>
      <c r="EU588" s="122">
        <v>-0.17610687022900767</v>
      </c>
      <c r="EV588" s="122">
        <v>-2.3283851390141854E-2</v>
      </c>
      <c r="EW588" s="122">
        <v>4.4718408517792074E-2</v>
      </c>
      <c r="EX588" s="122">
        <v>6.7750677506775062E-2</v>
      </c>
      <c r="EY588" s="122">
        <v>1.1912128712871287E-2</v>
      </c>
    </row>
    <row r="589" spans="14:155" x14ac:dyDescent="0.2">
      <c r="N589" s="1">
        <v>2620</v>
      </c>
      <c r="O589" s="1">
        <v>11980</v>
      </c>
      <c r="P589" s="14">
        <v>3441</v>
      </c>
      <c r="Q589" s="1">
        <v>2546</v>
      </c>
      <c r="R589" s="1">
        <v>3337</v>
      </c>
      <c r="X589" s="17">
        <v>1383</v>
      </c>
      <c r="Y589" s="17">
        <v>60</v>
      </c>
      <c r="Z589" s="14">
        <v>0</v>
      </c>
      <c r="AA589" s="14">
        <v>10743.04</v>
      </c>
      <c r="AB589" s="14">
        <v>11000</v>
      </c>
      <c r="AC589" s="17">
        <v>-256.95999999999913</v>
      </c>
      <c r="AD589" s="17">
        <v>11000</v>
      </c>
      <c r="AE589" s="7">
        <v>7856.65</v>
      </c>
      <c r="AF589" s="14">
        <v>11980</v>
      </c>
      <c r="AG589" s="14">
        <v>11980</v>
      </c>
      <c r="AH589" s="14">
        <v>7857.65</v>
      </c>
      <c r="AI589" s="14">
        <v>0</v>
      </c>
      <c r="AJ589" s="17">
        <v>2620</v>
      </c>
      <c r="AK589" s="14">
        <v>0</v>
      </c>
      <c r="AL589" s="14">
        <v>0</v>
      </c>
      <c r="AM589" s="14">
        <v>1104.6199999999999</v>
      </c>
      <c r="AN589" s="14">
        <v>32.833333333333336</v>
      </c>
      <c r="AO589" s="17" t="e">
        <v>#DIV/0!</v>
      </c>
      <c r="AP589" s="81">
        <v>895.54</v>
      </c>
      <c r="AQ589" s="82">
        <v>1624.19</v>
      </c>
      <c r="AR589" s="1">
        <v>1145.5899999999999</v>
      </c>
      <c r="AS589" s="1">
        <v>1126.71</v>
      </c>
      <c r="AT589" s="1">
        <v>1228.2</v>
      </c>
      <c r="AU589" s="1">
        <v>1223.94</v>
      </c>
      <c r="AV589" s="1">
        <v>1179.3</v>
      </c>
      <c r="AX589" s="1">
        <v>1.379</v>
      </c>
      <c r="AY589" s="1">
        <v>1.3928</v>
      </c>
      <c r="AZ589" s="1">
        <v>2.4297</v>
      </c>
      <c r="BA589" s="1">
        <v>2.5693999999999999</v>
      </c>
      <c r="BB589" s="1">
        <v>1.9821</v>
      </c>
      <c r="BF589" s="1">
        <v>1053.92</v>
      </c>
      <c r="BG589" s="2">
        <v>1053.92</v>
      </c>
      <c r="BH589" s="1">
        <v>0</v>
      </c>
      <c r="BI589" s="1">
        <v>0</v>
      </c>
      <c r="BJ589" s="1">
        <v>0</v>
      </c>
      <c r="BK589" s="1">
        <v>1053.92</v>
      </c>
      <c r="BL589" s="1">
        <v>1053.92</v>
      </c>
      <c r="BM589" s="1">
        <v>1053.92</v>
      </c>
      <c r="BN589" s="1">
        <v>0</v>
      </c>
      <c r="BO589" s="1">
        <v>1053.9100000000001</v>
      </c>
      <c r="BP589" s="1">
        <v>39.31156997157666</v>
      </c>
      <c r="BQ589" s="1">
        <v>0</v>
      </c>
      <c r="BR589" s="1">
        <v>0</v>
      </c>
      <c r="BS589" s="1">
        <v>1053.99</v>
      </c>
      <c r="BT589" s="1">
        <v>0</v>
      </c>
      <c r="BU589" s="1">
        <v>0</v>
      </c>
      <c r="DB589" s="1">
        <v>0</v>
      </c>
      <c r="DF589" s="14">
        <v>714.53</v>
      </c>
      <c r="DG589" s="14">
        <v>225.96</v>
      </c>
      <c r="DJ589" s="1">
        <v>940.49</v>
      </c>
      <c r="DK589" s="1">
        <v>714.53</v>
      </c>
      <c r="DL589" s="1">
        <v>225.96</v>
      </c>
      <c r="DM589" s="1">
        <v>851.02</v>
      </c>
      <c r="DN589" s="1">
        <v>211.31</v>
      </c>
      <c r="DO589" s="1">
        <v>3601.42</v>
      </c>
      <c r="DP589" s="1">
        <v>426.64</v>
      </c>
      <c r="DQ589" s="1">
        <v>0</v>
      </c>
      <c r="DX589" s="1">
        <v>35743</v>
      </c>
      <c r="DY589" s="1">
        <v>1</v>
      </c>
      <c r="DZ589" s="1">
        <v>111.78</v>
      </c>
      <c r="EA589" s="1">
        <v>35.349999999999994</v>
      </c>
      <c r="EM589" s="1">
        <v>1104.6199999999999</v>
      </c>
      <c r="EO589" s="27">
        <v>3054.8</v>
      </c>
      <c r="EP589" s="27">
        <v>12286.6</v>
      </c>
      <c r="EQ589" s="27">
        <v>3463.5</v>
      </c>
      <c r="ER589" s="27">
        <v>2378.3000000000002</v>
      </c>
      <c r="ES589" s="27">
        <v>3288.5</v>
      </c>
      <c r="ET589" s="27"/>
      <c r="EU589" s="122">
        <v>-0.16595419847328252</v>
      </c>
      <c r="EV589" s="122">
        <v>-2.5592654424040098E-2</v>
      </c>
      <c r="EW589" s="122">
        <v>-6.5387968613775061E-3</v>
      </c>
      <c r="EX589" s="122">
        <v>6.5868028279654295E-2</v>
      </c>
      <c r="EY589" s="122">
        <v>1.4534012586155229E-2</v>
      </c>
    </row>
    <row r="590" spans="14:155" x14ac:dyDescent="0.2">
      <c r="EO590" s="27"/>
      <c r="EP590" s="27"/>
      <c r="EQ590" s="27"/>
      <c r="ER590" s="27"/>
      <c r="ES590" s="27"/>
      <c r="ET590" s="27"/>
      <c r="EU590" s="27"/>
      <c r="EV590" s="27"/>
      <c r="EW590" s="27"/>
      <c r="EX590" s="27"/>
      <c r="EY590" s="27"/>
    </row>
  </sheetData>
  <mergeCells count="102">
    <mergeCell ref="C123:H123"/>
    <mergeCell ref="C125:D125"/>
    <mergeCell ref="C126:D126"/>
    <mergeCell ref="C127:D127"/>
    <mergeCell ref="C129:D129"/>
    <mergeCell ref="C91:D91"/>
    <mergeCell ref="C101:H101"/>
    <mergeCell ref="C103:D103"/>
    <mergeCell ref="C104:D104"/>
    <mergeCell ref="C105:D105"/>
    <mergeCell ref="C107:D107"/>
    <mergeCell ref="C76:D76"/>
    <mergeCell ref="I76:I77"/>
    <mergeCell ref="C85:H85"/>
    <mergeCell ref="C87:D87"/>
    <mergeCell ref="C88:D88"/>
    <mergeCell ref="C89:D89"/>
    <mergeCell ref="C57:D57"/>
    <mergeCell ref="C58:D58"/>
    <mergeCell ref="C59:D59"/>
    <mergeCell ref="C61:H61"/>
    <mergeCell ref="C64:D64"/>
    <mergeCell ref="E67:F67"/>
    <mergeCell ref="G67:H67"/>
    <mergeCell ref="N53:R54"/>
    <mergeCell ref="EO53:ES54"/>
    <mergeCell ref="EU53:EY54"/>
    <mergeCell ref="FA53:FC54"/>
    <mergeCell ref="C55:H55"/>
    <mergeCell ref="AR56:AV56"/>
    <mergeCell ref="AX56:BB56"/>
    <mergeCell ref="C46:D46"/>
    <mergeCell ref="C47:D47"/>
    <mergeCell ref="C49:H49"/>
    <mergeCell ref="C51:D51"/>
    <mergeCell ref="C52:D52"/>
    <mergeCell ref="C53:D53"/>
    <mergeCell ref="C40:H40"/>
    <mergeCell ref="EU40:EY40"/>
    <mergeCell ref="C42:D42"/>
    <mergeCell ref="C43:D43"/>
    <mergeCell ref="C44:D44"/>
    <mergeCell ref="C45:D45"/>
    <mergeCell ref="C22:D22"/>
    <mergeCell ref="C23:D23"/>
    <mergeCell ref="C29:D30"/>
    <mergeCell ref="H29:I29"/>
    <mergeCell ref="C33:D33"/>
    <mergeCell ref="C34:G34"/>
    <mergeCell ref="C14:D14"/>
    <mergeCell ref="C15:D15"/>
    <mergeCell ref="C16:D16"/>
    <mergeCell ref="C17:D17"/>
    <mergeCell ref="H20:I20"/>
    <mergeCell ref="C21:D21"/>
    <mergeCell ref="H21:I21"/>
    <mergeCell ref="BT5:BT6"/>
    <mergeCell ref="BU5:BU6"/>
    <mergeCell ref="AJ5:AJ6"/>
    <mergeCell ref="AK5:AK6"/>
    <mergeCell ref="AL5:AL6"/>
    <mergeCell ref="AM5:AM6"/>
    <mergeCell ref="AB5:AB6"/>
    <mergeCell ref="AC5:AC6"/>
    <mergeCell ref="AD5:AD6"/>
    <mergeCell ref="AE5:AE6"/>
    <mergeCell ref="AF5:AF6"/>
    <mergeCell ref="AG5:AG6"/>
    <mergeCell ref="FD5:FD6"/>
    <mergeCell ref="C13:G13"/>
    <mergeCell ref="BN5:BN6"/>
    <mergeCell ref="BO5:BO6"/>
    <mergeCell ref="BP5:BP6"/>
    <mergeCell ref="BQ5:BQ6"/>
    <mergeCell ref="BR5:BR6"/>
    <mergeCell ref="BS5:BS6"/>
    <mergeCell ref="BH5:BH6"/>
    <mergeCell ref="BI5:BI6"/>
    <mergeCell ref="BJ5:BJ6"/>
    <mergeCell ref="BK5:BK6"/>
    <mergeCell ref="BL5:BL6"/>
    <mergeCell ref="BM5:BM6"/>
    <mergeCell ref="AN5:AN6"/>
    <mergeCell ref="AO5:AO6"/>
    <mergeCell ref="AP5:AP6"/>
    <mergeCell ref="AQ5:AQ6"/>
    <mergeCell ref="BD5:BD6"/>
    <mergeCell ref="BE5:BE6"/>
    <mergeCell ref="AH5:AH6"/>
    <mergeCell ref="AI5:AI6"/>
    <mergeCell ref="N2:R2"/>
    <mergeCell ref="AI2:AL2"/>
    <mergeCell ref="EO2:ES2"/>
    <mergeCell ref="FB2:FC2"/>
    <mergeCell ref="DX4:DY4"/>
    <mergeCell ref="M5:M6"/>
    <mergeCell ref="X5:X6"/>
    <mergeCell ref="Y5:Y6"/>
    <mergeCell ref="Z5:Z6"/>
    <mergeCell ref="AA5:AA6"/>
    <mergeCell ref="EU5:EY6"/>
    <mergeCell ref="FA5:FA6"/>
  </mergeCells>
  <printOptions horizontalCentered="1" verticalCentered="1"/>
  <pageMargins left="0.59055118110236227" right="0.55118110236220474" top="0.59055118110236227" bottom="0.6692913385826772" header="0.19685039370078741" footer="7.874015748031496E-2"/>
  <pageSetup paperSize="9" scale="1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3_Gas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2024-08-20T14:36:21Z</dcterms:modified>
</cp:coreProperties>
</file>