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SPP_UNNA_MAIN_02\UnnaReportesOperativos\Unna.OperationalReport.WebSite\wwwroot\plantillas\reporte\Consultas\"/>
    </mc:Choice>
  </mc:AlternateContent>
  <xr:revisionPtr revIDLastSave="0" documentId="13_ncr:1_{DC5A4F21-56FC-482E-99E6-32941D5383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_Líquidos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'[2]balance diario'!#REF!</definedName>
    <definedName name="_OCT10">[3]ROMT!$BE$439:$BL$442</definedName>
    <definedName name="_OCT11">[3]ROMT!$BE$487:$BL$490</definedName>
    <definedName name="_OCT12">[3]ROMT!$BE$537:$BL$541</definedName>
    <definedName name="_OCT13">[3]ROMT!$BE$587:$BL$590</definedName>
    <definedName name="_OCT14">[3]ROMT!$BE$637:$BL$640</definedName>
    <definedName name="_OCT2">[3]ROMT!$BE$82:$BL$85</definedName>
    <definedName name="_OCT20">#REF!</definedName>
    <definedName name="_OCT21">#REF!</definedName>
    <definedName name="_OCT3">[3]ROMT!$BE$143:$BL$147</definedName>
    <definedName name="_OCT4">[3]ROMT!$BE$191:$BL$195</definedName>
    <definedName name="_OCT5">[3]ROMT!$BE$236:$BL$239</definedName>
    <definedName name="_OCT6">[3]ROMT!$BE$291:$BL$294</definedName>
    <definedName name="_OCT7">[3]ROMT!$BE$338:$BL$342</definedName>
    <definedName name="_OCT9">[3]ROMT!$BE$389:$BL$392</definedName>
    <definedName name="_PPP500">#REF!</definedName>
    <definedName name="_R">#REF!</definedName>
    <definedName name="_TAQ1">#REF!</definedName>
    <definedName name="_TAQ5">[4]TABLAS!$BE$200:$BQ$234</definedName>
    <definedName name="_TEX500">#REF!</definedName>
    <definedName name="_TQ1">[3]ROMT!$BE$1:$BQ$37</definedName>
    <definedName name="_TQ10">[3]ROMT!$BE$400:$BQ$437</definedName>
    <definedName name="_TQ11">[3]ROMT!$BE$450:$BQ$485</definedName>
    <definedName name="_TQ12">[3]ROMT!$BE$500:$BQ$535</definedName>
    <definedName name="_TQ13">[3]ROMT!$BE$550:$BQ$585</definedName>
    <definedName name="_TQ14">[3]ROMT!$BE$600:$BQ$635</definedName>
    <definedName name="_TQ18">#REF!</definedName>
    <definedName name="_TQ2">[3]ROMT!$BE$50:$BQ$80</definedName>
    <definedName name="_TQ20">#REF!</definedName>
    <definedName name="_TQ21">#REF!</definedName>
    <definedName name="_TQ3">[3]ROMT!$BE$100:$BQ$141</definedName>
    <definedName name="_TQ4">[3]ROMT!$BE$150:$BQ$189</definedName>
    <definedName name="_TQ5">[3]ROMT!$BE$200:$BQ$234</definedName>
    <definedName name="_TQ50">#REF!</definedName>
    <definedName name="_TQ6">[3]ROMT!$BE$250:$BQ$289</definedName>
    <definedName name="_TQ7">[3]ROMT!$BE$300:$BQ$336</definedName>
    <definedName name="_TQ9">[3]ROMT!$BE$350:$BQ$387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atabase">'[6]TABLA TRINITY'!#REF!</definedName>
    <definedName name="DDD">#REF!</definedName>
    <definedName name="DDDD">#REF!</definedName>
    <definedName name="DESPACHO">#REF!</definedName>
    <definedName name="DIARIO">#REF!</definedName>
    <definedName name="Firmas">INDEX('[1]DATOS CORREOS'!$L$2:$L$9,MATCH([1]Datos!$U$2,'[1]DATOS CORREOS'!$K$2:$K$9,0))</definedName>
    <definedName name="GGG">#REF!</definedName>
    <definedName name="HORARIO">#REF!</definedName>
    <definedName name="HORAS">#REF!</definedName>
    <definedName name="INVROMT">#REF!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'[2]balance diario'!#REF!</definedName>
    <definedName name="OCTV5">[4]TABLAS!$BE$236:$BL$239</definedName>
    <definedName name="OLE_LINK4">'[1]7_Mensaje'!#REF!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AN45" i="2"/>
  <c r="BB45" i="2"/>
  <c r="BA45" i="2"/>
  <c r="AZ45" i="2"/>
  <c r="AX45" i="2"/>
  <c r="AW45" i="2"/>
  <c r="AV45" i="2"/>
  <c r="AT45" i="2"/>
  <c r="AS45" i="2"/>
  <c r="AR45" i="2"/>
  <c r="AP45" i="2"/>
  <c r="AO45" i="2"/>
  <c r="AL45" i="2"/>
  <c r="AK45" i="2"/>
  <c r="AJ45" i="2"/>
  <c r="AH45" i="2"/>
  <c r="AG45" i="2"/>
  <c r="AF45" i="2"/>
  <c r="AD45" i="2"/>
  <c r="AC45" i="2"/>
  <c r="AB45" i="2"/>
  <c r="Z45" i="2"/>
  <c r="Y45" i="2"/>
  <c r="X45" i="2"/>
  <c r="V45" i="2"/>
  <c r="U45" i="2"/>
  <c r="T45" i="2"/>
  <c r="S45" i="2"/>
  <c r="R45" i="2"/>
  <c r="Q45" i="2"/>
  <c r="J45" i="2"/>
  <c r="J49" i="2" s="1"/>
  <c r="I45" i="2"/>
  <c r="G22" i="2"/>
  <c r="Q4" i="2"/>
  <c r="BB4" i="2"/>
  <c r="AZ4" i="2"/>
  <c r="AW4" i="2"/>
  <c r="AV4" i="2"/>
  <c r="AX4" i="2" s="1"/>
  <c r="AK4" i="2"/>
  <c r="AJ4" i="2"/>
  <c r="AL4" i="2" s="1"/>
  <c r="AG4" i="2"/>
  <c r="AF4" i="2"/>
  <c r="AH4" i="2" s="1"/>
  <c r="AC4" i="2"/>
  <c r="AB4" i="2"/>
  <c r="AD4" i="2" s="1"/>
  <c r="Y4" i="2"/>
  <c r="X4" i="2"/>
  <c r="Z4" i="2" s="1"/>
  <c r="U4" i="2"/>
  <c r="T4" i="2"/>
  <c r="AJ46" i="2" l="1"/>
  <c r="AO46" i="2"/>
  <c r="AP46" i="2"/>
  <c r="S46" i="2"/>
  <c r="Y46" i="2"/>
  <c r="J4" i="2"/>
  <c r="AN4" i="2" s="1"/>
  <c r="AT46" i="2"/>
  <c r="BA46" i="2"/>
  <c r="BA4" i="2"/>
  <c r="AG46" i="2"/>
  <c r="BB46" i="2"/>
  <c r="AD46" i="2"/>
  <c r="K46" i="2"/>
  <c r="R46" i="2"/>
  <c r="AS4" i="2"/>
  <c r="AK46" i="2"/>
  <c r="V46" i="2"/>
  <c r="AZ46" i="2"/>
  <c r="AF46" i="2"/>
  <c r="AH46" i="2"/>
  <c r="J46" i="2"/>
  <c r="V4" i="2"/>
  <c r="AL46" i="2"/>
  <c r="AR46" i="2"/>
  <c r="X46" i="2"/>
  <c r="AS46" i="2"/>
  <c r="Z46" i="2"/>
  <c r="AV46" i="2"/>
  <c r="AB46" i="2"/>
  <c r="AW46" i="2"/>
  <c r="AC46" i="2"/>
  <c r="AV48" i="2"/>
  <c r="AN46" i="2"/>
  <c r="T46" i="2"/>
  <c r="Q49" i="2"/>
  <c r="K49" i="2"/>
  <c r="AX46" i="2"/>
  <c r="N46" i="2"/>
  <c r="M49" i="2"/>
  <c r="L46" i="2"/>
  <c r="M46" i="2"/>
  <c r="L49" i="2"/>
  <c r="O46" i="2"/>
  <c r="N49" i="2"/>
  <c r="P46" i="2"/>
  <c r="U46" i="2"/>
  <c r="O49" i="2"/>
  <c r="AO4" i="2"/>
  <c r="Q46" i="2"/>
  <c r="P49" i="2"/>
  <c r="AR4" i="2" l="1"/>
  <c r="S4" i="2"/>
  <c r="R4" i="2" s="1"/>
  <c r="AP4" i="2"/>
  <c r="AT4" i="2"/>
</calcChain>
</file>

<file path=xl/sharedStrings.xml><?xml version="1.0" encoding="utf-8"?>
<sst xmlns="http://schemas.openxmlformats.org/spreadsheetml/2006/main" count="133" uniqueCount="38">
  <si>
    <t>REPORTE DIARIO DE PLANTA GAS NATURAL</t>
  </si>
  <si>
    <t>PROD. LOTE I</t>
  </si>
  <si>
    <t>PROD. LOTE IV</t>
  </si>
  <si>
    <t>PROD. LOTE VI</t>
  </si>
  <si>
    <t>PROD. LOTE Z - 69</t>
  </si>
  <si>
    <t>PROD. LOTE X</t>
  </si>
  <si>
    <t>PROD. TOTAL SIN LOTE IV</t>
  </si>
  <si>
    <t>PROD. ENEL</t>
  </si>
  <si>
    <t>PROD. SAVIA - ENEL - UNNA</t>
  </si>
  <si>
    <t>PROD.</t>
  </si>
  <si>
    <t>GLP</t>
  </si>
  <si>
    <t>CGN</t>
  </si>
  <si>
    <t>TOTAL</t>
  </si>
  <si>
    <t xml:space="preserve">         FECHA:</t>
  </si>
  <si>
    <t>PROD DIARIA</t>
  </si>
  <si>
    <t>PRODUCCION MENSUAL</t>
  </si>
  <si>
    <t>CANTIDAD</t>
  </si>
  <si>
    <t>DIAS</t>
  </si>
  <si>
    <t>SOLV</t>
  </si>
  <si>
    <t>PROD</t>
  </si>
  <si>
    <t>PROPANO</t>
  </si>
  <si>
    <t>BUTANO</t>
  </si>
  <si>
    <t>PENTANO</t>
  </si>
  <si>
    <t>HEXANO</t>
  </si>
  <si>
    <t>ACUM</t>
  </si>
  <si>
    <t>% GLP</t>
  </si>
  <si>
    <t>LGN</t>
  </si>
  <si>
    <t>HAS</t>
  </si>
  <si>
    <t>GASO. P. AB.</t>
  </si>
  <si>
    <t>CARGA</t>
  </si>
  <si>
    <t>EFICIENCIA DE RECUP:</t>
  </si>
  <si>
    <t>PRODUCCION ANUAL</t>
  </si>
  <si>
    <t>PRODUCCION LGN LOTE I</t>
  </si>
  <si>
    <t>PRODUCCION LGN LOTE IV</t>
  </si>
  <si>
    <t>PRODUCCION TOTAL SIN  LOTE IV</t>
  </si>
  <si>
    <t>PRODUCCION TOTAL  LOTE IV - ENEL</t>
  </si>
  <si>
    <t>PRODUCCION TOTAL SAVIA - ENEL</t>
  </si>
  <si>
    <t>H. A.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</si>
</sst>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80A]dddd\ d&quot; de &quot;mmmm&quot; de &quot;yyyy;@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indexed="10"/>
      <name val="Calibri"/>
      <family val="2"/>
      <scheme val="minor"/>
    </font>
    <font>
      <sz val="12"/>
      <color indexed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indexed="1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10"/>
      <name val="Calibri"/>
      <family val="2"/>
      <scheme val="minor"/>
    </font>
    <font>
      <sz val="10"/>
      <name val="Arial"/>
      <family val="2"/>
    </font>
    <font>
      <b/>
      <sz val="12"/>
      <color indexed="56"/>
      <name val="Calibri"/>
      <family val="2"/>
      <scheme val="minor"/>
    </font>
    <font>
      <sz val="12"/>
      <color indexed="5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theme="1"/>
      </left>
      <right style="medium">
        <color indexed="8"/>
      </right>
      <top style="medium">
        <color theme="1"/>
      </top>
      <bottom/>
      <diagonal/>
    </border>
    <border>
      <left/>
      <right style="thin">
        <color indexed="8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theme="1"/>
      </left>
      <right style="medium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theme="1"/>
      </right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medium">
        <color indexed="16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</borders>
  <cellStyleXfs count="3">
    <xf numFmtId="0" fontId="0" fillId="0" borderId="0"/>
    <xf numFmtId="164" fontId="1" fillId="0" borderId="0"/>
    <xf numFmtId="9" fontId="16" fillId="0" borderId="0" applyFont="0" applyFill="0" applyBorder="0" applyAlignment="0" applyProtection="0"/>
  </cellStyleXfs>
  <cellXfs count="184">
    <xf numFmtId="0" fontId="0" fillId="0" borderId="0" xfId="0"/>
    <xf numFmtId="0" fontId="2" fillId="0" borderId="0" xfId="1" applyNumberFormat="1" applyFont="1" applyAlignment="1">
      <alignment horizontal="centerContinuous"/>
    </xf>
    <xf numFmtId="0" fontId="3" fillId="0" borderId="0" xfId="1" applyNumberFormat="1" applyFont="1"/>
    <xf numFmtId="0" fontId="4" fillId="0" borderId="0" xfId="1" applyNumberFormat="1" applyFont="1"/>
    <xf numFmtId="2" fontId="3" fillId="0" borderId="0" xfId="1" applyNumberFormat="1" applyFont="1"/>
    <xf numFmtId="0" fontId="5" fillId="0" borderId="0" xfId="1" applyNumberFormat="1" applyFont="1"/>
    <xf numFmtId="0" fontId="3" fillId="0" borderId="1" xfId="1" applyNumberFormat="1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/>
    </xf>
    <xf numFmtId="0" fontId="6" fillId="0" borderId="0" xfId="1" applyNumberFormat="1" applyFont="1"/>
    <xf numFmtId="0" fontId="3" fillId="0" borderId="1" xfId="1" applyNumberFormat="1" applyFont="1" applyBorder="1" applyAlignment="1">
      <alignment horizontal="center" vertical="center"/>
    </xf>
    <xf numFmtId="0" fontId="3" fillId="0" borderId="4" xfId="1" applyNumberFormat="1" applyFont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7" fillId="0" borderId="0" xfId="1" applyNumberFormat="1" applyFont="1" applyProtection="1">
      <protection locked="0"/>
    </xf>
    <xf numFmtId="0" fontId="3" fillId="0" borderId="5" xfId="1" applyNumberFormat="1" applyFont="1" applyBorder="1" applyAlignment="1">
      <alignment horizontal="center" vertical="center"/>
    </xf>
    <xf numFmtId="0" fontId="8" fillId="0" borderId="0" xfId="1" applyNumberFormat="1" applyFont="1" applyAlignment="1" applyProtection="1">
      <alignment horizontal="left" vertical="center"/>
      <protection locked="0"/>
    </xf>
    <xf numFmtId="2" fontId="4" fillId="3" borderId="1" xfId="1" applyNumberFormat="1" applyFont="1" applyFill="1" applyBorder="1" applyAlignment="1">
      <alignment horizontal="center"/>
    </xf>
    <xf numFmtId="2" fontId="4" fillId="3" borderId="2" xfId="1" applyNumberFormat="1" applyFont="1" applyFill="1" applyBorder="1" applyAlignment="1">
      <alignment horizontal="center"/>
    </xf>
    <xf numFmtId="2" fontId="4" fillId="3" borderId="4" xfId="1" applyNumberFormat="1" applyFont="1" applyFill="1" applyBorder="1" applyAlignment="1">
      <alignment horizontal="center"/>
    </xf>
    <xf numFmtId="10" fontId="4" fillId="3" borderId="0" xfId="1" applyNumberFormat="1" applyFont="1" applyFill="1" applyAlignment="1">
      <alignment horizontal="center"/>
    </xf>
    <xf numFmtId="2" fontId="4" fillId="0" borderId="0" xfId="1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/>
    </xf>
    <xf numFmtId="2" fontId="4" fillId="2" borderId="4" xfId="1" applyNumberFormat="1" applyFont="1" applyFill="1" applyBorder="1" applyAlignment="1">
      <alignment horizontal="center"/>
    </xf>
    <xf numFmtId="0" fontId="2" fillId="0" borderId="0" xfId="1" applyNumberFormat="1" applyFont="1"/>
    <xf numFmtId="0" fontId="4" fillId="0" borderId="7" xfId="1" applyNumberFormat="1" applyFont="1" applyBorder="1" applyAlignment="1">
      <alignment horizontal="center"/>
    </xf>
    <xf numFmtId="0" fontId="4" fillId="0" borderId="8" xfId="1" applyNumberFormat="1" applyFont="1" applyBorder="1" applyAlignment="1">
      <alignment horizontal="center"/>
    </xf>
    <xf numFmtId="0" fontId="9" fillId="0" borderId="9" xfId="1" applyNumberFormat="1" applyFont="1" applyBorder="1" applyAlignment="1">
      <alignment horizontal="center"/>
    </xf>
    <xf numFmtId="0" fontId="9" fillId="0" borderId="10" xfId="1" applyNumberFormat="1" applyFont="1" applyBorder="1" applyAlignment="1">
      <alignment horizontal="center"/>
    </xf>
    <xf numFmtId="0" fontId="9" fillId="0" borderId="11" xfId="1" applyNumberFormat="1" applyFont="1" applyBorder="1" applyAlignment="1">
      <alignment horizontal="center"/>
    </xf>
    <xf numFmtId="0" fontId="9" fillId="0" borderId="12" xfId="1" applyNumberFormat="1" applyFont="1" applyBorder="1" applyAlignment="1">
      <alignment horizontal="center"/>
    </xf>
    <xf numFmtId="0" fontId="9" fillId="0" borderId="13" xfId="1" applyNumberFormat="1" applyFont="1" applyBorder="1" applyAlignment="1">
      <alignment horizontal="center"/>
    </xf>
    <xf numFmtId="0" fontId="9" fillId="0" borderId="14" xfId="1" applyNumberFormat="1" applyFont="1" applyBorder="1" applyAlignment="1">
      <alignment horizontal="center"/>
    </xf>
    <xf numFmtId="0" fontId="9" fillId="0" borderId="15" xfId="1" applyNumberFormat="1" applyFont="1" applyBorder="1" applyAlignment="1">
      <alignment horizontal="center"/>
    </xf>
    <xf numFmtId="0" fontId="9" fillId="0" borderId="0" xfId="1" applyNumberFormat="1" applyFont="1" applyAlignment="1">
      <alignment horizontal="center"/>
    </xf>
    <xf numFmtId="0" fontId="3" fillId="0" borderId="16" xfId="1" applyNumberFormat="1" applyFont="1" applyBorder="1"/>
    <xf numFmtId="0" fontId="3" fillId="0" borderId="17" xfId="1" applyNumberFormat="1" applyFont="1" applyBorder="1"/>
    <xf numFmtId="0" fontId="9" fillId="0" borderId="18" xfId="1" applyNumberFormat="1" applyFont="1" applyBorder="1"/>
    <xf numFmtId="0" fontId="10" fillId="0" borderId="19" xfId="1" applyNumberFormat="1" applyFont="1" applyBorder="1"/>
    <xf numFmtId="0" fontId="9" fillId="0" borderId="19" xfId="1" applyNumberFormat="1" applyFont="1" applyBorder="1" applyAlignment="1">
      <alignment horizontal="center"/>
    </xf>
    <xf numFmtId="0" fontId="10" fillId="0" borderId="0" xfId="1" applyNumberFormat="1" applyFont="1" applyAlignment="1">
      <alignment horizontal="center"/>
    </xf>
    <xf numFmtId="0" fontId="9" fillId="0" borderId="20" xfId="1" applyNumberFormat="1" applyFont="1" applyBorder="1" applyAlignment="1">
      <alignment horizontal="center"/>
    </xf>
    <xf numFmtId="0" fontId="10" fillId="0" borderId="21" xfId="1" applyNumberFormat="1" applyFont="1" applyBorder="1"/>
    <xf numFmtId="0" fontId="9" fillId="0" borderId="21" xfId="1" applyNumberFormat="1" applyFont="1" applyBorder="1" applyAlignment="1">
      <alignment horizontal="center"/>
    </xf>
    <xf numFmtId="0" fontId="10" fillId="0" borderId="22" xfId="1" applyNumberFormat="1" applyFont="1" applyBorder="1"/>
    <xf numFmtId="0" fontId="9" fillId="0" borderId="23" xfId="1" applyNumberFormat="1" applyFont="1" applyBorder="1" applyAlignment="1">
      <alignment horizontal="center"/>
    </xf>
    <xf numFmtId="0" fontId="9" fillId="0" borderId="24" xfId="1" applyNumberFormat="1" applyFont="1" applyBorder="1" applyAlignment="1">
      <alignment horizontal="center"/>
    </xf>
    <xf numFmtId="0" fontId="4" fillId="0" borderId="25" xfId="1" applyNumberFormat="1" applyFont="1" applyBorder="1" applyAlignment="1">
      <alignment horizontal="left"/>
    </xf>
    <xf numFmtId="0" fontId="3" fillId="0" borderId="26" xfId="1" applyNumberFormat="1" applyFont="1" applyBorder="1"/>
    <xf numFmtId="2" fontId="7" fillId="0" borderId="14" xfId="1" applyNumberFormat="1" applyFont="1" applyBorder="1" applyProtection="1">
      <protection locked="0"/>
    </xf>
    <xf numFmtId="0" fontId="3" fillId="0" borderId="27" xfId="1" applyNumberFormat="1" applyFont="1" applyBorder="1"/>
    <xf numFmtId="2" fontId="7" fillId="0" borderId="15" xfId="1" applyNumberFormat="1" applyFont="1" applyBorder="1" applyProtection="1">
      <protection locked="0"/>
    </xf>
    <xf numFmtId="2" fontId="7" fillId="0" borderId="13" xfId="1" applyNumberFormat="1" applyFont="1" applyBorder="1" applyProtection="1">
      <protection locked="0"/>
    </xf>
    <xf numFmtId="0" fontId="3" fillId="5" borderId="0" xfId="1" applyNumberFormat="1" applyFont="1" applyFill="1"/>
    <xf numFmtId="2" fontId="7" fillId="0" borderId="0" xfId="1" applyNumberFormat="1" applyFont="1" applyProtection="1">
      <protection locked="0"/>
    </xf>
    <xf numFmtId="2" fontId="7" fillId="0" borderId="19" xfId="1" applyNumberFormat="1" applyFont="1" applyBorder="1" applyProtection="1">
      <protection locked="0"/>
    </xf>
    <xf numFmtId="2" fontId="7" fillId="0" borderId="30" xfId="1" applyNumberFormat="1" applyFont="1" applyBorder="1" applyProtection="1">
      <protection locked="0"/>
    </xf>
    <xf numFmtId="2" fontId="7" fillId="0" borderId="31" xfId="1" applyNumberFormat="1" applyFont="1" applyBorder="1" applyProtection="1">
      <protection locked="0"/>
    </xf>
    <xf numFmtId="2" fontId="7" fillId="6" borderId="30" xfId="1" applyNumberFormat="1" applyFont="1" applyFill="1" applyBorder="1" applyProtection="1">
      <protection locked="0"/>
    </xf>
    <xf numFmtId="2" fontId="7" fillId="7" borderId="30" xfId="1" applyNumberFormat="1" applyFont="1" applyFill="1" applyBorder="1" applyProtection="1">
      <protection locked="0"/>
    </xf>
    <xf numFmtId="0" fontId="3" fillId="7" borderId="0" xfId="1" applyNumberFormat="1" applyFont="1" applyFill="1"/>
    <xf numFmtId="2" fontId="7" fillId="7" borderId="31" xfId="1" applyNumberFormat="1" applyFont="1" applyFill="1" applyBorder="1" applyProtection="1">
      <protection locked="0"/>
    </xf>
    <xf numFmtId="2" fontId="7" fillId="7" borderId="19" xfId="1" applyNumberFormat="1" applyFont="1" applyFill="1" applyBorder="1" applyProtection="1">
      <protection locked="0"/>
    </xf>
    <xf numFmtId="0" fontId="4" fillId="0" borderId="32" xfId="1" applyNumberFormat="1" applyFont="1" applyBorder="1" applyAlignment="1">
      <alignment horizontal="left"/>
    </xf>
    <xf numFmtId="2" fontId="12" fillId="0" borderId="31" xfId="1" applyNumberFormat="1" applyFont="1" applyBorder="1" applyProtection="1">
      <protection locked="0"/>
    </xf>
    <xf numFmtId="2" fontId="12" fillId="0" borderId="19" xfId="1" applyNumberFormat="1" applyFont="1" applyBorder="1" applyProtection="1">
      <protection locked="0"/>
    </xf>
    <xf numFmtId="2" fontId="12" fillId="0" borderId="30" xfId="1" applyNumberFormat="1" applyFont="1" applyBorder="1" applyProtection="1">
      <protection locked="0"/>
    </xf>
    <xf numFmtId="2" fontId="12" fillId="6" borderId="30" xfId="1" applyNumberFormat="1" applyFont="1" applyFill="1" applyBorder="1" applyProtection="1">
      <protection locked="0"/>
    </xf>
    <xf numFmtId="0" fontId="4" fillId="0" borderId="33" xfId="1" applyNumberFormat="1" applyFont="1" applyBorder="1" applyAlignment="1">
      <alignment horizontal="center"/>
    </xf>
    <xf numFmtId="0" fontId="4" fillId="0" borderId="0" xfId="1" applyNumberFormat="1" applyFont="1" applyAlignment="1">
      <alignment horizontal="center"/>
    </xf>
    <xf numFmtId="0" fontId="13" fillId="0" borderId="34" xfId="1" applyNumberFormat="1" applyFont="1" applyBorder="1" applyProtection="1">
      <protection locked="0"/>
    </xf>
    <xf numFmtId="2" fontId="7" fillId="0" borderId="19" xfId="1" quotePrefix="1" applyNumberFormat="1" applyFont="1" applyBorder="1" applyProtection="1">
      <protection locked="0"/>
    </xf>
    <xf numFmtId="0" fontId="3" fillId="0" borderId="0" xfId="1" applyNumberFormat="1" applyFont="1" applyAlignment="1">
      <alignment horizontal="center"/>
    </xf>
    <xf numFmtId="0" fontId="14" fillId="0" borderId="0" xfId="1" applyNumberFormat="1" applyFont="1" applyAlignment="1">
      <alignment horizontal="center"/>
    </xf>
    <xf numFmtId="0" fontId="3" fillId="0" borderId="5" xfId="1" applyNumberFormat="1" applyFont="1" applyBorder="1"/>
    <xf numFmtId="0" fontId="3" fillId="0" borderId="23" xfId="1" applyNumberFormat="1" applyFont="1" applyBorder="1"/>
    <xf numFmtId="0" fontId="3" fillId="0" borderId="36" xfId="1" applyNumberFormat="1" applyFont="1" applyBorder="1"/>
    <xf numFmtId="2" fontId="7" fillId="0" borderId="22" xfId="1" applyNumberFormat="1" applyFont="1" applyBorder="1" applyProtection="1">
      <protection locked="0"/>
    </xf>
    <xf numFmtId="2" fontId="7" fillId="0" borderId="23" xfId="1" applyNumberFormat="1" applyFont="1" applyBorder="1" applyProtection="1">
      <protection locked="0"/>
    </xf>
    <xf numFmtId="2" fontId="7" fillId="0" borderId="24" xfId="1" applyNumberFormat="1" applyFont="1" applyBorder="1" applyProtection="1">
      <protection locked="0"/>
    </xf>
    <xf numFmtId="0" fontId="3" fillId="0" borderId="21" xfId="1" applyNumberFormat="1" applyFont="1" applyBorder="1"/>
    <xf numFmtId="0" fontId="3" fillId="0" borderId="19" xfId="1" applyNumberFormat="1" applyFont="1" applyBorder="1"/>
    <xf numFmtId="0" fontId="3" fillId="0" borderId="25" xfId="1" applyNumberFormat="1" applyFont="1" applyBorder="1"/>
    <xf numFmtId="2" fontId="3" fillId="0" borderId="38" xfId="1" applyNumberFormat="1" applyFont="1" applyBorder="1"/>
    <xf numFmtId="2" fontId="11" fillId="0" borderId="8" xfId="1" applyNumberFormat="1" applyFont="1" applyBorder="1"/>
    <xf numFmtId="2" fontId="3" fillId="0" borderId="8" xfId="1" applyNumberFormat="1" applyFont="1" applyBorder="1"/>
    <xf numFmtId="2" fontId="11" fillId="0" borderId="40" xfId="1" applyNumberFormat="1" applyFont="1" applyBorder="1"/>
    <xf numFmtId="2" fontId="11" fillId="0" borderId="27" xfId="1" applyNumberFormat="1" applyFont="1" applyBorder="1"/>
    <xf numFmtId="2" fontId="11" fillId="0" borderId="15" xfId="1" applyNumberFormat="1" applyFont="1" applyBorder="1"/>
    <xf numFmtId="2" fontId="11" fillId="0" borderId="0" xfId="1" applyNumberFormat="1" applyFont="1"/>
    <xf numFmtId="2" fontId="11" fillId="0" borderId="21" xfId="1" applyNumberFormat="1" applyFont="1" applyBorder="1" applyProtection="1">
      <protection locked="0"/>
    </xf>
    <xf numFmtId="165" fontId="11" fillId="0" borderId="21" xfId="1" applyNumberFormat="1" applyFont="1" applyBorder="1" applyProtection="1">
      <protection locked="0"/>
    </xf>
    <xf numFmtId="2" fontId="11" fillId="0" borderId="17" xfId="1" applyNumberFormat="1" applyFont="1" applyBorder="1" applyProtection="1">
      <protection locked="0"/>
    </xf>
    <xf numFmtId="2" fontId="11" fillId="0" borderId="24" xfId="1" applyNumberFormat="1" applyFont="1" applyBorder="1" applyProtection="1">
      <protection locked="0"/>
    </xf>
    <xf numFmtId="2" fontId="11" fillId="0" borderId="41" xfId="1" applyNumberFormat="1" applyFont="1" applyBorder="1" applyProtection="1">
      <protection locked="0"/>
    </xf>
    <xf numFmtId="2" fontId="11" fillId="0" borderId="36" xfId="1" applyNumberFormat="1" applyFont="1" applyBorder="1" applyProtection="1">
      <protection locked="0"/>
    </xf>
    <xf numFmtId="2" fontId="11" fillId="0" borderId="0" xfId="1" applyNumberFormat="1" applyFont="1" applyProtection="1">
      <protection locked="0"/>
    </xf>
    <xf numFmtId="0" fontId="15" fillId="0" borderId="0" xfId="1" applyNumberFormat="1" applyFont="1"/>
    <xf numFmtId="10" fontId="3" fillId="6" borderId="1" xfId="2" applyNumberFormat="1" applyFont="1" applyFill="1" applyBorder="1"/>
    <xf numFmtId="10" fontId="3" fillId="6" borderId="2" xfId="2" applyNumberFormat="1" applyFont="1" applyFill="1" applyBorder="1"/>
    <xf numFmtId="10" fontId="3" fillId="6" borderId="3" xfId="2" applyNumberFormat="1" applyFont="1" applyFill="1" applyBorder="1"/>
    <xf numFmtId="0" fontId="17" fillId="0" borderId="0" xfId="1" applyNumberFormat="1" applyFont="1" applyAlignment="1">
      <alignment horizontal="center"/>
    </xf>
    <xf numFmtId="0" fontId="18" fillId="0" borderId="0" xfId="1" applyNumberFormat="1" applyFont="1" applyAlignment="1">
      <alignment horizontal="center"/>
    </xf>
    <xf numFmtId="0" fontId="2" fillId="2" borderId="0" xfId="1" applyNumberFormat="1" applyFont="1" applyFill="1"/>
    <xf numFmtId="0" fontId="3" fillId="2" borderId="0" xfId="1" applyNumberFormat="1" applyFont="1" applyFill="1"/>
    <xf numFmtId="0" fontId="4" fillId="0" borderId="39" xfId="1" applyNumberFormat="1" applyFont="1" applyBorder="1" applyAlignment="1">
      <alignment horizontal="center"/>
    </xf>
    <xf numFmtId="0" fontId="9" fillId="0" borderId="42" xfId="1" applyNumberFormat="1" applyFont="1" applyBorder="1" applyAlignment="1">
      <alignment horizontal="center"/>
    </xf>
    <xf numFmtId="0" fontId="9" fillId="0" borderId="27" xfId="1" applyNumberFormat="1" applyFont="1" applyBorder="1" applyAlignment="1">
      <alignment horizontal="center"/>
    </xf>
    <xf numFmtId="0" fontId="3" fillId="0" borderId="43" xfId="1" applyNumberFormat="1" applyFont="1" applyBorder="1"/>
    <xf numFmtId="0" fontId="10" fillId="0" borderId="17" xfId="1" applyNumberFormat="1" applyFont="1" applyBorder="1" applyAlignment="1">
      <alignment horizontal="center"/>
    </xf>
    <xf numFmtId="0" fontId="9" fillId="0" borderId="44" xfId="1" applyNumberFormat="1" applyFont="1" applyBorder="1" applyAlignment="1">
      <alignment horizontal="center"/>
    </xf>
    <xf numFmtId="0" fontId="10" fillId="0" borderId="31" xfId="1" applyNumberFormat="1" applyFont="1" applyBorder="1"/>
    <xf numFmtId="0" fontId="9" fillId="0" borderId="30" xfId="1" applyNumberFormat="1" applyFont="1" applyBorder="1" applyAlignment="1">
      <alignment horizontal="center"/>
    </xf>
    <xf numFmtId="0" fontId="9" fillId="0" borderId="36" xfId="1" applyNumberFormat="1" applyFont="1" applyBorder="1" applyAlignment="1">
      <alignment horizontal="center"/>
    </xf>
    <xf numFmtId="0" fontId="3" fillId="0" borderId="45" xfId="1" applyNumberFormat="1" applyFont="1" applyBorder="1"/>
    <xf numFmtId="0" fontId="3" fillId="0" borderId="19" xfId="1" applyNumberFormat="1" applyFont="1" applyBorder="1" applyAlignment="1">
      <alignment horizontal="center"/>
    </xf>
    <xf numFmtId="0" fontId="11" fillId="0" borderId="28" xfId="1" applyNumberFormat="1" applyFont="1" applyBorder="1" applyAlignment="1">
      <alignment horizontal="center"/>
    </xf>
    <xf numFmtId="0" fontId="3" fillId="0" borderId="46" xfId="1" applyNumberFormat="1" applyFont="1" applyBorder="1"/>
    <xf numFmtId="0" fontId="7" fillId="0" borderId="13" xfId="1" applyNumberFormat="1" applyFont="1" applyBorder="1" applyProtection="1">
      <protection locked="0"/>
    </xf>
    <xf numFmtId="0" fontId="3" fillId="0" borderId="47" xfId="1" applyNumberFormat="1" applyFont="1" applyBorder="1"/>
    <xf numFmtId="0" fontId="3" fillId="0" borderId="15" xfId="1" applyNumberFormat="1" applyFont="1" applyBorder="1"/>
    <xf numFmtId="0" fontId="3" fillId="0" borderId="0" xfId="1" applyNumberFormat="1" applyFont="1" applyAlignment="1">
      <alignment horizontal="right"/>
    </xf>
    <xf numFmtId="16" fontId="7" fillId="0" borderId="45" xfId="1" applyNumberFormat="1" applyFont="1" applyBorder="1" applyProtection="1">
      <protection locked="0"/>
    </xf>
    <xf numFmtId="2" fontId="7" fillId="0" borderId="48" xfId="1" applyNumberFormat="1" applyFont="1" applyBorder="1" applyProtection="1">
      <protection locked="0"/>
    </xf>
    <xf numFmtId="2" fontId="7" fillId="0" borderId="49" xfId="1" applyNumberFormat="1" applyFont="1" applyBorder="1" applyProtection="1">
      <protection locked="0"/>
    </xf>
    <xf numFmtId="10" fontId="7" fillId="0" borderId="49" xfId="1" applyNumberFormat="1" applyFont="1" applyBorder="1" applyAlignment="1" applyProtection="1">
      <alignment horizontal="center" vertical="center"/>
      <protection locked="0"/>
    </xf>
    <xf numFmtId="2" fontId="7" fillId="0" borderId="50" xfId="1" applyNumberFormat="1" applyFont="1" applyBorder="1"/>
    <xf numFmtId="2" fontId="7" fillId="0" borderId="51" xfId="1" applyNumberFormat="1" applyFont="1" applyBorder="1" applyProtection="1">
      <protection locked="0"/>
    </xf>
    <xf numFmtId="2" fontId="7" fillId="0" borderId="52" xfId="1" applyNumberFormat="1" applyFont="1" applyBorder="1" applyProtection="1">
      <protection locked="0"/>
    </xf>
    <xf numFmtId="2" fontId="3" fillId="0" borderId="30" xfId="1" applyNumberFormat="1" applyFont="1" applyBorder="1"/>
    <xf numFmtId="2" fontId="7" fillId="0" borderId="50" xfId="1" applyNumberFormat="1" applyFont="1" applyBorder="1" applyProtection="1">
      <protection locked="0"/>
    </xf>
    <xf numFmtId="2" fontId="3" fillId="0" borderId="30" xfId="1" applyNumberFormat="1" applyFont="1" applyBorder="1" applyProtection="1">
      <protection locked="0"/>
    </xf>
    <xf numFmtId="0" fontId="3" fillId="0" borderId="19" xfId="1" applyNumberFormat="1" applyFont="1" applyBorder="1" applyProtection="1">
      <protection locked="0"/>
    </xf>
    <xf numFmtId="0" fontId="4" fillId="0" borderId="48" xfId="1" applyNumberFormat="1" applyFont="1" applyBorder="1" applyAlignment="1">
      <alignment horizontal="center"/>
    </xf>
    <xf numFmtId="0" fontId="4" fillId="0" borderId="19" xfId="1" applyNumberFormat="1" applyFont="1" applyBorder="1" applyAlignment="1">
      <alignment horizontal="center"/>
    </xf>
    <xf numFmtId="0" fontId="4" fillId="0" borderId="28" xfId="1" applyNumberFormat="1" applyFont="1" applyBorder="1" applyAlignment="1">
      <alignment horizontal="center"/>
    </xf>
    <xf numFmtId="2" fontId="3" fillId="0" borderId="31" xfId="1" applyNumberFormat="1" applyFont="1" applyBorder="1" applyProtection="1">
      <protection locked="0"/>
    </xf>
    <xf numFmtId="2" fontId="3" fillId="0" borderId="19" xfId="1" applyNumberFormat="1" applyFont="1" applyBorder="1" applyProtection="1">
      <protection locked="0"/>
    </xf>
    <xf numFmtId="2" fontId="3" fillId="0" borderId="0" xfId="1" applyNumberFormat="1" applyFont="1" applyProtection="1">
      <protection locked="0"/>
    </xf>
    <xf numFmtId="2" fontId="3" fillId="7" borderId="31" xfId="1" applyNumberFormat="1" applyFont="1" applyFill="1" applyBorder="1" applyProtection="1">
      <protection locked="0"/>
    </xf>
    <xf numFmtId="2" fontId="3" fillId="7" borderId="19" xfId="1" applyNumberFormat="1" applyFont="1" applyFill="1" applyBorder="1" applyProtection="1">
      <protection locked="0"/>
    </xf>
    <xf numFmtId="2" fontId="3" fillId="7" borderId="30" xfId="1" applyNumberFormat="1" applyFont="1" applyFill="1" applyBorder="1" applyProtection="1">
      <protection locked="0"/>
    </xf>
    <xf numFmtId="2" fontId="3" fillId="0" borderId="0" xfId="1" applyNumberFormat="1" applyFont="1" applyBorder="1" applyProtection="1">
      <protection locked="0"/>
    </xf>
    <xf numFmtId="2" fontId="7" fillId="0" borderId="0" xfId="1" applyNumberFormat="1" applyFont="1" applyBorder="1" applyProtection="1">
      <protection locked="0"/>
    </xf>
    <xf numFmtId="0" fontId="9" fillId="0" borderId="0" xfId="1" applyNumberFormat="1" applyFont="1" applyBorder="1" applyAlignment="1">
      <alignment horizontal="center"/>
    </xf>
    <xf numFmtId="2" fontId="3" fillId="0" borderId="0" xfId="1" applyNumberFormat="1" applyFont="1" applyBorder="1"/>
    <xf numFmtId="0" fontId="3" fillId="0" borderId="0" xfId="1" applyNumberFormat="1" applyFont="1" applyBorder="1" applyAlignment="1">
      <alignment horizontal="center" vertical="center"/>
    </xf>
    <xf numFmtId="0" fontId="3" fillId="0" borderId="0" xfId="1" applyNumberFormat="1" applyFont="1" applyBorder="1"/>
    <xf numFmtId="2" fontId="11" fillId="0" borderId="0" xfId="1" applyNumberFormat="1" applyFont="1" applyBorder="1"/>
    <xf numFmtId="2" fontId="11" fillId="0" borderId="0" xfId="1" applyNumberFormat="1" applyFont="1" applyBorder="1" applyProtection="1">
      <protection locked="0"/>
    </xf>
    <xf numFmtId="2" fontId="4" fillId="5" borderId="0" xfId="1" applyNumberFormat="1" applyFont="1" applyFill="1" applyBorder="1" applyAlignment="1">
      <alignment horizontal="center"/>
    </xf>
    <xf numFmtId="2" fontId="3" fillId="0" borderId="51" xfId="1" applyNumberFormat="1" applyFont="1" applyBorder="1" applyProtection="1">
      <protection locked="0"/>
    </xf>
    <xf numFmtId="2" fontId="3" fillId="0" borderId="52" xfId="1" applyNumberFormat="1" applyFont="1" applyBorder="1" applyProtection="1">
      <protection locked="0"/>
    </xf>
    <xf numFmtId="2" fontId="3" fillId="5" borderId="31" xfId="1" applyNumberFormat="1" applyFont="1" applyFill="1" applyBorder="1" applyProtection="1">
      <protection locked="0"/>
    </xf>
    <xf numFmtId="2" fontId="3" fillId="5" borderId="19" xfId="1" applyNumberFormat="1" applyFont="1" applyFill="1" applyBorder="1" applyProtection="1">
      <protection locked="0"/>
    </xf>
    <xf numFmtId="2" fontId="3" fillId="5" borderId="30" xfId="1" applyNumberFormat="1" applyFont="1" applyFill="1" applyBorder="1" applyProtection="1">
      <protection locked="0"/>
    </xf>
    <xf numFmtId="0" fontId="10" fillId="0" borderId="13" xfId="1" applyNumberFormat="1" applyFont="1" applyBorder="1"/>
    <xf numFmtId="0" fontId="9" fillId="0" borderId="3" xfId="1" applyNumberFormat="1" applyFont="1" applyBorder="1" applyAlignment="1">
      <alignment horizontal="center"/>
    </xf>
    <xf numFmtId="2" fontId="3" fillId="0" borderId="22" xfId="1" applyNumberFormat="1" applyFont="1" applyBorder="1" applyProtection="1">
      <protection locked="0"/>
    </xf>
    <xf numFmtId="2" fontId="3" fillId="0" borderId="23" xfId="1" applyNumberFormat="1" applyFont="1" applyBorder="1" applyProtection="1">
      <protection locked="0"/>
    </xf>
    <xf numFmtId="2" fontId="3" fillId="0" borderId="24" xfId="1" applyNumberFormat="1" applyFont="1" applyBorder="1" applyProtection="1">
      <protection locked="0"/>
    </xf>
    <xf numFmtId="2" fontId="3" fillId="0" borderId="14" xfId="1" applyNumberFormat="1" applyFont="1" applyBorder="1" applyProtection="1">
      <protection locked="0"/>
    </xf>
    <xf numFmtId="2" fontId="3" fillId="0" borderId="27" xfId="1" applyNumberFormat="1" applyFont="1" applyBorder="1" applyProtection="1">
      <protection locked="0"/>
    </xf>
    <xf numFmtId="2" fontId="3" fillId="0" borderId="26" xfId="1" applyNumberFormat="1" applyFont="1" applyBorder="1" applyProtection="1">
      <protection locked="0"/>
    </xf>
    <xf numFmtId="2" fontId="3" fillId="0" borderId="15" xfId="1" applyNumberFormat="1" applyFont="1" applyBorder="1" applyProtection="1">
      <protection locked="0"/>
    </xf>
    <xf numFmtId="2" fontId="3" fillId="0" borderId="13" xfId="1" applyNumberFormat="1" applyFont="1" applyBorder="1" applyProtection="1">
      <protection locked="0"/>
    </xf>
    <xf numFmtId="0" fontId="3" fillId="0" borderId="29" xfId="1" applyNumberFormat="1" applyFont="1" applyBorder="1" applyProtection="1">
      <protection locked="0"/>
    </xf>
    <xf numFmtId="2" fontId="3" fillId="0" borderId="29" xfId="1" applyNumberFormat="1" applyFont="1" applyBorder="1"/>
    <xf numFmtId="2" fontId="3" fillId="7" borderId="0" xfId="1" applyNumberFormat="1" applyFont="1" applyFill="1" applyProtection="1">
      <protection locked="0"/>
    </xf>
    <xf numFmtId="0" fontId="3" fillId="0" borderId="35" xfId="1" applyNumberFormat="1" applyFont="1" applyBorder="1" applyProtection="1">
      <protection locked="0"/>
    </xf>
    <xf numFmtId="0" fontId="3" fillId="0" borderId="30" xfId="1" applyNumberFormat="1" applyFont="1" applyBorder="1"/>
    <xf numFmtId="0" fontId="3" fillId="0" borderId="37" xfId="1" applyNumberFormat="1" applyFont="1" applyBorder="1" applyProtection="1">
      <protection locked="0"/>
    </xf>
    <xf numFmtId="0" fontId="3" fillId="0" borderId="24" xfId="1" applyNumberFormat="1" applyFont="1" applyBorder="1"/>
    <xf numFmtId="165" fontId="3" fillId="4" borderId="7" xfId="1" applyNumberFormat="1" applyFont="1" applyFill="1" applyBorder="1" applyProtection="1">
      <protection locked="0"/>
    </xf>
    <xf numFmtId="0" fontId="3" fillId="4" borderId="25" xfId="1" applyNumberFormat="1" applyFont="1" applyFill="1" applyBorder="1" applyProtection="1">
      <protection locked="0"/>
    </xf>
    <xf numFmtId="0" fontId="3" fillId="4" borderId="25" xfId="1" applyNumberFormat="1" applyFont="1" applyFill="1" applyBorder="1"/>
    <xf numFmtId="165" fontId="3" fillId="4" borderId="25" xfId="1" applyNumberFormat="1" applyFont="1" applyFill="1" applyBorder="1" applyProtection="1">
      <protection locked="0"/>
    </xf>
    <xf numFmtId="165" fontId="3" fillId="0" borderId="33" xfId="1" applyNumberFormat="1" applyFont="1" applyBorder="1" applyProtection="1">
      <protection locked="0"/>
    </xf>
    <xf numFmtId="0" fontId="3" fillId="0" borderId="33" xfId="1" applyNumberFormat="1" applyFont="1" applyBorder="1" applyProtection="1"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 xr:uid="{9E275BB7-23CE-4744-854A-D4EF2FFC8191}"/>
    <cellStyle name="Porcentaje 2" xfId="2" xr:uid="{CDBA695E-B0AC-4BAD-84D5-163C7D54F7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Copia%20de%20Historico_V2%20(2).xlsm" TargetMode="External"/><Relationship Id="rId1" Type="http://schemas.openxmlformats.org/officeDocument/2006/relationships/externalLinkPath" Target="file:///C:\Users\user\Downloads\Copia%20de%20Historico_V2%20(2)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..."/>
      <sheetName val=".."/>
      <sheetName val="."/>
      <sheetName val="Datos"/>
      <sheetName val="HOJA DEL BALANCE"/>
      <sheetName val="3_GNA"/>
      <sheetName val="1b_Tks"/>
      <sheetName val="2_Ventas"/>
      <sheetName val="3_Gas"/>
      <sheetName val="EXISTENCIAS"/>
      <sheetName val="Boleta ENEL"/>
      <sheetName val="GRAF. EFICIENCIA"/>
      <sheetName val="Hoja2"/>
      <sheetName val="Hoja1"/>
      <sheetName val="2_Líquidos"/>
      <sheetName val="1_tanques"/>
      <sheetName val="5_BOLETA TANQUES"/>
      <sheetName val="Imprimir Boleta"/>
      <sheetName val="Cantidad&amp;Calidad_CNPC"/>
      <sheetName val="Boleta_CNPC"/>
      <sheetName val="Nuevos Datos"/>
      <sheetName val="REPORTE OSINERGMIN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</sheetNames>
    <sheetDataSet>
      <sheetData sheetId="0"/>
      <sheetData sheetId="1"/>
      <sheetData sheetId="2"/>
      <sheetData sheetId="3">
        <row r="2">
          <cell r="U2" t="str">
            <v>Graciela Zapata</v>
          </cell>
        </row>
      </sheetData>
      <sheetData sheetId="4"/>
      <sheetData sheetId="5"/>
      <sheetData sheetId="6"/>
      <sheetData sheetId="7"/>
      <sheetData sheetId="8">
        <row r="10">
          <cell r="E10">
            <v>23924</v>
          </cell>
        </row>
        <row r="11">
          <cell r="E11">
            <v>940.49</v>
          </cell>
          <cell r="F11">
            <v>714.53</v>
          </cell>
        </row>
        <row r="98">
          <cell r="D98">
            <v>81.260000000000005</v>
          </cell>
        </row>
      </sheetData>
      <sheetData sheetId="9"/>
      <sheetData sheetId="10">
        <row r="16">
          <cell r="K16">
            <v>285.14</v>
          </cell>
        </row>
        <row r="17">
          <cell r="K17">
            <v>90.170000000000073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63">
          <cell r="G63">
            <v>113.04</v>
          </cell>
        </row>
        <row r="64">
          <cell r="G64">
            <v>35.74</v>
          </cell>
        </row>
      </sheetData>
      <sheetData sheetId="29"/>
      <sheetData sheetId="30"/>
      <sheetData sheetId="31"/>
      <sheetData sheetId="32"/>
      <sheetData sheetId="33">
        <row r="10">
          <cell r="V10">
            <v>61.729058788503863</v>
          </cell>
          <cell r="W10">
            <v>142.84674010356304</v>
          </cell>
          <cell r="X10">
            <v>111.78847643249793</v>
          </cell>
          <cell r="Y10">
            <v>19.520941211496137</v>
          </cell>
          <cell r="Z10">
            <v>45.173259896436974</v>
          </cell>
          <cell r="AA10">
            <v>35.351523567502056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Graciela Zapata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4"/>
      <sheetData sheetId="45">
        <row r="14">
          <cell r="I14">
            <v>111.78</v>
          </cell>
        </row>
        <row r="15">
          <cell r="I15">
            <v>35.349999999999994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95D3-E6AC-4E8E-A3C8-929045E58AB2}">
  <sheetPr transitionEvaluation="1" codeName="Hoja4">
    <tabColor rgb="FF00B050"/>
  </sheetPr>
  <dimension ref="A1:BB89"/>
  <sheetViews>
    <sheetView tabSelected="1" zoomScale="70" zoomScaleNormal="70" zoomScalePageLayoutView="70" workbookViewId="0">
      <selection activeCell="AW46" sqref="AW46"/>
    </sheetView>
  </sheetViews>
  <sheetFormatPr baseColWidth="10" defaultColWidth="12.7109375" defaultRowHeight="15.75" x14ac:dyDescent="0.25"/>
  <cols>
    <col min="1" max="1" width="14.28515625" style="2" customWidth="1"/>
    <col min="2" max="3" width="20.7109375" style="2" hidden="1" customWidth="1"/>
    <col min="4" max="4" width="17.85546875" style="2" customWidth="1"/>
    <col min="5" max="5" width="15.5703125" style="2" customWidth="1"/>
    <col min="6" max="6" width="16.5703125" style="2" customWidth="1"/>
    <col min="7" max="7" width="14.140625" style="2" customWidth="1"/>
    <col min="8" max="8" width="15.28515625" style="2" customWidth="1"/>
    <col min="9" max="9" width="10.140625" style="2" customWidth="1"/>
    <col min="10" max="10" width="11.42578125" style="2" bestFit="1" customWidth="1"/>
    <col min="11" max="11" width="15.5703125" style="2" hidden="1" customWidth="1"/>
    <col min="12" max="12" width="11" style="2" hidden="1" customWidth="1"/>
    <col min="13" max="13" width="11.42578125" style="2" hidden="1" customWidth="1"/>
    <col min="14" max="15" width="10.140625" style="2" hidden="1" customWidth="1"/>
    <col min="16" max="16" width="7.5703125" style="2" hidden="1" customWidth="1"/>
    <col min="17" max="17" width="13.5703125" style="2" customWidth="1"/>
    <col min="18" max="18" width="14.28515625" style="2" customWidth="1"/>
    <col min="19" max="19" width="14" style="2" customWidth="1"/>
    <col min="20" max="20" width="14.85546875" style="2" hidden="1" customWidth="1"/>
    <col min="21" max="21" width="11" style="2" hidden="1" customWidth="1"/>
    <col min="22" max="22" width="12.7109375" style="2" hidden="1" customWidth="1"/>
    <col min="23" max="23" width="5.28515625" style="2" customWidth="1"/>
    <col min="24" max="24" width="14.7109375" style="2" customWidth="1"/>
    <col min="25" max="25" width="13" style="2" bestFit="1" customWidth="1"/>
    <col min="26" max="43" width="14" style="2" customWidth="1"/>
    <col min="44" max="51" width="12.7109375" style="2"/>
    <col min="52" max="54" width="0" style="2" hidden="1" customWidth="1"/>
    <col min="55" max="16384" width="12.7109375" style="2"/>
  </cols>
  <sheetData>
    <row r="1" spans="1:54" ht="16.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54" ht="16.5" thickBot="1" x14ac:dyDescent="0.3">
      <c r="F2" s="5"/>
      <c r="I2" s="5"/>
      <c r="T2" s="6" t="s">
        <v>1</v>
      </c>
      <c r="U2" s="7"/>
      <c r="V2" s="8"/>
      <c r="X2" s="6" t="s">
        <v>2</v>
      </c>
      <c r="Y2" s="7"/>
      <c r="Z2" s="8"/>
      <c r="AA2" s="9"/>
      <c r="AB2" s="6" t="s">
        <v>1</v>
      </c>
      <c r="AC2" s="7"/>
      <c r="AD2" s="8"/>
      <c r="AE2" s="9"/>
      <c r="AF2" s="6" t="s">
        <v>3</v>
      </c>
      <c r="AG2" s="7"/>
      <c r="AH2" s="8"/>
      <c r="AI2" s="9"/>
      <c r="AJ2" s="6" t="s">
        <v>4</v>
      </c>
      <c r="AK2" s="7"/>
      <c r="AL2" s="8"/>
      <c r="AM2" s="9"/>
      <c r="AN2" s="6" t="s">
        <v>5</v>
      </c>
      <c r="AO2" s="7"/>
      <c r="AP2" s="8"/>
      <c r="AQ2" s="9"/>
      <c r="AR2" s="6" t="s">
        <v>6</v>
      </c>
      <c r="AS2" s="7"/>
      <c r="AT2" s="8"/>
      <c r="AU2" s="150"/>
      <c r="AV2" s="6" t="s">
        <v>7</v>
      </c>
      <c r="AW2" s="7"/>
      <c r="AX2" s="8"/>
      <c r="AZ2" s="10" t="s">
        <v>8</v>
      </c>
      <c r="BA2" s="11"/>
      <c r="BB2" s="12"/>
    </row>
    <row r="3" spans="1:54" ht="16.5" thickBot="1" x14ac:dyDescent="0.3">
      <c r="A3" s="13"/>
      <c r="I3" s="14" t="s">
        <v>9</v>
      </c>
      <c r="J3" s="15" t="s">
        <v>10</v>
      </c>
      <c r="K3" s="16"/>
      <c r="L3" s="16"/>
      <c r="M3" s="16"/>
      <c r="N3" s="16"/>
      <c r="O3" s="16"/>
      <c r="P3" s="16"/>
      <c r="Q3" s="17" t="s">
        <v>11</v>
      </c>
      <c r="S3" s="15" t="s">
        <v>12</v>
      </c>
      <c r="T3" s="19" t="s">
        <v>10</v>
      </c>
      <c r="U3" s="19" t="s">
        <v>11</v>
      </c>
      <c r="V3" s="19" t="s">
        <v>12</v>
      </c>
      <c r="X3" s="15" t="s">
        <v>10</v>
      </c>
      <c r="Y3" s="15" t="s">
        <v>11</v>
      </c>
      <c r="Z3" s="15" t="s">
        <v>12</v>
      </c>
      <c r="AA3" s="9"/>
      <c r="AB3" s="15" t="s">
        <v>10</v>
      </c>
      <c r="AC3" s="15" t="s">
        <v>11</v>
      </c>
      <c r="AD3" s="15" t="s">
        <v>12</v>
      </c>
      <c r="AE3" s="9"/>
      <c r="AF3" s="15" t="s">
        <v>10</v>
      </c>
      <c r="AG3" s="15" t="s">
        <v>11</v>
      </c>
      <c r="AH3" s="15" t="s">
        <v>12</v>
      </c>
      <c r="AI3" s="9"/>
      <c r="AJ3" s="15" t="s">
        <v>10</v>
      </c>
      <c r="AK3" s="15" t="s">
        <v>11</v>
      </c>
      <c r="AL3" s="15" t="s">
        <v>12</v>
      </c>
      <c r="AM3" s="9"/>
      <c r="AN3" s="15" t="s">
        <v>10</v>
      </c>
      <c r="AO3" s="15" t="s">
        <v>11</v>
      </c>
      <c r="AP3" s="15" t="s">
        <v>12</v>
      </c>
      <c r="AQ3" s="9"/>
      <c r="AR3" s="15" t="s">
        <v>10</v>
      </c>
      <c r="AS3" s="15" t="s">
        <v>11</v>
      </c>
      <c r="AT3" s="15" t="s">
        <v>12</v>
      </c>
      <c r="AU3" s="150"/>
      <c r="AV3" s="15" t="s">
        <v>10</v>
      </c>
      <c r="AW3" s="15" t="s">
        <v>11</v>
      </c>
      <c r="AX3" s="15" t="s">
        <v>12</v>
      </c>
      <c r="AZ3" s="15" t="s">
        <v>10</v>
      </c>
      <c r="BA3" s="15" t="s">
        <v>11</v>
      </c>
      <c r="BB3" s="15" t="s">
        <v>12</v>
      </c>
    </row>
    <row r="4" spans="1:54" ht="16.5" thickBot="1" x14ac:dyDescent="0.3">
      <c r="D4" s="20" t="s">
        <v>13</v>
      </c>
      <c r="E4" s="183">
        <v>45485</v>
      </c>
      <c r="J4" s="21">
        <f>ROUND(G9,2)</f>
        <v>714.53</v>
      </c>
      <c r="K4" s="22"/>
      <c r="L4" s="22"/>
      <c r="M4" s="22"/>
      <c r="N4" s="22"/>
      <c r="O4" s="22"/>
      <c r="P4" s="22"/>
      <c r="Q4" s="23">
        <f>ROUND(+G16,2)</f>
        <v>225.96</v>
      </c>
      <c r="R4" s="24">
        <f>J4/S4</f>
        <v>0.75974226201235517</v>
      </c>
      <c r="S4" s="23">
        <f>J4+Q4</f>
        <v>940.49</v>
      </c>
      <c r="T4" s="21">
        <f>'[1]Boleta GMP-Lote I'!I14</f>
        <v>111.78</v>
      </c>
      <c r="U4" s="21">
        <f>'[1]Boleta GMP-Lote I'!I15</f>
        <v>35.349999999999994</v>
      </c>
      <c r="V4" s="23">
        <f>T4+U4</f>
        <v>147.13</v>
      </c>
      <c r="X4" s="21">
        <f>[1]BOLETA!G63</f>
        <v>113.04</v>
      </c>
      <c r="Y4" s="21">
        <f>[1]BOLETA!G64</f>
        <v>35.74</v>
      </c>
      <c r="Z4" s="23">
        <f>X4+Y4</f>
        <v>148.78</v>
      </c>
      <c r="AA4" s="25"/>
      <c r="AB4" s="21">
        <f>+'[1]HISTORICO PETRO'!X10</f>
        <v>111.78847643249793</v>
      </c>
      <c r="AC4" s="21">
        <f>+'[1]HISTORICO PETRO'!AA10</f>
        <v>35.351523567502056</v>
      </c>
      <c r="AD4" s="23">
        <f>AB4+AC4</f>
        <v>147.13999999999999</v>
      </c>
      <c r="AE4" s="25"/>
      <c r="AF4" s="21">
        <f>+'[1]HISTORICO PETRO'!W10</f>
        <v>142.84674010356304</v>
      </c>
      <c r="AG4" s="21">
        <f>+'[1]HISTORICO PETRO'!Z10</f>
        <v>45.173259896436974</v>
      </c>
      <c r="AH4" s="23">
        <f>AF4+AG4</f>
        <v>188.02</v>
      </c>
      <c r="AI4" s="25"/>
      <c r="AJ4" s="21">
        <f>+'[1]HISTORICO PETRO'!V10</f>
        <v>61.729058788503863</v>
      </c>
      <c r="AK4" s="21">
        <f>+'[1]HISTORICO PETRO'!Y10</f>
        <v>19.520941211496137</v>
      </c>
      <c r="AL4" s="23">
        <f>AJ4+AK4</f>
        <v>81.25</v>
      </c>
      <c r="AM4" s="25"/>
      <c r="AN4" s="21">
        <f>+J4-SUM(X4,AB4,AF4,AJ4)</f>
        <v>285.12572467543509</v>
      </c>
      <c r="AO4" s="21">
        <f>Q4-SUM(Y4,AC4,AG4,AK4)</f>
        <v>90.174275324564832</v>
      </c>
      <c r="AP4" s="23">
        <f>AN4+AO4</f>
        <v>375.29999999999995</v>
      </c>
      <c r="AQ4" s="25"/>
      <c r="AR4" s="21">
        <f>J4-X4</f>
        <v>601.49</v>
      </c>
      <c r="AS4" s="21">
        <f>Q4-Y4</f>
        <v>190.22</v>
      </c>
      <c r="AT4" s="23">
        <f>AR4+AS4</f>
        <v>791.71</v>
      </c>
      <c r="AU4" s="154"/>
      <c r="AV4" s="21">
        <f>+'[1]Boleta ENEL'!K16</f>
        <v>285.14</v>
      </c>
      <c r="AW4" s="21">
        <f>+'[1]Boleta ENEL'!K17</f>
        <v>90.170000000000073</v>
      </c>
      <c r="AX4" s="23">
        <f>+AV4+AW4</f>
        <v>375.31000000000006</v>
      </c>
      <c r="AZ4" s="26">
        <f>IFERROR(ROUND(('[1]3_Gas'!F11/'[1]3_Gas'!E11)*'[1]3_Gas'!D98,2),0)</f>
        <v>61.74</v>
      </c>
      <c r="BA4" s="26">
        <f>+BB4-AZ4</f>
        <v>19.520000000000003</v>
      </c>
      <c r="BB4" s="27">
        <f>+'[1]3_Gas'!D98</f>
        <v>81.260000000000005</v>
      </c>
    </row>
    <row r="5" spans="1:54" x14ac:dyDescent="0.25">
      <c r="A5" s="28"/>
      <c r="F5" s="28" t="s">
        <v>14</v>
      </c>
      <c r="I5" s="28" t="s">
        <v>15</v>
      </c>
      <c r="AU5" s="151"/>
    </row>
    <row r="6" spans="1:54" ht="16.5" thickBot="1" x14ac:dyDescent="0.3">
      <c r="Y6" s="4"/>
      <c r="AB6" s="4"/>
      <c r="AU6" s="151"/>
    </row>
    <row r="7" spans="1:54" x14ac:dyDescent="0.25">
      <c r="F7" s="29" t="s">
        <v>9</v>
      </c>
      <c r="G7" s="30" t="s">
        <v>16</v>
      </c>
      <c r="I7" s="31" t="s">
        <v>17</v>
      </c>
      <c r="J7" s="32" t="s">
        <v>10</v>
      </c>
      <c r="Q7" s="32" t="s">
        <v>18</v>
      </c>
      <c r="R7" s="33"/>
      <c r="S7" s="34" t="s">
        <v>19</v>
      </c>
      <c r="T7" s="35" t="s">
        <v>10</v>
      </c>
      <c r="U7" s="36" t="s">
        <v>11</v>
      </c>
      <c r="V7" s="37" t="s">
        <v>12</v>
      </c>
      <c r="X7" s="35" t="s">
        <v>10</v>
      </c>
      <c r="Y7" s="36" t="s">
        <v>11</v>
      </c>
      <c r="Z7" s="37" t="s">
        <v>12</v>
      </c>
      <c r="AA7" s="38"/>
      <c r="AB7" s="35" t="s">
        <v>10</v>
      </c>
      <c r="AC7" s="36" t="s">
        <v>11</v>
      </c>
      <c r="AD7" s="37" t="s">
        <v>12</v>
      </c>
      <c r="AE7" s="38"/>
      <c r="AF7" s="35" t="s">
        <v>10</v>
      </c>
      <c r="AG7" s="36" t="s">
        <v>11</v>
      </c>
      <c r="AH7" s="37" t="s">
        <v>12</v>
      </c>
      <c r="AI7" s="38"/>
      <c r="AJ7" s="35" t="s">
        <v>10</v>
      </c>
      <c r="AK7" s="36" t="s">
        <v>11</v>
      </c>
      <c r="AL7" s="37" t="s">
        <v>12</v>
      </c>
      <c r="AM7" s="38"/>
      <c r="AN7" s="35" t="s">
        <v>10</v>
      </c>
      <c r="AO7" s="36" t="s">
        <v>11</v>
      </c>
      <c r="AP7" s="37" t="s">
        <v>12</v>
      </c>
      <c r="AQ7" s="38"/>
      <c r="AR7" s="35" t="s">
        <v>10</v>
      </c>
      <c r="AS7" s="36" t="s">
        <v>11</v>
      </c>
      <c r="AT7" s="37" t="s">
        <v>12</v>
      </c>
      <c r="AU7" s="148"/>
      <c r="AV7" s="35" t="s">
        <v>10</v>
      </c>
      <c r="AW7" s="36" t="s">
        <v>11</v>
      </c>
      <c r="AX7" s="37" t="s">
        <v>12</v>
      </c>
      <c r="AZ7" s="35" t="s">
        <v>10</v>
      </c>
      <c r="BA7" s="36" t="s">
        <v>11</v>
      </c>
      <c r="BB7" s="37" t="s">
        <v>12</v>
      </c>
    </row>
    <row r="8" spans="1:54" ht="16.5" thickBot="1" x14ac:dyDescent="0.3">
      <c r="F8" s="39"/>
      <c r="G8" s="40"/>
      <c r="I8" s="41" t="s">
        <v>24</v>
      </c>
      <c r="J8" s="42"/>
      <c r="Q8" s="43"/>
      <c r="R8" s="44" t="s">
        <v>25</v>
      </c>
      <c r="S8" s="45" t="s">
        <v>26</v>
      </c>
      <c r="T8" s="48"/>
      <c r="U8" s="49"/>
      <c r="V8" s="50" t="s">
        <v>26</v>
      </c>
      <c r="X8" s="48"/>
      <c r="Y8" s="49"/>
      <c r="Z8" s="50" t="s">
        <v>26</v>
      </c>
      <c r="AA8" s="38"/>
      <c r="AB8" s="48"/>
      <c r="AC8" s="49"/>
      <c r="AD8" s="50" t="s">
        <v>26</v>
      </c>
      <c r="AE8" s="38"/>
      <c r="AF8" s="48"/>
      <c r="AG8" s="49"/>
      <c r="AH8" s="50" t="s">
        <v>26</v>
      </c>
      <c r="AI8" s="38"/>
      <c r="AJ8" s="48"/>
      <c r="AK8" s="49"/>
      <c r="AL8" s="50" t="s">
        <v>26</v>
      </c>
      <c r="AM8" s="38"/>
      <c r="AN8" s="48"/>
      <c r="AO8" s="49"/>
      <c r="AP8" s="50" t="s">
        <v>26</v>
      </c>
      <c r="AQ8" s="38"/>
      <c r="AR8" s="48"/>
      <c r="AS8" s="49"/>
      <c r="AT8" s="50" t="s">
        <v>26</v>
      </c>
      <c r="AU8" s="148"/>
      <c r="AV8" s="48"/>
      <c r="AW8" s="49"/>
      <c r="AX8" s="50" t="s">
        <v>26</v>
      </c>
      <c r="AZ8" s="48"/>
      <c r="BA8" s="49"/>
      <c r="BB8" s="50" t="s">
        <v>26</v>
      </c>
    </row>
    <row r="9" spans="1:54" x14ac:dyDescent="0.25">
      <c r="F9" s="51" t="s">
        <v>10</v>
      </c>
      <c r="G9" s="177">
        <v>714.53380000000004</v>
      </c>
      <c r="I9" s="52"/>
      <c r="J9" s="165"/>
      <c r="K9" s="54"/>
      <c r="L9" s="54"/>
      <c r="M9" s="54"/>
      <c r="N9" s="54"/>
      <c r="O9" s="54"/>
      <c r="P9" s="54"/>
      <c r="Q9" s="166"/>
      <c r="R9" s="167"/>
      <c r="S9" s="168"/>
      <c r="T9" s="169"/>
      <c r="U9" s="165"/>
      <c r="V9" s="168"/>
      <c r="W9" s="57"/>
      <c r="X9" s="169"/>
      <c r="Y9" s="165"/>
      <c r="Z9" s="168"/>
      <c r="AA9" s="142"/>
      <c r="AB9" s="169"/>
      <c r="AC9" s="165"/>
      <c r="AD9" s="168"/>
      <c r="AE9" s="142"/>
      <c r="AF9" s="169"/>
      <c r="AG9" s="165"/>
      <c r="AH9" s="168"/>
      <c r="AI9" s="58"/>
      <c r="AJ9" s="56"/>
      <c r="AK9" s="53"/>
      <c r="AL9" s="55"/>
      <c r="AM9" s="58"/>
      <c r="AN9" s="56"/>
      <c r="AO9" s="53"/>
      <c r="AP9" s="55"/>
      <c r="AQ9" s="58"/>
      <c r="AR9" s="56"/>
      <c r="AS9" s="53"/>
      <c r="AT9" s="55"/>
      <c r="AU9" s="147"/>
      <c r="AV9" s="56"/>
      <c r="AW9" s="53"/>
      <c r="AX9" s="55"/>
      <c r="AZ9" s="56"/>
      <c r="BA9" s="53"/>
      <c r="BB9" s="55"/>
    </row>
    <row r="10" spans="1:54" x14ac:dyDescent="0.25">
      <c r="F10" s="51" t="s">
        <v>20</v>
      </c>
      <c r="G10" s="178"/>
      <c r="H10" s="4"/>
      <c r="I10" s="170">
        <v>1</v>
      </c>
      <c r="J10" s="141">
        <v>713.99</v>
      </c>
      <c r="Q10" s="142">
        <v>225.27</v>
      </c>
      <c r="R10" s="171"/>
      <c r="S10" s="135">
        <v>939.26</v>
      </c>
      <c r="T10" s="140">
        <v>100.46</v>
      </c>
      <c r="U10" s="141">
        <v>31.700000000000003</v>
      </c>
      <c r="V10" s="135">
        <v>132.16</v>
      </c>
      <c r="W10" s="57"/>
      <c r="X10" s="140">
        <v>114.66</v>
      </c>
      <c r="Y10" s="141">
        <v>36.18</v>
      </c>
      <c r="Z10" s="135">
        <v>150.84</v>
      </c>
      <c r="AA10" s="142"/>
      <c r="AB10" s="140">
        <v>114.66</v>
      </c>
      <c r="AC10" s="141">
        <v>36.18</v>
      </c>
      <c r="AD10" s="135">
        <v>150.84</v>
      </c>
      <c r="AE10" s="142"/>
      <c r="AF10" s="140">
        <v>114.66</v>
      </c>
      <c r="AG10" s="141">
        <v>36.18</v>
      </c>
      <c r="AH10" s="135">
        <v>150.84</v>
      </c>
      <c r="AI10" s="58"/>
      <c r="AJ10" s="140">
        <v>114.66</v>
      </c>
      <c r="AK10" s="141">
        <v>36.18</v>
      </c>
      <c r="AL10" s="135">
        <v>150.84</v>
      </c>
      <c r="AM10" s="142"/>
      <c r="AN10" s="140">
        <v>114.66</v>
      </c>
      <c r="AO10" s="141">
        <v>36.18</v>
      </c>
      <c r="AP10" s="135">
        <v>150.84</v>
      </c>
      <c r="AQ10" s="142"/>
      <c r="AR10" s="140">
        <v>599.33000000000004</v>
      </c>
      <c r="AS10" s="141">
        <v>189.09</v>
      </c>
      <c r="AT10" s="135">
        <v>788.42000000000007</v>
      </c>
      <c r="AU10" s="146"/>
      <c r="AV10" s="140">
        <v>114.66</v>
      </c>
      <c r="AW10" s="141">
        <v>36.170000000000016</v>
      </c>
      <c r="AX10" s="135">
        <v>150.83000000000001</v>
      </c>
      <c r="AZ10" s="61">
        <v>62.18</v>
      </c>
      <c r="BA10" s="59">
        <v>19.619999999999997</v>
      </c>
      <c r="BB10" s="62">
        <v>81.8</v>
      </c>
    </row>
    <row r="11" spans="1:54" x14ac:dyDescent="0.25">
      <c r="F11" s="51" t="s">
        <v>21</v>
      </c>
      <c r="G11" s="178"/>
      <c r="H11" s="4"/>
      <c r="I11" s="170">
        <v>2</v>
      </c>
      <c r="J11" s="141">
        <v>698.94</v>
      </c>
      <c r="Q11" s="142">
        <v>202.49</v>
      </c>
      <c r="R11" s="171"/>
      <c r="S11" s="135">
        <v>901.43000000000006</v>
      </c>
      <c r="T11" s="140">
        <v>95.42</v>
      </c>
      <c r="U11" s="141">
        <v>27.649999999999991</v>
      </c>
      <c r="V11" s="135">
        <v>123.07</v>
      </c>
      <c r="W11" s="57"/>
      <c r="X11" s="140">
        <v>115.73</v>
      </c>
      <c r="Y11" s="141">
        <v>33.520000000000003</v>
      </c>
      <c r="Z11" s="135">
        <v>149.25</v>
      </c>
      <c r="AA11" s="142"/>
      <c r="AB11" s="140">
        <v>115.73</v>
      </c>
      <c r="AC11" s="141">
        <v>33.520000000000003</v>
      </c>
      <c r="AD11" s="135">
        <v>149.25</v>
      </c>
      <c r="AE11" s="142"/>
      <c r="AF11" s="140">
        <v>115.73</v>
      </c>
      <c r="AG11" s="141">
        <v>33.520000000000003</v>
      </c>
      <c r="AH11" s="135">
        <v>149.25</v>
      </c>
      <c r="AI11" s="58"/>
      <c r="AJ11" s="140">
        <v>115.73</v>
      </c>
      <c r="AK11" s="141">
        <v>33.520000000000003</v>
      </c>
      <c r="AL11" s="135">
        <v>149.25</v>
      </c>
      <c r="AM11" s="142"/>
      <c r="AN11" s="140">
        <v>115.73</v>
      </c>
      <c r="AO11" s="141">
        <v>33.520000000000003</v>
      </c>
      <c r="AP11" s="135">
        <v>149.25</v>
      </c>
      <c r="AQ11" s="142"/>
      <c r="AR11" s="140">
        <v>583.21</v>
      </c>
      <c r="AS11" s="141">
        <v>168.97</v>
      </c>
      <c r="AT11" s="135">
        <v>752.18000000000006</v>
      </c>
      <c r="AU11" s="146"/>
      <c r="AV11" s="140">
        <v>115.71</v>
      </c>
      <c r="AW11" s="141">
        <v>33.519999999999996</v>
      </c>
      <c r="AX11" s="135">
        <v>149.22999999999999</v>
      </c>
      <c r="AZ11" s="61">
        <v>59.8</v>
      </c>
      <c r="BA11" s="59">
        <v>17.320000000000007</v>
      </c>
      <c r="BB11" s="62">
        <v>77.12</v>
      </c>
    </row>
    <row r="12" spans="1:54" x14ac:dyDescent="0.25">
      <c r="F12" s="51" t="s">
        <v>22</v>
      </c>
      <c r="G12" s="178"/>
      <c r="H12" s="4"/>
      <c r="I12" s="170">
        <v>3</v>
      </c>
      <c r="J12" s="141">
        <v>723.19</v>
      </c>
      <c r="Q12" s="142">
        <v>199.95</v>
      </c>
      <c r="R12" s="171"/>
      <c r="S12" s="135">
        <v>923.1400000000001</v>
      </c>
      <c r="T12" s="140">
        <v>94.85</v>
      </c>
      <c r="U12" s="141">
        <v>26.22</v>
      </c>
      <c r="V12" s="135">
        <v>121.07</v>
      </c>
      <c r="X12" s="140">
        <v>111.74</v>
      </c>
      <c r="Y12" s="141">
        <v>30.9</v>
      </c>
      <c r="Z12" s="135">
        <v>142.63999999999999</v>
      </c>
      <c r="AA12" s="142"/>
      <c r="AB12" s="140">
        <v>111.74</v>
      </c>
      <c r="AC12" s="141">
        <v>30.9</v>
      </c>
      <c r="AD12" s="135">
        <v>142.63999999999999</v>
      </c>
      <c r="AE12" s="142"/>
      <c r="AF12" s="140">
        <v>111.74</v>
      </c>
      <c r="AG12" s="141">
        <v>30.9</v>
      </c>
      <c r="AH12" s="135">
        <v>142.63999999999999</v>
      </c>
      <c r="AI12" s="58"/>
      <c r="AJ12" s="140">
        <v>111.74</v>
      </c>
      <c r="AK12" s="141">
        <v>30.9</v>
      </c>
      <c r="AL12" s="135">
        <v>142.63999999999999</v>
      </c>
      <c r="AM12" s="142"/>
      <c r="AN12" s="140">
        <v>111.74</v>
      </c>
      <c r="AO12" s="141">
        <v>30.9</v>
      </c>
      <c r="AP12" s="135">
        <v>142.63999999999999</v>
      </c>
      <c r="AQ12" s="142"/>
      <c r="AR12" s="140">
        <v>611.45000000000005</v>
      </c>
      <c r="AS12" s="141">
        <v>169.04999999999998</v>
      </c>
      <c r="AT12" s="135">
        <v>780.5</v>
      </c>
      <c r="AU12" s="146"/>
      <c r="AV12" s="140">
        <v>111.75</v>
      </c>
      <c r="AW12" s="141">
        <v>30.900000000000006</v>
      </c>
      <c r="AX12" s="135">
        <v>142.65</v>
      </c>
      <c r="AZ12" s="61">
        <v>59.76</v>
      </c>
      <c r="BA12" s="59">
        <v>16.520000000000003</v>
      </c>
      <c r="BB12" s="62">
        <v>76.28</v>
      </c>
    </row>
    <row r="13" spans="1:54" x14ac:dyDescent="0.25">
      <c r="F13" s="51" t="s">
        <v>23</v>
      </c>
      <c r="G13" s="178"/>
      <c r="H13" s="4"/>
      <c r="I13" s="170">
        <v>4</v>
      </c>
      <c r="J13" s="141">
        <v>704.32</v>
      </c>
      <c r="Q13" s="142">
        <v>223.29</v>
      </c>
      <c r="R13" s="171"/>
      <c r="S13" s="135">
        <v>927.61</v>
      </c>
      <c r="T13" s="140">
        <v>105.16</v>
      </c>
      <c r="U13" s="141">
        <v>33.340000000000003</v>
      </c>
      <c r="V13" s="145">
        <v>138.5</v>
      </c>
      <c r="W13" s="64"/>
      <c r="X13" s="143">
        <v>112.01</v>
      </c>
      <c r="Y13" s="144">
        <v>35.51</v>
      </c>
      <c r="Z13" s="145">
        <v>147.52000000000001</v>
      </c>
      <c r="AA13" s="142"/>
      <c r="AB13" s="143">
        <v>112.01</v>
      </c>
      <c r="AC13" s="144">
        <v>35.51</v>
      </c>
      <c r="AD13" s="145">
        <v>147.52000000000001</v>
      </c>
      <c r="AE13" s="142"/>
      <c r="AF13" s="143">
        <v>112.01</v>
      </c>
      <c r="AG13" s="144">
        <v>35.51</v>
      </c>
      <c r="AH13" s="145">
        <v>147.52000000000001</v>
      </c>
      <c r="AI13" s="58"/>
      <c r="AJ13" s="143">
        <v>112.01</v>
      </c>
      <c r="AK13" s="144">
        <v>35.51</v>
      </c>
      <c r="AL13" s="145">
        <v>147.52000000000001</v>
      </c>
      <c r="AM13" s="142"/>
      <c r="AN13" s="143">
        <v>112.01</v>
      </c>
      <c r="AO13" s="144">
        <v>35.51</v>
      </c>
      <c r="AP13" s="145">
        <v>147.52000000000001</v>
      </c>
      <c r="AQ13" s="142"/>
      <c r="AR13" s="143">
        <v>592.31000000000006</v>
      </c>
      <c r="AS13" s="141">
        <v>187.78</v>
      </c>
      <c r="AT13" s="135">
        <v>780.09</v>
      </c>
      <c r="AU13" s="146"/>
      <c r="AV13" s="140">
        <v>112.01</v>
      </c>
      <c r="AW13" s="141">
        <v>35.510000000000005</v>
      </c>
      <c r="AX13" s="135">
        <v>147.52000000000001</v>
      </c>
      <c r="AZ13" s="61">
        <v>58.87</v>
      </c>
      <c r="BA13" s="59">
        <v>18.670000000000009</v>
      </c>
      <c r="BB13" s="62">
        <v>77.540000000000006</v>
      </c>
    </row>
    <row r="14" spans="1:54" x14ac:dyDescent="0.25">
      <c r="F14" s="67" t="s">
        <v>27</v>
      </c>
      <c r="G14" s="179"/>
      <c r="H14" s="4"/>
      <c r="I14" s="170">
        <v>5</v>
      </c>
      <c r="J14" s="141">
        <v>535.11</v>
      </c>
      <c r="Q14" s="142">
        <v>166.37</v>
      </c>
      <c r="R14" s="171"/>
      <c r="S14" s="135">
        <v>701.48</v>
      </c>
      <c r="T14" s="140">
        <v>77.31</v>
      </c>
      <c r="U14" s="141">
        <v>24.03</v>
      </c>
      <c r="V14" s="145">
        <v>101.34</v>
      </c>
      <c r="W14" s="64"/>
      <c r="X14" s="143">
        <v>87.47</v>
      </c>
      <c r="Y14" s="144">
        <v>27.2</v>
      </c>
      <c r="Z14" s="145">
        <v>114.67</v>
      </c>
      <c r="AA14" s="142"/>
      <c r="AB14" s="143">
        <v>87.47</v>
      </c>
      <c r="AC14" s="144">
        <v>27.2</v>
      </c>
      <c r="AD14" s="145">
        <v>114.67</v>
      </c>
      <c r="AE14" s="142"/>
      <c r="AF14" s="143">
        <v>87.47</v>
      </c>
      <c r="AG14" s="144">
        <v>27.2</v>
      </c>
      <c r="AH14" s="145">
        <v>114.67</v>
      </c>
      <c r="AI14" s="58"/>
      <c r="AJ14" s="143">
        <v>87.47</v>
      </c>
      <c r="AK14" s="144">
        <v>27.2</v>
      </c>
      <c r="AL14" s="145">
        <v>114.67</v>
      </c>
      <c r="AM14" s="142"/>
      <c r="AN14" s="143">
        <v>87.47</v>
      </c>
      <c r="AO14" s="144">
        <v>27.2</v>
      </c>
      <c r="AP14" s="145">
        <v>114.67</v>
      </c>
      <c r="AQ14" s="142"/>
      <c r="AR14" s="143">
        <v>447.64</v>
      </c>
      <c r="AS14" s="141">
        <v>139.17000000000002</v>
      </c>
      <c r="AT14" s="135">
        <v>586.80999999999995</v>
      </c>
      <c r="AU14" s="146"/>
      <c r="AV14" s="140">
        <v>87.47</v>
      </c>
      <c r="AW14" s="141">
        <v>27.200000000000003</v>
      </c>
      <c r="AX14" s="135">
        <v>114.67</v>
      </c>
      <c r="AZ14" s="61">
        <v>42.38</v>
      </c>
      <c r="BA14" s="59">
        <v>13.18</v>
      </c>
      <c r="BB14" s="62">
        <v>55.56</v>
      </c>
    </row>
    <row r="15" spans="1:54" x14ac:dyDescent="0.25">
      <c r="F15" s="67" t="s">
        <v>28</v>
      </c>
      <c r="G15" s="179"/>
      <c r="H15" s="4"/>
      <c r="I15" s="170">
        <v>6</v>
      </c>
      <c r="J15" s="141">
        <v>725.74</v>
      </c>
      <c r="K15" s="141"/>
      <c r="L15" s="141"/>
      <c r="M15" s="141"/>
      <c r="N15" s="141"/>
      <c r="O15" s="141"/>
      <c r="P15" s="141"/>
      <c r="Q15" s="142">
        <v>213.26</v>
      </c>
      <c r="R15" s="171"/>
      <c r="S15" s="135">
        <v>939</v>
      </c>
      <c r="T15" s="140">
        <v>102.06</v>
      </c>
      <c r="U15" s="141">
        <v>29.990000000000009</v>
      </c>
      <c r="V15" s="145">
        <v>132.05000000000001</v>
      </c>
      <c r="W15" s="172"/>
      <c r="X15" s="143">
        <v>119.05</v>
      </c>
      <c r="Y15" s="144">
        <v>34.979999999999997</v>
      </c>
      <c r="Z15" s="145">
        <v>154.03</v>
      </c>
      <c r="AA15" s="142"/>
      <c r="AB15" s="143">
        <v>119.05</v>
      </c>
      <c r="AC15" s="144">
        <v>34.979999999999997</v>
      </c>
      <c r="AD15" s="145">
        <v>154.03</v>
      </c>
      <c r="AE15" s="142"/>
      <c r="AF15" s="143">
        <v>119.05</v>
      </c>
      <c r="AG15" s="144">
        <v>34.979999999999997</v>
      </c>
      <c r="AH15" s="145">
        <v>154.03</v>
      </c>
      <c r="AI15" s="58"/>
      <c r="AJ15" s="143">
        <v>119.05</v>
      </c>
      <c r="AK15" s="144">
        <v>34.979999999999997</v>
      </c>
      <c r="AL15" s="145">
        <v>154.03</v>
      </c>
      <c r="AM15" s="142"/>
      <c r="AN15" s="143">
        <v>119.05</v>
      </c>
      <c r="AO15" s="144">
        <v>34.979999999999997</v>
      </c>
      <c r="AP15" s="145">
        <v>154.03</v>
      </c>
      <c r="AQ15" s="142"/>
      <c r="AR15" s="143">
        <v>606.69000000000005</v>
      </c>
      <c r="AS15" s="141">
        <v>178.28</v>
      </c>
      <c r="AT15" s="135">
        <v>784.97</v>
      </c>
      <c r="AU15" s="146"/>
      <c r="AV15" s="140">
        <v>119.05</v>
      </c>
      <c r="AW15" s="141">
        <v>34.980000000000004</v>
      </c>
      <c r="AX15" s="135">
        <v>154.03</v>
      </c>
      <c r="AZ15" s="68">
        <v>58.87</v>
      </c>
      <c r="BA15" s="69">
        <v>17.300000000000004</v>
      </c>
      <c r="BB15" s="71">
        <v>76.17</v>
      </c>
    </row>
    <row r="16" spans="1:54" x14ac:dyDescent="0.25">
      <c r="F16" s="51" t="s">
        <v>11</v>
      </c>
      <c r="G16" s="180">
        <v>225.95949999999999</v>
      </c>
      <c r="H16" s="4"/>
      <c r="I16" s="170">
        <v>7</v>
      </c>
      <c r="J16" s="141">
        <v>729.28</v>
      </c>
      <c r="Q16" s="142">
        <v>237.39</v>
      </c>
      <c r="R16" s="171"/>
      <c r="S16" s="135">
        <v>966.67</v>
      </c>
      <c r="T16" s="140">
        <v>103.92</v>
      </c>
      <c r="U16" s="141">
        <v>33.83</v>
      </c>
      <c r="V16" s="145">
        <v>137.75</v>
      </c>
      <c r="W16" s="64"/>
      <c r="X16" s="143">
        <v>115.65</v>
      </c>
      <c r="Y16" s="144">
        <v>37.65</v>
      </c>
      <c r="Z16" s="145">
        <v>153.30000000000001</v>
      </c>
      <c r="AA16" s="142"/>
      <c r="AB16" s="143">
        <v>115.65</v>
      </c>
      <c r="AC16" s="144">
        <v>37.65</v>
      </c>
      <c r="AD16" s="145">
        <v>153.30000000000001</v>
      </c>
      <c r="AE16" s="142"/>
      <c r="AF16" s="143">
        <v>115.65</v>
      </c>
      <c r="AG16" s="144">
        <v>37.65</v>
      </c>
      <c r="AH16" s="145">
        <v>153.30000000000001</v>
      </c>
      <c r="AI16" s="58"/>
      <c r="AJ16" s="143">
        <v>115.65</v>
      </c>
      <c r="AK16" s="144">
        <v>37.65</v>
      </c>
      <c r="AL16" s="145">
        <v>153.30000000000001</v>
      </c>
      <c r="AM16" s="142"/>
      <c r="AN16" s="143">
        <v>115.65</v>
      </c>
      <c r="AO16" s="144">
        <v>37.65</v>
      </c>
      <c r="AP16" s="145">
        <v>153.30000000000001</v>
      </c>
      <c r="AQ16" s="142"/>
      <c r="AR16" s="143">
        <v>613.63</v>
      </c>
      <c r="AS16" s="141">
        <v>199.73999999999998</v>
      </c>
      <c r="AT16" s="135">
        <v>813.37</v>
      </c>
      <c r="AU16" s="146"/>
      <c r="AV16" s="140">
        <v>115.65</v>
      </c>
      <c r="AW16" s="141">
        <v>37.639999999999986</v>
      </c>
      <c r="AX16" s="135">
        <v>153.29</v>
      </c>
      <c r="AZ16" s="68">
        <v>60.07</v>
      </c>
      <c r="BA16" s="69">
        <v>19.559999999999995</v>
      </c>
      <c r="BB16" s="71">
        <v>79.63</v>
      </c>
    </row>
    <row r="17" spans="1:54" ht="16.5" thickBot="1" x14ac:dyDescent="0.3">
      <c r="F17" s="51" t="s">
        <v>26</v>
      </c>
      <c r="G17" s="39"/>
      <c r="H17" s="4"/>
      <c r="I17" s="170">
        <v>8</v>
      </c>
      <c r="J17" s="141">
        <v>622.96</v>
      </c>
      <c r="Q17" s="142">
        <v>258.44</v>
      </c>
      <c r="R17" s="171"/>
      <c r="S17" s="135">
        <v>881.40000000000009</v>
      </c>
      <c r="T17" s="140">
        <v>91.73</v>
      </c>
      <c r="U17" s="141">
        <v>38.059999999999988</v>
      </c>
      <c r="V17" s="145">
        <v>129.79</v>
      </c>
      <c r="W17" s="64"/>
      <c r="X17" s="143">
        <v>101.07</v>
      </c>
      <c r="Y17" s="144">
        <v>41.93</v>
      </c>
      <c r="Z17" s="145">
        <v>143</v>
      </c>
      <c r="AA17" s="142"/>
      <c r="AB17" s="143">
        <v>101.07</v>
      </c>
      <c r="AC17" s="144">
        <v>41.93</v>
      </c>
      <c r="AD17" s="145">
        <v>143</v>
      </c>
      <c r="AE17" s="142"/>
      <c r="AF17" s="143">
        <v>101.07</v>
      </c>
      <c r="AG17" s="144">
        <v>41.93</v>
      </c>
      <c r="AH17" s="145">
        <v>143</v>
      </c>
      <c r="AI17" s="58"/>
      <c r="AJ17" s="143">
        <v>101.07</v>
      </c>
      <c r="AK17" s="144">
        <v>41.93</v>
      </c>
      <c r="AL17" s="145">
        <v>143</v>
      </c>
      <c r="AM17" s="142"/>
      <c r="AN17" s="143">
        <v>101.07</v>
      </c>
      <c r="AO17" s="144">
        <v>41.93</v>
      </c>
      <c r="AP17" s="145">
        <v>143</v>
      </c>
      <c r="AQ17" s="142"/>
      <c r="AR17" s="143">
        <v>521.8900000000001</v>
      </c>
      <c r="AS17" s="141">
        <v>216.51</v>
      </c>
      <c r="AT17" s="135">
        <v>738.40000000000009</v>
      </c>
      <c r="AU17" s="146"/>
      <c r="AV17" s="140">
        <v>101.08</v>
      </c>
      <c r="AW17" s="141">
        <v>41.929999999999993</v>
      </c>
      <c r="AX17" s="135">
        <v>143.01</v>
      </c>
      <c r="AZ17" s="68">
        <v>52.49</v>
      </c>
      <c r="BA17" s="69">
        <v>21.779999999999994</v>
      </c>
      <c r="BB17" s="71">
        <v>74.27</v>
      </c>
    </row>
    <row r="18" spans="1:54" ht="16.5" thickBot="1" x14ac:dyDescent="0.3">
      <c r="F18" s="72" t="s">
        <v>12</v>
      </c>
      <c r="G18" s="181">
        <f>ROUND(SUM(G9:G16),2)</f>
        <v>940.49</v>
      </c>
      <c r="H18" s="4"/>
      <c r="I18" s="170">
        <v>9</v>
      </c>
      <c r="J18" s="141">
        <v>737.06</v>
      </c>
      <c r="Q18" s="142">
        <v>193.29</v>
      </c>
      <c r="R18" s="171"/>
      <c r="S18" s="135">
        <v>930.34999999999991</v>
      </c>
      <c r="T18" s="140">
        <v>109</v>
      </c>
      <c r="U18" s="141">
        <v>28.590000000000003</v>
      </c>
      <c r="V18" s="145">
        <v>137.59</v>
      </c>
      <c r="W18" s="64"/>
      <c r="X18" s="143">
        <v>120.16</v>
      </c>
      <c r="Y18" s="144">
        <v>31.51</v>
      </c>
      <c r="Z18" s="145">
        <v>151.66999999999999</v>
      </c>
      <c r="AA18" s="142"/>
      <c r="AB18" s="143">
        <v>120.16</v>
      </c>
      <c r="AC18" s="144">
        <v>31.51</v>
      </c>
      <c r="AD18" s="145">
        <v>151.66999999999999</v>
      </c>
      <c r="AE18" s="142"/>
      <c r="AF18" s="143">
        <v>120.16</v>
      </c>
      <c r="AG18" s="144">
        <v>31.51</v>
      </c>
      <c r="AH18" s="145">
        <v>151.66999999999999</v>
      </c>
      <c r="AI18" s="58"/>
      <c r="AJ18" s="143">
        <v>120.16</v>
      </c>
      <c r="AK18" s="144">
        <v>31.51</v>
      </c>
      <c r="AL18" s="145">
        <v>151.66999999999999</v>
      </c>
      <c r="AM18" s="142"/>
      <c r="AN18" s="143">
        <v>120.16</v>
      </c>
      <c r="AO18" s="144">
        <v>31.51</v>
      </c>
      <c r="AP18" s="145">
        <v>151.66999999999999</v>
      </c>
      <c r="AQ18" s="142"/>
      <c r="AR18" s="143">
        <v>616.9</v>
      </c>
      <c r="AS18" s="141">
        <v>161.78</v>
      </c>
      <c r="AT18" s="135">
        <v>778.68</v>
      </c>
      <c r="AU18" s="146"/>
      <c r="AV18" s="140">
        <v>120.17</v>
      </c>
      <c r="AW18" s="141">
        <v>31.510000000000005</v>
      </c>
      <c r="AX18" s="135">
        <v>151.68</v>
      </c>
      <c r="AZ18" s="68">
        <v>60.34</v>
      </c>
      <c r="BA18" s="69">
        <v>15.829999999999998</v>
      </c>
      <c r="BB18" s="71">
        <v>76.17</v>
      </c>
    </row>
    <row r="19" spans="1:54" ht="16.5" thickBot="1" x14ac:dyDescent="0.3">
      <c r="F19" s="72" t="s">
        <v>29</v>
      </c>
      <c r="G19" s="182"/>
      <c r="H19" s="4"/>
      <c r="I19" s="170">
        <v>10</v>
      </c>
      <c r="J19" s="141">
        <v>705.75</v>
      </c>
      <c r="Q19" s="142">
        <v>226.49</v>
      </c>
      <c r="R19" s="171"/>
      <c r="S19" s="135">
        <v>932.24</v>
      </c>
      <c r="T19" s="140">
        <v>103.62</v>
      </c>
      <c r="U19" s="141">
        <v>33.25</v>
      </c>
      <c r="V19" s="145">
        <v>136.87</v>
      </c>
      <c r="W19" s="64"/>
      <c r="X19" s="143">
        <v>112.15</v>
      </c>
      <c r="Y19" s="144">
        <v>36</v>
      </c>
      <c r="Z19" s="145">
        <v>148.15</v>
      </c>
      <c r="AA19" s="142"/>
      <c r="AB19" s="143">
        <v>112.15</v>
      </c>
      <c r="AC19" s="144">
        <v>36</v>
      </c>
      <c r="AD19" s="145">
        <v>148.15</v>
      </c>
      <c r="AE19" s="142"/>
      <c r="AF19" s="143">
        <v>112.15</v>
      </c>
      <c r="AG19" s="144">
        <v>36</v>
      </c>
      <c r="AH19" s="145">
        <v>148.15</v>
      </c>
      <c r="AI19" s="58"/>
      <c r="AJ19" s="143">
        <v>112.15</v>
      </c>
      <c r="AK19" s="144">
        <v>36</v>
      </c>
      <c r="AL19" s="145">
        <v>148.15</v>
      </c>
      <c r="AM19" s="142"/>
      <c r="AN19" s="143">
        <v>112.15</v>
      </c>
      <c r="AO19" s="144">
        <v>36</v>
      </c>
      <c r="AP19" s="145">
        <v>148.15</v>
      </c>
      <c r="AQ19" s="142"/>
      <c r="AR19" s="143">
        <v>593.6</v>
      </c>
      <c r="AS19" s="141">
        <v>190.49</v>
      </c>
      <c r="AT19" s="135">
        <v>784.09</v>
      </c>
      <c r="AU19" s="146"/>
      <c r="AV19" s="140">
        <v>112.16</v>
      </c>
      <c r="AW19" s="141">
        <v>36</v>
      </c>
      <c r="AX19" s="135">
        <v>148.16</v>
      </c>
      <c r="AY19" s="4"/>
      <c r="AZ19" s="68">
        <v>56.17</v>
      </c>
      <c r="BA19" s="69">
        <v>18.03</v>
      </c>
      <c r="BB19" s="71">
        <v>74.2</v>
      </c>
    </row>
    <row r="20" spans="1:54" x14ac:dyDescent="0.25">
      <c r="A20" s="28"/>
      <c r="B20" s="28"/>
      <c r="C20" s="28"/>
      <c r="D20" s="28"/>
      <c r="E20" s="28"/>
      <c r="G20" s="18"/>
      <c r="H20" s="4"/>
      <c r="I20" s="170">
        <v>11</v>
      </c>
      <c r="J20" s="141">
        <v>725.17</v>
      </c>
      <c r="Q20" s="142">
        <v>225.2</v>
      </c>
      <c r="R20" s="171"/>
      <c r="S20" s="135">
        <v>950.36999999999989</v>
      </c>
      <c r="T20" s="140">
        <v>111.18</v>
      </c>
      <c r="U20" s="141">
        <v>34.53</v>
      </c>
      <c r="V20" s="145">
        <v>145.71</v>
      </c>
      <c r="W20" s="64"/>
      <c r="X20" s="143">
        <v>110.77</v>
      </c>
      <c r="Y20" s="144">
        <v>34.4</v>
      </c>
      <c r="Z20" s="145">
        <v>145.16999999999999</v>
      </c>
      <c r="AA20" s="142"/>
      <c r="AB20" s="143">
        <v>110.77</v>
      </c>
      <c r="AC20" s="144">
        <v>34.4</v>
      </c>
      <c r="AD20" s="145">
        <v>145.16999999999999</v>
      </c>
      <c r="AE20" s="142"/>
      <c r="AF20" s="143">
        <v>110.77</v>
      </c>
      <c r="AG20" s="144">
        <v>34.4</v>
      </c>
      <c r="AH20" s="145">
        <v>145.16999999999999</v>
      </c>
      <c r="AI20" s="58"/>
      <c r="AJ20" s="143">
        <v>110.77</v>
      </c>
      <c r="AK20" s="144">
        <v>34.4</v>
      </c>
      <c r="AL20" s="145">
        <v>145.16999999999999</v>
      </c>
      <c r="AM20" s="142"/>
      <c r="AN20" s="143">
        <v>110.77</v>
      </c>
      <c r="AO20" s="144">
        <v>34.4</v>
      </c>
      <c r="AP20" s="145">
        <v>145.16999999999999</v>
      </c>
      <c r="AQ20" s="142"/>
      <c r="AR20" s="143">
        <v>614.4</v>
      </c>
      <c r="AS20" s="141">
        <v>190.79999999999998</v>
      </c>
      <c r="AT20" s="135">
        <v>805.19999999999993</v>
      </c>
      <c r="AU20" s="146"/>
      <c r="AV20" s="140">
        <v>110.76</v>
      </c>
      <c r="AW20" s="141">
        <v>34.399999999999991</v>
      </c>
      <c r="AX20" s="135">
        <v>145.16</v>
      </c>
      <c r="AZ20" s="68">
        <v>59.45</v>
      </c>
      <c r="BA20" s="69">
        <v>18.459999999999994</v>
      </c>
      <c r="BB20" s="71">
        <v>77.91</v>
      </c>
    </row>
    <row r="21" spans="1:54" ht="16.5" thickBot="1" x14ac:dyDescent="0.3">
      <c r="A21" s="28"/>
      <c r="B21" s="28"/>
      <c r="C21" s="28"/>
      <c r="D21" s="28"/>
      <c r="E21" s="28"/>
      <c r="F21" s="3" t="s">
        <v>30</v>
      </c>
      <c r="H21" s="4"/>
      <c r="I21" s="170">
        <v>12</v>
      </c>
      <c r="J21" s="141">
        <v>715.37</v>
      </c>
      <c r="Q21" s="142">
        <v>234.85</v>
      </c>
      <c r="R21" s="171"/>
      <c r="S21" s="135">
        <v>950.22</v>
      </c>
      <c r="T21" s="140">
        <v>110.73</v>
      </c>
      <c r="U21" s="141">
        <v>36.350000000000009</v>
      </c>
      <c r="V21" s="145">
        <v>147.08000000000001</v>
      </c>
      <c r="W21" s="64"/>
      <c r="X21" s="143">
        <v>109.84</v>
      </c>
      <c r="Y21" s="144">
        <v>36.06</v>
      </c>
      <c r="Z21" s="145">
        <v>145.9</v>
      </c>
      <c r="AA21" s="142"/>
      <c r="AB21" s="143">
        <v>109.84</v>
      </c>
      <c r="AC21" s="144">
        <v>36.06</v>
      </c>
      <c r="AD21" s="145">
        <v>145.9</v>
      </c>
      <c r="AE21" s="142"/>
      <c r="AF21" s="143">
        <v>109.84</v>
      </c>
      <c r="AG21" s="144">
        <v>36.06</v>
      </c>
      <c r="AH21" s="145">
        <v>145.9</v>
      </c>
      <c r="AI21" s="58"/>
      <c r="AJ21" s="143">
        <v>109.84</v>
      </c>
      <c r="AK21" s="144">
        <v>36.06</v>
      </c>
      <c r="AL21" s="145">
        <v>145.9</v>
      </c>
      <c r="AM21" s="142"/>
      <c r="AN21" s="143">
        <v>109.84</v>
      </c>
      <c r="AO21" s="144">
        <v>36.06</v>
      </c>
      <c r="AP21" s="145">
        <v>145.9</v>
      </c>
      <c r="AQ21" s="142"/>
      <c r="AR21" s="143">
        <v>605.53</v>
      </c>
      <c r="AS21" s="141">
        <v>198.79</v>
      </c>
      <c r="AT21" s="135">
        <v>804.31999999999994</v>
      </c>
      <c r="AU21" s="146"/>
      <c r="AV21" s="140">
        <v>109.84</v>
      </c>
      <c r="AW21" s="141">
        <v>36.06</v>
      </c>
      <c r="AX21" s="135">
        <v>145.9</v>
      </c>
      <c r="AZ21" s="68">
        <v>60.54</v>
      </c>
      <c r="BA21" s="69">
        <v>19.869999999999997</v>
      </c>
      <c r="BB21" s="71">
        <v>80.41</v>
      </c>
    </row>
    <row r="22" spans="1:54" ht="16.5" thickBot="1" x14ac:dyDescent="0.3">
      <c r="A22" s="28"/>
      <c r="B22" s="28"/>
      <c r="C22" s="28"/>
      <c r="D22" s="28"/>
      <c r="E22" s="28"/>
      <c r="F22" s="73"/>
      <c r="G22" s="74">
        <f>'[1]3_Gas'!E13*42/('[1]3_Gas'!E10*1000)</f>
        <v>0</v>
      </c>
      <c r="H22" s="4"/>
      <c r="I22" s="170">
        <v>13</v>
      </c>
      <c r="J22" s="141">
        <v>714.53</v>
      </c>
      <c r="Q22" s="142">
        <v>225.96</v>
      </c>
      <c r="R22" s="171"/>
      <c r="S22" s="135">
        <v>940.49</v>
      </c>
      <c r="T22" s="140">
        <v>111.78</v>
      </c>
      <c r="U22" s="141">
        <v>35.349999999999994</v>
      </c>
      <c r="V22" s="145">
        <v>147.13</v>
      </c>
      <c r="W22" s="64"/>
      <c r="X22" s="143">
        <v>113.04</v>
      </c>
      <c r="Y22" s="144">
        <v>35.74</v>
      </c>
      <c r="Z22" s="145">
        <v>148.78</v>
      </c>
      <c r="AA22" s="142"/>
      <c r="AB22" s="143">
        <v>111.78847643249793</v>
      </c>
      <c r="AC22" s="144">
        <v>35.351523567502056</v>
      </c>
      <c r="AD22" s="145">
        <v>147.13999999999999</v>
      </c>
      <c r="AE22" s="142"/>
      <c r="AF22" s="143">
        <v>142.84674010356304</v>
      </c>
      <c r="AG22" s="144">
        <v>45.173259896436974</v>
      </c>
      <c r="AH22" s="145">
        <v>188.02</v>
      </c>
      <c r="AI22" s="58"/>
      <c r="AJ22" s="143">
        <v>61.729058788503863</v>
      </c>
      <c r="AK22" s="144">
        <v>19.520941211496137</v>
      </c>
      <c r="AL22" s="145">
        <v>81.25</v>
      </c>
      <c r="AM22" s="142"/>
      <c r="AN22" s="143">
        <v>285.12572467543509</v>
      </c>
      <c r="AO22" s="144">
        <v>90.174275324564832</v>
      </c>
      <c r="AP22" s="145">
        <v>375.29999999999995</v>
      </c>
      <c r="AQ22" s="142"/>
      <c r="AR22" s="143">
        <v>601.49</v>
      </c>
      <c r="AS22" s="141">
        <v>190.22</v>
      </c>
      <c r="AT22" s="135">
        <v>791.71</v>
      </c>
      <c r="AU22" s="146"/>
      <c r="AV22" s="140">
        <v>113.02</v>
      </c>
      <c r="AW22" s="141">
        <v>35.739999999999995</v>
      </c>
      <c r="AX22" s="135">
        <v>148.76</v>
      </c>
      <c r="AZ22" s="68">
        <v>61.74</v>
      </c>
      <c r="BA22" s="69">
        <v>19.520000000000003</v>
      </c>
      <c r="BB22" s="71">
        <v>81.260000000000005</v>
      </c>
    </row>
    <row r="23" spans="1:54" x14ac:dyDescent="0.25">
      <c r="A23" s="28"/>
      <c r="B23" s="28"/>
      <c r="C23" s="28"/>
      <c r="D23" s="28"/>
      <c r="E23" s="28"/>
      <c r="G23" s="18"/>
      <c r="H23" s="4"/>
      <c r="I23" s="170"/>
      <c r="J23" s="141"/>
      <c r="Q23" s="142"/>
      <c r="R23" s="171"/>
      <c r="S23" s="135"/>
      <c r="T23" s="140"/>
      <c r="U23" s="141"/>
      <c r="V23" s="145"/>
      <c r="W23" s="64"/>
      <c r="X23" s="143"/>
      <c r="Y23" s="144"/>
      <c r="Z23" s="145"/>
      <c r="AA23" s="142"/>
      <c r="AB23" s="143"/>
      <c r="AC23" s="144"/>
      <c r="AD23" s="145"/>
      <c r="AE23" s="142"/>
      <c r="AF23" s="143"/>
      <c r="AG23" s="144"/>
      <c r="AH23" s="145"/>
      <c r="AI23" s="58"/>
      <c r="AJ23" s="65"/>
      <c r="AK23" s="66"/>
      <c r="AL23" s="63"/>
      <c r="AM23" s="58"/>
      <c r="AN23" s="65"/>
      <c r="AO23" s="66"/>
      <c r="AP23" s="63"/>
      <c r="AQ23" s="58"/>
      <c r="AR23" s="65"/>
      <c r="AS23" s="59"/>
      <c r="AT23" s="60"/>
      <c r="AU23" s="147"/>
      <c r="AV23" s="68"/>
      <c r="AW23" s="69"/>
      <c r="AX23" s="70"/>
      <c r="AZ23" s="68"/>
      <c r="BA23" s="69"/>
      <c r="BB23" s="71"/>
    </row>
    <row r="24" spans="1:54" x14ac:dyDescent="0.25">
      <c r="A24" s="28"/>
      <c r="B24" s="28"/>
      <c r="C24" s="28"/>
      <c r="D24" s="28"/>
      <c r="E24" s="28"/>
      <c r="F24" s="73"/>
      <c r="G24" s="18"/>
      <c r="H24" s="4"/>
      <c r="I24" s="170"/>
      <c r="J24" s="141"/>
      <c r="Q24" s="142"/>
      <c r="R24" s="171"/>
      <c r="S24" s="135"/>
      <c r="T24" s="140"/>
      <c r="U24" s="141"/>
      <c r="V24" s="145"/>
      <c r="W24" s="64"/>
      <c r="X24" s="143"/>
      <c r="Y24" s="144"/>
      <c r="Z24" s="145"/>
      <c r="AA24" s="142"/>
      <c r="AB24" s="143"/>
      <c r="AC24" s="144"/>
      <c r="AD24" s="145"/>
      <c r="AE24" s="142"/>
      <c r="AF24" s="143"/>
      <c r="AG24" s="144"/>
      <c r="AH24" s="145"/>
      <c r="AI24" s="58"/>
      <c r="AJ24" s="65"/>
      <c r="AK24" s="66"/>
      <c r="AL24" s="63"/>
      <c r="AM24" s="58"/>
      <c r="AN24" s="65"/>
      <c r="AO24" s="66"/>
      <c r="AP24" s="63"/>
      <c r="AQ24" s="58"/>
      <c r="AR24" s="65"/>
      <c r="AS24" s="59"/>
      <c r="AT24" s="60"/>
      <c r="AU24" s="147"/>
      <c r="AV24" s="68"/>
      <c r="AW24" s="69"/>
      <c r="AX24" s="70"/>
      <c r="AZ24" s="68"/>
      <c r="BA24" s="69"/>
      <c r="BB24" s="71"/>
    </row>
    <row r="25" spans="1:54" ht="18.75" customHeight="1" x14ac:dyDescent="0.25">
      <c r="A25" s="28"/>
      <c r="B25" s="28"/>
      <c r="C25" s="28"/>
      <c r="D25" s="28"/>
      <c r="E25" s="28"/>
      <c r="F25" s="73"/>
      <c r="G25" s="18"/>
      <c r="H25" s="4"/>
      <c r="I25" s="170"/>
      <c r="J25" s="141"/>
      <c r="Q25" s="142"/>
      <c r="R25" s="171"/>
      <c r="S25" s="135"/>
      <c r="T25" s="140"/>
      <c r="U25" s="141"/>
      <c r="V25" s="145"/>
      <c r="W25" s="64"/>
      <c r="X25" s="143"/>
      <c r="Y25" s="144"/>
      <c r="Z25" s="145"/>
      <c r="AA25" s="142"/>
      <c r="AB25" s="143"/>
      <c r="AC25" s="144"/>
      <c r="AD25" s="145"/>
      <c r="AE25" s="142"/>
      <c r="AF25" s="143"/>
      <c r="AG25" s="144"/>
      <c r="AH25" s="145"/>
      <c r="AI25" s="58"/>
      <c r="AJ25" s="65"/>
      <c r="AK25" s="66"/>
      <c r="AL25" s="63"/>
      <c r="AM25" s="58"/>
      <c r="AN25" s="65"/>
      <c r="AO25" s="66"/>
      <c r="AP25" s="63"/>
      <c r="AQ25" s="58"/>
      <c r="AR25" s="65"/>
      <c r="AS25" s="59"/>
      <c r="AT25" s="60"/>
      <c r="AU25" s="147"/>
      <c r="AV25" s="68"/>
      <c r="AW25" s="69"/>
      <c r="AX25" s="70"/>
      <c r="AZ25" s="68"/>
      <c r="BA25" s="69"/>
      <c r="BB25" s="71"/>
    </row>
    <row r="26" spans="1:54" x14ac:dyDescent="0.25">
      <c r="A26" s="28"/>
      <c r="B26" s="28"/>
      <c r="C26" s="28"/>
      <c r="D26" s="28"/>
      <c r="E26" s="28"/>
      <c r="F26" s="73"/>
      <c r="G26" s="18"/>
      <c r="H26" s="4"/>
      <c r="I26" s="170"/>
      <c r="J26" s="141"/>
      <c r="Q26" s="142"/>
      <c r="R26" s="171"/>
      <c r="S26" s="135"/>
      <c r="T26" s="140"/>
      <c r="U26" s="141"/>
      <c r="V26" s="145"/>
      <c r="W26" s="64"/>
      <c r="X26" s="143"/>
      <c r="Y26" s="144"/>
      <c r="Z26" s="145"/>
      <c r="AA26" s="142"/>
      <c r="AB26" s="143"/>
      <c r="AC26" s="144"/>
      <c r="AD26" s="145"/>
      <c r="AE26" s="142"/>
      <c r="AF26" s="143"/>
      <c r="AG26" s="144"/>
      <c r="AH26" s="145"/>
      <c r="AI26" s="58"/>
      <c r="AJ26" s="65"/>
      <c r="AK26" s="66"/>
      <c r="AL26" s="63"/>
      <c r="AM26" s="58"/>
      <c r="AN26" s="65"/>
      <c r="AO26" s="66"/>
      <c r="AP26" s="63"/>
      <c r="AQ26" s="58"/>
      <c r="AR26" s="65"/>
      <c r="AS26" s="59"/>
      <c r="AT26" s="60"/>
      <c r="AU26" s="147"/>
      <c r="AV26" s="61"/>
      <c r="AW26" s="59"/>
      <c r="AX26" s="60"/>
      <c r="AZ26" s="61"/>
      <c r="BA26" s="59"/>
      <c r="BB26" s="62"/>
    </row>
    <row r="27" spans="1:54" x14ac:dyDescent="0.25">
      <c r="A27" s="28"/>
      <c r="B27" s="28"/>
      <c r="C27" s="28"/>
      <c r="D27" s="28"/>
      <c r="E27" s="28"/>
      <c r="G27" s="18"/>
      <c r="H27" s="4"/>
      <c r="I27" s="170"/>
      <c r="J27" s="141"/>
      <c r="Q27" s="142"/>
      <c r="R27" s="171"/>
      <c r="S27" s="135"/>
      <c r="T27" s="140"/>
      <c r="U27" s="141"/>
      <c r="V27" s="145"/>
      <c r="W27" s="64"/>
      <c r="X27" s="143"/>
      <c r="Y27" s="144"/>
      <c r="Z27" s="145"/>
      <c r="AA27" s="142"/>
      <c r="AB27" s="143"/>
      <c r="AC27" s="144"/>
      <c r="AD27" s="145"/>
      <c r="AE27" s="142"/>
      <c r="AF27" s="143"/>
      <c r="AG27" s="144"/>
      <c r="AH27" s="145"/>
      <c r="AI27" s="58"/>
      <c r="AJ27" s="65"/>
      <c r="AK27" s="66"/>
      <c r="AL27" s="63"/>
      <c r="AM27" s="58"/>
      <c r="AN27" s="65"/>
      <c r="AO27" s="66"/>
      <c r="AP27" s="63"/>
      <c r="AQ27" s="58"/>
      <c r="AR27" s="65"/>
      <c r="AS27" s="59"/>
      <c r="AT27" s="60"/>
      <c r="AU27" s="147"/>
      <c r="AV27" s="61"/>
      <c r="AW27" s="59"/>
      <c r="AX27" s="60"/>
      <c r="AZ27" s="61"/>
      <c r="BA27" s="59"/>
      <c r="BB27" s="62"/>
    </row>
    <row r="28" spans="1:54" x14ac:dyDescent="0.25">
      <c r="A28" s="28"/>
      <c r="B28" s="28"/>
      <c r="C28" s="28"/>
      <c r="D28" s="28"/>
      <c r="E28" s="28"/>
      <c r="H28" s="4"/>
      <c r="I28" s="170"/>
      <c r="J28" s="141"/>
      <c r="Q28" s="142"/>
      <c r="R28" s="171"/>
      <c r="S28" s="135"/>
      <c r="T28" s="140"/>
      <c r="U28" s="141"/>
      <c r="V28" s="145"/>
      <c r="W28" s="64"/>
      <c r="X28" s="143"/>
      <c r="Y28" s="144"/>
      <c r="Z28" s="145"/>
      <c r="AA28" s="142"/>
      <c r="AB28" s="143"/>
      <c r="AC28" s="144"/>
      <c r="AD28" s="145"/>
      <c r="AE28" s="142"/>
      <c r="AF28" s="143"/>
      <c r="AG28" s="144"/>
      <c r="AH28" s="145"/>
      <c r="AI28" s="58"/>
      <c r="AJ28" s="65"/>
      <c r="AK28" s="66"/>
      <c r="AL28" s="63"/>
      <c r="AM28" s="58"/>
      <c r="AN28" s="65"/>
      <c r="AO28" s="66"/>
      <c r="AP28" s="63"/>
      <c r="AQ28" s="58"/>
      <c r="AR28" s="65"/>
      <c r="AS28" s="59"/>
      <c r="AT28" s="60"/>
      <c r="AU28" s="147"/>
      <c r="AV28" s="61"/>
      <c r="AW28" s="59"/>
      <c r="AX28" s="60"/>
      <c r="AZ28" s="61"/>
      <c r="BA28" s="59"/>
      <c r="BB28" s="62"/>
    </row>
    <row r="29" spans="1:54" x14ac:dyDescent="0.25">
      <c r="A29" s="28"/>
      <c r="B29" s="28"/>
      <c r="C29" s="28"/>
      <c r="D29" s="28"/>
      <c r="E29" s="28"/>
      <c r="H29" s="4"/>
      <c r="I29" s="170"/>
      <c r="J29" s="141"/>
      <c r="Q29" s="142"/>
      <c r="R29" s="171"/>
      <c r="S29" s="135"/>
      <c r="T29" s="140"/>
      <c r="U29" s="141"/>
      <c r="V29" s="145"/>
      <c r="W29" s="64"/>
      <c r="X29" s="143"/>
      <c r="Y29" s="144"/>
      <c r="Z29" s="145"/>
      <c r="AA29" s="142"/>
      <c r="AB29" s="143"/>
      <c r="AC29" s="144"/>
      <c r="AD29" s="145"/>
      <c r="AE29" s="142"/>
      <c r="AF29" s="143"/>
      <c r="AG29" s="144"/>
      <c r="AH29" s="145"/>
      <c r="AI29" s="58"/>
      <c r="AJ29" s="65"/>
      <c r="AK29" s="66"/>
      <c r="AL29" s="63"/>
      <c r="AM29" s="58"/>
      <c r="AN29" s="65"/>
      <c r="AO29" s="66"/>
      <c r="AP29" s="63"/>
      <c r="AQ29" s="58"/>
      <c r="AR29" s="65"/>
      <c r="AS29" s="59"/>
      <c r="AT29" s="60"/>
      <c r="AU29" s="147"/>
      <c r="AV29" s="61"/>
      <c r="AW29" s="59"/>
      <c r="AX29" s="60"/>
      <c r="AZ29" s="61"/>
      <c r="BA29" s="59"/>
      <c r="BB29" s="62"/>
    </row>
    <row r="30" spans="1:54" x14ac:dyDescent="0.25">
      <c r="A30" s="28"/>
      <c r="B30" s="28"/>
      <c r="C30" s="28"/>
      <c r="D30" s="28"/>
      <c r="E30" s="28"/>
      <c r="H30" s="4"/>
      <c r="I30" s="170"/>
      <c r="J30" s="141"/>
      <c r="Q30" s="142"/>
      <c r="R30" s="171"/>
      <c r="S30" s="135"/>
      <c r="T30" s="140"/>
      <c r="U30" s="141"/>
      <c r="V30" s="145"/>
      <c r="W30" s="64"/>
      <c r="X30" s="143"/>
      <c r="Y30" s="144"/>
      <c r="Z30" s="145"/>
      <c r="AA30" s="142"/>
      <c r="AB30" s="143"/>
      <c r="AC30" s="144"/>
      <c r="AD30" s="145"/>
      <c r="AE30" s="142"/>
      <c r="AF30" s="143"/>
      <c r="AG30" s="144"/>
      <c r="AH30" s="145"/>
      <c r="AI30" s="58"/>
      <c r="AJ30" s="65"/>
      <c r="AK30" s="66"/>
      <c r="AL30" s="63"/>
      <c r="AM30" s="58"/>
      <c r="AN30" s="65"/>
      <c r="AO30" s="66"/>
      <c r="AP30" s="63"/>
      <c r="AQ30" s="58"/>
      <c r="AR30" s="65"/>
      <c r="AS30" s="59"/>
      <c r="AT30" s="60"/>
      <c r="AU30" s="147"/>
      <c r="AV30" s="61"/>
      <c r="AW30" s="59"/>
      <c r="AX30" s="60"/>
      <c r="AZ30" s="61"/>
      <c r="BA30" s="75"/>
      <c r="BB30" s="62"/>
    </row>
    <row r="31" spans="1:54" x14ac:dyDescent="0.25">
      <c r="A31" s="28"/>
      <c r="B31" s="28"/>
      <c r="C31" s="28"/>
      <c r="D31" s="28"/>
      <c r="E31" s="28"/>
      <c r="H31" s="4"/>
      <c r="I31" s="170"/>
      <c r="J31" s="141"/>
      <c r="Q31" s="142"/>
      <c r="R31" s="171"/>
      <c r="S31" s="135"/>
      <c r="T31" s="140"/>
      <c r="U31" s="141"/>
      <c r="V31" s="145"/>
      <c r="W31" s="64"/>
      <c r="X31" s="143"/>
      <c r="Y31" s="144"/>
      <c r="Z31" s="145"/>
      <c r="AA31" s="142"/>
      <c r="AB31" s="143"/>
      <c r="AC31" s="144"/>
      <c r="AD31" s="145"/>
      <c r="AE31" s="142"/>
      <c r="AF31" s="143"/>
      <c r="AG31" s="144"/>
      <c r="AH31" s="145"/>
      <c r="AI31" s="58"/>
      <c r="AJ31" s="65"/>
      <c r="AK31" s="66"/>
      <c r="AL31" s="63"/>
      <c r="AM31" s="58"/>
      <c r="AN31" s="65"/>
      <c r="AO31" s="66"/>
      <c r="AP31" s="63"/>
      <c r="AQ31" s="58"/>
      <c r="AR31" s="65"/>
      <c r="AS31" s="59"/>
      <c r="AT31" s="60"/>
      <c r="AU31" s="147"/>
      <c r="AV31" s="61"/>
      <c r="AW31" s="59"/>
      <c r="AX31" s="60"/>
      <c r="AZ31" s="61"/>
      <c r="BA31" s="59"/>
      <c r="BB31" s="62"/>
    </row>
    <row r="32" spans="1:54" x14ac:dyDescent="0.25">
      <c r="A32" s="28"/>
      <c r="B32" s="28"/>
      <c r="C32" s="28"/>
      <c r="D32" s="28"/>
      <c r="E32" s="28"/>
      <c r="G32" s="76"/>
      <c r="H32" s="4"/>
      <c r="I32" s="170"/>
      <c r="J32" s="141"/>
      <c r="Q32" s="142"/>
      <c r="R32" s="171"/>
      <c r="S32" s="135"/>
      <c r="T32" s="140"/>
      <c r="U32" s="141"/>
      <c r="V32" s="145"/>
      <c r="W32" s="64"/>
      <c r="X32" s="143"/>
      <c r="Y32" s="144"/>
      <c r="Z32" s="145"/>
      <c r="AA32" s="142"/>
      <c r="AB32" s="143"/>
      <c r="AC32" s="144"/>
      <c r="AD32" s="145"/>
      <c r="AE32" s="142"/>
      <c r="AF32" s="143"/>
      <c r="AG32" s="144"/>
      <c r="AH32" s="145"/>
      <c r="AI32" s="58"/>
      <c r="AJ32" s="65"/>
      <c r="AK32" s="66"/>
      <c r="AL32" s="63"/>
      <c r="AM32" s="58"/>
      <c r="AN32" s="65"/>
      <c r="AO32" s="66"/>
      <c r="AP32" s="63"/>
      <c r="AQ32" s="58"/>
      <c r="AR32" s="65"/>
      <c r="AS32" s="59"/>
      <c r="AT32" s="60"/>
      <c r="AU32" s="147"/>
      <c r="AV32" s="61"/>
      <c r="AW32" s="59"/>
      <c r="AX32" s="60"/>
      <c r="AZ32" s="61"/>
      <c r="BA32" s="59"/>
      <c r="BB32" s="62"/>
    </row>
    <row r="33" spans="1:54" x14ac:dyDescent="0.25">
      <c r="A33" s="28"/>
      <c r="B33" s="28"/>
      <c r="C33" s="28"/>
      <c r="D33" s="28"/>
      <c r="E33" s="28"/>
      <c r="G33" s="76"/>
      <c r="H33" s="4"/>
      <c r="I33" s="170"/>
      <c r="J33" s="141"/>
      <c r="Q33" s="142"/>
      <c r="R33" s="171"/>
      <c r="S33" s="135"/>
      <c r="T33" s="140"/>
      <c r="U33" s="141"/>
      <c r="V33" s="145"/>
      <c r="W33" s="64"/>
      <c r="X33" s="143"/>
      <c r="Y33" s="144"/>
      <c r="Z33" s="145"/>
      <c r="AA33" s="142"/>
      <c r="AB33" s="143"/>
      <c r="AC33" s="144"/>
      <c r="AD33" s="145"/>
      <c r="AE33" s="142"/>
      <c r="AF33" s="143"/>
      <c r="AG33" s="144"/>
      <c r="AH33" s="145"/>
      <c r="AI33" s="58"/>
      <c r="AJ33" s="65"/>
      <c r="AK33" s="66"/>
      <c r="AL33" s="63"/>
      <c r="AM33" s="58"/>
      <c r="AN33" s="65"/>
      <c r="AO33" s="66"/>
      <c r="AP33" s="63"/>
      <c r="AQ33" s="58"/>
      <c r="AR33" s="65"/>
      <c r="AS33" s="59"/>
      <c r="AT33" s="60"/>
      <c r="AU33" s="147"/>
      <c r="AV33" s="61"/>
      <c r="AW33" s="59"/>
      <c r="AX33" s="60"/>
      <c r="AZ33" s="61"/>
      <c r="BA33" s="59"/>
      <c r="BB33" s="62"/>
    </row>
    <row r="34" spans="1:54" x14ac:dyDescent="0.25">
      <c r="A34" s="28"/>
      <c r="B34" s="28"/>
      <c r="C34" s="28"/>
      <c r="D34" s="28"/>
      <c r="E34" s="28"/>
      <c r="F34" s="76"/>
      <c r="G34" s="77"/>
      <c r="H34" s="4"/>
      <c r="I34" s="170"/>
      <c r="J34" s="141"/>
      <c r="Q34" s="142"/>
      <c r="R34" s="171"/>
      <c r="S34" s="135"/>
      <c r="T34" s="140"/>
      <c r="U34" s="141"/>
      <c r="V34" s="145"/>
      <c r="W34" s="64"/>
      <c r="X34" s="143"/>
      <c r="Y34" s="144"/>
      <c r="Z34" s="145"/>
      <c r="AA34" s="142"/>
      <c r="AB34" s="143"/>
      <c r="AC34" s="144"/>
      <c r="AD34" s="145"/>
      <c r="AE34" s="142"/>
      <c r="AF34" s="143"/>
      <c r="AG34" s="144"/>
      <c r="AH34" s="145"/>
      <c r="AI34" s="58"/>
      <c r="AJ34" s="65"/>
      <c r="AK34" s="66"/>
      <c r="AL34" s="63"/>
      <c r="AM34" s="58"/>
      <c r="AN34" s="65"/>
      <c r="AO34" s="66"/>
      <c r="AP34" s="63"/>
      <c r="AQ34" s="58"/>
      <c r="AR34" s="65"/>
      <c r="AS34" s="59"/>
      <c r="AT34" s="60"/>
      <c r="AU34" s="147"/>
      <c r="AV34" s="61"/>
      <c r="AW34" s="59"/>
      <c r="AX34" s="60"/>
      <c r="AZ34" s="61"/>
      <c r="BA34" s="59"/>
      <c r="BB34" s="62"/>
    </row>
    <row r="35" spans="1:54" x14ac:dyDescent="0.25">
      <c r="A35" s="28"/>
      <c r="B35" s="28"/>
      <c r="C35" s="28"/>
      <c r="D35" s="28"/>
      <c r="E35" s="28"/>
      <c r="H35" s="4"/>
      <c r="I35" s="170"/>
      <c r="J35" s="141"/>
      <c r="Q35" s="142"/>
      <c r="R35" s="171"/>
      <c r="S35" s="135"/>
      <c r="T35" s="140"/>
      <c r="U35" s="141"/>
      <c r="V35" s="145"/>
      <c r="W35" s="64"/>
      <c r="X35" s="143"/>
      <c r="Y35" s="144"/>
      <c r="Z35" s="145"/>
      <c r="AA35" s="142"/>
      <c r="AB35" s="143"/>
      <c r="AC35" s="144"/>
      <c r="AD35" s="145"/>
      <c r="AE35" s="142"/>
      <c r="AF35" s="143"/>
      <c r="AG35" s="144"/>
      <c r="AH35" s="145"/>
      <c r="AI35" s="58"/>
      <c r="AJ35" s="65"/>
      <c r="AK35" s="66"/>
      <c r="AL35" s="63"/>
      <c r="AM35" s="58"/>
      <c r="AN35" s="65"/>
      <c r="AO35" s="66"/>
      <c r="AP35" s="63"/>
      <c r="AQ35" s="58"/>
      <c r="AR35" s="65"/>
      <c r="AS35" s="59"/>
      <c r="AT35" s="60"/>
      <c r="AU35" s="147"/>
      <c r="AV35" s="61"/>
      <c r="AW35" s="59"/>
      <c r="AX35" s="60"/>
      <c r="AZ35" s="61"/>
      <c r="BA35" s="59"/>
      <c r="BB35" s="62"/>
    </row>
    <row r="36" spans="1:54" x14ac:dyDescent="0.25">
      <c r="A36" s="28"/>
      <c r="B36" s="28"/>
      <c r="C36" s="28"/>
      <c r="D36" s="28"/>
      <c r="E36" s="28"/>
      <c r="F36" s="76"/>
      <c r="G36" s="76"/>
      <c r="H36" s="4"/>
      <c r="I36" s="170"/>
      <c r="J36" s="141"/>
      <c r="Q36" s="142"/>
      <c r="R36" s="171"/>
      <c r="S36" s="135"/>
      <c r="T36" s="140"/>
      <c r="U36" s="141"/>
      <c r="V36" s="145"/>
      <c r="W36" s="64"/>
      <c r="X36" s="143"/>
      <c r="Y36" s="144"/>
      <c r="Z36" s="145"/>
      <c r="AA36" s="142"/>
      <c r="AB36" s="143"/>
      <c r="AC36" s="144"/>
      <c r="AD36" s="145"/>
      <c r="AE36" s="142"/>
      <c r="AF36" s="143"/>
      <c r="AG36" s="144"/>
      <c r="AH36" s="145"/>
      <c r="AI36" s="58"/>
      <c r="AJ36" s="65"/>
      <c r="AK36" s="66"/>
      <c r="AL36" s="63"/>
      <c r="AM36" s="58"/>
      <c r="AN36" s="65"/>
      <c r="AO36" s="66"/>
      <c r="AP36" s="63"/>
      <c r="AQ36" s="58"/>
      <c r="AR36" s="65"/>
      <c r="AS36" s="59"/>
      <c r="AT36" s="60"/>
      <c r="AU36" s="147"/>
      <c r="AV36" s="61"/>
      <c r="AW36" s="59"/>
      <c r="AX36" s="60"/>
      <c r="AZ36" s="61"/>
      <c r="BA36" s="59"/>
      <c r="BB36" s="62"/>
    </row>
    <row r="37" spans="1:54" x14ac:dyDescent="0.25">
      <c r="A37" s="28"/>
      <c r="B37" s="28"/>
      <c r="C37" s="28"/>
      <c r="D37" s="28"/>
      <c r="E37" s="28"/>
      <c r="H37" s="4"/>
      <c r="I37" s="170"/>
      <c r="J37" s="141"/>
      <c r="Q37" s="142"/>
      <c r="R37" s="171"/>
      <c r="S37" s="135"/>
      <c r="T37" s="140"/>
      <c r="U37" s="141"/>
      <c r="V37" s="145"/>
      <c r="W37" s="64"/>
      <c r="X37" s="143"/>
      <c r="Y37" s="144"/>
      <c r="Z37" s="145"/>
      <c r="AA37" s="142"/>
      <c r="AB37" s="143"/>
      <c r="AC37" s="144"/>
      <c r="AD37" s="145"/>
      <c r="AE37" s="142"/>
      <c r="AF37" s="143"/>
      <c r="AG37" s="144"/>
      <c r="AH37" s="145"/>
      <c r="AI37" s="58"/>
      <c r="AJ37" s="65"/>
      <c r="AK37" s="66"/>
      <c r="AL37" s="63"/>
      <c r="AM37" s="58"/>
      <c r="AN37" s="65"/>
      <c r="AO37" s="66"/>
      <c r="AP37" s="63"/>
      <c r="AQ37" s="58"/>
      <c r="AR37" s="65"/>
      <c r="AS37" s="59"/>
      <c r="AT37" s="60"/>
      <c r="AU37" s="147"/>
      <c r="AV37" s="61"/>
      <c r="AW37" s="59"/>
      <c r="AX37" s="60"/>
      <c r="AZ37" s="61"/>
      <c r="BA37" s="59"/>
      <c r="BB37" s="62"/>
    </row>
    <row r="38" spans="1:54" x14ac:dyDescent="0.25">
      <c r="A38" s="28"/>
      <c r="B38" s="28"/>
      <c r="C38" s="28"/>
      <c r="D38" s="28"/>
      <c r="E38" s="28"/>
      <c r="F38" s="76"/>
      <c r="G38" s="76"/>
      <c r="H38" s="4"/>
      <c r="I38" s="170"/>
      <c r="J38" s="141"/>
      <c r="Q38" s="142"/>
      <c r="R38" s="171"/>
      <c r="S38" s="135"/>
      <c r="T38" s="140"/>
      <c r="U38" s="141"/>
      <c r="V38" s="145"/>
      <c r="W38" s="64"/>
      <c r="X38" s="143"/>
      <c r="Y38" s="144"/>
      <c r="Z38" s="145"/>
      <c r="AA38" s="142"/>
      <c r="AB38" s="143"/>
      <c r="AC38" s="144"/>
      <c r="AD38" s="145"/>
      <c r="AE38" s="142"/>
      <c r="AF38" s="143"/>
      <c r="AG38" s="144"/>
      <c r="AH38" s="145"/>
      <c r="AI38" s="58"/>
      <c r="AJ38" s="65"/>
      <c r="AK38" s="66"/>
      <c r="AL38" s="63"/>
      <c r="AM38" s="58"/>
      <c r="AN38" s="65"/>
      <c r="AO38" s="66"/>
      <c r="AP38" s="63"/>
      <c r="AQ38" s="58"/>
      <c r="AR38" s="65"/>
      <c r="AS38" s="59"/>
      <c r="AT38" s="60"/>
      <c r="AU38" s="147"/>
      <c r="AV38" s="61"/>
      <c r="AW38" s="59"/>
      <c r="AX38" s="60"/>
      <c r="AZ38" s="61"/>
      <c r="BA38" s="59"/>
      <c r="BB38" s="62"/>
    </row>
    <row r="39" spans="1:54" x14ac:dyDescent="0.25">
      <c r="A39" s="28"/>
      <c r="B39" s="28"/>
      <c r="C39" s="28"/>
      <c r="D39" s="28"/>
      <c r="E39" s="28"/>
      <c r="H39" s="4"/>
      <c r="I39" s="170"/>
      <c r="J39" s="141"/>
      <c r="Q39" s="142"/>
      <c r="R39" s="171"/>
      <c r="S39" s="135"/>
      <c r="T39" s="140"/>
      <c r="U39" s="141"/>
      <c r="V39" s="145"/>
      <c r="X39" s="143"/>
      <c r="Y39" s="144"/>
      <c r="Z39" s="145"/>
      <c r="AA39" s="142"/>
      <c r="AB39" s="143"/>
      <c r="AC39" s="144"/>
      <c r="AD39" s="145"/>
      <c r="AE39" s="142"/>
      <c r="AF39" s="143"/>
      <c r="AG39" s="144"/>
      <c r="AH39" s="145"/>
      <c r="AI39" s="58"/>
      <c r="AJ39" s="65"/>
      <c r="AK39" s="66"/>
      <c r="AL39" s="63"/>
      <c r="AM39" s="58"/>
      <c r="AN39" s="65"/>
      <c r="AO39" s="66"/>
      <c r="AP39" s="63"/>
      <c r="AQ39" s="58"/>
      <c r="AR39" s="61"/>
      <c r="AS39" s="59"/>
      <c r="AT39" s="60"/>
      <c r="AU39" s="147"/>
      <c r="AV39" s="61"/>
      <c r="AW39" s="59"/>
      <c r="AX39" s="60"/>
      <c r="AZ39" s="61"/>
      <c r="BA39" s="59"/>
      <c r="BB39" s="62"/>
    </row>
    <row r="40" spans="1:54" x14ac:dyDescent="0.25">
      <c r="A40" s="28"/>
      <c r="B40" s="28"/>
      <c r="C40" s="28"/>
      <c r="D40" s="28"/>
      <c r="E40" s="28"/>
      <c r="H40" s="4"/>
      <c r="I40" s="170"/>
      <c r="J40" s="136"/>
      <c r="Q40" s="173"/>
      <c r="R40" s="170"/>
      <c r="S40" s="174"/>
      <c r="T40" s="140"/>
      <c r="U40" s="141"/>
      <c r="V40" s="135"/>
      <c r="X40" s="143"/>
      <c r="Y40" s="144"/>
      <c r="Z40" s="145"/>
      <c r="AA40" s="142"/>
      <c r="AB40" s="143"/>
      <c r="AC40" s="144"/>
      <c r="AD40" s="145"/>
      <c r="AE40" s="142"/>
      <c r="AF40" s="143"/>
      <c r="AG40" s="144"/>
      <c r="AH40" s="145"/>
      <c r="AI40" s="58"/>
      <c r="AJ40" s="65"/>
      <c r="AK40" s="66"/>
      <c r="AL40" s="63"/>
      <c r="AM40" s="58"/>
      <c r="AN40" s="65"/>
      <c r="AO40" s="66"/>
      <c r="AP40" s="63"/>
      <c r="AQ40" s="58"/>
      <c r="AR40" s="61"/>
      <c r="AS40" s="59"/>
      <c r="AT40" s="60"/>
      <c r="AU40" s="147"/>
      <c r="AV40" s="61"/>
      <c r="AW40" s="59"/>
      <c r="AX40" s="60"/>
      <c r="AZ40" s="61"/>
      <c r="BA40" s="59"/>
      <c r="BB40" s="62"/>
    </row>
    <row r="41" spans="1:54" x14ac:dyDescent="0.25">
      <c r="A41" s="28"/>
      <c r="B41" s="28"/>
      <c r="C41" s="28"/>
      <c r="D41" s="28"/>
      <c r="E41" s="28"/>
      <c r="H41" s="4"/>
      <c r="I41" s="170"/>
      <c r="J41" s="136"/>
      <c r="Q41" s="173"/>
      <c r="R41" s="170"/>
      <c r="S41" s="174"/>
      <c r="T41" s="140"/>
      <c r="U41" s="141"/>
      <c r="V41" s="135"/>
      <c r="X41" s="140"/>
      <c r="Y41" s="141"/>
      <c r="Z41" s="135"/>
      <c r="AA41" s="142"/>
      <c r="AB41" s="140"/>
      <c r="AC41" s="141"/>
      <c r="AD41" s="135"/>
      <c r="AE41" s="142"/>
      <c r="AF41" s="140"/>
      <c r="AG41" s="141"/>
      <c r="AH41" s="135"/>
      <c r="AI41" s="58"/>
      <c r="AJ41" s="61"/>
      <c r="AK41" s="59"/>
      <c r="AL41" s="60"/>
      <c r="AM41" s="58"/>
      <c r="AN41" s="61"/>
      <c r="AO41" s="59"/>
      <c r="AP41" s="60"/>
      <c r="AQ41" s="58"/>
      <c r="AR41" s="61"/>
      <c r="AS41" s="59"/>
      <c r="AT41" s="60"/>
      <c r="AU41" s="147"/>
      <c r="AV41" s="61"/>
      <c r="AW41" s="59"/>
      <c r="AX41" s="60"/>
      <c r="AZ41" s="61"/>
      <c r="BA41" s="59"/>
      <c r="BB41" s="62"/>
    </row>
    <row r="42" spans="1:54" x14ac:dyDescent="0.25">
      <c r="A42" s="28"/>
      <c r="B42" s="28"/>
      <c r="C42" s="28"/>
      <c r="D42" s="28"/>
      <c r="E42" s="28"/>
      <c r="I42" s="170"/>
      <c r="J42" s="136"/>
      <c r="Q42" s="173"/>
      <c r="R42" s="170"/>
      <c r="S42" s="174"/>
      <c r="T42" s="140"/>
      <c r="U42" s="141"/>
      <c r="V42" s="135"/>
      <c r="X42" s="140"/>
      <c r="Y42" s="141"/>
      <c r="Z42" s="135"/>
      <c r="AA42" s="142"/>
      <c r="AB42" s="140"/>
      <c r="AC42" s="141"/>
      <c r="AD42" s="135"/>
      <c r="AE42" s="142"/>
      <c r="AF42" s="140"/>
      <c r="AG42" s="141"/>
      <c r="AH42" s="135"/>
      <c r="AI42" s="58"/>
      <c r="AJ42" s="61"/>
      <c r="AK42" s="59"/>
      <c r="AL42" s="60"/>
      <c r="AM42" s="58"/>
      <c r="AN42" s="61"/>
      <c r="AO42" s="59"/>
      <c r="AP42" s="60"/>
      <c r="AQ42" s="58"/>
      <c r="AR42" s="61"/>
      <c r="AS42" s="59"/>
      <c r="AT42" s="60"/>
      <c r="AU42" s="147"/>
      <c r="AV42" s="61"/>
      <c r="AW42" s="59"/>
      <c r="AX42" s="60"/>
      <c r="AZ42" s="61"/>
      <c r="BA42" s="59"/>
      <c r="BB42" s="62"/>
    </row>
    <row r="43" spans="1:54" ht="16.5" thickBot="1" x14ac:dyDescent="0.3">
      <c r="A43" s="28"/>
      <c r="B43" s="28"/>
      <c r="C43" s="28"/>
      <c r="D43" s="28"/>
      <c r="E43" s="28"/>
      <c r="I43" s="78"/>
      <c r="J43" s="79"/>
      <c r="K43" s="80"/>
      <c r="L43" s="80"/>
      <c r="M43" s="80"/>
      <c r="N43" s="80"/>
      <c r="O43" s="80"/>
      <c r="P43" s="80"/>
      <c r="Q43" s="175"/>
      <c r="R43" s="78"/>
      <c r="S43" s="176"/>
      <c r="T43" s="162"/>
      <c r="U43" s="163"/>
      <c r="V43" s="164"/>
      <c r="X43" s="162"/>
      <c r="Y43" s="163"/>
      <c r="Z43" s="164"/>
      <c r="AA43" s="142"/>
      <c r="AB43" s="162"/>
      <c r="AC43" s="163"/>
      <c r="AD43" s="164"/>
      <c r="AE43" s="142"/>
      <c r="AF43" s="162"/>
      <c r="AG43" s="163"/>
      <c r="AH43" s="164"/>
      <c r="AI43" s="58"/>
      <c r="AJ43" s="81"/>
      <c r="AK43" s="82"/>
      <c r="AL43" s="83"/>
      <c r="AM43" s="58"/>
      <c r="AN43" s="81"/>
      <c r="AO43" s="82"/>
      <c r="AP43" s="83"/>
      <c r="AQ43" s="58"/>
      <c r="AR43" s="81"/>
      <c r="AS43" s="82"/>
      <c r="AT43" s="83"/>
      <c r="AU43" s="147"/>
      <c r="AV43" s="81"/>
      <c r="AW43" s="82"/>
      <c r="AX43" s="83"/>
      <c r="AZ43" s="81"/>
      <c r="BA43" s="82"/>
      <c r="BB43" s="83"/>
    </row>
    <row r="44" spans="1:54" ht="16.5" thickBot="1" x14ac:dyDescent="0.3">
      <c r="A44" s="28"/>
      <c r="B44" s="28"/>
      <c r="C44" s="28"/>
      <c r="D44" s="28"/>
      <c r="E44" s="28"/>
      <c r="I44" s="39"/>
      <c r="J44" s="84"/>
      <c r="Q44" s="85"/>
      <c r="R44" s="84"/>
      <c r="S44" s="39"/>
      <c r="AU44" s="151"/>
    </row>
    <row r="45" spans="1:54" x14ac:dyDescent="0.25">
      <c r="A45" s="28"/>
      <c r="B45" s="28"/>
      <c r="C45" s="28"/>
      <c r="D45" s="28"/>
      <c r="E45" s="28"/>
      <c r="I45" s="86">
        <f>COUNT(I10:I43)</f>
        <v>13</v>
      </c>
      <c r="J45" s="87">
        <f>SUM(J10:J44)</f>
        <v>9051.4100000000017</v>
      </c>
      <c r="Q45" s="87">
        <f>SUM(Q10:Q42)</f>
        <v>2832.2499999999995</v>
      </c>
      <c r="R45" s="88">
        <f>SUM(R10:R44)</f>
        <v>0</v>
      </c>
      <c r="S45" s="89">
        <f>SUM(S10:S44)</f>
        <v>11883.66</v>
      </c>
      <c r="T45" s="90">
        <f>SUM(T10:T44)</f>
        <v>1317.22</v>
      </c>
      <c r="U45" s="91">
        <f>SUM(U10:U44)</f>
        <v>412.89</v>
      </c>
      <c r="V45" s="92">
        <f>SUM(V10:V44)</f>
        <v>1730.1100000000001</v>
      </c>
      <c r="X45" s="90">
        <f>SUM(X10:X44)</f>
        <v>1443.3399999999997</v>
      </c>
      <c r="Y45" s="91">
        <f>SUM(Y10:Y44)</f>
        <v>451.57999999999993</v>
      </c>
      <c r="Z45" s="92">
        <f>SUM(Z10:Z44)</f>
        <v>1894.9200000000003</v>
      </c>
      <c r="AA45" s="93"/>
      <c r="AB45" s="90">
        <f>SUM(AB10:AB44)</f>
        <v>1442.0884764324976</v>
      </c>
      <c r="AC45" s="91">
        <f>SUM(AC10:AC44)</f>
        <v>451.19152356750197</v>
      </c>
      <c r="AD45" s="92">
        <f>SUM(AD10:AD44)</f>
        <v>1893.2800000000002</v>
      </c>
      <c r="AE45" s="93"/>
      <c r="AF45" s="90">
        <f>SUM(AF10:AF44)</f>
        <v>1473.1467401035627</v>
      </c>
      <c r="AG45" s="91">
        <f>SUM(AG10:AG44)</f>
        <v>461.01325989643692</v>
      </c>
      <c r="AH45" s="92">
        <f>SUM(AH10:AH44)</f>
        <v>1934.1600000000003</v>
      </c>
      <c r="AI45" s="93"/>
      <c r="AJ45" s="90">
        <f>SUM(AJ10:AJ44)</f>
        <v>1392.0290587885036</v>
      </c>
      <c r="AK45" s="91">
        <f>SUM(AK10:AK44)</f>
        <v>435.36094121149608</v>
      </c>
      <c r="AL45" s="92">
        <f>SUM(AL10:AL44)</f>
        <v>1827.3900000000003</v>
      </c>
      <c r="AM45" s="93"/>
      <c r="AN45" s="90">
        <f>SUM(AN10:AN44)</f>
        <v>1615.4257246754348</v>
      </c>
      <c r="AO45" s="91">
        <f>SUM(AO10:AO44)</f>
        <v>506.01427532456478</v>
      </c>
      <c r="AP45" s="92">
        <f>SUM(AP10:AP44)</f>
        <v>2121.4400000000005</v>
      </c>
      <c r="AQ45" s="93"/>
      <c r="AR45" s="90">
        <f>SUM(AR10:AR44)</f>
        <v>7608.07</v>
      </c>
      <c r="AS45" s="91">
        <f>SUM(AS10:AS44)</f>
        <v>2380.6699999999996</v>
      </c>
      <c r="AT45" s="92">
        <f>SUM(AT10:AT44)</f>
        <v>9988.7400000000016</v>
      </c>
      <c r="AU45" s="152"/>
      <c r="AV45" s="90">
        <f>+SUM(AV10:AV43)</f>
        <v>1443.33</v>
      </c>
      <c r="AW45" s="91">
        <f>+SUM(AW10:AW43)</f>
        <v>451.56</v>
      </c>
      <c r="AX45" s="92">
        <f>+SUM(AX10:AX43)</f>
        <v>1894.8900000000003</v>
      </c>
      <c r="AZ45" s="90">
        <f>+SUM(AZ10:AZ43)</f>
        <v>752.66</v>
      </c>
      <c r="BA45" s="91">
        <f>+SUM(BA10:BA43)</f>
        <v>235.66000000000005</v>
      </c>
      <c r="BB45" s="92">
        <f>+SUM(BB10:BB43)</f>
        <v>988.31999999999994</v>
      </c>
    </row>
    <row r="46" spans="1:54" ht="16.5" thickBot="1" x14ac:dyDescent="0.3">
      <c r="A46" s="28"/>
      <c r="B46" s="28"/>
      <c r="C46" s="28"/>
      <c r="D46" s="28"/>
      <c r="E46" s="28"/>
      <c r="I46" s="39"/>
      <c r="J46" s="94">
        <f>J45/$I$45</f>
        <v>696.26230769230779</v>
      </c>
      <c r="K46" s="94">
        <f t="shared" ref="K46:P46" si="0">K45/$I$45</f>
        <v>0</v>
      </c>
      <c r="L46" s="94">
        <f t="shared" si="0"/>
        <v>0</v>
      </c>
      <c r="M46" s="94">
        <f t="shared" si="0"/>
        <v>0</v>
      </c>
      <c r="N46" s="94">
        <f t="shared" si="0"/>
        <v>0</v>
      </c>
      <c r="O46" s="94">
        <f t="shared" si="0"/>
        <v>0</v>
      </c>
      <c r="P46" s="94">
        <f t="shared" si="0"/>
        <v>0</v>
      </c>
      <c r="Q46" s="94">
        <f>Q45/$I$45</f>
        <v>217.86538461538458</v>
      </c>
      <c r="R46" s="95">
        <f>R45/$I$45</f>
        <v>0</v>
      </c>
      <c r="S46" s="96">
        <f>S45/$I$45</f>
        <v>914.12769230769231</v>
      </c>
      <c r="T46" s="98">
        <f>T45/$I$45</f>
        <v>101.32461538461538</v>
      </c>
      <c r="U46" s="99">
        <f>U45/$I$45</f>
        <v>31.760769230769231</v>
      </c>
      <c r="V46" s="97">
        <f>V45/$I$45</f>
        <v>133.08538461538461</v>
      </c>
      <c r="X46" s="98">
        <f>X45/$I$45</f>
        <v>111.02615384615382</v>
      </c>
      <c r="Y46" s="99">
        <f>Y45/$I$45</f>
        <v>34.73692307692307</v>
      </c>
      <c r="Z46" s="97">
        <f>Z45/$I$45</f>
        <v>145.76307692307694</v>
      </c>
      <c r="AA46" s="100"/>
      <c r="AB46" s="98">
        <f>AB45/$I$45</f>
        <v>110.92988280249982</v>
      </c>
      <c r="AC46" s="99">
        <f>AC45/$I$45</f>
        <v>34.707040274423228</v>
      </c>
      <c r="AD46" s="97">
        <f>AD45/$I$45</f>
        <v>145.6369230769231</v>
      </c>
      <c r="AE46" s="100"/>
      <c r="AF46" s="98">
        <f>AF45/$I$45</f>
        <v>113.31898000796636</v>
      </c>
      <c r="AG46" s="99">
        <f>AG45/$I$45</f>
        <v>35.462558453572072</v>
      </c>
      <c r="AH46" s="97">
        <f>AH45/$I$45</f>
        <v>148.78153846153847</v>
      </c>
      <c r="AI46" s="100"/>
      <c r="AJ46" s="98">
        <f>AJ45/$I$45</f>
        <v>107.07915836834643</v>
      </c>
      <c r="AK46" s="99">
        <f>AK45/$I$45</f>
        <v>33.489303170115086</v>
      </c>
      <c r="AL46" s="97">
        <f>AL45/$I$45</f>
        <v>140.56846153846158</v>
      </c>
      <c r="AM46" s="100"/>
      <c r="AN46" s="98">
        <f>AN45/$I$45</f>
        <v>124.26351728272576</v>
      </c>
      <c r="AO46" s="99">
        <f>AO45/$I$45</f>
        <v>38.924175024966523</v>
      </c>
      <c r="AP46" s="97">
        <f>AP45/$I$45</f>
        <v>163.18769230769234</v>
      </c>
      <c r="AQ46" s="100"/>
      <c r="AR46" s="98">
        <f>AR45/$I$45</f>
        <v>585.2361538461538</v>
      </c>
      <c r="AS46" s="99">
        <f>AS45/$I$45</f>
        <v>183.12846153846152</v>
      </c>
      <c r="AT46" s="97">
        <f>AT45/$I$45</f>
        <v>768.36461538461549</v>
      </c>
      <c r="AU46" s="153"/>
      <c r="AV46" s="98">
        <f>+AV45/$I$45</f>
        <v>111.02538461538461</v>
      </c>
      <c r="AW46" s="99">
        <f>+AW45/$I$45</f>
        <v>34.735384615384618</v>
      </c>
      <c r="AX46" s="97">
        <f>+AX45/$I$45</f>
        <v>145.76076923076926</v>
      </c>
      <c r="AZ46" s="98">
        <f>+AZ45/$I$45</f>
        <v>57.896923076923073</v>
      </c>
      <c r="BA46" s="99">
        <f>+BA45/$I$45</f>
        <v>18.12769230769231</v>
      </c>
      <c r="BB46" s="97">
        <f>+BB45/$I$45</f>
        <v>76.024615384615373</v>
      </c>
    </row>
    <row r="47" spans="1:54" x14ac:dyDescent="0.25">
      <c r="A47" s="28"/>
      <c r="B47" s="28"/>
      <c r="C47" s="28"/>
      <c r="D47" s="28"/>
      <c r="E47" s="28"/>
    </row>
    <row r="48" spans="1:54" ht="16.5" thickBot="1" x14ac:dyDescent="0.3">
      <c r="A48" s="28"/>
      <c r="B48" s="28"/>
      <c r="C48" s="28"/>
      <c r="D48" s="28"/>
      <c r="E48" s="28"/>
      <c r="I48" s="28"/>
      <c r="J48" s="73"/>
      <c r="Q48" s="73"/>
      <c r="R48" s="73"/>
      <c r="S48" s="101"/>
      <c r="AV48" s="4">
        <f>AX45-Z45</f>
        <v>-2.9999999999972715E-2</v>
      </c>
      <c r="AW48" s="2">
        <v>0</v>
      </c>
    </row>
    <row r="49" spans="1:54" ht="16.5" thickBot="1" x14ac:dyDescent="0.3">
      <c r="A49" s="28"/>
      <c r="B49" s="28"/>
      <c r="C49" s="28"/>
      <c r="D49" s="28"/>
      <c r="E49" s="28"/>
      <c r="F49" s="76"/>
      <c r="H49" s="3"/>
      <c r="I49" s="73"/>
      <c r="J49" s="102">
        <f>J45/$S$45</f>
        <v>0.76166854319292221</v>
      </c>
      <c r="K49" s="103" t="e">
        <f t="shared" ref="K49:P49" si="1">K45/$R$45</f>
        <v>#DIV/0!</v>
      </c>
      <c r="L49" s="103" t="e">
        <f t="shared" si="1"/>
        <v>#DIV/0!</v>
      </c>
      <c r="M49" s="103" t="e">
        <f t="shared" si="1"/>
        <v>#DIV/0!</v>
      </c>
      <c r="N49" s="103" t="e">
        <f t="shared" si="1"/>
        <v>#DIV/0!</v>
      </c>
      <c r="O49" s="103" t="e">
        <f t="shared" si="1"/>
        <v>#DIV/0!</v>
      </c>
      <c r="P49" s="103" t="e">
        <f t="shared" si="1"/>
        <v>#DIV/0!</v>
      </c>
      <c r="Q49" s="104">
        <f>Q45/$S$45</f>
        <v>0.23833145680707793</v>
      </c>
      <c r="R49" s="105"/>
    </row>
    <row r="50" spans="1:54" x14ac:dyDescent="0.25">
      <c r="A50" s="28"/>
      <c r="B50" s="28"/>
      <c r="C50" s="28"/>
      <c r="D50" s="28"/>
      <c r="E50" s="28"/>
      <c r="F50" s="76"/>
      <c r="H50" s="3"/>
      <c r="J50" s="106"/>
      <c r="Q50" s="106"/>
      <c r="R50" s="105"/>
    </row>
    <row r="51" spans="1:54" x14ac:dyDescent="0.25">
      <c r="A51" s="28"/>
      <c r="B51" s="28"/>
      <c r="C51" s="28"/>
      <c r="D51" s="28"/>
      <c r="E51" s="28"/>
    </row>
    <row r="52" spans="1:54" x14ac:dyDescent="0.25">
      <c r="A52" s="28"/>
      <c r="B52" s="28"/>
      <c r="C52" s="28"/>
      <c r="D52" s="28"/>
      <c r="E52" s="28"/>
    </row>
    <row r="53" spans="1:54" x14ac:dyDescent="0.25">
      <c r="A53" s="28"/>
      <c r="B53" s="28"/>
      <c r="C53" s="28"/>
      <c r="D53" s="28"/>
      <c r="E53" s="28"/>
      <c r="I53" s="28" t="s">
        <v>31</v>
      </c>
      <c r="T53" s="28" t="s">
        <v>32</v>
      </c>
      <c r="X53" s="28" t="s">
        <v>33</v>
      </c>
      <c r="AR53" s="28" t="s">
        <v>34</v>
      </c>
      <c r="AV53" s="28" t="s">
        <v>35</v>
      </c>
      <c r="AZ53" s="107" t="s">
        <v>36</v>
      </c>
      <c r="BA53" s="108"/>
      <c r="BB53" s="108"/>
    </row>
    <row r="54" spans="1:54" ht="16.5" thickBot="1" x14ac:dyDescent="0.3">
      <c r="A54" s="28"/>
      <c r="B54" s="28"/>
      <c r="C54" s="28"/>
      <c r="D54" s="28"/>
      <c r="E54" s="28"/>
    </row>
    <row r="55" spans="1:54" ht="16.5" thickBot="1" x14ac:dyDescent="0.3">
      <c r="A55" s="28"/>
      <c r="B55" s="28"/>
      <c r="C55" s="28"/>
      <c r="D55" s="28"/>
      <c r="E55" s="28"/>
      <c r="I55" s="109"/>
      <c r="J55" s="36" t="s">
        <v>10</v>
      </c>
      <c r="K55" s="54"/>
      <c r="L55" s="54"/>
      <c r="M55" s="54"/>
      <c r="N55" s="54"/>
      <c r="O55" s="54"/>
      <c r="P55" s="54"/>
      <c r="Q55" s="36" t="s">
        <v>37</v>
      </c>
      <c r="R55" s="110" t="s">
        <v>12</v>
      </c>
      <c r="S55" s="37" t="s">
        <v>19</v>
      </c>
      <c r="T55" s="35" t="s">
        <v>10</v>
      </c>
      <c r="U55" s="37" t="s">
        <v>11</v>
      </c>
      <c r="V55" s="37" t="s">
        <v>12</v>
      </c>
      <c r="X55" s="35" t="s">
        <v>10</v>
      </c>
      <c r="Y55" s="37" t="s">
        <v>11</v>
      </c>
      <c r="Z55" s="111" t="s">
        <v>12</v>
      </c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5" t="s">
        <v>10</v>
      </c>
      <c r="AS55" s="37" t="s">
        <v>11</v>
      </c>
      <c r="AT55" s="37" t="s">
        <v>12</v>
      </c>
      <c r="AU55" s="111"/>
      <c r="AV55" s="35" t="s">
        <v>10</v>
      </c>
      <c r="AW55" s="37" t="s">
        <v>11</v>
      </c>
      <c r="AX55" s="37" t="s">
        <v>12</v>
      </c>
      <c r="AZ55" s="35" t="s">
        <v>10</v>
      </c>
      <c r="BA55" s="37" t="s">
        <v>11</v>
      </c>
      <c r="BB55" s="37" t="s">
        <v>12</v>
      </c>
    </row>
    <row r="56" spans="1:54" ht="16.5" thickBot="1" x14ac:dyDescent="0.3">
      <c r="A56" s="28"/>
      <c r="B56" s="28"/>
      <c r="C56" s="28"/>
      <c r="D56" s="28"/>
      <c r="E56" s="28"/>
      <c r="I56" s="112"/>
      <c r="J56" s="46"/>
      <c r="Q56" s="47"/>
      <c r="R56" s="113" t="s">
        <v>25</v>
      </c>
      <c r="S56" s="114" t="s">
        <v>26</v>
      </c>
      <c r="T56" s="115"/>
      <c r="U56" s="116"/>
      <c r="V56" s="50" t="s">
        <v>26</v>
      </c>
      <c r="X56" s="115"/>
      <c r="Y56" s="116"/>
      <c r="Z56" s="117" t="s">
        <v>26</v>
      </c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160"/>
      <c r="AS56" s="37"/>
      <c r="AT56" s="161" t="s">
        <v>26</v>
      </c>
      <c r="AU56" s="148"/>
      <c r="AV56" s="115"/>
      <c r="AW56" s="116"/>
      <c r="AX56" s="50" t="s">
        <v>26</v>
      </c>
      <c r="AZ56" s="115"/>
      <c r="BA56" s="116"/>
      <c r="BB56" s="50" t="s">
        <v>26</v>
      </c>
    </row>
    <row r="57" spans="1:54" x14ac:dyDescent="0.25">
      <c r="A57" s="28"/>
      <c r="B57" s="28"/>
      <c r="C57" s="28"/>
      <c r="D57" s="28"/>
      <c r="E57" s="28"/>
      <c r="I57" s="118"/>
      <c r="J57" s="119"/>
      <c r="Q57" s="119"/>
      <c r="R57" s="120"/>
      <c r="S57" s="121"/>
      <c r="T57" s="122"/>
      <c r="U57" s="123"/>
      <c r="V57" s="124"/>
      <c r="X57" s="122"/>
      <c r="Y57" s="123"/>
      <c r="Z57" s="54"/>
      <c r="AR57" s="122"/>
      <c r="AS57" s="123"/>
      <c r="AT57" s="124"/>
      <c r="AU57" s="54"/>
      <c r="AV57" s="122"/>
      <c r="AW57" s="123"/>
      <c r="AX57" s="124"/>
      <c r="AZ57" s="122"/>
      <c r="BA57" s="123"/>
      <c r="BB57" s="124"/>
    </row>
    <row r="58" spans="1:54" x14ac:dyDescent="0.25">
      <c r="A58" s="28"/>
      <c r="B58" s="28"/>
      <c r="C58" s="28"/>
      <c r="D58" s="28"/>
      <c r="E58" s="28"/>
      <c r="G58" s="125"/>
      <c r="I58" s="126">
        <v>45292</v>
      </c>
      <c r="J58" s="127">
        <v>742.74</v>
      </c>
      <c r="Q58" s="128">
        <v>250.43</v>
      </c>
      <c r="R58" s="129"/>
      <c r="S58" s="130">
        <v>993.17000000000007</v>
      </c>
      <c r="T58" s="131">
        <v>98.43</v>
      </c>
      <c r="U58" s="132">
        <v>33.19</v>
      </c>
      <c r="V58" s="133">
        <v>131.62</v>
      </c>
      <c r="X58" s="131">
        <v>101.17</v>
      </c>
      <c r="Y58" s="132">
        <v>34.11</v>
      </c>
      <c r="Z58" s="4">
        <v>135.28</v>
      </c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155">
        <v>641.57000000000005</v>
      </c>
      <c r="AS58" s="156">
        <v>216.32</v>
      </c>
      <c r="AT58" s="133">
        <v>857.8900000000001</v>
      </c>
      <c r="AU58" s="149"/>
      <c r="AV58" s="155">
        <v>101.18</v>
      </c>
      <c r="AW58" s="156">
        <v>34.109999999999985</v>
      </c>
      <c r="AX58" s="133">
        <v>135.29</v>
      </c>
      <c r="AZ58" s="131">
        <v>101.6</v>
      </c>
      <c r="BA58" s="132">
        <v>34.260000000000019</v>
      </c>
      <c r="BB58" s="133">
        <v>135.86000000000001</v>
      </c>
    </row>
    <row r="59" spans="1:54" x14ac:dyDescent="0.25">
      <c r="A59" s="28"/>
      <c r="B59" s="28"/>
      <c r="C59" s="28"/>
      <c r="D59" s="28"/>
      <c r="E59" s="28"/>
      <c r="I59" s="126">
        <v>45293</v>
      </c>
      <c r="J59" s="127">
        <v>712.7</v>
      </c>
      <c r="Q59" s="128">
        <v>247.02</v>
      </c>
      <c r="R59" s="129"/>
      <c r="S59" s="130">
        <v>959.72</v>
      </c>
      <c r="T59" s="131">
        <v>94.58</v>
      </c>
      <c r="U59" s="132">
        <v>32.78</v>
      </c>
      <c r="V59" s="133">
        <v>127.36</v>
      </c>
      <c r="X59" s="131">
        <v>96.58</v>
      </c>
      <c r="Y59" s="132">
        <v>33.479999999999997</v>
      </c>
      <c r="Z59" s="4">
        <v>130.06</v>
      </c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155">
        <v>616.12</v>
      </c>
      <c r="AS59" s="156">
        <v>213.54000000000002</v>
      </c>
      <c r="AT59" s="133">
        <v>829.66000000000008</v>
      </c>
      <c r="AU59" s="149"/>
      <c r="AV59" s="155">
        <v>96.58</v>
      </c>
      <c r="AW59" s="156">
        <v>33.470000000000013</v>
      </c>
      <c r="AX59" s="133">
        <v>130.05000000000001</v>
      </c>
      <c r="AZ59" s="131">
        <v>101.46</v>
      </c>
      <c r="BA59" s="132">
        <v>35.17</v>
      </c>
      <c r="BB59" s="133">
        <v>136.63</v>
      </c>
    </row>
    <row r="60" spans="1:54" x14ac:dyDescent="0.25">
      <c r="A60" s="28"/>
      <c r="B60" s="28"/>
      <c r="C60" s="28"/>
      <c r="D60" s="28"/>
      <c r="E60" s="28"/>
      <c r="I60" s="126">
        <v>45294</v>
      </c>
      <c r="J60" s="127">
        <v>715.52</v>
      </c>
      <c r="Q60" s="128">
        <v>268.48</v>
      </c>
      <c r="R60" s="129"/>
      <c r="S60" s="130">
        <v>984</v>
      </c>
      <c r="T60" s="61">
        <v>95.99</v>
      </c>
      <c r="U60" s="59">
        <v>36.019999999999996</v>
      </c>
      <c r="V60" s="60">
        <v>132.01</v>
      </c>
      <c r="X60" s="61">
        <v>96.39</v>
      </c>
      <c r="Y60" s="59">
        <v>36.159999999999997</v>
      </c>
      <c r="Z60" s="58">
        <v>132.55000000000001</v>
      </c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140">
        <v>619.13</v>
      </c>
      <c r="AS60" s="141">
        <v>232.32000000000002</v>
      </c>
      <c r="AT60" s="135">
        <v>851.45</v>
      </c>
      <c r="AU60" s="146"/>
      <c r="AV60" s="140">
        <v>96.39</v>
      </c>
      <c r="AW60" s="141">
        <v>36.17</v>
      </c>
      <c r="AX60" s="135">
        <v>132.56</v>
      </c>
      <c r="AZ60" s="131">
        <v>99.69</v>
      </c>
      <c r="BA60" s="132">
        <v>37.400000000000006</v>
      </c>
      <c r="BB60" s="133">
        <v>137.09</v>
      </c>
    </row>
    <row r="61" spans="1:54" x14ac:dyDescent="0.25">
      <c r="A61" s="28"/>
      <c r="B61" s="28"/>
      <c r="C61" s="28"/>
      <c r="D61" s="28"/>
      <c r="E61" s="28"/>
      <c r="I61" s="126">
        <v>45295</v>
      </c>
      <c r="J61" s="127">
        <v>689.37</v>
      </c>
      <c r="Q61" s="128">
        <v>247.91</v>
      </c>
      <c r="R61" s="129"/>
      <c r="S61" s="130">
        <v>937.28</v>
      </c>
      <c r="T61" s="61">
        <v>95.03</v>
      </c>
      <c r="U61" s="59">
        <v>34.169999999999987</v>
      </c>
      <c r="V61" s="60">
        <v>129.19999999999999</v>
      </c>
      <c r="X61" s="61">
        <v>96.92</v>
      </c>
      <c r="Y61" s="59">
        <v>34.86</v>
      </c>
      <c r="Z61" s="58">
        <v>131.78</v>
      </c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140">
        <v>592.45000000000005</v>
      </c>
      <c r="AS61" s="141">
        <v>213.05</v>
      </c>
      <c r="AT61" s="135">
        <v>805.5</v>
      </c>
      <c r="AU61" s="146"/>
      <c r="AV61" s="140">
        <v>96.91</v>
      </c>
      <c r="AW61" s="141">
        <v>34.849999999999994</v>
      </c>
      <c r="AX61" s="135">
        <v>131.76</v>
      </c>
      <c r="AZ61" s="131">
        <v>97.51</v>
      </c>
      <c r="BA61" s="132">
        <v>35.070000000000007</v>
      </c>
      <c r="BB61" s="133">
        <v>132.58000000000001</v>
      </c>
    </row>
    <row r="62" spans="1:54" x14ac:dyDescent="0.25">
      <c r="A62" s="28"/>
      <c r="B62" s="28"/>
      <c r="C62" s="28"/>
      <c r="D62" s="28"/>
      <c r="E62" s="28"/>
      <c r="I62" s="126">
        <v>45296</v>
      </c>
      <c r="J62" s="127">
        <v>707.29</v>
      </c>
      <c r="Q62" s="128">
        <v>250.35</v>
      </c>
      <c r="R62" s="129"/>
      <c r="S62" s="130">
        <v>957.64</v>
      </c>
      <c r="T62" s="61">
        <v>93.55</v>
      </c>
      <c r="U62" s="59">
        <v>33.11</v>
      </c>
      <c r="V62" s="60">
        <v>126.66</v>
      </c>
      <c r="X62" s="61">
        <v>98.03</v>
      </c>
      <c r="Y62" s="59">
        <v>34.700000000000003</v>
      </c>
      <c r="Z62" s="58">
        <v>132.73000000000002</v>
      </c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140">
        <v>609.26</v>
      </c>
      <c r="AS62" s="141">
        <v>215.64999999999998</v>
      </c>
      <c r="AT62" s="135">
        <v>824.91</v>
      </c>
      <c r="AU62" s="146"/>
      <c r="AV62" s="140">
        <v>98.04</v>
      </c>
      <c r="AW62" s="141">
        <v>34.700000000000003</v>
      </c>
      <c r="AX62" s="135">
        <v>132.74</v>
      </c>
      <c r="AZ62" s="131">
        <v>99.93</v>
      </c>
      <c r="BA62" s="132">
        <v>35.370000000000005</v>
      </c>
      <c r="BB62" s="133">
        <v>135.30000000000001</v>
      </c>
    </row>
    <row r="63" spans="1:54" x14ac:dyDescent="0.25">
      <c r="A63" s="28"/>
      <c r="B63" s="28"/>
      <c r="C63" s="28"/>
      <c r="D63" s="28"/>
      <c r="E63" s="28"/>
      <c r="I63" s="126">
        <v>45297</v>
      </c>
      <c r="J63" s="127">
        <v>705.87</v>
      </c>
      <c r="Q63" s="128">
        <v>261.74</v>
      </c>
      <c r="R63" s="129"/>
      <c r="S63" s="130">
        <v>967.61</v>
      </c>
      <c r="T63" s="61">
        <v>91.33</v>
      </c>
      <c r="U63" s="59">
        <v>33.870000000000005</v>
      </c>
      <c r="V63" s="60">
        <v>125.2</v>
      </c>
      <c r="W63" s="58"/>
      <c r="X63" s="61">
        <v>97.86</v>
      </c>
      <c r="Y63" s="59">
        <v>36.29</v>
      </c>
      <c r="Z63" s="58">
        <v>134.15</v>
      </c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140">
        <v>608.01</v>
      </c>
      <c r="AS63" s="141">
        <v>225.45000000000002</v>
      </c>
      <c r="AT63" s="135">
        <v>833.46</v>
      </c>
      <c r="AU63" s="146"/>
      <c r="AV63" s="140">
        <v>97.88</v>
      </c>
      <c r="AW63" s="141">
        <v>36.289999999999992</v>
      </c>
      <c r="AX63" s="135">
        <v>134.16999999999999</v>
      </c>
      <c r="AZ63" s="131">
        <v>93.38</v>
      </c>
      <c r="BA63" s="132">
        <v>34.620000000000005</v>
      </c>
      <c r="BB63" s="133">
        <v>128</v>
      </c>
    </row>
    <row r="64" spans="1:54" x14ac:dyDescent="0.25">
      <c r="A64" s="28"/>
      <c r="B64" s="28"/>
      <c r="C64" s="28"/>
      <c r="D64" s="28"/>
      <c r="E64" s="28"/>
      <c r="I64" s="126">
        <v>45298</v>
      </c>
      <c r="J64" s="127">
        <v>701.71</v>
      </c>
      <c r="Q64" s="128">
        <v>221.3</v>
      </c>
      <c r="R64" s="129"/>
      <c r="S64" s="130">
        <v>923.01</v>
      </c>
      <c r="T64" s="61">
        <v>91.81</v>
      </c>
      <c r="U64" s="59">
        <v>28.950000000000003</v>
      </c>
      <c r="V64" s="60">
        <v>120.76</v>
      </c>
      <c r="X64" s="61">
        <v>95.68</v>
      </c>
      <c r="Y64" s="59">
        <v>30.17</v>
      </c>
      <c r="Z64" s="58">
        <v>125.85000000000001</v>
      </c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140">
        <v>606.03</v>
      </c>
      <c r="AS64" s="141">
        <v>191.13</v>
      </c>
      <c r="AT64" s="135">
        <v>797.16</v>
      </c>
      <c r="AU64" s="146"/>
      <c r="AV64" s="157">
        <v>95.66</v>
      </c>
      <c r="AW64" s="158">
        <v>30.17</v>
      </c>
      <c r="AX64" s="159">
        <v>125.83</v>
      </c>
      <c r="AZ64" s="131">
        <v>101.03</v>
      </c>
      <c r="BA64" s="132">
        <v>31.859999999999985</v>
      </c>
      <c r="BB64" s="133">
        <v>132.88999999999999</v>
      </c>
    </row>
    <row r="65" spans="1:54" x14ac:dyDescent="0.25">
      <c r="A65" s="28"/>
      <c r="B65" s="28"/>
      <c r="C65" s="28"/>
      <c r="D65" s="28"/>
      <c r="E65" s="28"/>
      <c r="I65" s="126">
        <v>45299</v>
      </c>
      <c r="J65" s="127">
        <v>725.41</v>
      </c>
      <c r="Q65" s="128">
        <v>265.64999999999998</v>
      </c>
      <c r="R65" s="129"/>
      <c r="S65" s="134">
        <v>991.06</v>
      </c>
      <c r="T65" s="61">
        <v>93.01</v>
      </c>
      <c r="U65" s="59">
        <v>34.059999999999988</v>
      </c>
      <c r="V65" s="60">
        <v>127.07</v>
      </c>
      <c r="X65" s="61">
        <v>94.14</v>
      </c>
      <c r="Y65" s="59">
        <v>34.47</v>
      </c>
      <c r="Z65" s="58">
        <v>128.61000000000001</v>
      </c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140">
        <v>631.27</v>
      </c>
      <c r="AS65" s="141">
        <v>231.17999999999998</v>
      </c>
      <c r="AT65" s="135">
        <v>862.44999999999993</v>
      </c>
      <c r="AU65" s="146"/>
      <c r="AV65" s="157">
        <v>94.13</v>
      </c>
      <c r="AW65" s="158">
        <v>34.47</v>
      </c>
      <c r="AX65" s="159">
        <v>128.6</v>
      </c>
      <c r="AZ65" s="131">
        <v>101.4</v>
      </c>
      <c r="BA65" s="132">
        <v>37.139999999999986</v>
      </c>
      <c r="BB65" s="133">
        <v>138.54</v>
      </c>
    </row>
    <row r="66" spans="1:54" x14ac:dyDescent="0.25">
      <c r="A66" s="28"/>
      <c r="B66" s="28"/>
      <c r="C66" s="28"/>
      <c r="D66" s="28"/>
      <c r="E66" s="28"/>
      <c r="I66" s="126">
        <v>45300</v>
      </c>
      <c r="J66" s="127">
        <v>709.05</v>
      </c>
      <c r="Q66" s="128">
        <v>261.2</v>
      </c>
      <c r="R66" s="129"/>
      <c r="S66" s="130">
        <v>970.25</v>
      </c>
      <c r="T66" s="61">
        <v>92.71</v>
      </c>
      <c r="U66" s="59">
        <v>34.150000000000006</v>
      </c>
      <c r="V66" s="60">
        <v>126.86</v>
      </c>
      <c r="X66" s="61">
        <v>90.52</v>
      </c>
      <c r="Y66" s="59">
        <v>33.340000000000003</v>
      </c>
      <c r="Z66" s="58">
        <v>123.86</v>
      </c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140">
        <v>618.53</v>
      </c>
      <c r="AS66" s="141">
        <v>227.85999999999999</v>
      </c>
      <c r="AT66" s="135">
        <v>846.39</v>
      </c>
      <c r="AU66" s="146"/>
      <c r="AV66" s="157">
        <v>90.51</v>
      </c>
      <c r="AW66" s="158">
        <v>33.339999999999989</v>
      </c>
      <c r="AX66" s="159">
        <v>123.85</v>
      </c>
      <c r="AZ66" s="131">
        <v>98.89</v>
      </c>
      <c r="BA66" s="132">
        <v>36.429999999999993</v>
      </c>
      <c r="BB66" s="133">
        <v>135.32</v>
      </c>
    </row>
    <row r="67" spans="1:54" x14ac:dyDescent="0.25">
      <c r="A67" s="28"/>
      <c r="B67" s="28"/>
      <c r="C67" s="28"/>
      <c r="D67" s="28"/>
      <c r="E67" s="28"/>
      <c r="I67" s="126">
        <v>45301</v>
      </c>
      <c r="J67" s="127">
        <v>684.85</v>
      </c>
      <c r="Q67" s="128">
        <v>247.8</v>
      </c>
      <c r="R67" s="129"/>
      <c r="S67" s="130">
        <v>932.65000000000009</v>
      </c>
      <c r="T67" s="61">
        <v>89.74</v>
      </c>
      <c r="U67" s="59">
        <v>32.47</v>
      </c>
      <c r="V67" s="60">
        <v>122.21</v>
      </c>
      <c r="X67" s="61">
        <v>93.1</v>
      </c>
      <c r="Y67" s="59">
        <v>33.69</v>
      </c>
      <c r="Z67" s="58">
        <v>126.78999999999999</v>
      </c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140">
        <v>591.75</v>
      </c>
      <c r="AS67" s="141">
        <v>214.11</v>
      </c>
      <c r="AT67" s="135">
        <v>805.86</v>
      </c>
      <c r="AU67" s="146"/>
      <c r="AV67" s="140">
        <v>93.11</v>
      </c>
      <c r="AW67" s="141">
        <v>33.69</v>
      </c>
      <c r="AX67" s="135">
        <v>126.8</v>
      </c>
      <c r="AZ67" s="131">
        <v>98.77</v>
      </c>
      <c r="BA67" s="132">
        <v>35.739999999999995</v>
      </c>
      <c r="BB67" s="133">
        <v>134.51</v>
      </c>
    </row>
    <row r="68" spans="1:54" x14ac:dyDescent="0.25">
      <c r="A68" s="28"/>
      <c r="B68" s="28"/>
      <c r="C68" s="28"/>
      <c r="D68" s="28"/>
      <c r="E68" s="28"/>
      <c r="I68" s="126">
        <v>45302</v>
      </c>
      <c r="J68" s="127">
        <v>667.16</v>
      </c>
      <c r="Q68" s="128">
        <v>225.2</v>
      </c>
      <c r="R68" s="129"/>
      <c r="S68" s="130">
        <v>892.3599999999999</v>
      </c>
      <c r="T68" s="61">
        <v>87.74</v>
      </c>
      <c r="U68" s="59">
        <v>29.61</v>
      </c>
      <c r="V68" s="60">
        <v>117.35</v>
      </c>
      <c r="X68" s="61">
        <v>86.95</v>
      </c>
      <c r="Y68" s="59">
        <v>29.35</v>
      </c>
      <c r="Z68" s="58">
        <v>116.30000000000001</v>
      </c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140">
        <v>580.20999999999992</v>
      </c>
      <c r="AS68" s="141">
        <v>195.85</v>
      </c>
      <c r="AT68" s="135">
        <v>776.06</v>
      </c>
      <c r="AU68" s="146"/>
      <c r="AV68" s="157">
        <v>86.93</v>
      </c>
      <c r="AW68" s="158">
        <v>29.339999999999989</v>
      </c>
      <c r="AX68" s="159">
        <v>116.27</v>
      </c>
      <c r="AZ68" s="131">
        <v>100.15</v>
      </c>
      <c r="BA68" s="132">
        <v>33.81</v>
      </c>
      <c r="BB68" s="133">
        <v>133.96</v>
      </c>
    </row>
    <row r="69" spans="1:54" x14ac:dyDescent="0.25">
      <c r="A69" s="28"/>
      <c r="B69" s="28"/>
      <c r="C69" s="28"/>
      <c r="D69" s="28"/>
      <c r="E69" s="28"/>
      <c r="I69" s="126">
        <v>45303</v>
      </c>
      <c r="J69" s="59">
        <v>705.86</v>
      </c>
      <c r="Q69" s="128">
        <v>253.25</v>
      </c>
      <c r="R69" s="129"/>
      <c r="S69" s="130">
        <v>959.11</v>
      </c>
      <c r="T69" s="61">
        <v>91.44</v>
      </c>
      <c r="U69" s="59">
        <v>32.81</v>
      </c>
      <c r="V69" s="60">
        <v>124.25</v>
      </c>
      <c r="X69" s="61">
        <v>94.65</v>
      </c>
      <c r="Y69" s="59">
        <v>33.96</v>
      </c>
      <c r="Z69" s="58">
        <v>128.61000000000001</v>
      </c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140">
        <v>611.21</v>
      </c>
      <c r="AS69" s="141">
        <v>219.29</v>
      </c>
      <c r="AT69" s="135">
        <v>830.5</v>
      </c>
      <c r="AU69" s="146"/>
      <c r="AV69" s="140">
        <v>94.65</v>
      </c>
      <c r="AW69" s="141">
        <v>33.960000000000008</v>
      </c>
      <c r="AX69" s="135">
        <v>128.61000000000001</v>
      </c>
      <c r="AZ69" s="131">
        <v>105.34</v>
      </c>
      <c r="BA69" s="132">
        <v>37.799999999999983</v>
      </c>
      <c r="BB69" s="133">
        <v>143.13999999999999</v>
      </c>
    </row>
    <row r="70" spans="1:54" x14ac:dyDescent="0.25">
      <c r="A70" s="28"/>
      <c r="B70" s="28"/>
      <c r="C70" s="28"/>
      <c r="D70" s="28"/>
      <c r="E70" s="28"/>
      <c r="I70" s="126">
        <v>45304</v>
      </c>
      <c r="J70" s="127">
        <v>705.4</v>
      </c>
      <c r="Q70" s="128">
        <v>222.36</v>
      </c>
      <c r="R70" s="129"/>
      <c r="S70" s="130">
        <v>927.76</v>
      </c>
      <c r="T70" s="61">
        <v>90.78</v>
      </c>
      <c r="U70" s="59">
        <v>28.620000000000005</v>
      </c>
      <c r="V70" s="60">
        <v>119.4</v>
      </c>
      <c r="X70" s="61">
        <v>94.51</v>
      </c>
      <c r="Y70" s="59">
        <v>29.79</v>
      </c>
      <c r="Z70" s="58">
        <v>124.30000000000001</v>
      </c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140">
        <v>610.89</v>
      </c>
      <c r="AS70" s="141">
        <v>192.57000000000002</v>
      </c>
      <c r="AT70" s="135">
        <v>803.46</v>
      </c>
      <c r="AU70" s="146"/>
      <c r="AV70" s="157">
        <v>94.51</v>
      </c>
      <c r="AW70" s="158">
        <v>29.789999999999992</v>
      </c>
      <c r="AX70" s="159">
        <v>124.3</v>
      </c>
      <c r="AZ70" s="131">
        <v>103.47</v>
      </c>
      <c r="BA70" s="132">
        <v>32.610000000000014</v>
      </c>
      <c r="BB70" s="133">
        <v>136.08000000000001</v>
      </c>
    </row>
    <row r="71" spans="1:54" x14ac:dyDescent="0.25">
      <c r="A71" s="28"/>
      <c r="B71" s="28"/>
      <c r="C71" s="28"/>
      <c r="D71" s="28"/>
      <c r="E71" s="28"/>
      <c r="I71" s="126">
        <v>45305</v>
      </c>
      <c r="J71" s="127">
        <v>710.91</v>
      </c>
      <c r="Q71" s="128">
        <v>254.66</v>
      </c>
      <c r="R71" s="129"/>
      <c r="S71" s="130">
        <v>965.56999999999994</v>
      </c>
      <c r="T71" s="61">
        <v>89.98</v>
      </c>
      <c r="U71" s="59">
        <v>32.22999999999999</v>
      </c>
      <c r="V71" s="60">
        <v>122.21</v>
      </c>
      <c r="X71" s="61">
        <v>93.4</v>
      </c>
      <c r="Y71" s="59">
        <v>33.450000000000003</v>
      </c>
      <c r="Z71" s="58">
        <v>126.85000000000001</v>
      </c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140">
        <v>617.51</v>
      </c>
      <c r="AS71" s="141">
        <v>221.20999999999998</v>
      </c>
      <c r="AT71" s="135">
        <v>838.72</v>
      </c>
      <c r="AU71" s="146"/>
      <c r="AV71" s="140">
        <v>93.39</v>
      </c>
      <c r="AW71" s="141">
        <v>33.459999999999994</v>
      </c>
      <c r="AX71" s="135">
        <v>126.85</v>
      </c>
      <c r="AZ71" s="131">
        <v>105.99</v>
      </c>
      <c r="BA71" s="132">
        <v>37.970000000000013</v>
      </c>
      <c r="BB71" s="133">
        <v>143.96</v>
      </c>
    </row>
    <row r="72" spans="1:54" x14ac:dyDescent="0.25">
      <c r="A72" s="28"/>
      <c r="B72" s="28"/>
      <c r="C72" s="28"/>
      <c r="D72" s="28"/>
      <c r="E72" s="28"/>
      <c r="I72" s="126">
        <v>45306</v>
      </c>
      <c r="J72" s="127">
        <v>608.76</v>
      </c>
      <c r="Q72" s="128">
        <v>180.24</v>
      </c>
      <c r="R72" s="129"/>
      <c r="S72" s="130">
        <v>789</v>
      </c>
      <c r="T72" s="61">
        <v>74.709999999999994</v>
      </c>
      <c r="U72" s="59">
        <v>22.120000000000005</v>
      </c>
      <c r="V72" s="60">
        <v>96.83</v>
      </c>
      <c r="X72" s="61">
        <v>83.74</v>
      </c>
      <c r="Y72" s="59">
        <v>24.8</v>
      </c>
      <c r="Z72" s="58">
        <v>108.53999999999999</v>
      </c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140">
        <v>525.02</v>
      </c>
      <c r="AS72" s="141">
        <v>155.44</v>
      </c>
      <c r="AT72" s="135">
        <v>680.46</v>
      </c>
      <c r="AU72" s="146"/>
      <c r="AV72" s="157">
        <v>83.75</v>
      </c>
      <c r="AW72" s="158">
        <v>24.799999999999997</v>
      </c>
      <c r="AX72" s="159">
        <v>108.55</v>
      </c>
      <c r="AZ72" s="131">
        <v>85.43</v>
      </c>
      <c r="BA72" s="132">
        <v>25.289999999999992</v>
      </c>
      <c r="BB72" s="133">
        <v>110.72</v>
      </c>
    </row>
    <row r="73" spans="1:54" x14ac:dyDescent="0.25">
      <c r="A73" s="28"/>
      <c r="B73" s="28"/>
      <c r="C73" s="28"/>
      <c r="D73" s="28"/>
      <c r="E73" s="28"/>
      <c r="I73" s="126">
        <v>45307</v>
      </c>
      <c r="J73" s="127">
        <v>358.14</v>
      </c>
      <c r="Q73" s="128">
        <v>88.89</v>
      </c>
      <c r="R73" s="129"/>
      <c r="S73" s="130">
        <v>447.03</v>
      </c>
      <c r="T73" s="61">
        <v>44.42</v>
      </c>
      <c r="U73" s="59">
        <v>11.030000000000001</v>
      </c>
      <c r="V73" s="60">
        <v>55.45</v>
      </c>
      <c r="X73" s="61">
        <v>58.2</v>
      </c>
      <c r="Y73" s="59">
        <v>14.45</v>
      </c>
      <c r="Z73" s="58">
        <v>72.650000000000006</v>
      </c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140">
        <v>299.94</v>
      </c>
      <c r="AS73" s="141">
        <v>74.44</v>
      </c>
      <c r="AT73" s="135">
        <v>374.38</v>
      </c>
      <c r="AU73" s="146"/>
      <c r="AV73" s="140">
        <v>58.2</v>
      </c>
      <c r="AW73" s="141">
        <v>14.439999999999998</v>
      </c>
      <c r="AX73" s="135">
        <v>72.64</v>
      </c>
      <c r="AZ73" s="131">
        <v>50.09</v>
      </c>
      <c r="BA73" s="132">
        <v>12.43</v>
      </c>
      <c r="BB73" s="133">
        <v>62.52</v>
      </c>
    </row>
    <row r="74" spans="1:54" x14ac:dyDescent="0.25">
      <c r="A74" s="28"/>
      <c r="B74" s="28"/>
      <c r="C74" s="28"/>
      <c r="D74" s="28"/>
      <c r="E74" s="28"/>
      <c r="I74" s="126">
        <v>45308</v>
      </c>
      <c r="J74" s="127">
        <v>660.82</v>
      </c>
      <c r="Q74" s="128">
        <v>240.81</v>
      </c>
      <c r="R74" s="129"/>
      <c r="S74" s="130">
        <v>901.63000000000011</v>
      </c>
      <c r="T74" s="61">
        <v>79.510000000000005</v>
      </c>
      <c r="U74" s="59">
        <v>28.97999999999999</v>
      </c>
      <c r="V74" s="60">
        <v>108.49</v>
      </c>
      <c r="X74" s="61">
        <v>96.22</v>
      </c>
      <c r="Y74" s="59">
        <v>35.06</v>
      </c>
      <c r="Z74" s="58">
        <v>131.28</v>
      </c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140">
        <v>564.6</v>
      </c>
      <c r="AS74" s="141">
        <v>205.75</v>
      </c>
      <c r="AT74" s="135">
        <v>770.35</v>
      </c>
      <c r="AU74" s="146"/>
      <c r="AV74" s="140">
        <v>96.22</v>
      </c>
      <c r="AW74" s="141">
        <v>35.06</v>
      </c>
      <c r="AX74" s="135">
        <v>131.28</v>
      </c>
      <c r="AZ74" s="131">
        <v>95.58</v>
      </c>
      <c r="BA74" s="132">
        <v>34.83</v>
      </c>
      <c r="BB74" s="133">
        <v>130.41</v>
      </c>
    </row>
    <row r="75" spans="1:54" x14ac:dyDescent="0.25">
      <c r="A75" s="28"/>
      <c r="B75" s="28"/>
      <c r="C75" s="28"/>
      <c r="D75" s="28"/>
      <c r="E75" s="28"/>
      <c r="I75" s="126">
        <v>45309</v>
      </c>
      <c r="J75" s="127">
        <v>263.97000000000003</v>
      </c>
      <c r="Q75" s="128">
        <v>77.77</v>
      </c>
      <c r="R75" s="129"/>
      <c r="S75" s="130">
        <v>341.74</v>
      </c>
      <c r="T75" s="61">
        <v>31.92</v>
      </c>
      <c r="U75" s="59">
        <v>9.4099999999999966</v>
      </c>
      <c r="V75" s="60">
        <v>41.33</v>
      </c>
      <c r="X75" s="61">
        <v>38.049999999999997</v>
      </c>
      <c r="Y75" s="59">
        <v>11.21</v>
      </c>
      <c r="Z75" s="58">
        <v>49.26</v>
      </c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140">
        <v>225.92000000000002</v>
      </c>
      <c r="AS75" s="141">
        <v>66.56</v>
      </c>
      <c r="AT75" s="135">
        <v>292.48</v>
      </c>
      <c r="AU75" s="146"/>
      <c r="AV75" s="140">
        <v>38.049999999999997</v>
      </c>
      <c r="AW75" s="141">
        <v>11.21</v>
      </c>
      <c r="AX75" s="135">
        <v>49.26</v>
      </c>
      <c r="AZ75" s="131">
        <v>39.17</v>
      </c>
      <c r="BA75" s="132">
        <v>11.54</v>
      </c>
      <c r="BB75" s="133">
        <v>50.71</v>
      </c>
    </row>
    <row r="76" spans="1:54" x14ac:dyDescent="0.25">
      <c r="A76" s="28"/>
      <c r="B76" s="28"/>
      <c r="C76" s="28"/>
      <c r="D76" s="28"/>
      <c r="E76" s="28"/>
      <c r="I76" s="126">
        <v>45310</v>
      </c>
      <c r="J76" s="127">
        <v>723.21</v>
      </c>
      <c r="Q76" s="128">
        <v>268.91000000000003</v>
      </c>
      <c r="R76" s="129"/>
      <c r="S76" s="130">
        <v>992.12000000000012</v>
      </c>
      <c r="T76" s="61">
        <v>87.31</v>
      </c>
      <c r="U76" s="59">
        <v>32.459999999999994</v>
      </c>
      <c r="V76" s="60">
        <v>119.77</v>
      </c>
      <c r="X76" s="61">
        <v>101.61</v>
      </c>
      <c r="Y76" s="59">
        <v>37.770000000000003</v>
      </c>
      <c r="Z76" s="58">
        <v>139.38</v>
      </c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140">
        <v>621.6</v>
      </c>
      <c r="AS76" s="141">
        <v>231.14000000000001</v>
      </c>
      <c r="AT76" s="135">
        <v>852.74</v>
      </c>
      <c r="AU76" s="146"/>
      <c r="AV76" s="140">
        <v>101.61</v>
      </c>
      <c r="AW76" s="141">
        <v>37.779999999999987</v>
      </c>
      <c r="AX76" s="135">
        <v>139.38999999999999</v>
      </c>
      <c r="AZ76" s="131">
        <v>110.18</v>
      </c>
      <c r="BA76" s="132">
        <v>40.97</v>
      </c>
      <c r="BB76" s="133">
        <v>151.15</v>
      </c>
    </row>
    <row r="77" spans="1:54" x14ac:dyDescent="0.25">
      <c r="A77" s="28"/>
      <c r="B77" s="28"/>
      <c r="C77" s="28"/>
      <c r="D77" s="28"/>
      <c r="E77" s="28"/>
      <c r="I77" s="126">
        <v>45311</v>
      </c>
      <c r="J77" s="127">
        <v>704.08</v>
      </c>
      <c r="Q77" s="128">
        <v>263.81</v>
      </c>
      <c r="R77" s="129"/>
      <c r="S77" s="130">
        <v>967.8900000000001</v>
      </c>
      <c r="T77" s="61">
        <v>91.1</v>
      </c>
      <c r="U77" s="59">
        <v>34.14</v>
      </c>
      <c r="V77" s="60">
        <v>125.24</v>
      </c>
      <c r="X77" s="61">
        <v>105.62</v>
      </c>
      <c r="Y77" s="59">
        <v>39.57</v>
      </c>
      <c r="Z77" s="58">
        <v>145.19</v>
      </c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140">
        <v>598.46</v>
      </c>
      <c r="AS77" s="141">
        <v>224.24</v>
      </c>
      <c r="AT77" s="135">
        <v>822.7</v>
      </c>
      <c r="AU77" s="146"/>
      <c r="AV77" s="140">
        <v>105.61</v>
      </c>
      <c r="AW77" s="141">
        <v>39.570000000000007</v>
      </c>
      <c r="AX77" s="135">
        <v>145.18</v>
      </c>
      <c r="AZ77" s="131">
        <v>97.3</v>
      </c>
      <c r="BA77" s="132">
        <v>36.459999999999994</v>
      </c>
      <c r="BB77" s="133">
        <v>133.76</v>
      </c>
    </row>
    <row r="78" spans="1:54" x14ac:dyDescent="0.25">
      <c r="A78" s="28"/>
      <c r="B78" s="28"/>
      <c r="C78" s="28"/>
      <c r="D78" s="28"/>
      <c r="E78" s="28"/>
      <c r="I78" s="126">
        <v>45312</v>
      </c>
      <c r="J78" s="127">
        <v>707.82</v>
      </c>
      <c r="Q78" s="128">
        <v>248.56</v>
      </c>
      <c r="R78" s="129"/>
      <c r="S78" s="130">
        <v>956.38000000000011</v>
      </c>
      <c r="T78" s="61">
        <v>91.88</v>
      </c>
      <c r="U78" s="59">
        <v>32.27000000000001</v>
      </c>
      <c r="V78" s="60">
        <v>124.15</v>
      </c>
      <c r="X78" s="61">
        <v>102.94</v>
      </c>
      <c r="Y78" s="59">
        <v>36.159999999999997</v>
      </c>
      <c r="Z78" s="58">
        <v>139.1</v>
      </c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140">
        <v>604.88000000000011</v>
      </c>
      <c r="AS78" s="141">
        <v>212.4</v>
      </c>
      <c r="AT78" s="135">
        <v>817.28000000000009</v>
      </c>
      <c r="AU78" s="146"/>
      <c r="AV78" s="140">
        <v>102.95</v>
      </c>
      <c r="AW78" s="141">
        <v>36.149999999999991</v>
      </c>
      <c r="AX78" s="135">
        <v>139.1</v>
      </c>
      <c r="AZ78" s="131">
        <v>100.46</v>
      </c>
      <c r="BA78" s="132">
        <v>35.280000000000015</v>
      </c>
      <c r="BB78" s="133">
        <v>135.74</v>
      </c>
    </row>
    <row r="79" spans="1:54" x14ac:dyDescent="0.25">
      <c r="A79" s="28"/>
      <c r="B79" s="28"/>
      <c r="C79" s="28"/>
      <c r="D79" s="28"/>
      <c r="E79" s="28"/>
      <c r="I79" s="126">
        <v>45313</v>
      </c>
      <c r="J79" s="127">
        <v>701.6</v>
      </c>
      <c r="Q79" s="128">
        <v>264.54000000000002</v>
      </c>
      <c r="R79" s="129"/>
      <c r="S79" s="130">
        <v>966.1400000000001</v>
      </c>
      <c r="T79" s="61">
        <v>91.01</v>
      </c>
      <c r="U79" s="59">
        <v>34.309999999999988</v>
      </c>
      <c r="V79" s="60">
        <v>125.32</v>
      </c>
      <c r="X79" s="61">
        <v>99.52</v>
      </c>
      <c r="Y79" s="59">
        <v>37.53</v>
      </c>
      <c r="Z79" s="58">
        <v>137.05000000000001</v>
      </c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140">
        <v>602.08000000000004</v>
      </c>
      <c r="AS79" s="141">
        <v>227.01000000000002</v>
      </c>
      <c r="AT79" s="135">
        <v>829.09</v>
      </c>
      <c r="AU79" s="146"/>
      <c r="AV79" s="140">
        <v>99.52</v>
      </c>
      <c r="AW79" s="141">
        <v>37.519999999999996</v>
      </c>
      <c r="AX79" s="135">
        <v>137.04</v>
      </c>
      <c r="AZ79" s="131">
        <v>93.73</v>
      </c>
      <c r="BA79" s="132">
        <v>35.339999999999989</v>
      </c>
      <c r="BB79" s="133">
        <v>129.07</v>
      </c>
    </row>
    <row r="80" spans="1:54" x14ac:dyDescent="0.25">
      <c r="A80" s="28"/>
      <c r="B80" s="28"/>
      <c r="C80" s="28"/>
      <c r="D80" s="28"/>
      <c r="E80" s="28"/>
      <c r="I80" s="126">
        <v>45314</v>
      </c>
      <c r="J80" s="127">
        <v>727.05</v>
      </c>
      <c r="Q80" s="128">
        <v>273.12</v>
      </c>
      <c r="R80" s="129"/>
      <c r="S80" s="130">
        <v>1000.17</v>
      </c>
      <c r="T80" s="61">
        <v>92.02</v>
      </c>
      <c r="U80" s="59">
        <v>34.570000000000007</v>
      </c>
      <c r="V80" s="60">
        <v>126.59</v>
      </c>
      <c r="X80" s="61">
        <v>96.63</v>
      </c>
      <c r="Y80" s="59">
        <v>36.299999999999997</v>
      </c>
      <c r="Z80" s="58">
        <v>132.93</v>
      </c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140">
        <v>630.41999999999996</v>
      </c>
      <c r="AS80" s="141">
        <v>236.82</v>
      </c>
      <c r="AT80" s="135">
        <v>867.24</v>
      </c>
      <c r="AU80" s="146"/>
      <c r="AV80" s="140">
        <v>96.63</v>
      </c>
      <c r="AW80" s="141">
        <v>36.300000000000011</v>
      </c>
      <c r="AX80" s="135">
        <v>132.93</v>
      </c>
      <c r="AZ80" s="131">
        <v>96.17</v>
      </c>
      <c r="BA80" s="132">
        <v>36.13000000000001</v>
      </c>
      <c r="BB80" s="133">
        <v>132.30000000000001</v>
      </c>
    </row>
    <row r="81" spans="1:54" x14ac:dyDescent="0.25">
      <c r="A81" s="28"/>
      <c r="B81" s="28"/>
      <c r="C81" s="28"/>
      <c r="D81" s="28"/>
      <c r="E81" s="28"/>
      <c r="I81" s="126">
        <v>45315</v>
      </c>
      <c r="J81" s="127">
        <v>691.41</v>
      </c>
      <c r="Q81" s="128">
        <v>252</v>
      </c>
      <c r="R81" s="129"/>
      <c r="S81" s="130">
        <v>943.41</v>
      </c>
      <c r="T81" s="61">
        <v>81.28</v>
      </c>
      <c r="U81" s="59">
        <v>29.620000000000005</v>
      </c>
      <c r="V81" s="60">
        <v>110.9</v>
      </c>
      <c r="X81" s="61">
        <v>90.24</v>
      </c>
      <c r="Y81" s="59">
        <v>32.9</v>
      </c>
      <c r="Z81" s="58">
        <v>123.13999999999999</v>
      </c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140">
        <v>601.16999999999996</v>
      </c>
      <c r="AS81" s="141">
        <v>219.1</v>
      </c>
      <c r="AT81" s="135">
        <v>820.27</v>
      </c>
      <c r="AU81" s="146"/>
      <c r="AV81" s="140">
        <v>90.25</v>
      </c>
      <c r="AW81" s="141">
        <v>32.900000000000006</v>
      </c>
      <c r="AX81" s="135">
        <v>123.15</v>
      </c>
      <c r="AZ81" s="131">
        <v>99</v>
      </c>
      <c r="BA81" s="132">
        <v>36.080000000000013</v>
      </c>
      <c r="BB81" s="133">
        <v>135.08000000000001</v>
      </c>
    </row>
    <row r="82" spans="1:54" x14ac:dyDescent="0.25">
      <c r="A82" s="28"/>
      <c r="B82" s="28"/>
      <c r="C82" s="28"/>
      <c r="D82" s="28"/>
      <c r="E82" s="28"/>
      <c r="I82" s="126">
        <v>45316</v>
      </c>
      <c r="J82" s="127">
        <v>712.96</v>
      </c>
      <c r="Q82" s="128">
        <v>260.22000000000003</v>
      </c>
      <c r="R82" s="129"/>
      <c r="S82" s="130">
        <v>973.18000000000006</v>
      </c>
      <c r="T82" s="61">
        <v>96.69</v>
      </c>
      <c r="U82" s="59">
        <v>35.289999999999992</v>
      </c>
      <c r="V82" s="60">
        <v>131.97999999999999</v>
      </c>
      <c r="X82" s="61">
        <v>95.77</v>
      </c>
      <c r="Y82" s="59">
        <v>34.96</v>
      </c>
      <c r="Z82" s="58">
        <v>130.72999999999999</v>
      </c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140">
        <v>617.19000000000005</v>
      </c>
      <c r="AS82" s="141">
        <v>225.26000000000002</v>
      </c>
      <c r="AT82" s="135">
        <v>842.45</v>
      </c>
      <c r="AU82" s="146"/>
      <c r="AV82" s="140">
        <v>95.79</v>
      </c>
      <c r="AW82" s="141">
        <v>34.959999999999994</v>
      </c>
      <c r="AX82" s="135">
        <v>130.75</v>
      </c>
      <c r="AZ82" s="131">
        <v>96.97</v>
      </c>
      <c r="BA82" s="132">
        <v>35.390000000000015</v>
      </c>
      <c r="BB82" s="133">
        <v>132.36000000000001</v>
      </c>
    </row>
    <row r="83" spans="1:54" x14ac:dyDescent="0.25">
      <c r="A83" s="28"/>
      <c r="B83" s="28"/>
      <c r="C83" s="28"/>
      <c r="D83" s="28"/>
      <c r="E83" s="28"/>
      <c r="I83" s="126">
        <v>45317</v>
      </c>
      <c r="J83" s="127">
        <v>710.19</v>
      </c>
      <c r="Q83" s="128">
        <v>289.77</v>
      </c>
      <c r="R83" s="129"/>
      <c r="S83" s="130">
        <v>999.96</v>
      </c>
      <c r="T83" s="61">
        <v>95.87</v>
      </c>
      <c r="U83" s="59">
        <v>39.109999999999985</v>
      </c>
      <c r="V83" s="60">
        <v>134.97999999999999</v>
      </c>
      <c r="X83" s="61">
        <v>94.98</v>
      </c>
      <c r="Y83" s="59">
        <v>38.75</v>
      </c>
      <c r="Z83" s="58">
        <v>133.73000000000002</v>
      </c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140">
        <v>615.21</v>
      </c>
      <c r="AS83" s="141">
        <v>251.01999999999998</v>
      </c>
      <c r="AT83" s="135">
        <v>866.23</v>
      </c>
      <c r="AU83" s="146"/>
      <c r="AV83" s="140">
        <v>94.96</v>
      </c>
      <c r="AW83" s="141">
        <v>38.750000000000014</v>
      </c>
      <c r="AX83" s="135">
        <v>133.71</v>
      </c>
      <c r="AZ83" s="131">
        <v>93.83</v>
      </c>
      <c r="BA83" s="132">
        <v>38.290000000000006</v>
      </c>
      <c r="BB83" s="133">
        <v>132.12</v>
      </c>
    </row>
    <row r="84" spans="1:54" x14ac:dyDescent="0.25">
      <c r="A84" s="28"/>
      <c r="B84" s="28"/>
      <c r="C84" s="28"/>
      <c r="D84" s="28"/>
      <c r="E84" s="28"/>
      <c r="I84" s="126">
        <v>45318</v>
      </c>
      <c r="J84" s="127">
        <v>724.46</v>
      </c>
      <c r="Q84" s="128">
        <v>279.89999999999998</v>
      </c>
      <c r="R84" s="129"/>
      <c r="S84" s="130">
        <v>1004.36</v>
      </c>
      <c r="T84" s="61">
        <v>98.92</v>
      </c>
      <c r="U84" s="59">
        <v>38.219999999999985</v>
      </c>
      <c r="V84" s="60">
        <v>137.13999999999999</v>
      </c>
      <c r="X84" s="61">
        <v>101.1</v>
      </c>
      <c r="Y84" s="59">
        <v>39.06</v>
      </c>
      <c r="Z84" s="58">
        <v>140.16</v>
      </c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140">
        <v>623.36</v>
      </c>
      <c r="AS84" s="141">
        <v>240.83999999999997</v>
      </c>
      <c r="AT84" s="135">
        <v>864.2</v>
      </c>
      <c r="AU84" s="146"/>
      <c r="AV84" s="140">
        <v>101.09</v>
      </c>
      <c r="AW84" s="141">
        <v>39.06</v>
      </c>
      <c r="AX84" s="135">
        <v>140.15</v>
      </c>
      <c r="AZ84" s="131">
        <v>97.44</v>
      </c>
      <c r="BA84" s="132">
        <v>37.650000000000006</v>
      </c>
      <c r="BB84" s="133">
        <v>135.09</v>
      </c>
    </row>
    <row r="85" spans="1:54" x14ac:dyDescent="0.25">
      <c r="A85" s="28"/>
      <c r="B85" s="28"/>
      <c r="C85" s="28"/>
      <c r="D85" s="28"/>
      <c r="E85" s="28"/>
      <c r="I85" s="126">
        <v>45319</v>
      </c>
      <c r="J85" s="127">
        <v>709.95</v>
      </c>
      <c r="Q85" s="128">
        <v>260.33</v>
      </c>
      <c r="R85" s="129"/>
      <c r="S85" s="130">
        <v>970.28</v>
      </c>
      <c r="T85" s="61">
        <v>97.38</v>
      </c>
      <c r="U85" s="59">
        <v>35.710000000000008</v>
      </c>
      <c r="V85" s="60">
        <v>133.09</v>
      </c>
      <c r="X85" s="61">
        <v>98.59</v>
      </c>
      <c r="Y85" s="59">
        <v>36.159999999999997</v>
      </c>
      <c r="Z85" s="58">
        <v>134.75</v>
      </c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140">
        <v>611.36</v>
      </c>
      <c r="AS85" s="141">
        <v>224.17</v>
      </c>
      <c r="AT85" s="135">
        <v>835.53</v>
      </c>
      <c r="AU85" s="146"/>
      <c r="AV85" s="140">
        <v>98.59</v>
      </c>
      <c r="AW85" s="141">
        <v>36.150000000000006</v>
      </c>
      <c r="AX85" s="135">
        <v>134.74</v>
      </c>
      <c r="AZ85" s="131">
        <v>95.88</v>
      </c>
      <c r="BA85" s="132">
        <v>35.159999999999997</v>
      </c>
      <c r="BB85" s="133">
        <v>131.04</v>
      </c>
    </row>
    <row r="86" spans="1:54" x14ac:dyDescent="0.25">
      <c r="A86" s="28"/>
      <c r="B86" s="28"/>
      <c r="C86" s="28"/>
      <c r="D86" s="28"/>
      <c r="E86" s="28"/>
      <c r="I86" s="126">
        <v>45320</v>
      </c>
      <c r="J86" s="127">
        <v>691.1</v>
      </c>
      <c r="Q86" s="128">
        <v>242.73</v>
      </c>
      <c r="R86" s="129"/>
      <c r="S86" s="130">
        <v>933.83</v>
      </c>
      <c r="T86" s="61">
        <v>95.88</v>
      </c>
      <c r="U86" s="59">
        <v>33.680000000000007</v>
      </c>
      <c r="V86" s="60">
        <v>129.56</v>
      </c>
      <c r="X86" s="61">
        <v>95.77</v>
      </c>
      <c r="Y86" s="59">
        <v>33.630000000000003</v>
      </c>
      <c r="Z86" s="58">
        <v>129.4</v>
      </c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140">
        <v>595.33000000000004</v>
      </c>
      <c r="AS86" s="141">
        <v>209.1</v>
      </c>
      <c r="AT86" s="135">
        <v>804.43000000000006</v>
      </c>
      <c r="AU86" s="146"/>
      <c r="AV86" s="140">
        <v>95.77</v>
      </c>
      <c r="AW86" s="141">
        <v>33.63000000000001</v>
      </c>
      <c r="AX86" s="135">
        <v>129.4</v>
      </c>
      <c r="AZ86" s="131">
        <v>96.68</v>
      </c>
      <c r="BA86" s="132">
        <v>33.95999999999998</v>
      </c>
      <c r="BB86" s="133">
        <v>130.63999999999999</v>
      </c>
    </row>
    <row r="87" spans="1:54" ht="16.5" thickBot="1" x14ac:dyDescent="0.3">
      <c r="A87" s="28"/>
      <c r="B87" s="28"/>
      <c r="C87" s="28"/>
      <c r="D87" s="28"/>
      <c r="E87" s="28"/>
      <c r="I87" s="126">
        <v>45321</v>
      </c>
      <c r="J87" s="127">
        <v>665.92</v>
      </c>
      <c r="Q87" s="128">
        <v>296.64</v>
      </c>
      <c r="R87" s="129"/>
      <c r="S87" s="130">
        <v>962.56</v>
      </c>
      <c r="T87" s="61">
        <v>94.4</v>
      </c>
      <c r="U87" s="59">
        <v>42.049999999999983</v>
      </c>
      <c r="V87" s="60">
        <v>136.44999999999999</v>
      </c>
      <c r="X87" s="61">
        <v>94.71</v>
      </c>
      <c r="Y87" s="59">
        <v>42.18</v>
      </c>
      <c r="Z87" s="58">
        <v>136.88999999999999</v>
      </c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162">
        <v>571.20999999999992</v>
      </c>
      <c r="AS87" s="163">
        <v>254.45999999999998</v>
      </c>
      <c r="AT87" s="164">
        <v>825.66999999999985</v>
      </c>
      <c r="AU87" s="146"/>
      <c r="AV87" s="162">
        <v>94.7</v>
      </c>
      <c r="AW87" s="163">
        <v>42.179999999999993</v>
      </c>
      <c r="AX87" s="164">
        <v>136.88</v>
      </c>
      <c r="AZ87" s="131">
        <v>92.31</v>
      </c>
      <c r="BA87" s="132">
        <v>41.120000000000005</v>
      </c>
      <c r="BB87" s="133">
        <v>133.43</v>
      </c>
    </row>
    <row r="88" spans="1:54" x14ac:dyDescent="0.25">
      <c r="A88" s="28"/>
      <c r="B88" s="28"/>
      <c r="C88" s="28"/>
      <c r="D88" s="28"/>
      <c r="E88" s="28"/>
      <c r="I88" s="126">
        <v>45657</v>
      </c>
    </row>
    <row r="89" spans="1:54" x14ac:dyDescent="0.25">
      <c r="A89" s="28"/>
      <c r="B89" s="28"/>
      <c r="C89" s="28"/>
      <c r="D89" s="28"/>
      <c r="E89" s="28"/>
      <c r="H89" s="73"/>
      <c r="J89" s="137"/>
      <c r="K89" s="138"/>
      <c r="L89" s="138"/>
      <c r="M89" s="138"/>
      <c r="N89" s="138"/>
      <c r="O89" s="138"/>
      <c r="P89" s="138"/>
      <c r="Q89" s="138"/>
      <c r="R89" s="139"/>
    </row>
  </sheetData>
  <mergeCells count="9">
    <mergeCell ref="AR2:AT2"/>
    <mergeCell ref="AV2:AX2"/>
    <mergeCell ref="AZ2:BB2"/>
    <mergeCell ref="T2:V2"/>
    <mergeCell ref="X2:Z2"/>
    <mergeCell ref="AB2:AD2"/>
    <mergeCell ref="AF2:AH2"/>
    <mergeCell ref="AJ2:AL2"/>
    <mergeCell ref="AN2:AP2"/>
  </mergeCells>
  <pageMargins left="1.1020000000000001" right="0.38300000000000001" top="0.59099999999999997" bottom="0.625" header="0.511811024" footer="0.511811024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2_Líquidos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Choquecota</dc:creator>
  <cp:lastModifiedBy>Fredy Choquecota</cp:lastModifiedBy>
  <dcterms:created xsi:type="dcterms:W3CDTF">2015-06-05T18:19:34Z</dcterms:created>
  <dcterms:modified xsi:type="dcterms:W3CDTF">2024-07-12T13:14:56Z</dcterms:modified>
</cp:coreProperties>
</file>