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6.xml" ContentType="application/vnd.openxmlformats-officedocument.themeOverrid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7.xml" ContentType="application/vnd.openxmlformats-officedocument.themeOverrid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8.xml" ContentType="application/vnd.openxmlformats-officedocument.themeOverride+xml"/>
  <Override PartName="/xl/drawings/drawing2.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9.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slicers/slicer3.xml" ContentType="application/vnd.ms-excel.slicer+xml"/>
  <Override PartName="/xl/charts/chart18.xml" ContentType="application/vnd.openxmlformats-officedocument.drawingml.chart+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0.xml" ContentType="application/vnd.openxmlformats-officedocument.themeOverride+xml"/>
  <Override PartName="/xl/charts/chart20.xml" ContentType="application/vnd.openxmlformats-officedocument.drawingml.chart+xml"/>
  <Override PartName="/xl/theme/themeOverride11.xml" ContentType="application/vnd.openxmlformats-officedocument.themeOverrid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12.xml" ContentType="application/vnd.openxmlformats-officedocument.themeOverride+xml"/>
  <Override PartName="/xl/drawings/drawing4.xml" ContentType="application/vnd.openxmlformats-officedocument.drawing+xml"/>
  <Override PartName="/xl/slicers/slicer4.xml" ContentType="application/vnd.ms-excel.slicer+xml"/>
  <Override PartName="/xl/charts/chartEx5.xml" ContentType="application/vnd.ms-office.chartex+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3.xml" ContentType="application/vnd.openxmlformats-officedocument.themeOverrid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14.xml" ContentType="application/vnd.openxmlformats-officedocument.themeOverride+xml"/>
  <Override PartName="/xl/charts/chart24.xml" ContentType="application/vnd.openxmlformats-officedocument.drawingml.chart+xml"/>
  <Override PartName="/xl/theme/themeOverride15.xml" ContentType="application/vnd.openxmlformats-officedocument.themeOverrid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16.xml" ContentType="application/vnd.openxmlformats-officedocument.themeOverrid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4c005a29cceef68c/Desktop/Tasks/Task___6/"/>
    </mc:Choice>
  </mc:AlternateContent>
  <xr:revisionPtr revIDLastSave="5744" documentId="8_{7E82874A-D9E3-45E4-B6B1-A63F3C9FE989}" xr6:coauthVersionLast="47" xr6:coauthVersionMax="47" xr10:uidLastSave="{707FEA27-B681-41B3-97D6-FB0921AB56ED}"/>
  <bookViews>
    <workbookView xWindow="-108" yWindow="-108" windowWidth="23256" windowHeight="12456" tabRatio="822" firstSheet="1" activeTab="1" xr2:uid="{C74B5308-5CCC-44DB-BE0F-EC910C1A8153}"/>
  </bookViews>
  <sheets>
    <sheet name="Calculations" sheetId="4" state="hidden" r:id="rId1"/>
    <sheet name="Financial Performance" sheetId="2" r:id="rId2"/>
    <sheet name="Product Insights" sheetId="5" r:id="rId3"/>
    <sheet name="Customer &amp; Logistics" sheetId="6" r:id="rId4"/>
  </sheets>
  <definedNames>
    <definedName name="_xlchart.v1.0" hidden="1">Calculations!$BB$11:$BC$27</definedName>
    <definedName name="_xlchart.v1.1" hidden="1">Calculations!$BD$11:$BD$27</definedName>
    <definedName name="_xlchart.v1.2" hidden="1">Calculations!$AC$14:$AC$17</definedName>
    <definedName name="_xlchart.v1.3" hidden="1">Calculations!$AD$14:$AD$17</definedName>
    <definedName name="_xlchart.v1.8" hidden="1">Calculations!$AC$14:$AC$17</definedName>
    <definedName name="_xlchart.v1.9" hidden="1">Calculations!$AD$14:$AD$17</definedName>
    <definedName name="_xlchart.v5.10" hidden="1">Calculations!$CZ$8</definedName>
    <definedName name="_xlchart.v5.11" hidden="1">Calculations!$CZ$9:$CZ$49</definedName>
    <definedName name="_xlchart.v5.12" hidden="1">Calculations!$DA$8</definedName>
    <definedName name="_xlchart.v5.13" hidden="1">Calculations!$DA$9:$DA$49</definedName>
    <definedName name="_xlchart.v5.4" hidden="1">Calculations!$CZ$8</definedName>
    <definedName name="_xlchart.v5.5" hidden="1">Calculations!$CZ$9:$CZ$49</definedName>
    <definedName name="_xlchart.v5.6" hidden="1">Calculations!$DA$8</definedName>
    <definedName name="_xlchart.v5.7" hidden="1">Calculations!$DA$9:$DA$49</definedName>
    <definedName name="Slicer_Category">#N/A</definedName>
    <definedName name="Slicer_Order_Date__Year">#N/A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 cacheId="17" r:id="rId22"/>
  </pivotCaches>
  <extLst>
    <ext xmlns:x14="http://schemas.microsoft.com/office/spreadsheetml/2009/9/main" uri="{876F7934-8845-4945-9796-88D515C7AA90}">
      <x14:pivotCaches>
        <pivotCache cacheId="18"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eople_281f0794-0a07-43b2-b8b7-d2db3a75a6d9" name="People" connection="Query - People"/>
          <x15:modelTable id="Returns_b597f137-2fe5-45cc-88c4-44c9e33a20ba" name="Returns" connection="Query - Returns"/>
          <x15:modelTable id="Customer_4520b22f-0113-4234-86e0-def14eb32dd6" name="Customer" connection="Query - Customer"/>
          <x15:modelTable id="Products_d3cddc70-4443-4efd-a764-68a6063f761b" name="Products" connection="Query - Products"/>
          <x15:modelTable id="Order_666b14a0-29fe-405c-a7a7-74595590ee77" name="Order" connection="Query - Order"/>
        </x15:modelTables>
        <x15:modelRelationships>
          <x15:modelRelationship fromTable="Order" fromColumn="Product ID" toTable="Products" toColumn="Product ID"/>
          <x15:modelRelationship fromTable="Order" fromColumn="Customer ID" toTable="Customer" toColumn="Customer ID"/>
          <x15:modelRelationship fromTable="Order" fromColumn="Order ID" toTable="Returns" toColumn="Order ID"/>
          <x15:modelRelationship fromTable="Order" fromColumn="Region" toTable="People" toColumn="Region"/>
        </x15:modelRelationships>
        <x15:extLst>
          <ext xmlns:x16="http://schemas.microsoft.com/office/spreadsheetml/2014/11/main" uri="{9835A34E-60A6-4A7C-AAB8-D5F71C897F49}">
            <x16:modelTimeGroupings>
              <x16:modelTimeGrouping tableName="Order"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N17" i="4" l="1"/>
  <c r="EN16" i="4"/>
  <c r="EN55" i="4"/>
  <c r="EN54" i="4"/>
  <c r="EV27" i="4"/>
  <c r="EV21" i="4"/>
  <c r="EV24" i="4"/>
  <c r="EV18" i="4"/>
  <c r="EZ17" i="4"/>
  <c r="EY17" i="4"/>
  <c r="EX17" i="4"/>
  <c r="EW17" i="4"/>
  <c r="CK61" i="4"/>
  <c r="CL58" i="4"/>
  <c r="CK55" i="4"/>
  <c r="CM83" i="4"/>
  <c r="BS9" i="4" l="1"/>
  <c r="BF75" i="4" l="1" a="1"/>
  <c r="BF75" i="4" s="1"/>
  <c r="BB14" i="4"/>
  <c r="BB13" i="4"/>
  <c r="BB12" i="4"/>
  <c r="BB11" i="4"/>
  <c r="BB23" i="4"/>
  <c r="BB22" i="4"/>
  <c r="BB21" i="4"/>
  <c r="BB20" i="4"/>
  <c r="BB19" i="4"/>
  <c r="BB18" i="4"/>
  <c r="BB17" i="4"/>
  <c r="BB16" i="4"/>
  <c r="BB15" i="4"/>
  <c r="BB27" i="4"/>
  <c r="BB26" i="4"/>
  <c r="BB25" i="4"/>
  <c r="BB24" i="4"/>
  <c r="BD11" i="4"/>
  <c r="BD12" i="4"/>
  <c r="V17" i="4"/>
  <c r="V18" i="4"/>
  <c r="V19" i="4"/>
  <c r="BR9" i="4" l="1"/>
  <c r="BT9" i="4"/>
  <c r="BR10" i="4"/>
  <c r="BS10" i="4"/>
  <c r="BT10" i="4"/>
  <c r="BR11" i="4"/>
  <c r="BS11" i="4"/>
  <c r="BT11" i="4"/>
  <c r="BR12" i="4"/>
  <c r="BS12" i="4"/>
  <c r="BT12" i="4"/>
  <c r="BR13" i="4"/>
  <c r="BS13" i="4"/>
  <c r="BT13" i="4"/>
  <c r="BR14" i="4"/>
  <c r="BS14" i="4"/>
  <c r="BT14" i="4"/>
  <c r="BR15" i="4"/>
  <c r="BS15" i="4"/>
  <c r="BT15" i="4"/>
  <c r="BR16" i="4"/>
  <c r="BS16" i="4"/>
  <c r="BT16" i="4"/>
  <c r="BR17" i="4"/>
  <c r="BS17" i="4"/>
  <c r="BT17" i="4"/>
  <c r="BR18" i="4"/>
  <c r="BS18" i="4"/>
  <c r="BT18" i="4"/>
  <c r="BR19" i="4"/>
  <c r="BS19" i="4"/>
  <c r="BT19" i="4"/>
  <c r="BR20" i="4"/>
  <c r="BS20" i="4"/>
  <c r="BT20" i="4"/>
  <c r="BR21" i="4"/>
  <c r="BS21" i="4"/>
  <c r="BT21" i="4"/>
  <c r="BR22" i="4"/>
  <c r="BS22" i="4"/>
  <c r="BT22" i="4"/>
  <c r="BR23" i="4"/>
  <c r="BS23" i="4"/>
  <c r="BT23" i="4"/>
  <c r="BR24" i="4"/>
  <c r="BS24" i="4"/>
  <c r="BT24" i="4"/>
  <c r="BR25" i="4"/>
  <c r="BS25" i="4"/>
  <c r="BT25" i="4"/>
  <c r="BR26" i="4"/>
  <c r="BS26" i="4"/>
  <c r="BT26" i="4"/>
  <c r="BC11" i="4"/>
  <c r="BC12" i="4"/>
  <c r="BC13" i="4"/>
  <c r="BD13" i="4"/>
  <c r="BC14" i="4"/>
  <c r="BD14" i="4"/>
  <c r="BC15" i="4"/>
  <c r="BD15" i="4"/>
  <c r="BC16" i="4"/>
  <c r="BD16" i="4"/>
  <c r="BC17" i="4"/>
  <c r="BD17" i="4"/>
  <c r="BC18" i="4"/>
  <c r="BD18" i="4"/>
  <c r="BC19" i="4"/>
  <c r="BD19" i="4"/>
  <c r="BC20" i="4"/>
  <c r="BD20" i="4"/>
  <c r="BC21" i="4"/>
  <c r="BD21" i="4"/>
  <c r="BC22" i="4"/>
  <c r="BD22" i="4"/>
  <c r="BC23" i="4"/>
  <c r="BD23" i="4"/>
  <c r="BC24" i="4"/>
  <c r="BD24" i="4"/>
  <c r="BC25" i="4"/>
  <c r="BD25" i="4"/>
  <c r="BC26" i="4"/>
  <c r="BD26" i="4"/>
  <c r="BC27" i="4"/>
  <c r="BD27" i="4"/>
  <c r="DA42" i="4"/>
  <c r="DA15" i="4"/>
  <c r="DA48" i="4"/>
  <c r="DA44" i="4"/>
  <c r="DA32" i="4"/>
  <c r="DA47" i="4"/>
  <c r="DA22" i="4"/>
  <c r="DA24" i="4"/>
  <c r="DA27" i="4"/>
  <c r="AM11" i="4"/>
  <c r="AN11" i="4"/>
  <c r="DA14" i="4"/>
  <c r="DA12" i="4"/>
  <c r="DA45" i="4"/>
  <c r="AD17" i="4"/>
  <c r="AL11" i="4"/>
  <c r="DA20" i="4"/>
  <c r="DA19" i="4"/>
  <c r="DA30" i="4"/>
  <c r="DA39" i="4"/>
  <c r="DA9" i="4"/>
  <c r="AD15" i="4"/>
  <c r="DA40" i="4"/>
  <c r="DA16" i="4"/>
  <c r="DA11" i="4"/>
  <c r="CL12" i="4"/>
  <c r="DA46" i="4"/>
  <c r="DA33" i="4"/>
  <c r="DA13" i="4"/>
  <c r="DA31" i="4"/>
  <c r="DA36" i="4"/>
  <c r="DA17" i="4"/>
  <c r="AD14" i="4"/>
  <c r="DA43" i="4"/>
  <c r="DA28" i="4"/>
  <c r="DA37" i="4"/>
  <c r="DA26" i="4"/>
  <c r="DA35" i="4"/>
  <c r="DA38" i="4"/>
  <c r="DA21" i="4"/>
  <c r="AD16" i="4"/>
  <c r="DA18" i="4"/>
  <c r="DA10" i="4"/>
  <c r="DA49" i="4"/>
  <c r="DA41" i="4"/>
  <c r="DA29" i="4"/>
  <c r="DA25" i="4"/>
  <c r="CL11" i="4"/>
  <c r="DA34" i="4"/>
  <c r="DA23" i="4"/>
  <c r="AL16" i="4" l="1"/>
  <c r="AL39" i="4"/>
  <c r="AL24" i="4"/>
  <c r="AL32" i="4"/>
  <c r="AL41" i="4" l="1"/>
  <c r="AM41" i="4" s="1"/>
  <c r="AL40" i="4"/>
  <c r="AM39" i="4"/>
  <c r="AM40"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72C55F-213B-4F36-8FAD-5229C7695D52}" name="Query - Customer" description="Connection to the 'Customer' query in the workbook." type="100" refreshedVersion="8" minRefreshableVersion="5">
    <extLst>
      <ext xmlns:x15="http://schemas.microsoft.com/office/spreadsheetml/2010/11/main" uri="{DE250136-89BD-433C-8126-D09CA5730AF9}">
        <x15:connection id="3d2540d2-9b54-4e42-b755-6305df054ddc"/>
      </ext>
    </extLst>
  </connection>
  <connection id="2" xr16:uid="{F2DDCF80-B9EB-48D4-8CC6-82C58584CAEC}" name="Query - Order" description="Connection to the 'Order' query in the workbook." type="100" refreshedVersion="8" minRefreshableVersion="5">
    <extLst>
      <ext xmlns:x15="http://schemas.microsoft.com/office/spreadsheetml/2010/11/main" uri="{DE250136-89BD-433C-8126-D09CA5730AF9}">
        <x15:connection id="3860cd4e-afbe-49b0-9e2b-541f788abff4"/>
      </ext>
    </extLst>
  </connection>
  <connection id="3" xr16:uid="{DE7C7D0F-47AE-49F9-B0AA-89E68D857AF6}" name="Query - People" description="Connection to the 'People' query in the workbook." type="100" refreshedVersion="8" minRefreshableVersion="5">
    <extLst>
      <ext xmlns:x15="http://schemas.microsoft.com/office/spreadsheetml/2010/11/main" uri="{DE250136-89BD-433C-8126-D09CA5730AF9}">
        <x15:connection id="840e4861-39dd-4c71-8500-c4b21d553e51"/>
      </ext>
    </extLst>
  </connection>
  <connection id="4" xr16:uid="{8F85965F-DDBD-46DC-8660-EC7217F30489}" name="Query - Products" description="Connection to the 'Products' query in the workbook." type="100" refreshedVersion="8" minRefreshableVersion="5">
    <extLst>
      <ext xmlns:x15="http://schemas.microsoft.com/office/spreadsheetml/2010/11/main" uri="{DE250136-89BD-433C-8126-D09CA5730AF9}">
        <x15:connection id="5c450e8a-f2d2-4cad-8e16-b5b4d66f31b1"/>
      </ext>
    </extLst>
  </connection>
  <connection id="5" xr16:uid="{98CFAA86-4AA4-477F-834D-AF1AC33B5241}" name="Query - Returns" description="Connection to the 'Returns' query in the workbook." type="100" refreshedVersion="8" minRefreshableVersion="5">
    <extLst>
      <ext xmlns:x15="http://schemas.microsoft.com/office/spreadsheetml/2010/11/main" uri="{DE250136-89BD-433C-8126-D09CA5730AF9}">
        <x15:connection id="64956f09-3254-4d1a-9620-218c87607b2c"/>
      </ext>
    </extLst>
  </connection>
  <connection id="6" xr16:uid="{5F0B55E7-A4C3-4B55-9EA1-7C2BD5C15128}" keepAlive="1" name="Query - Source" description="Connection to the 'Source' query in the workbook." type="5" refreshedVersion="0" background="1">
    <dbPr connection="Provider=Microsoft.Mashup.OleDb.1;Data Source=$Workbook$;Location=Source;Extended Properties=&quot;&quot;" command="SELECT * FROM [Source]"/>
  </connection>
  <connection id="7" xr16:uid="{B6F42CBE-ED14-437D-B8C4-8C85459735A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<sst xmlns="http://schemas.openxmlformats.org/spreadsheetml/2006/main" count="254" uniqueCount="150">
  <si>
    <t>Row Labels</t>
  </si>
  <si>
    <t>Grand Total</t>
  </si>
  <si>
    <t>Jan</t>
  </si>
  <si>
    <t>Feb</t>
  </si>
  <si>
    <t>Mar</t>
  </si>
  <si>
    <t>Apr</t>
  </si>
  <si>
    <t>May</t>
  </si>
  <si>
    <t>Jun</t>
  </si>
  <si>
    <t>Jul</t>
  </si>
  <si>
    <t>Aug</t>
  </si>
  <si>
    <t>Sep</t>
  </si>
  <si>
    <t>Oct</t>
  </si>
  <si>
    <t>Nov</t>
  </si>
  <si>
    <t>Dec</t>
  </si>
  <si>
    <t>Net Sales</t>
  </si>
  <si>
    <t>Net Profit</t>
  </si>
  <si>
    <t>Central</t>
  </si>
  <si>
    <t>East</t>
  </si>
  <si>
    <t>South</t>
  </si>
  <si>
    <t>West</t>
  </si>
  <si>
    <t>Consumer</t>
  </si>
  <si>
    <t>Corporate</t>
  </si>
  <si>
    <t>Home Office</t>
  </si>
  <si>
    <t>Gross Sales</t>
  </si>
  <si>
    <t>Total Discount</t>
  </si>
  <si>
    <t>Total Cost</t>
  </si>
  <si>
    <t xml:space="preserve">Gross Sales    </t>
  </si>
  <si>
    <t xml:space="preserve">Total Discount </t>
  </si>
  <si>
    <t xml:space="preserve">Total Cost    </t>
  </si>
  <si>
    <t xml:space="preserve">Net Profit   </t>
  </si>
  <si>
    <t>Profit Margin %</t>
  </si>
  <si>
    <t xml:space="preserve">Profit Margin </t>
  </si>
  <si>
    <t>Financial Overview</t>
  </si>
  <si>
    <t>Products &amp; Operations</t>
  </si>
  <si>
    <t>Furniture</t>
  </si>
  <si>
    <t>Office Supplies</t>
  </si>
  <si>
    <t>Technology</t>
  </si>
  <si>
    <t>Bookcases</t>
  </si>
  <si>
    <t>Chairs</t>
  </si>
  <si>
    <t>Furnishings</t>
  </si>
  <si>
    <t>Tables</t>
  </si>
  <si>
    <t>Appliances</t>
  </si>
  <si>
    <t>Art</t>
  </si>
  <si>
    <t>Binders</t>
  </si>
  <si>
    <t>Envelopes</t>
  </si>
  <si>
    <t>Fasteners</t>
  </si>
  <si>
    <t>Labels</t>
  </si>
  <si>
    <t>Paper</t>
  </si>
  <si>
    <t>Storage</t>
  </si>
  <si>
    <t>Supplies</t>
  </si>
  <si>
    <t>Accessories</t>
  </si>
  <si>
    <t>Copiers</t>
  </si>
  <si>
    <t>Machines</t>
  </si>
  <si>
    <t>Phones</t>
  </si>
  <si>
    <t>Count of Order ID</t>
  </si>
  <si>
    <t>Total Orders</t>
  </si>
  <si>
    <t>Net Orders</t>
  </si>
  <si>
    <t>Customer &amp; Logistics</t>
  </si>
  <si>
    <t>Washington</t>
  </si>
  <si>
    <t>Ohio</t>
  </si>
  <si>
    <t>New Mexico</t>
  </si>
  <si>
    <t>Texas</t>
  </si>
  <si>
    <t>California</t>
  </si>
  <si>
    <t>Virginia</t>
  </si>
  <si>
    <t>Illinois</t>
  </si>
  <si>
    <t>Colorado</t>
  </si>
  <si>
    <t>North Carolina</t>
  </si>
  <si>
    <t>Georgia</t>
  </si>
  <si>
    <t>Alabama</t>
  </si>
  <si>
    <t>New York</t>
  </si>
  <si>
    <t>Maryland</t>
  </si>
  <si>
    <t>New Jersey</t>
  </si>
  <si>
    <t>Louisiana</t>
  </si>
  <si>
    <t>Kentucky</t>
  </si>
  <si>
    <t>Florida</t>
  </si>
  <si>
    <t>Tennessee</t>
  </si>
  <si>
    <t>Iowa</t>
  </si>
  <si>
    <t>Pennsylvania</t>
  </si>
  <si>
    <t>Indiana</t>
  </si>
  <si>
    <t>New Hampshire</t>
  </si>
  <si>
    <t>Minnesota</t>
  </si>
  <si>
    <t>Rhode Island</t>
  </si>
  <si>
    <t>Michigan</t>
  </si>
  <si>
    <t>Delaware</t>
  </si>
  <si>
    <t>Oklahoma</t>
  </si>
  <si>
    <t>Massachusetts</t>
  </si>
  <si>
    <t>Connecticut</t>
  </si>
  <si>
    <t>Arkansas</t>
  </si>
  <si>
    <t>Wisconsin</t>
  </si>
  <si>
    <t>Nebraska</t>
  </si>
  <si>
    <t>Arizona</t>
  </si>
  <si>
    <t>Missouri</t>
  </si>
  <si>
    <t>Mississippi</t>
  </si>
  <si>
    <t>Nevada</t>
  </si>
  <si>
    <t>Utah</t>
  </si>
  <si>
    <t>Kansas</t>
  </si>
  <si>
    <t>Oregon</t>
  </si>
  <si>
    <t>South Dakota</t>
  </si>
  <si>
    <t>District of Columbia</t>
  </si>
  <si>
    <t>Standard Class</t>
  </si>
  <si>
    <t>Second Class</t>
  </si>
  <si>
    <t>First Class</t>
  </si>
  <si>
    <t>Same Day</t>
  </si>
  <si>
    <t>Returning</t>
  </si>
  <si>
    <t>Shirley Daniels</t>
  </si>
  <si>
    <t>Distinct Count of Product ID</t>
  </si>
  <si>
    <t>Distinct Count of Category</t>
  </si>
  <si>
    <t>Distinct Count of Sub-Category</t>
  </si>
  <si>
    <t>Distinct Count of Order ID</t>
  </si>
  <si>
    <t>Distinct Count of Customer ID</t>
  </si>
  <si>
    <t>Distinct Count of State</t>
  </si>
  <si>
    <t>Distinct Count of City</t>
  </si>
  <si>
    <t>Distinct Count of Segment</t>
  </si>
  <si>
    <t xml:space="preserve">Net Sales </t>
  </si>
  <si>
    <t xml:space="preserve">Net Profit </t>
  </si>
  <si>
    <t>Product ID</t>
  </si>
  <si>
    <t xml:space="preserve">Ship Mode </t>
  </si>
  <si>
    <t>Orders</t>
  </si>
  <si>
    <t xml:space="preserve">New </t>
  </si>
  <si>
    <t xml:space="preserve">Total Orders </t>
  </si>
  <si>
    <t>States</t>
  </si>
  <si>
    <t>Cites</t>
  </si>
  <si>
    <t>Segment</t>
  </si>
  <si>
    <t>Total Customers</t>
  </si>
  <si>
    <t>AO-10810</t>
  </si>
  <si>
    <t>AR-10570</t>
  </si>
  <si>
    <t>CJ-11875</t>
  </si>
  <si>
    <t>JC-15385</t>
  </si>
  <si>
    <t>JR-15700</t>
  </si>
  <si>
    <t>LD-16855</t>
  </si>
  <si>
    <t>MG-18205</t>
  </si>
  <si>
    <t>PH-18790</t>
  </si>
  <si>
    <t>RE-19405</t>
  </si>
  <si>
    <t>RM-19750</t>
  </si>
  <si>
    <t>SM-20905</t>
  </si>
  <si>
    <t>TC-21145</t>
  </si>
  <si>
    <t>TEC-MA-10001127</t>
  </si>
  <si>
    <t>TEC-MA-10003979</t>
  </si>
  <si>
    <t>OFF-BI-10001120</t>
  </si>
  <si>
    <t>TEC-MA-10002927</t>
  </si>
  <si>
    <t>FUR-CH-10004063</t>
  </si>
  <si>
    <t>Craig Molinari</t>
  </si>
  <si>
    <t>Resi Pölking</t>
  </si>
  <si>
    <t>Arthur Prichep</t>
  </si>
  <si>
    <t>Sam Craven</t>
  </si>
  <si>
    <t>Mitch Willingham</t>
  </si>
  <si>
    <t>Darrin Martin</t>
  </si>
  <si>
    <t>Nathan Mautz</t>
  </si>
  <si>
    <t>Tom Boeckenhauer</t>
  </si>
  <si>
    <t>Sanjit Chand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</si>
</sst>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43" formatCode="_(* #,##0.00_);_(* \(#,##0.00\);_(* &quot;-&quot;??_);_(@_)"/>
    <numFmt numFmtId="164" formatCode="&quot;$&quot;#,##0"/>
    <numFmt numFmtId="165" formatCode="_(&quot;$&quot;* #,##0_);_(&quot;$&quot;* \(#,##0\);_(&quot;$&quot;* &quot;-&quot;??_);_(@_)"/>
  </numFmts>
  <fonts count="5" x14ac:knownFonts="1">
    <font>
      <sz val="11"/>
      <color theme="1"/>
      <name val="Aptos Narrow"/>
      <family val="2"/>
      <scheme val="minor"/>
    </font>
    <font>
      <sz val="11"/>
      <color theme="1"/>
      <name val="Aptos Narrow"/>
      <family val="2"/>
      <scheme val="minor"/>
    </font>
    <font>
      <b/>
      <sz val="36"/>
      <color theme="1"/>
      <name val="Aptos Narrow"/>
      <family val="2"/>
      <scheme val="minor"/>
    </font>
    <font>
      <b/>
      <sz val="48"/>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1"/>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0" fillId="2" borderId="0" xfId="0" applyFill="1"/>
    <xf numFmtId="43" fontId="0" fillId="0" borderId="0" xfId="1" applyFont="1"/>
    <xf numFmtId="164" fontId="0" fillId="0" borderId="0" xfId="2" applyNumberFormat="1" applyFont="1"/>
    <xf numFmtId="165" fontId="0" fillId="0" borderId="0" xfId="2" applyNumberFormat="1" applyFont="1"/>
    <xf numFmtId="9" fontId="0" fillId="0" borderId="0" xfId="3" applyFont="1"/>
    <xf numFmtId="9" fontId="0" fillId="0" borderId="0" xfId="0" applyNumberFormat="1"/>
    <xf numFmtId="1" fontId="0" fillId="0" borderId="0" xfId="0" applyNumberFormat="1"/>
    <xf numFmtId="165" fontId="0" fillId="0" borderId="0" xfId="0" applyNumberFormat="1"/>
    <xf numFmtId="10" fontId="0" fillId="0" borderId="0" xfId="0" applyNumberFormat="1"/>
    <xf numFmtId="0" fontId="0" fillId="2" borderId="0" xfId="0" applyFill="1" applyAlignment="1">
      <alignment horizontal="center"/>
    </xf>
    <xf numFmtId="43" fontId="0" fillId="0" borderId="0" xfId="0" applyNumberFormat="1"/>
    <xf numFmtId="43" fontId="4" fillId="4" borderId="1" xfId="0" applyNumberFormat="1" applyFont="1" applyFill="1" applyBorder="1"/>
    <xf numFmtId="0" fontId="0" fillId="0" borderId="0" xfId="0" applyAlignment="1">
      <alignment horizontal="center"/>
    </xf>
    <xf numFmtId="0" fontId="0" fillId="2" borderId="0" xfId="0" applyFill="1" applyAlignment="1">
      <alignment horizontal="center"/>
    </xf>
    <xf numFmtId="0" fontId="0" fillId="3" borderId="0" xfId="0" applyFill="1" applyAlignment="1">
      <alignment horizontal="center"/>
    </xf>
    <xf numFmtId="0" fontId="2" fillId="0" borderId="0" xfId="0" applyFont="1" applyAlignment="1">
      <alignment horizontal="center"/>
    </xf>
    <xf numFmtId="0" fontId="3" fillId="0" borderId="0" xfId="0" applyFont="1" applyAlignment="1">
      <alignment horizontal="center" vertical="center"/>
    </xf>
    <xf numFmtId="0" fontId="0" fillId="0" borderId="0" xfId="0" applyAlignment="1">
      <alignment horizontal="center" vertical="center"/>
    </xf>
  </cellXfs>
  <cellStyles count="4">
    <cellStyle name="Comma" xfId="1" builtinId="3"/>
    <cellStyle name="Currency" xfId="2" builtinId="4"/>
    <cellStyle name="Normal" xfId="0" builtinId="0"/>
    <cellStyle name="Percent" xfId="3" builtinId="5"/>
  </cellStyles>
  <dxfs count="31">
    <dxf>
      <numFmt numFmtId="14" formatCode="0.0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3" formatCode="0%"/>
    </dxf>
    <dxf>
      <font>
        <b/>
        <color theme="1"/>
      </font>
      <border>
        <bottom style="thin">
          <color theme="4"/>
        </bottom>
        <vertical/>
        <horizontal/>
      </border>
    </dxf>
    <dxf>
      <font>
        <color theme="1"/>
      </font>
      <fill>
        <gradientFill degree="90">
          <stop position="0">
            <color rgb="FF323687"/>
          </stop>
          <stop position="1">
            <color rgb="FF10123A"/>
          </stop>
        </gradientFill>
      </fill>
      <border diagonalUp="0" diagonalDown="0">
        <left/>
        <right/>
        <top/>
        <bottom/>
        <vertical/>
        <horizontal/>
      </border>
    </dxf>
    <dxf>
      <font>
        <b/>
        <color theme="1"/>
      </font>
      <border>
        <bottom style="thin">
          <color theme="4"/>
        </bottom>
        <vertical/>
        <horizontal/>
      </border>
    </dxf>
    <dxf>
      <font>
        <color theme="1"/>
      </font>
      <fill>
        <gradientFill>
          <stop position="0">
            <color rgb="FF1A1C4B"/>
          </stop>
          <stop position="1">
            <color rgb="FF323687"/>
          </stop>
        </gradientFill>
      </fill>
      <border diagonalUp="0" diagonalDown="0">
        <left/>
        <right/>
        <top/>
        <bottom/>
        <vertical/>
        <horizontal/>
      </border>
    </dxf>
    <dxf>
      <font>
        <b/>
        <color theme="1"/>
      </font>
      <border>
        <bottom style="thin">
          <color theme="4"/>
        </bottom>
        <vertical/>
        <horizontal/>
      </border>
    </dxf>
    <dxf>
      <font>
        <color theme="1"/>
      </font>
      <fill>
        <patternFill>
          <bgColor rgb="FF1A1C4B"/>
        </patternFill>
      </fill>
      <border diagonalUp="0" diagonalDown="0">
        <left/>
        <right/>
        <top/>
        <bottom/>
        <vertical/>
        <horizontal/>
      </border>
    </dxf>
    <dxf>
      <font>
        <b/>
        <color theme="1"/>
      </font>
      <border>
        <bottom style="thin">
          <color theme="4"/>
        </bottom>
        <vertical/>
        <horizontal/>
      </border>
    </dxf>
    <dxf>
      <font>
        <color theme="1"/>
      </font>
      <fill>
        <patternFill>
          <bgColor rgb="FF1A1C4B"/>
        </patternFill>
      </fill>
      <border diagonalUp="0" diagonalDown="0">
        <left/>
        <right/>
        <top/>
        <bottom/>
        <vertical/>
        <horizontal/>
      </border>
    </dxf>
    <dxf>
      <font>
        <b/>
        <color theme="1"/>
      </font>
      <border>
        <bottom style="thin">
          <color theme="4"/>
        </bottom>
        <vertical/>
        <horizontal/>
      </border>
    </dxf>
    <dxf>
      <font>
        <color theme="1"/>
      </font>
      <fill>
        <patternFill>
          <bgColor rgb="FF101239"/>
        </patternFill>
      </fill>
      <border diagonalUp="0" diagonalDown="0">
        <left/>
        <right/>
        <top/>
        <bottom/>
        <vertical/>
        <horizontal/>
      </border>
    </dxf>
    <dxf>
      <font>
        <b/>
        <color theme="1"/>
      </font>
      <border>
        <bottom style="thin">
          <color theme="4"/>
        </bottom>
        <vertical/>
        <horizontal/>
      </border>
    </dxf>
    <dxf>
      <font>
        <color theme="1"/>
      </font>
      <fill>
        <patternFill>
          <bgColor rgb="FF141643"/>
        </patternFill>
      </fill>
      <border diagonalUp="0" diagonalDown="0">
        <left/>
        <right/>
        <top/>
        <bottom/>
        <vertical/>
        <horizontal/>
      </border>
    </dxf>
    <dxf>
      <font>
        <b/>
        <color theme="1"/>
      </font>
      <border>
        <bottom style="thin">
          <color theme="4"/>
        </bottom>
        <vertical/>
        <horizontal/>
      </border>
    </dxf>
    <dxf>
      <font>
        <color theme="1"/>
      </font>
      <fill>
        <patternFill>
          <bgColor rgb="FF141643"/>
        </patternFill>
      </fill>
      <border diagonalUp="0" diagonalDown="0">
        <left/>
        <right/>
        <top/>
        <bottom/>
        <vertical/>
        <horizontal/>
      </border>
    </dxf>
    <dxf>
      <fill>
        <patternFill patternType="none">
          <bgColor auto="1"/>
        </patternFill>
      </fill>
    </dxf>
    <dxf>
      <fill>
        <patternFill>
          <bgColor rgb="FF2C3076"/>
        </patternFill>
      </fill>
    </dxf>
  </dxfs>
  <tableStyles count="9" defaultTableStyle="TableStyleMedium2" defaultPivotStyle="PivotStyleLight16">
    <tableStyle name="Slicer Style 1" pivot="0" table="0" count="1" xr9:uid="{8DA0C5DD-A124-4647-8EF1-92AF1236DA15}">
      <tableStyleElement type="wholeTable" dxfId="30"/>
    </tableStyle>
    <tableStyle name="Slicer Style 2" pivot="0" table="0" count="1" xr9:uid="{FA611D48-623C-41A5-B98F-FD1BBCB33A9C}">
      <tableStyleElement type="wholeTable" dxfId="29"/>
    </tableStyle>
    <tableStyle name="SlicerStyleLight1 2 2 4" pivot="0" table="0" count="10" xr9:uid="{BA6C4F62-18F8-46F9-9492-E2546FBE8290}">
      <tableStyleElement type="wholeTable" dxfId="28"/>
      <tableStyleElement type="headerRow" dxfId="27"/>
    </tableStyle>
    <tableStyle name="SlicerStyleLight1 2 2 4 2" pivot="0" table="0" count="10" xr9:uid="{69FE3F88-FD5E-47E2-82CD-37D520ACBF0A}">
      <tableStyleElement type="wholeTable" dxfId="26"/>
      <tableStyleElement type="headerRow" dxfId="25"/>
    </tableStyle>
    <tableStyle name="SlicerStyleLight1 2 2 4 2 2" pivot="0" table="0" count="10" xr9:uid="{3D206404-ED17-4204-8535-2143A5933F46}">
      <tableStyleElement type="wholeTable" dxfId="24"/>
      <tableStyleElement type="headerRow" dxfId="23"/>
    </tableStyle>
    <tableStyle name="SlicerStyleLight1 2 2 4 3" pivot="0" table="0" count="10" xr9:uid="{61F565F1-95FE-4760-9B9A-4AD6793375DA}">
      <tableStyleElement type="wholeTable" dxfId="22"/>
      <tableStyleElement type="headerRow" dxfId="21"/>
    </tableStyle>
    <tableStyle name="SlicerStyleLight1 2 2 4 3 2" pivot="0" table="0" count="10" xr9:uid="{D201E90C-4CB6-4235-9DA3-A3CD3B346ABA}">
      <tableStyleElement type="wholeTable" dxfId="20"/>
      <tableStyleElement type="headerRow" dxfId="19"/>
    </tableStyle>
    <tableStyle name="SlicerStyleLight1 2 2 4 3 2 2" pivot="0" table="0" count="10" xr9:uid="{FD1E78CD-91A7-4F5F-9C84-3E57B18FDDDE}">
      <tableStyleElement type="wholeTable" dxfId="18"/>
      <tableStyleElement type="headerRow" dxfId="17"/>
    </tableStyle>
    <tableStyle name="SlicerStyleLight1 2 2 4 4" pivot="0" table="0" count="10" xr9:uid="{025E4A60-8AD3-4FBC-8D67-70C845F36BCD}">
      <tableStyleElement type="wholeTable" dxfId="16"/>
      <tableStyleElement type="headerRow" dxfId="15"/>
    </tableStyle>
  </tableStyles>
  <colors>
    <mruColors>
      <color rgb="FF323687"/>
      <color rgb="FF181B4D"/>
      <color rgb="FFA518B8"/>
      <color rgb="FF02FEFA"/>
      <color rgb="FFFF1A8B"/>
      <color rgb="FFFF4DA5"/>
      <color rgb="FF141643"/>
      <color rgb="FF1A1C4B"/>
      <color rgb="FF10123A"/>
      <color rgb="FFB30058"/>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patternFill patternType="solid">
              <fgColor auto="1"/>
              <bgColor theme="3" tint="0.89996032593768116"/>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Light1 2 2 4">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1 2 2 4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2 4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2 4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4 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4 3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4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theme" Target="theme/theme1.xml"/><Relationship Id="rId39" Type="http://schemas.openxmlformats.org/officeDocument/2006/relationships/customXml" Target="../customXml/item6.xml"/><Relationship Id="rId21" Type="http://schemas.openxmlformats.org/officeDocument/2006/relationships/pivotCacheDefinition" Target="pivotCache/pivotCacheDefinition17.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sharedStrings" Target="sharedStrings.xml"/><Relationship Id="rId11" Type="http://schemas.openxmlformats.org/officeDocument/2006/relationships/pivotCacheDefinition" Target="pivotCache/pivotCacheDefinition7.xml"/><Relationship Id="rId24" Type="http://schemas.microsoft.com/office/2007/relationships/slicerCache" Target="slicerCaches/slicerCache1.xml"/><Relationship Id="rId32" Type="http://schemas.microsoft.com/office/2017/10/relationships/person" Target="persons/person.xml"/><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powerPivotData" Target="model/item.data"/><Relationship Id="rId44" Type="http://schemas.openxmlformats.org/officeDocument/2006/relationships/customXml" Target="../customXml/item11.xml"/><Relationship Id="rId52"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pivotCacheDefinition" Target="pivotCache/pivotCacheDefinition4.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2.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16.xml"/><Relationship Id="rId41" Type="http://schemas.openxmlformats.org/officeDocument/2006/relationships/customXml" Target="../customXml/item8.xml"/><Relationship Id="rId54"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styles" Target="styles.xml"/><Relationship Id="rId36" Type="http://schemas.openxmlformats.org/officeDocument/2006/relationships/customXml" Target="../customXml/item3.xml"/><Relationship Id="rId49"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1" Type="http://schemas.openxmlformats.org/officeDocument/2006/relationships/themeOverride" Target="../theme/themeOverride15.xml"/></Relationships>
</file>

<file path=xl/charts/_rels/chart25.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24.xml"/><Relationship Id="rId1" Type="http://schemas.microsoft.com/office/2011/relationships/chartStyle" Target="style2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[Task__6.xlsx]Calculations!PivotTable2</c:name>
    <c:fmtId val="1"/>
  </c:pivotSource>
  <c:chart>
    <c:autoTitleDeleted val="1"/>
    <c:pivotFmts>
      <c:pivotFmt>
        <c:idx val="0"/>
        <c:spPr>
          <a:gradFill>
            <a:gsLst>
              <a:gs pos="0">
                <a:srgbClr val="0070B1">
                  <a:lumMod val="99000"/>
                  <a:lumOff val="1000"/>
                </a:srgbClr>
              </a:gs>
              <a:gs pos="100000">
                <a:srgbClr val="00B7D2"/>
              </a:gs>
            </a:gsLst>
            <a:lin ang="0" scaled="0"/>
          </a:gradFill>
          <a:ln w="101600">
            <a:gradFill>
              <a:gsLst>
                <a:gs pos="0">
                  <a:srgbClr val="0070B1"/>
                </a:gs>
                <a:gs pos="100000">
                  <a:srgbClr val="00B7D2"/>
                </a:gs>
              </a:gsLst>
              <a:lin ang="0" scaled="0"/>
            </a:gra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20000">
                <a:srgbClr val="196B24">
                  <a:lumMod val="75000"/>
                </a:srgbClr>
              </a:gs>
              <a:gs pos="100000">
                <a:srgbClr val="196B24">
                  <a:lumMod val="40000"/>
                  <a:lumOff val="60000"/>
                </a:srgbClr>
              </a:gs>
            </a:gsLst>
            <a:lin ang="0" scaled="0"/>
          </a:gradFill>
          <a:ln w="101600">
            <a:gradFill>
              <a:gsLst>
                <a:gs pos="0">
                  <a:srgbClr val="196B24">
                    <a:lumMod val="75000"/>
                  </a:srgbClr>
                </a:gs>
                <a:gs pos="100000">
                  <a:srgbClr val="196B24">
                    <a:lumMod val="40000"/>
                    <a:lumOff val="60000"/>
                  </a:srgbClr>
                </a:gs>
              </a:gsLst>
              <a:lin ang="0" scaled="0"/>
            </a:gradFill>
          </a:ln>
          <a:effectLst>
            <a:outerShdw blurRad="50800" dist="38100" dir="5400000" algn="ctr" rotWithShape="0">
              <a:srgbClr val="141643">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Calculations!$N$9</c:f>
              <c:strCache>
                <c:ptCount val="1"/>
                <c:pt idx="0">
                  <c:v>Net Sales</c:v>
                </c:pt>
              </c:strCache>
            </c:strRef>
          </c:tx>
          <c:spPr>
            <a:gradFill>
              <a:gsLst>
                <a:gs pos="0">
                  <a:srgbClr val="0070B1">
                    <a:lumMod val="99000"/>
                    <a:lumOff val="1000"/>
                  </a:srgbClr>
                </a:gs>
                <a:gs pos="100000">
                  <a:srgbClr val="00B7D2"/>
                </a:gs>
              </a:gsLst>
              <a:lin ang="0" scaled="0"/>
            </a:gradFill>
            <a:ln w="101600">
              <a:gradFill>
                <a:gsLst>
                  <a:gs pos="0">
                    <a:srgbClr val="0070B1"/>
                  </a:gs>
                  <a:gs pos="100000">
                    <a:srgbClr val="00B7D2"/>
                  </a:gs>
                </a:gsLst>
                <a:lin ang="0" scaled="0"/>
              </a:grad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Calculations!$M$10:$M$14</c:f>
              <c:strCache>
                <c:ptCount val="4"/>
                <c:pt idx="0">
                  <c:v>West</c:v>
                </c:pt>
                <c:pt idx="1">
                  <c:v>East</c:v>
                </c:pt>
                <c:pt idx="2">
                  <c:v>Central</c:v>
                </c:pt>
                <c:pt idx="3">
                  <c:v>South</c:v>
                </c:pt>
              </c:strCache>
            </c:strRef>
          </c:cat>
          <c:val>
            <c:numRef>
              <c:f>Calculations!$N$10:$N$14</c:f>
              <c:numCache>
                <c:formatCode>_("$"* #,##0_);_("$"* \(#,##0\);_("$"* "-"??_);_(@_)</c:formatCode>
                <c:ptCount val="4"/>
                <c:pt idx="0">
                  <c:v>147692.06100000007</c:v>
                </c:pt>
                <c:pt idx="1">
                  <c:v>127511.0849999999</c:v>
                </c:pt>
                <c:pt idx="2">
                  <c:v>104297.62860000005</c:v>
                </c:pt>
                <c:pt idx="3">
                  <c:v>103913.37950000001</c:v>
                </c:pt>
              </c:numCache>
            </c:numRef>
          </c:val>
          <c:extLst>
            <c:ext xmlns:c16="http://schemas.microsoft.com/office/drawing/2014/chart" uri="{C3380CC4-5D6E-409C-BE32-E72D297353CC}">
              <c16:uniqueId val="{00000000-1D04-44B2-8DCA-5FD28299147B}"/>
            </c:ext>
          </c:extLst>
        </c:ser>
        <c:ser>
          <c:idx val="1"/>
          <c:order val="1"/>
          <c:tx>
            <c:strRef>
              <c:f>Calculations!$O$9</c:f>
              <c:strCache>
                <c:ptCount val="1"/>
                <c:pt idx="0">
                  <c:v>Net Profit</c:v>
                </c:pt>
              </c:strCache>
            </c:strRef>
          </c:tx>
          <c:spPr>
            <a:gradFill>
              <a:gsLst>
                <a:gs pos="20000">
                  <a:srgbClr val="196B24">
                    <a:lumMod val="75000"/>
                  </a:srgbClr>
                </a:gs>
                <a:gs pos="100000">
                  <a:srgbClr val="196B24">
                    <a:lumMod val="40000"/>
                    <a:lumOff val="60000"/>
                  </a:srgbClr>
                </a:gs>
              </a:gsLst>
              <a:lin ang="0" scaled="0"/>
            </a:gradFill>
            <a:ln w="101600">
              <a:gradFill>
                <a:gsLst>
                  <a:gs pos="0">
                    <a:srgbClr val="196B24">
                      <a:lumMod val="75000"/>
                    </a:srgbClr>
                  </a:gs>
                  <a:gs pos="100000">
                    <a:srgbClr val="196B24">
                      <a:lumMod val="40000"/>
                      <a:lumOff val="60000"/>
                    </a:srgbClr>
                  </a:gs>
                </a:gsLst>
                <a:lin ang="0" scaled="0"/>
              </a:gradFill>
            </a:ln>
            <a:effectLst>
              <a:outerShdw blurRad="50800" dist="38100" dir="5400000" algn="ctr" rotWithShape="0">
                <a:srgbClr val="141643">
                  <a:alpha val="4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Calculations!$M$10:$M$14</c:f>
              <c:strCache>
                <c:ptCount val="4"/>
                <c:pt idx="0">
                  <c:v>West</c:v>
                </c:pt>
                <c:pt idx="1">
                  <c:v>East</c:v>
                </c:pt>
                <c:pt idx="2">
                  <c:v>Central</c:v>
                </c:pt>
                <c:pt idx="3">
                  <c:v>South</c:v>
                </c:pt>
              </c:strCache>
            </c:strRef>
          </c:cat>
          <c:val>
            <c:numRef>
              <c:f>Calculations!$O$10:$O$14</c:f>
              <c:numCache>
                <c:formatCode>_("$"* #,##0_);_("$"* \(#,##0\);_("$"* "-"??_);_(@_)</c:formatCode>
                <c:ptCount val="4"/>
                <c:pt idx="0">
                  <c:v>20059.025600000139</c:v>
                </c:pt>
                <c:pt idx="1">
                  <c:v>16553.983199999871</c:v>
                </c:pt>
                <c:pt idx="2">
                  <c:v>475.77970000004279</c:v>
                </c:pt>
                <c:pt idx="3">
                  <c:v>11914.303199999966</c:v>
                </c:pt>
              </c:numCache>
            </c:numRef>
          </c:val>
          <c:extLst>
            <c:ext xmlns:c16="http://schemas.microsoft.com/office/drawing/2014/chart" uri="{C3380CC4-5D6E-409C-BE32-E72D297353CC}">
              <c16:uniqueId val="{00000001-8C13-4659-920A-A618997E0BA7}"/>
            </c:ext>
          </c:extLst>
        </c:ser>
        <c:dLbls>
          <c:showLegendKey val="0"/>
          <c:showVal val="0"/>
          <c:showCatName val="0"/>
          <c:showSerName val="0"/>
          <c:showPercent val="0"/>
          <c:showBubbleSize val="0"/>
        </c:dLbls>
        <c:gapWidth val="32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_(&quot;$&quot;* #,##0_);_(&quot;$&quot;* \(#,##0\);_(&quot;$&quot;* &quot;-&quot;??_);_(@_)" sourceLinked="1"/>
        <c:majorTickMark val="none"/>
        <c:minorTickMark val="none"/>
        <c:tickLblPos val="nextTo"/>
        <c:crossAx val="55301843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01600" cap="flat">
            <a:gradFill>
              <a:gsLst>
                <a:gs pos="0">
                  <a:srgbClr val="374AEC"/>
                </a:gs>
                <a:gs pos="100000">
                  <a:srgbClr val="1B2399">
                    <a:alpha val="98000"/>
                  </a:srgb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flat">
            <a:solidFill>
              <a:srgbClr val="FF0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Calculations!$BT$9</c:f>
              <c:strCache>
                <c:ptCount val="1"/>
                <c:pt idx="0">
                  <c:v>Net Sales</c:v>
                </c:pt>
              </c:strCache>
            </c:strRef>
          </c:tx>
          <c:spPr>
            <a:solidFill>
              <a:schemeClr val="accent1"/>
            </a:solidFill>
            <a:ln w="101600" cap="flat">
              <a:gradFill>
                <a:gsLst>
                  <a:gs pos="0">
                    <a:srgbClr val="374AEC"/>
                  </a:gs>
                  <a:gs pos="100000">
                    <a:srgbClr val="1B2399">
                      <a:alpha val="98000"/>
                    </a:srgbClr>
                  </a:gs>
                </a:gsLst>
                <a:lin ang="5400000" scaled="1"/>
              </a:gradFill>
            </a:ln>
            <a:effectLst/>
          </c:spPr>
          <c:invertIfNegative val="0"/>
          <c:cat>
            <c:strRef>
              <c:f>Calculations!$BR$10:$BR$27</c:f>
              <c:strCache>
                <c:ptCount val="17"/>
                <c:pt idx="0">
                  <c:v>Phones</c:v>
                </c:pt>
                <c:pt idx="1">
                  <c:v>Chairs</c:v>
                </c:pt>
                <c:pt idx="2">
                  <c:v>Machines</c:v>
                </c:pt>
                <c:pt idx="3">
                  <c:v>Storage</c:v>
                </c:pt>
                <c:pt idx="4">
                  <c:v>Tables</c:v>
                </c:pt>
                <c:pt idx="5">
                  <c:v>Binders</c:v>
                </c:pt>
                <c:pt idx="6">
                  <c:v>Accessories</c:v>
                </c:pt>
                <c:pt idx="7">
                  <c:v>Bookcases</c:v>
                </c:pt>
                <c:pt idx="8">
                  <c:v>Appliances</c:v>
                </c:pt>
                <c:pt idx="9">
                  <c:v>Paper</c:v>
                </c:pt>
                <c:pt idx="10">
                  <c:v>Supplies</c:v>
                </c:pt>
                <c:pt idx="11">
                  <c:v>Furnishings</c:v>
                </c:pt>
                <c:pt idx="12">
                  <c:v>Copiers</c:v>
                </c:pt>
                <c:pt idx="13">
                  <c:v>Art</c:v>
                </c:pt>
                <c:pt idx="14">
                  <c:v>Envelopes</c:v>
                </c:pt>
                <c:pt idx="15">
                  <c:v>Labels</c:v>
                </c:pt>
                <c:pt idx="16">
                  <c:v>Fasteners</c:v>
                </c:pt>
              </c:strCache>
            </c:strRef>
          </c:cat>
          <c:val>
            <c:numRef>
              <c:f>Calculations!$BT$10:$BT$27</c:f>
              <c:numCache>
                <c:formatCode>_("$"* #,##0_);_("$"* \(#,##0\);_("$"* "-"??_);_(@_)</c:formatCode>
                <c:ptCount val="18"/>
                <c:pt idx="0">
                  <c:v>77296.606</c:v>
                </c:pt>
                <c:pt idx="1">
                  <c:v>76960.204000000042</c:v>
                </c:pt>
                <c:pt idx="2">
                  <c:v>62023.373</c:v>
                </c:pt>
                <c:pt idx="3">
                  <c:v>50329.042000000016</c:v>
                </c:pt>
                <c:pt idx="4">
                  <c:v>46088.365500000036</c:v>
                </c:pt>
                <c:pt idx="5">
                  <c:v>43453.674999999967</c:v>
                </c:pt>
                <c:pt idx="6">
                  <c:v>24309.632000000001</c:v>
                </c:pt>
                <c:pt idx="7">
                  <c:v>20036.677599999995</c:v>
                </c:pt>
                <c:pt idx="8">
                  <c:v>15313.624999999996</c:v>
                </c:pt>
                <c:pt idx="9">
                  <c:v>14694.477999999996</c:v>
                </c:pt>
                <c:pt idx="10">
                  <c:v>14394.07</c:v>
                </c:pt>
                <c:pt idx="11">
                  <c:v>14329.994000000004</c:v>
                </c:pt>
                <c:pt idx="12">
                  <c:v>10849.781999999999</c:v>
                </c:pt>
                <c:pt idx="13">
                  <c:v>6059.8420000000015</c:v>
                </c:pt>
                <c:pt idx="14">
                  <c:v>3772.0660000000007</c:v>
                </c:pt>
                <c:pt idx="15">
                  <c:v>2841.3940000000016</c:v>
                </c:pt>
                <c:pt idx="16">
                  <c:v>661.32800000000009</c:v>
                </c:pt>
              </c:numCache>
            </c:numRef>
          </c:val>
          <c:extLst>
            <c:ext xmlns:c16="http://schemas.microsoft.com/office/drawing/2014/chart" uri="{C3380CC4-5D6E-409C-BE32-E72D297353CC}">
              <c16:uniqueId val="{00000000-9272-413E-8B4F-15A3B168E1A9}"/>
            </c:ext>
          </c:extLst>
        </c:ser>
        <c:dLbls>
          <c:showLegendKey val="0"/>
          <c:showVal val="0"/>
          <c:showCatName val="0"/>
          <c:showSerName val="0"/>
          <c:showPercent val="0"/>
          <c:showBubbleSize val="0"/>
        </c:dLbls>
        <c:gapWidth val="320"/>
        <c:overlap val="100"/>
        <c:axId val="1604389072"/>
        <c:axId val="1604389552"/>
      </c:barChart>
      <c:lineChart>
        <c:grouping val="standard"/>
        <c:varyColors val="0"/>
        <c:ser>
          <c:idx val="1"/>
          <c:order val="1"/>
          <c:tx>
            <c:strRef>
              <c:f>Calculations!$BS$9</c:f>
              <c:strCache>
                <c:ptCount val="1"/>
                <c:pt idx="0">
                  <c:v>Profit Margin %</c:v>
                </c:pt>
              </c:strCache>
            </c:strRef>
          </c:tx>
          <c:spPr>
            <a:ln w="28575" cap="rnd">
              <a:solidFill>
                <a:srgbClr val="FF00FF"/>
              </a:solidFill>
              <a:round/>
              <a:tailEnd type="none" w="med" len="sm"/>
            </a:ln>
            <a:effectLst/>
          </c:spPr>
          <c:marker>
            <c:symbol val="none"/>
          </c:marker>
          <c:cat>
            <c:strRef>
              <c:f>Calculations!$BR$10:$BR$27</c:f>
              <c:strCache>
                <c:ptCount val="17"/>
                <c:pt idx="0">
                  <c:v>Phones</c:v>
                </c:pt>
                <c:pt idx="1">
                  <c:v>Chairs</c:v>
                </c:pt>
                <c:pt idx="2">
                  <c:v>Machines</c:v>
                </c:pt>
                <c:pt idx="3">
                  <c:v>Storage</c:v>
                </c:pt>
                <c:pt idx="4">
                  <c:v>Tables</c:v>
                </c:pt>
                <c:pt idx="5">
                  <c:v>Binders</c:v>
                </c:pt>
                <c:pt idx="6">
                  <c:v>Accessories</c:v>
                </c:pt>
                <c:pt idx="7">
                  <c:v>Bookcases</c:v>
                </c:pt>
                <c:pt idx="8">
                  <c:v>Appliances</c:v>
                </c:pt>
                <c:pt idx="9">
                  <c:v>Paper</c:v>
                </c:pt>
                <c:pt idx="10">
                  <c:v>Supplies</c:v>
                </c:pt>
                <c:pt idx="11">
                  <c:v>Furnishings</c:v>
                </c:pt>
                <c:pt idx="12">
                  <c:v>Copiers</c:v>
                </c:pt>
                <c:pt idx="13">
                  <c:v>Art</c:v>
                </c:pt>
                <c:pt idx="14">
                  <c:v>Envelopes</c:v>
                </c:pt>
                <c:pt idx="15">
                  <c:v>Labels</c:v>
                </c:pt>
                <c:pt idx="16">
                  <c:v>Fasteners</c:v>
                </c:pt>
              </c:strCache>
            </c:strRef>
          </c:cat>
          <c:val>
            <c:numRef>
              <c:f>Calculations!$BS$10:$BS$27</c:f>
              <c:numCache>
                <c:formatCode>0%</c:formatCode>
                <c:ptCount val="18"/>
                <c:pt idx="0">
                  <c:v>0.15333228731931589</c:v>
                </c:pt>
                <c:pt idx="1">
                  <c:v>9.0528681550792731E-2</c:v>
                </c:pt>
                <c:pt idx="2">
                  <c:v>5.9520932536191512E-3</c:v>
                </c:pt>
                <c:pt idx="3">
                  <c:v>8.2780808742594067E-2</c:v>
                </c:pt>
                <c:pt idx="4">
                  <c:v>-6.7783759873192517E-2</c:v>
                </c:pt>
                <c:pt idx="5">
                  <c:v>0.10871296846584221</c:v>
                </c:pt>
                <c:pt idx="6">
                  <c:v>0.23637930841569277</c:v>
                </c:pt>
                <c:pt idx="7">
                  <c:v>-1.727685132788712E-2</c:v>
                </c:pt>
                <c:pt idx="8">
                  <c:v>0.1606086018170092</c:v>
                </c:pt>
                <c:pt idx="9">
                  <c:v>0.42997067333729044</c:v>
                </c:pt>
                <c:pt idx="10">
                  <c:v>3.4045659080440493E-2</c:v>
                </c:pt>
                <c:pt idx="11">
                  <c:v>0.1489573547623258</c:v>
                </c:pt>
                <c:pt idx="12">
                  <c:v>0.26847943119963147</c:v>
                </c:pt>
                <c:pt idx="13">
                  <c:v>0.23218593818122651</c:v>
                </c:pt>
                <c:pt idx="14">
                  <c:v>0.38747736651479581</c:v>
                </c:pt>
                <c:pt idx="15">
                  <c:v>0.4525962256554355</c:v>
                </c:pt>
                <c:pt idx="16">
                  <c:v>0.26999960685166852</c:v>
                </c:pt>
              </c:numCache>
            </c:numRef>
          </c:val>
          <c:smooth val="0"/>
          <c:extLst>
            <c:ext xmlns:c16="http://schemas.microsoft.com/office/drawing/2014/chart" uri="{C3380CC4-5D6E-409C-BE32-E72D297353CC}">
              <c16:uniqueId val="{00000001-9272-413E-8B4F-15A3B168E1A9}"/>
            </c:ext>
          </c:extLst>
        </c:ser>
        <c:dLbls>
          <c:showLegendKey val="0"/>
          <c:showVal val="0"/>
          <c:showCatName val="0"/>
          <c:showSerName val="0"/>
          <c:showPercent val="0"/>
          <c:showBubbleSize val="0"/>
        </c:dLbls>
        <c:marker val="1"/>
        <c:smooth val="0"/>
        <c:axId val="1600415312"/>
        <c:axId val="1600411952"/>
      </c:lineChart>
      <c:catAx>
        <c:axId val="1604389072"/>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4389552"/>
        <c:crosses val="autoZero"/>
        <c:auto val="1"/>
        <c:lblAlgn val="ctr"/>
        <c:lblOffset val="100"/>
        <c:noMultiLvlLbl val="0"/>
      </c:catAx>
      <c:valAx>
        <c:axId val="1604389552"/>
        <c:scaling>
          <c:orientation val="minMax"/>
          <c:max val="150000"/>
        </c:scaling>
        <c:delete val="0"/>
        <c:axPos val="l"/>
        <c:majorGridlines>
          <c:spPr>
            <a:ln w="9525" cap="flat" cmpd="sng" algn="ctr">
              <a:solidFill>
                <a:schemeClr val="bg1">
                  <a:lumMod val="65000"/>
                  <a:alpha val="30000"/>
                </a:schemeClr>
              </a:solidFill>
              <a:prstDash val="lgDash"/>
              <a:round/>
            </a:ln>
            <a:effectLst>
              <a:outerShdw blurRad="50800" dist="50800" dir="5400000" algn="ctr" rotWithShape="0">
                <a:srgbClr val="000000"/>
              </a:outerShdw>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74AEC"/>
                </a:solidFill>
                <a:latin typeface="+mn-lt"/>
                <a:ea typeface="+mn-ea"/>
                <a:cs typeface="+mn-cs"/>
              </a:defRPr>
            </a:pPr>
            <a:endParaRPr lang="en-US"/>
          </a:p>
        </c:txPr>
        <c:crossAx val="1604389072"/>
        <c:crosses val="autoZero"/>
        <c:crossBetween val="between"/>
        <c:majorUnit val="50000"/>
      </c:valAx>
      <c:valAx>
        <c:axId val="160041195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FF"/>
                </a:solidFill>
                <a:latin typeface="+mn-lt"/>
                <a:ea typeface="+mn-ea"/>
                <a:cs typeface="+mn-cs"/>
              </a:defRPr>
            </a:pPr>
            <a:endParaRPr lang="en-US"/>
          </a:p>
        </c:txPr>
        <c:crossAx val="1600415312"/>
        <c:crosses val="max"/>
        <c:crossBetween val="between"/>
      </c:valAx>
      <c:catAx>
        <c:axId val="1600415312"/>
        <c:scaling>
          <c:orientation val="minMax"/>
        </c:scaling>
        <c:delete val="1"/>
        <c:axPos val="b"/>
        <c:numFmt formatCode="General" sourceLinked="1"/>
        <c:majorTickMark val="out"/>
        <c:minorTickMark val="none"/>
        <c:tickLblPos val="nextTo"/>
        <c:crossAx val="1600411952"/>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[Task__6.xlsx]Calculations!PivotTable28</c:name>
    <c:fmtId val="0"/>
  </c:pivotSource>
  <c:chart>
    <c:autoTitleDeleted val="1"/>
    <c:pivotFmts>
      <c:pivotFmt>
        <c:idx val="0"/>
        <c:spPr>
          <a:gradFill>
            <a:gsLst>
              <a:gs pos="0">
                <a:srgbClr val="8701DA"/>
              </a:gs>
              <a:gs pos="100000">
                <a:srgbClr val="AD27FE"/>
              </a:gs>
            </a:gsLst>
            <a:lin ang="0" scaled="0"/>
          </a:gradFill>
          <a:ln w="63500">
            <a:gradFill>
              <a:gsLst>
                <a:gs pos="0">
                  <a:srgbClr val="8701DA"/>
                </a:gs>
                <a:gs pos="100000">
                  <a:srgbClr val="AD27FE"/>
                </a:gs>
              </a:gsLst>
              <a:lin ang="0" scaled="0"/>
            </a:gra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Calculations!$CB$8</c:f>
              <c:strCache>
                <c:ptCount val="1"/>
                <c:pt idx="0">
                  <c:v>Total</c:v>
                </c:pt>
              </c:strCache>
            </c:strRef>
          </c:tx>
          <c:spPr>
            <a:gradFill>
              <a:gsLst>
                <a:gs pos="0">
                  <a:srgbClr val="8701DA"/>
                </a:gs>
                <a:gs pos="100000">
                  <a:srgbClr val="AD27FE"/>
                </a:gs>
              </a:gsLst>
              <a:lin ang="0" scaled="0"/>
            </a:gradFill>
            <a:ln w="63500">
              <a:gradFill>
                <a:gsLst>
                  <a:gs pos="0">
                    <a:srgbClr val="8701DA"/>
                  </a:gs>
                  <a:gs pos="100000">
                    <a:srgbClr val="AD27FE"/>
                  </a:gs>
                </a:gsLst>
                <a:lin ang="0" scaled="0"/>
              </a:grad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Calculations!$CA$9:$CA$14</c:f>
              <c:strCache>
                <c:ptCount val="5"/>
                <c:pt idx="0">
                  <c:v>OFF-BI-10001120</c:v>
                </c:pt>
                <c:pt idx="1">
                  <c:v>TEC-MA-10002927</c:v>
                </c:pt>
                <c:pt idx="2">
                  <c:v>TEC-MA-10003979</c:v>
                </c:pt>
                <c:pt idx="3">
                  <c:v>FUR-CH-10004063</c:v>
                </c:pt>
                <c:pt idx="4">
                  <c:v>TEC-MA-10001127</c:v>
                </c:pt>
              </c:strCache>
            </c:strRef>
          </c:cat>
          <c:val>
            <c:numRef>
              <c:f>Calculations!$CB$9:$CB$14</c:f>
              <c:numCache>
                <c:formatCode>_("$"* #,##0_);_("$"* \(#,##0\);_("$"* "-"??_);_(@_)</c:formatCode>
                <c:ptCount val="5"/>
                <c:pt idx="0">
                  <c:v>4630.4755000000005</c:v>
                </c:pt>
                <c:pt idx="1">
                  <c:v>1995.99</c:v>
                </c:pt>
                <c:pt idx="2">
                  <c:v>1371.9804000000001</c:v>
                </c:pt>
                <c:pt idx="3">
                  <c:v>1369.8441999999986</c:v>
                </c:pt>
                <c:pt idx="4">
                  <c:v>1294.9926000000014</c:v>
                </c:pt>
              </c:numCache>
            </c:numRef>
          </c:val>
          <c:extLst>
            <c:ext xmlns:c16="http://schemas.microsoft.com/office/drawing/2014/chart" uri="{C3380CC4-5D6E-409C-BE32-E72D297353CC}">
              <c16:uniqueId val="{00000002-FC22-4FA8-A62D-7F69D2676CB2}"/>
            </c:ext>
          </c:extLst>
        </c:ser>
        <c:dLbls>
          <c:showLegendKey val="0"/>
          <c:showVal val="0"/>
          <c:showCatName val="0"/>
          <c:showSerName val="0"/>
          <c:showPercent val="0"/>
          <c:showBubbleSize val="0"/>
        </c:dLbls>
        <c:gapWidth val="50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solidFill>
              <a:schemeClr val="tx2">
                <a:lumMod val="25000"/>
                <a:lumOff val="75000"/>
                <a:alpha val="38000"/>
              </a:schemeClr>
            </a:solid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_(&quot;$&quot;* #,##0_);_(&quot;$&quot;* \(#,##0\);_(&quot;$&quot;* &quot;-&quot;??_);_(@_)" sourceLinked="1"/>
        <c:majorTickMark val="none"/>
        <c:minorTickMark val="none"/>
        <c:tickLblPos val="nextTo"/>
        <c:crossAx val="553018431"/>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clustered"/>
        <c:varyColors val="0"/>
        <c:ser>
          <c:idx val="0"/>
          <c:order val="0"/>
          <c:tx>
            <c:strRef>
              <c:f>Calculations!$CK$11</c:f>
              <c:strCache>
                <c:ptCount val="1"/>
                <c:pt idx="0">
                  <c:v>Total Orders</c:v>
                </c:pt>
              </c:strCache>
            </c:strRef>
          </c:tx>
          <c:spPr>
            <a:gradFill>
              <a:gsLst>
                <a:gs pos="0">
                  <a:srgbClr val="0070B1">
                    <a:lumMod val="99000"/>
                    <a:lumOff val="1000"/>
                  </a:srgbClr>
                </a:gs>
                <a:gs pos="100000">
                  <a:srgbClr val="00B7D2"/>
                </a:gs>
              </a:gsLst>
              <a:lin ang="0" scaled="0"/>
            </a:gradFill>
            <a:ln w="101600">
              <a:gradFill>
                <a:gsLst>
                  <a:gs pos="0">
                    <a:srgbClr val="0070B1"/>
                  </a:gs>
                  <a:gs pos="100000">
                    <a:srgbClr val="00B7D2"/>
                  </a:gs>
                </a:gsLst>
                <a:lin ang="0" scaled="0"/>
              </a:grad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Calculations!$CL$11</c:f>
              <c:numCache>
                <c:formatCode>General</c:formatCode>
                <c:ptCount val="1"/>
                <c:pt idx="0">
                  <c:v>1992</c:v>
                </c:pt>
              </c:numCache>
            </c:numRef>
          </c:val>
          <c:extLst>
            <c:ext xmlns:c16="http://schemas.microsoft.com/office/drawing/2014/chart" uri="{C3380CC4-5D6E-409C-BE32-E72D297353CC}">
              <c16:uniqueId val="{00000000-FFB8-44C4-8768-BCB50498AB1B}"/>
            </c:ext>
          </c:extLst>
        </c:ser>
        <c:ser>
          <c:idx val="1"/>
          <c:order val="1"/>
          <c:tx>
            <c:strRef>
              <c:f>Calculations!$CK$12</c:f>
              <c:strCache>
                <c:ptCount val="1"/>
                <c:pt idx="0">
                  <c:v>Net Orders</c:v>
                </c:pt>
              </c:strCache>
            </c:strRef>
          </c:tx>
          <c:spPr>
            <a:gradFill flip="none" rotWithShape="1">
              <a:gsLst>
                <a:gs pos="100000">
                  <a:srgbClr val="B30058"/>
                </a:gs>
                <a:gs pos="0">
                  <a:srgbClr val="FF4DA5">
                    <a:lumMod val="99000"/>
                    <a:lumOff val="1000"/>
                  </a:srgbClr>
                </a:gs>
              </a:gsLst>
              <a:lin ang="0" scaled="0"/>
              <a:tileRect/>
            </a:gradFill>
            <a:ln w="101600" cap="flat">
              <a:gradFill>
                <a:gsLst>
                  <a:gs pos="0">
                    <a:srgbClr val="FF4DA5">
                      <a:lumMod val="99000"/>
                      <a:lumOff val="1000"/>
                    </a:srgbClr>
                  </a:gs>
                  <a:gs pos="100000">
                    <a:srgbClr val="B30058"/>
                  </a:gs>
                </a:gsLst>
                <a:lin ang="0" scaled="0"/>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Calculations!$CL$12</c:f>
              <c:numCache>
                <c:formatCode>General</c:formatCode>
                <c:ptCount val="1"/>
                <c:pt idx="0">
                  <c:v>1696</c:v>
                </c:pt>
              </c:numCache>
            </c:numRef>
          </c:val>
          <c:extLst>
            <c:ext xmlns:c16="http://schemas.microsoft.com/office/drawing/2014/chart" uri="{C3380CC4-5D6E-409C-BE32-E72D297353CC}">
              <c16:uniqueId val="{00000001-5F00-49B9-836F-77B6A1264826}"/>
            </c:ext>
          </c:extLst>
        </c:ser>
        <c:dLbls>
          <c:dLblPos val="inEnd"/>
          <c:showLegendKey val="0"/>
          <c:showVal val="1"/>
          <c:showCatName val="0"/>
          <c:showSerName val="0"/>
          <c:showPercent val="0"/>
          <c:showBubbleSize val="0"/>
        </c:dLbls>
        <c:gapWidth val="200"/>
        <c:axId val="553018431"/>
        <c:axId val="553006431"/>
      </c:barChart>
      <c:catAx>
        <c:axId val="553018431"/>
        <c:scaling>
          <c:orientation val="maxMin"/>
        </c:scaling>
        <c:delete val="1"/>
        <c:axPos val="l"/>
        <c:numFmt formatCode="General" sourceLinked="1"/>
        <c:majorTickMark val="none"/>
        <c:minorTickMark val="none"/>
        <c:tickLblPos val="nextTo"/>
        <c:crossAx val="553006431"/>
        <c:crosses val="autoZero"/>
        <c:auto val="1"/>
        <c:lblAlgn val="ctr"/>
        <c:lblOffset val="100"/>
        <c:noMultiLvlLbl val="0"/>
      </c:catAx>
      <c:valAx>
        <c:axId val="553006431"/>
        <c:scaling>
          <c:orientation val="minMax"/>
        </c:scaling>
        <c:delete val="1"/>
        <c:axPos val="t"/>
        <c:numFmt formatCode="General" sourceLinked="1"/>
        <c:majorTickMark val="none"/>
        <c:minorTickMark val="none"/>
        <c:tickLblPos val="nextTo"/>
        <c:crossAx val="55301843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[Task__6.xlsx]Calculations!PivotTable36</c:name>
    <c:fmtId val="1"/>
  </c:pivotSource>
  <c:chart>
    <c:autoTitleDeleted val="1"/>
    <c:pivotFmts>
      <c:pivotFmt>
        <c:idx val="0"/>
        <c:spPr>
          <a:gradFill>
            <a:gsLst>
              <a:gs pos="0">
                <a:srgbClr val="0070B1">
                  <a:lumMod val="99000"/>
                  <a:lumOff val="1000"/>
                </a:srgbClr>
              </a:gs>
              <a:gs pos="100000">
                <a:srgbClr val="00B7D2"/>
              </a:gs>
            </a:gsLst>
            <a:lin ang="0" scaled="0"/>
          </a:gradFill>
          <a:ln w="101600">
            <a:gradFill>
              <a:gsLst>
                <a:gs pos="0">
                  <a:srgbClr val="0070B1"/>
                </a:gs>
                <a:gs pos="100000">
                  <a:srgbClr val="00B7D2"/>
                </a:gs>
              </a:gsLst>
              <a:lin ang="0" scaled="0"/>
            </a:gra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Calculations!$DT$7</c:f>
              <c:strCache>
                <c:ptCount val="1"/>
                <c:pt idx="0">
                  <c:v>Total</c:v>
                </c:pt>
              </c:strCache>
            </c:strRef>
          </c:tx>
          <c:spPr>
            <a:gradFill>
              <a:gsLst>
                <a:gs pos="0">
                  <a:srgbClr val="0070B1">
                    <a:lumMod val="99000"/>
                    <a:lumOff val="1000"/>
                  </a:srgbClr>
                </a:gs>
                <a:gs pos="100000">
                  <a:srgbClr val="00B7D2"/>
                </a:gs>
              </a:gsLst>
              <a:lin ang="0" scaled="0"/>
            </a:gradFill>
            <a:ln w="101600">
              <a:gradFill>
                <a:gsLst>
                  <a:gs pos="0">
                    <a:srgbClr val="0070B1"/>
                  </a:gs>
                  <a:gs pos="100000">
                    <a:srgbClr val="00B7D2"/>
                  </a:gs>
                </a:gsLst>
                <a:lin ang="0" scaled="0"/>
              </a:grad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Calculations!$DS$8:$DS$13</c:f>
              <c:strCache>
                <c:ptCount val="5"/>
                <c:pt idx="0">
                  <c:v>Mitch Willingham</c:v>
                </c:pt>
                <c:pt idx="1">
                  <c:v>Darrin Martin</c:v>
                </c:pt>
                <c:pt idx="2">
                  <c:v>Nathan Mautz</c:v>
                </c:pt>
                <c:pt idx="3">
                  <c:v>Tom Boeckenhauer</c:v>
                </c:pt>
                <c:pt idx="4">
                  <c:v>Sanjit Chand</c:v>
                </c:pt>
              </c:strCache>
            </c:strRef>
          </c:cat>
          <c:val>
            <c:numRef>
              <c:f>Calculations!$DT$8:$DT$13</c:f>
              <c:numCache>
                <c:formatCode>_("$"* #,##0_);_("$"* \(#,##0\);_("$"* "-"??_);_(@_)</c:formatCode>
                <c:ptCount val="5"/>
                <c:pt idx="0">
                  <c:v>1532.2296000000006</c:v>
                </c:pt>
                <c:pt idx="1">
                  <c:v>1599.6805999999997</c:v>
                </c:pt>
                <c:pt idx="2">
                  <c:v>2413.8366999999989</c:v>
                </c:pt>
                <c:pt idx="3">
                  <c:v>2548.5056000000022</c:v>
                </c:pt>
                <c:pt idx="4">
                  <c:v>5462.5829999999996</c:v>
                </c:pt>
              </c:numCache>
            </c:numRef>
          </c:val>
          <c:extLst>
            <c:ext xmlns:c16="http://schemas.microsoft.com/office/drawing/2014/chart" uri="{C3380CC4-5D6E-409C-BE32-E72D297353CC}">
              <c16:uniqueId val="{00000000-FFB8-44C4-8768-BCB50498AB1B}"/>
            </c:ext>
          </c:extLst>
        </c:ser>
        <c:dLbls>
          <c:showLegendKey val="0"/>
          <c:showVal val="0"/>
          <c:showCatName val="0"/>
          <c:showSerName val="0"/>
          <c:showPercent val="0"/>
          <c:showBubbleSize val="0"/>
        </c:dLbls>
        <c:gapWidth val="20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_(&quot;$&quot;* #,##0_);_(&quot;$&quot;* \(#,##0\);_(&quot;$&quot;* &quot;-&quot;??_);_(@_)" sourceLinked="1"/>
        <c:majorTickMark val="none"/>
        <c:minorTickMark val="none"/>
        <c:tickLblPos val="nextTo"/>
        <c:crossAx val="55301843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[Task__6.xlsx]Calculations!PivotTable35</c:name>
    <c:fmtId val="1"/>
  </c:pivotSource>
  <c:chart>
    <c:autoTitleDeleted val="1"/>
    <c:pivotFmts>
      <c:pivotFmt>
        <c:idx val="0"/>
        <c:spPr>
          <a:solidFill>
            <a:srgbClr val="02FE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Calculations!$DK$8</c:f>
              <c:strCache>
                <c:ptCount val="1"/>
                <c:pt idx="0">
                  <c:v>Total</c:v>
                </c:pt>
              </c:strCache>
            </c:strRef>
          </c:tx>
          <c:spPr>
            <a:solidFill>
              <a:srgbClr val="02FEFA"/>
            </a:solidFill>
            <a:ln>
              <a:noFill/>
            </a:ln>
            <a:effectLst/>
          </c:spPr>
          <c:invertIfNegative val="0"/>
          <c:cat>
            <c:strRef>
              <c:f>Calculations!$DJ$9:$DJ$13</c:f>
              <c:strCache>
                <c:ptCount val="4"/>
                <c:pt idx="0">
                  <c:v>Standard Class</c:v>
                </c:pt>
                <c:pt idx="1">
                  <c:v>Second Class</c:v>
                </c:pt>
                <c:pt idx="2">
                  <c:v>First Class</c:v>
                </c:pt>
                <c:pt idx="3">
                  <c:v>Same Day</c:v>
                </c:pt>
              </c:strCache>
            </c:strRef>
          </c:cat>
          <c:val>
            <c:numRef>
              <c:f>Calculations!$DK$9:$DK$13</c:f>
              <c:numCache>
                <c:formatCode>General</c:formatCode>
                <c:ptCount val="4"/>
                <c:pt idx="0">
                  <c:v>1230</c:v>
                </c:pt>
                <c:pt idx="1">
                  <c:v>381</c:v>
                </c:pt>
                <c:pt idx="2">
                  <c:v>291</c:v>
                </c:pt>
                <c:pt idx="3">
                  <c:v>90</c:v>
                </c:pt>
              </c:numCache>
            </c:numRef>
          </c:val>
          <c:extLst>
            <c:ext xmlns:c16="http://schemas.microsoft.com/office/drawing/2014/chart" uri="{C3380CC4-5D6E-409C-BE32-E72D297353CC}">
              <c16:uniqueId val="{00000000-395B-4EEB-B44B-6361EF322C56}"/>
            </c:ext>
          </c:extLst>
        </c:ser>
        <c:dLbls>
          <c:showLegendKey val="0"/>
          <c:showVal val="0"/>
          <c:showCatName val="0"/>
          <c:showSerName val="0"/>
          <c:showPercent val="0"/>
          <c:showBubbleSize val="0"/>
        </c:dLbls>
        <c:gapWidth val="150"/>
        <c:overlap val="100"/>
        <c:axId val="242508160"/>
        <c:axId val="242513440"/>
      </c:barChart>
      <c:catAx>
        <c:axId val="24250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2513440"/>
        <c:crosses val="autoZero"/>
        <c:auto val="1"/>
        <c:lblAlgn val="ctr"/>
        <c:lblOffset val="100"/>
        <c:noMultiLvlLbl val="0"/>
      </c:catAx>
      <c:valAx>
        <c:axId val="24251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250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[Task__6.xlsx]Calculations!PivotTable37</c:name>
    <c:fmtId val="0"/>
  </c:pivotSource>
  <c:chart>
    <c:autoTitleDeleted val="1"/>
    <c:pivotFmts>
      <c:pivotFmt>
        <c:idx val="0"/>
        <c:spPr>
          <a:gradFill>
            <a:gsLst>
              <a:gs pos="0">
                <a:srgbClr val="0070B1">
                  <a:lumMod val="99000"/>
                  <a:lumOff val="1000"/>
                </a:srgbClr>
              </a:gs>
              <a:gs pos="100000">
                <a:srgbClr val="00B7D2"/>
              </a:gs>
            </a:gsLst>
            <a:lin ang="0" scaled="0"/>
          </a:gradFill>
          <a:ln w="101600">
            <a:gradFill>
              <a:gsLst>
                <a:gs pos="0">
                  <a:srgbClr val="0070B1"/>
                </a:gs>
                <a:gs pos="100000">
                  <a:srgbClr val="00B7D2"/>
                </a:gs>
              </a:gsLst>
              <a:lin ang="0" scaled="0"/>
            </a:gra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Calculations!$EF$8</c:f>
              <c:strCache>
                <c:ptCount val="1"/>
                <c:pt idx="0">
                  <c:v>Total</c:v>
                </c:pt>
              </c:strCache>
            </c:strRef>
          </c:tx>
          <c:spPr>
            <a:gradFill>
              <a:gsLst>
                <a:gs pos="0">
                  <a:srgbClr val="0070B1">
                    <a:lumMod val="99000"/>
                    <a:lumOff val="1000"/>
                  </a:srgbClr>
                </a:gs>
                <a:gs pos="100000">
                  <a:srgbClr val="00B7D2"/>
                </a:gs>
              </a:gsLst>
              <a:lin ang="0" scaled="0"/>
            </a:gradFill>
            <a:ln w="101600">
              <a:gradFill>
                <a:gsLst>
                  <a:gs pos="0">
                    <a:srgbClr val="0070B1"/>
                  </a:gs>
                  <a:gs pos="100000">
                    <a:srgbClr val="00B7D2"/>
                  </a:gs>
                </a:gsLst>
                <a:lin ang="0" scaled="0"/>
              </a:grad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Calculations!$EE$9:$EE$14</c:f>
              <c:strCache>
                <c:ptCount val="5"/>
                <c:pt idx="0">
                  <c:v>Craig Molinari</c:v>
                </c:pt>
                <c:pt idx="1">
                  <c:v>Shirley Daniels</c:v>
                </c:pt>
                <c:pt idx="2">
                  <c:v>Resi Pölking</c:v>
                </c:pt>
                <c:pt idx="3">
                  <c:v>Arthur Prichep</c:v>
                </c:pt>
                <c:pt idx="4">
                  <c:v>Sam Craven</c:v>
                </c:pt>
              </c:strCache>
            </c:strRef>
          </c:cat>
          <c:val>
            <c:numRef>
              <c:f>Calculations!$EF$9:$EF$14</c:f>
              <c:numCache>
                <c:formatCode>General</c:formatCode>
                <c:ptCount val="5"/>
                <c:pt idx="0">
                  <c:v>11</c:v>
                </c:pt>
                <c:pt idx="1">
                  <c:v>12</c:v>
                </c:pt>
                <c:pt idx="2">
                  <c:v>14</c:v>
                </c:pt>
                <c:pt idx="3">
                  <c:v>14</c:v>
                </c:pt>
                <c:pt idx="4">
                  <c:v>16</c:v>
                </c:pt>
              </c:numCache>
            </c:numRef>
          </c:val>
          <c:extLst>
            <c:ext xmlns:c16="http://schemas.microsoft.com/office/drawing/2014/chart" uri="{C3380CC4-5D6E-409C-BE32-E72D297353CC}">
              <c16:uniqueId val="{00000000-FFB8-44C4-8768-BCB50498AB1B}"/>
            </c:ext>
          </c:extLst>
        </c:ser>
        <c:dLbls>
          <c:showLegendKey val="0"/>
          <c:showVal val="0"/>
          <c:showCatName val="0"/>
          <c:showSerName val="0"/>
          <c:showPercent val="0"/>
          <c:showBubbleSize val="0"/>
        </c:dLbls>
        <c:gapWidth val="20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General" sourceLinked="1"/>
        <c:majorTickMark val="none"/>
        <c:minorTickMark val="none"/>
        <c:tickLblPos val="nextTo"/>
        <c:crossAx val="55301843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[Task__6.xlsx]Calculations!PivotTable1</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Calculations!$D$10</c:f>
              <c:strCache>
                <c:ptCount val="1"/>
                <c:pt idx="0">
                  <c:v>Net Sales</c:v>
                </c:pt>
              </c:strCache>
            </c:strRef>
          </c:tx>
          <c:spPr>
            <a:solidFill>
              <a:schemeClr val="accent1"/>
            </a:solidFill>
            <a:ln>
              <a:noFill/>
            </a:ln>
            <a:effectLst/>
          </c:spPr>
          <c:invertIfNegative val="0"/>
          <c:cat>
            <c:strRef>
              <c:f>Calculations!$C$11:$C$23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Calculations!$D$11:$D$23</c:f>
              <c:numCache>
                <c:formatCode>General</c:formatCode>
                <c:ptCount val="12"/>
                <c:pt idx="0">
                  <c:v>14203.166999999996</c:v>
                </c:pt>
                <c:pt idx="1">
                  <c:v>4485.3019999999997</c:v>
                </c:pt>
                <c:pt idx="2">
                  <c:v>55665.808999999965</c:v>
                </c:pt>
                <c:pt idx="3">
                  <c:v>28008.02299999999</c:v>
                </c:pt>
                <c:pt idx="4">
                  <c:v>24053.286999999997</c:v>
                </c:pt>
                <c:pt idx="5">
                  <c:v>34595.127599999993</c:v>
                </c:pt>
                <c:pt idx="6">
                  <c:v>33646.449000000015</c:v>
                </c:pt>
                <c:pt idx="7">
                  <c:v>27909.468500000003</c:v>
                </c:pt>
                <c:pt idx="8">
                  <c:v>81732.200800000093</c:v>
                </c:pt>
                <c:pt idx="9">
                  <c:v>31441.352999999999</c:v>
                </c:pt>
                <c:pt idx="10">
                  <c:v>79378.146700000012</c:v>
                </c:pt>
                <c:pt idx="11">
                  <c:v>68295.820500000002</c:v>
                </c:pt>
              </c:numCache>
            </c:numRef>
          </c:val>
          <c:extLst>
            <c:ext xmlns:c16="http://schemas.microsoft.com/office/drawing/2014/chart" uri="{C3380CC4-5D6E-409C-BE32-E72D297353CC}">
              <c16:uniqueId val="{00000000-6B29-4885-8A30-46BEED46CFB0}"/>
            </c:ext>
          </c:extLst>
        </c:ser>
        <c:dLbls>
          <c:showLegendKey val="0"/>
          <c:showVal val="0"/>
          <c:showCatName val="0"/>
          <c:showSerName val="0"/>
          <c:showPercent val="0"/>
          <c:showBubbleSize val="0"/>
        </c:dLbls>
        <c:gapWidth val="200"/>
        <c:overlap val="100"/>
        <c:axId val="1604389072"/>
        <c:axId val="1604389552"/>
      </c:barChart>
      <c:lineChart>
        <c:grouping val="standard"/>
        <c:varyColors val="0"/>
        <c:ser>
          <c:idx val="1"/>
          <c:order val="1"/>
          <c:tx>
            <c:strRef>
              <c:f>Calculations!$E$10</c:f>
              <c:strCache>
                <c:ptCount val="1"/>
                <c:pt idx="0">
                  <c:v>Net Profit</c:v>
                </c:pt>
              </c:strCache>
            </c:strRef>
          </c:tx>
          <c:spPr>
            <a:ln w="28575" cap="rnd">
              <a:solidFill>
                <a:schemeClr val="accent2"/>
              </a:solidFill>
              <a:round/>
            </a:ln>
            <a:effectLst/>
          </c:spPr>
          <c:marker>
            <c:symbol val="none"/>
          </c:marker>
          <c:cat>
            <c:strRef>
              <c:f>Calculations!$C$11:$C$23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Calculations!$E$11:$E$23</c:f>
              <c:numCache>
                <c:formatCode>General</c:formatCode>
                <c:ptCount val="12"/>
                <c:pt idx="0">
                  <c:v>2438.1066999999948</c:v>
                </c:pt>
                <c:pt idx="1">
                  <c:v>846.57040000000006</c:v>
                </c:pt>
                <c:pt idx="2">
                  <c:v>491.48329999995622</c:v>
                </c:pt>
                <c:pt idx="3">
                  <c:v>3517.8623999999872</c:v>
                </c:pt>
                <c:pt idx="4">
                  <c:v>2821.4205000000038</c:v>
                </c:pt>
                <c:pt idx="5">
                  <c:v>4976.5243999999948</c:v>
                </c:pt>
                <c:pt idx="6">
                  <c:v>-878.11419999998179</c:v>
                </c:pt>
                <c:pt idx="7">
                  <c:v>5318.1049999999996</c:v>
                </c:pt>
                <c:pt idx="8">
                  <c:v>8308.9609000000346</c:v>
                </c:pt>
                <c:pt idx="9">
                  <c:v>3444.8877999999931</c:v>
                </c:pt>
                <c:pt idx="10">
                  <c:v>9405.3102999999828</c:v>
                </c:pt>
                <c:pt idx="11">
                  <c:v>8311.9741999999678</c:v>
                </c:pt>
              </c:numCache>
            </c:numRef>
          </c:val>
          <c:smooth val="0"/>
          <c:extLst>
            <c:ext xmlns:c16="http://schemas.microsoft.com/office/drawing/2014/chart" uri="{C3380CC4-5D6E-409C-BE32-E72D297353CC}">
              <c16:uniqueId val="{00000001-6B29-4885-8A30-46BEED46CFB0}"/>
            </c:ext>
          </c:extLst>
        </c:ser>
        <c:dLbls>
          <c:showLegendKey val="0"/>
          <c:showVal val="0"/>
          <c:showCatName val="0"/>
          <c:showSerName val="0"/>
          <c:showPercent val="0"/>
          <c:showBubbleSize val="0"/>
        </c:dLbls>
        <c:marker val="1"/>
        <c:smooth val="0"/>
        <c:axId val="1604389072"/>
        <c:axId val="1604389552"/>
      </c:lineChart>
      <c:catAx>
        <c:axId val="160438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4389552"/>
        <c:crosses val="autoZero"/>
        <c:auto val="1"/>
        <c:lblAlgn val="ctr"/>
        <c:lblOffset val="100"/>
        <c:noMultiLvlLbl val="0"/>
      </c:catAx>
      <c:valAx>
        <c:axId val="1604389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4389072"/>
        <c:crosses val="autoZero"/>
        <c:crossBetween val="between"/>
      </c:valAx>
      <c:spPr>
        <a:noFill/>
        <a:ln>
          <a:noFill/>
        </a:ln>
        <a:effectLst/>
      </c:spPr>
    </c:plotArea>
    <c:legend>
      <c:legendPos val="r"/>
      <c:layout>
        <c:manualLayout>
          <c:xMode val="edge"/>
          <c:yMode val="edge"/>
          <c:x val="0.33807486106056689"/>
          <c:y val="3.8842249674666082E-2"/>
          <c:w val="0.26652337615158067"/>
          <c:h val="0.152777020358364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doughnutChart>
        <c:varyColors val="1"/>
        <c:ser>
          <c:idx val="1"/>
          <c:order val="0"/>
          <c:spPr>
            <a:ln>
              <a:noFill/>
            </a:ln>
          </c:spPr>
          <c:cat>
            <c:strRef>
              <c:f>Calculations!$U$17:$U$19</c:f>
              <c:strCache>
                <c:ptCount val="3"/>
                <c:pt idx="0">
                  <c:v>Consumer</c:v>
                </c:pt>
                <c:pt idx="1">
                  <c:v>Corporate</c:v>
                </c:pt>
                <c:pt idx="2">
                  <c:v>Home Office</c:v>
                </c:pt>
              </c:strCache>
            </c:strRef>
          </c:cat>
          <c:val>
            <c:numRef>
              <c:f>Calculations!$V$17:$V$19</c:f>
              <c:numCache>
                <c:formatCode>0%</c:formatCode>
                <c:ptCount val="3"/>
                <c:pt idx="0">
                  <c:v>0.54929487344938333</c:v>
                </c:pt>
                <c:pt idx="1">
                  <c:v>0.26704058332825698</c:v>
                </c:pt>
                <c:pt idx="2">
                  <c:v>0.18366454322236</c:v>
                </c:pt>
              </c:numCache>
            </c:numRef>
          </c:val>
          <c:extLst>
            <c:ext xmlns:c16="http://schemas.microsoft.com/office/drawing/2014/chart" uri="{C3380CC4-5D6E-409C-BE32-E72D297353CC}">
              <c16:uniqueId val="{00000030-AA6F-4048-8107-F60E00E790B8}"/>
            </c:ext>
          </c:extLst>
        </c:ser>
        <c:ser>
          <c:idx val="2"/>
          <c:order val="1"/>
          <c:spPr>
            <a:ln>
              <a:noFill/>
            </a:ln>
          </c:spPr>
          <c:dPt>
            <c:idx val="0"/>
            <c:bubble3D val="0"/>
            <c:spPr>
              <a:solidFill>
                <a:schemeClr val="accent4">
                  <a:shade val="65000"/>
                </a:schemeClr>
              </a:solidFill>
              <a:ln w="19050">
                <a:noFill/>
              </a:ln>
              <a:effectLst/>
            </c:spPr>
            <c:extLst>
              <c:ext xmlns:c16="http://schemas.microsoft.com/office/drawing/2014/chart" uri="{C3380CC4-5D6E-409C-BE32-E72D297353CC}">
                <c16:uniqueId val="{00000032-AA6F-4048-8107-F60E00E790B8}"/>
              </c:ext>
            </c:extLst>
          </c:dPt>
          <c:dPt>
            <c:idx val="1"/>
            <c:bubble3D val="0"/>
            <c:spPr>
              <a:solidFill>
                <a:schemeClr val="accent4"/>
              </a:solidFill>
              <a:ln w="19050">
                <a:noFill/>
              </a:ln>
              <a:effectLst/>
            </c:spPr>
            <c:extLst>
              <c:ext xmlns:c16="http://schemas.microsoft.com/office/drawing/2014/chart" uri="{C3380CC4-5D6E-409C-BE32-E72D297353CC}">
                <c16:uniqueId val="{00000033-AA6F-4048-8107-F60E00E790B8}"/>
              </c:ext>
            </c:extLst>
          </c:dPt>
          <c:dPt>
            <c:idx val="2"/>
            <c:bubble3D val="0"/>
            <c:spPr>
              <a:solidFill>
                <a:schemeClr val="accent4">
                  <a:tint val="65000"/>
                </a:schemeClr>
              </a:solidFill>
              <a:ln w="19050">
                <a:noFill/>
              </a:ln>
              <a:effectLst/>
            </c:spPr>
            <c:extLst>
              <c:ext xmlns:c16="http://schemas.microsoft.com/office/drawing/2014/chart" uri="{C3380CC4-5D6E-409C-BE32-E72D297353CC}">
                <c16:uniqueId val="{00000034-AA6F-4048-8107-F60E00E790B8}"/>
              </c:ext>
            </c:extLst>
          </c:dPt>
          <c:cat>
            <c:strRef>
              <c:f>Calculations!$U$17:$U$19</c:f>
              <c:strCache>
                <c:ptCount val="3"/>
                <c:pt idx="0">
                  <c:v>Consumer</c:v>
                </c:pt>
                <c:pt idx="1">
                  <c:v>Corporate</c:v>
                </c:pt>
                <c:pt idx="2">
                  <c:v>Home Office</c:v>
                </c:pt>
              </c:strCache>
            </c:strRef>
          </c:cat>
          <c:val>
            <c:numRef>
              <c:f>Calculations!$V$17:$V$19</c:f>
              <c:numCache>
                <c:formatCode>0%</c:formatCode>
                <c:ptCount val="3"/>
                <c:pt idx="0">
                  <c:v>0.54929487344938333</c:v>
                </c:pt>
                <c:pt idx="1">
                  <c:v>0.26704058332825698</c:v>
                </c:pt>
                <c:pt idx="2">
                  <c:v>0.18366454322236</c:v>
                </c:pt>
              </c:numCache>
            </c:numRef>
          </c:val>
          <c:extLst>
            <c:ext xmlns:c16="http://schemas.microsoft.com/office/drawing/2014/chart" uri="{C3380CC4-5D6E-409C-BE32-E72D297353CC}">
              <c16:uniqueId val="{00000031-AA6F-4048-8107-F60E00E790B8}"/>
            </c:ext>
          </c:extLst>
        </c:ser>
        <c:ser>
          <c:idx val="3"/>
          <c:order val="2"/>
          <c:spPr>
            <a:ln>
              <a:noFill/>
            </a:ln>
          </c:spPr>
          <c:dPt>
            <c:idx val="0"/>
            <c:bubble3D val="0"/>
            <c:spPr>
              <a:solidFill>
                <a:schemeClr val="accent4">
                  <a:shade val="65000"/>
                </a:schemeClr>
              </a:solidFill>
              <a:ln w="19050">
                <a:noFill/>
              </a:ln>
              <a:effectLst/>
            </c:spPr>
            <c:extLst>
              <c:ext xmlns:c16="http://schemas.microsoft.com/office/drawing/2014/chart" uri="{C3380CC4-5D6E-409C-BE32-E72D297353CC}">
                <c16:uniqueId val="{00000036-AA6F-4048-8107-F60E00E790B8}"/>
              </c:ext>
            </c:extLst>
          </c:dPt>
          <c:dPt>
            <c:idx val="1"/>
            <c:bubble3D val="0"/>
            <c:spPr>
              <a:solidFill>
                <a:schemeClr val="accent4"/>
              </a:solidFill>
              <a:ln w="19050">
                <a:noFill/>
              </a:ln>
              <a:effectLst/>
            </c:spPr>
            <c:extLst>
              <c:ext xmlns:c16="http://schemas.microsoft.com/office/drawing/2014/chart" uri="{C3380CC4-5D6E-409C-BE32-E72D297353CC}">
                <c16:uniqueId val="{00000037-AA6F-4048-8107-F60E00E790B8}"/>
              </c:ext>
            </c:extLst>
          </c:dPt>
          <c:dPt>
            <c:idx val="2"/>
            <c:bubble3D val="0"/>
            <c:spPr>
              <a:noFill/>
              <a:ln w="19050">
                <a:noFill/>
              </a:ln>
              <a:effectLst/>
            </c:spPr>
            <c:extLst>
              <c:ext xmlns:c16="http://schemas.microsoft.com/office/drawing/2014/chart" uri="{C3380CC4-5D6E-409C-BE32-E72D297353CC}">
                <c16:uniqueId val="{00000038-AA6F-4048-8107-F60E00E790B8}"/>
              </c:ext>
            </c:extLst>
          </c:dPt>
          <c:cat>
            <c:strRef>
              <c:f>Calculations!$U$17:$U$19</c:f>
              <c:strCache>
                <c:ptCount val="3"/>
                <c:pt idx="0">
                  <c:v>Consumer</c:v>
                </c:pt>
                <c:pt idx="1">
                  <c:v>Corporate</c:v>
                </c:pt>
                <c:pt idx="2">
                  <c:v>Home Office</c:v>
                </c:pt>
              </c:strCache>
            </c:strRef>
          </c:cat>
          <c:val>
            <c:numRef>
              <c:f>Calculations!$V$17:$V$19</c:f>
              <c:numCache>
                <c:formatCode>0%</c:formatCode>
                <c:ptCount val="3"/>
                <c:pt idx="0">
                  <c:v>0.54929487344938333</c:v>
                </c:pt>
                <c:pt idx="1">
                  <c:v>0.26704058332825698</c:v>
                </c:pt>
                <c:pt idx="2">
                  <c:v>0.18366454322236</c:v>
                </c:pt>
              </c:numCache>
            </c:numRef>
          </c:val>
          <c:extLst>
            <c:ext xmlns:c16="http://schemas.microsoft.com/office/drawing/2014/chart" uri="{C3380CC4-5D6E-409C-BE32-E72D297353CC}">
              <c16:uniqueId val="{00000035-AA6F-4048-8107-F60E00E790B8}"/>
            </c:ext>
          </c:extLst>
        </c:ser>
        <c:ser>
          <c:idx val="4"/>
          <c:order val="3"/>
          <c:spPr>
            <a:ln>
              <a:noFill/>
            </a:ln>
          </c:spPr>
          <c:dPt>
            <c:idx val="0"/>
            <c:bubble3D val="0"/>
            <c:spPr>
              <a:solidFill>
                <a:schemeClr val="accent4">
                  <a:shade val="65000"/>
                </a:schemeClr>
              </a:solidFill>
              <a:ln w="19050">
                <a:noFill/>
              </a:ln>
              <a:effectLst/>
            </c:spPr>
            <c:extLst>
              <c:ext xmlns:c16="http://schemas.microsoft.com/office/drawing/2014/chart" uri="{C3380CC4-5D6E-409C-BE32-E72D297353CC}">
                <c16:uniqueId val="{0000003A-AA6F-4048-8107-F60E00E790B8}"/>
              </c:ext>
            </c:extLst>
          </c:dPt>
          <c:dPt>
            <c:idx val="1"/>
            <c:bubble3D val="0"/>
            <c:spPr>
              <a:noFill/>
              <a:ln w="19050">
                <a:noFill/>
              </a:ln>
              <a:effectLst/>
            </c:spPr>
            <c:extLst>
              <c:ext xmlns:c16="http://schemas.microsoft.com/office/drawing/2014/chart" uri="{C3380CC4-5D6E-409C-BE32-E72D297353CC}">
                <c16:uniqueId val="{0000003B-AA6F-4048-8107-F60E00E790B8}"/>
              </c:ext>
            </c:extLst>
          </c:dPt>
          <c:dPt>
            <c:idx val="2"/>
            <c:bubble3D val="0"/>
            <c:spPr>
              <a:noFill/>
              <a:ln w="19050">
                <a:noFill/>
              </a:ln>
              <a:effectLst/>
            </c:spPr>
            <c:extLst>
              <c:ext xmlns:c16="http://schemas.microsoft.com/office/drawing/2014/chart" uri="{C3380CC4-5D6E-409C-BE32-E72D297353CC}">
                <c16:uniqueId val="{0000003C-AA6F-4048-8107-F60E00E790B8}"/>
              </c:ext>
            </c:extLst>
          </c:dPt>
          <c:cat>
            <c:strRef>
              <c:f>Calculations!$U$17:$U$19</c:f>
              <c:strCache>
                <c:ptCount val="3"/>
                <c:pt idx="0">
                  <c:v>Consumer</c:v>
                </c:pt>
                <c:pt idx="1">
                  <c:v>Corporate</c:v>
                </c:pt>
                <c:pt idx="2">
                  <c:v>Home Office</c:v>
                </c:pt>
              </c:strCache>
            </c:strRef>
          </c:cat>
          <c:val>
            <c:numRef>
              <c:f>Calculations!$V$17:$V$19</c:f>
              <c:numCache>
                <c:formatCode>0%</c:formatCode>
                <c:ptCount val="3"/>
                <c:pt idx="0">
                  <c:v>0.54929487344938333</c:v>
                </c:pt>
                <c:pt idx="1">
                  <c:v>0.26704058332825698</c:v>
                </c:pt>
                <c:pt idx="2">
                  <c:v>0.18366454322236</c:v>
                </c:pt>
              </c:numCache>
            </c:numRef>
          </c:val>
          <c:extLst>
            <c:ext xmlns:c16="http://schemas.microsoft.com/office/drawing/2014/chart" uri="{C3380CC4-5D6E-409C-BE32-E72D297353CC}">
              <c16:uniqueId val="{00000039-AA6F-4048-8107-F60E00E790B8}"/>
            </c:ext>
          </c:extLst>
        </c:ser>
        <c:ser>
          <c:idx val="0"/>
          <c:order val="4"/>
          <c:spPr>
            <a:noFill/>
            <a:ln>
              <a:noFill/>
            </a:ln>
          </c:spPr>
          <c:dPt>
            <c:idx val="0"/>
            <c:bubble3D val="0"/>
            <c:spPr>
              <a:noFill/>
              <a:ln w="19050">
                <a:noFill/>
              </a:ln>
              <a:effectLst/>
            </c:spPr>
            <c:extLst>
              <c:ext xmlns:c16="http://schemas.microsoft.com/office/drawing/2014/chart" uri="{C3380CC4-5D6E-409C-BE32-E72D297353CC}">
                <c16:uniqueId val="{0000002A-AA6F-4048-8107-F60E00E790B8}"/>
              </c:ext>
            </c:extLst>
          </c:dPt>
          <c:dPt>
            <c:idx val="1"/>
            <c:bubble3D val="0"/>
            <c:spPr>
              <a:noFill/>
              <a:ln w="19050">
                <a:noFill/>
              </a:ln>
              <a:effectLst/>
            </c:spPr>
            <c:extLst>
              <c:ext xmlns:c16="http://schemas.microsoft.com/office/drawing/2014/chart" uri="{C3380CC4-5D6E-409C-BE32-E72D297353CC}">
                <c16:uniqueId val="{0000002C-AA6F-4048-8107-F60E00E790B8}"/>
              </c:ext>
            </c:extLst>
          </c:dPt>
          <c:dPt>
            <c:idx val="2"/>
            <c:bubble3D val="0"/>
            <c:spPr>
              <a:noFill/>
              <a:ln w="19050">
                <a:noFill/>
              </a:ln>
              <a:effectLst/>
            </c:spPr>
            <c:extLst>
              <c:ext xmlns:c16="http://schemas.microsoft.com/office/drawing/2014/chart" uri="{C3380CC4-5D6E-409C-BE32-E72D297353CC}">
                <c16:uniqueId val="{0000002E-AA6F-4048-8107-F60E00E790B8}"/>
              </c:ext>
            </c:extLst>
          </c:dPt>
          <c:dLbls>
            <c:dLbl>
              <c:idx val="0"/>
              <c:layout>
                <c:manualLayout>
                  <c:x val="7.2039081853646394E-2"/>
                  <c:y val="5.0099786766300818E-3"/>
                </c:manualLayout>
              </c:layout>
              <c:spPr>
                <a:noFill/>
                <a:ln>
                  <a:noFill/>
                </a:ln>
                <a:effectLst/>
              </c:spPr>
              <c:txPr>
                <a:bodyPr wrap="square" lIns="38100" tIns="19050" rIns="38100" bIns="19050" anchor="ctr">
                  <a:spAutoFit/>
                </a:bodyPr>
                <a:lstStyle/>
                <a:p>
                  <a:pPr>
                    <a:defRPr>
                      <a:solidFill>
                        <a:schemeClr val="accent4">
                          <a:lumMod val="75000"/>
                        </a:schemeClr>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A-AA6F-4048-8107-F60E00E790B8}"/>
                </c:ext>
              </c:extLst>
            </c:dLbl>
            <c:dLbl>
              <c:idx val="1"/>
              <c:layout>
                <c:manualLayout>
                  <c:x val="2.7687581182386165E-3"/>
                  <c:y val="-9.3021927172620492E-2"/>
                </c:manualLayout>
              </c:layout>
              <c:spPr>
                <a:noFill/>
                <a:ln>
                  <a:noFill/>
                </a:ln>
                <a:effectLst/>
              </c:spPr>
              <c:txPr>
                <a:bodyPr wrap="square" lIns="38100" tIns="19050" rIns="38100" bIns="19050" anchor="ctr">
                  <a:spAutoFit/>
                </a:bodyPr>
                <a:lstStyle/>
                <a:p>
                  <a:pPr>
                    <a:defRPr>
                      <a:solidFill>
                        <a:schemeClr val="tx2">
                          <a:lumMod val="50000"/>
                          <a:lumOff val="50000"/>
                        </a:schemeClr>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C-AA6F-4048-8107-F60E00E790B8}"/>
                </c:ext>
              </c:extLst>
            </c:dLbl>
            <c:dLbl>
              <c:idx val="2"/>
              <c:layout>
                <c:manualLayout>
                  <c:x val="-6.0770546164952227E-2"/>
                  <c:y val="6.0916440059477425E-2"/>
                </c:manualLayout>
              </c:layout>
              <c:spPr>
                <a:noFill/>
                <a:ln>
                  <a:noFill/>
                </a:ln>
                <a:effectLst/>
              </c:spPr>
              <c:txPr>
                <a:bodyPr wrap="square" lIns="38100" tIns="19050" rIns="38100" bIns="19050" anchor="ctr">
                  <a:spAutoFit/>
                </a:bodyPr>
                <a:lstStyle/>
                <a:p>
                  <a:pPr>
                    <a:defRPr>
                      <a:solidFill>
                        <a:schemeClr val="tx2">
                          <a:lumMod val="25000"/>
                          <a:lumOff val="75000"/>
                        </a:schemeClr>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E-AA6F-4048-8107-F60E00E790B8}"/>
                </c:ext>
              </c:extLst>
            </c:dLbl>
            <c:spPr>
              <a:noFill/>
              <a:ln>
                <a:noFill/>
              </a:ln>
              <a:effectLst/>
            </c:spPr>
            <c:txPr>
              <a:bodyPr wrap="square" lIns="38100" tIns="19050" rIns="38100" bIns="19050" anchor="ctr">
                <a:spAutoFit/>
              </a:bodyPr>
              <a:lstStyle/>
              <a:p>
                <a:pPr>
                  <a:defRPr>
                    <a:gradFill>
                      <a:gsLst>
                        <a:gs pos="0">
                          <a:srgbClr val="B9C1FF"/>
                        </a:gs>
                        <a:gs pos="33000">
                          <a:srgbClr val="3D4098"/>
                        </a:gs>
                        <a:gs pos="100000">
                          <a:srgbClr val="333787"/>
                        </a:gs>
                      </a:gsLst>
                      <a:lin ang="9000000" scaled="0"/>
                    </a:gradFill>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Calculations!$U$17:$U$19</c:f>
              <c:strCache>
                <c:ptCount val="3"/>
                <c:pt idx="0">
                  <c:v>Consumer</c:v>
                </c:pt>
                <c:pt idx="1">
                  <c:v>Corporate</c:v>
                </c:pt>
                <c:pt idx="2">
                  <c:v>Home Office</c:v>
                </c:pt>
              </c:strCache>
            </c:strRef>
          </c:cat>
          <c:val>
            <c:numRef>
              <c:f>Calculations!$V$17:$V$19</c:f>
              <c:numCache>
                <c:formatCode>0%</c:formatCode>
                <c:ptCount val="3"/>
                <c:pt idx="0">
                  <c:v>0.54929487344938333</c:v>
                </c:pt>
                <c:pt idx="1">
                  <c:v>0.26704058332825698</c:v>
                </c:pt>
                <c:pt idx="2">
                  <c:v>0.18366454322236</c:v>
                </c:pt>
              </c:numCache>
            </c:numRef>
          </c:val>
          <c:extLst>
            <c:ext xmlns:c16="http://schemas.microsoft.com/office/drawing/2014/chart" uri="{C3380CC4-5D6E-409C-BE32-E72D297353CC}">
              <c16:uniqueId val="{0000002F-AA6F-4048-8107-F60E00E790B8}"/>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FF00"/>
            </a:solidFill>
            <a:ln>
              <a:solidFill>
                <a:srgbClr val="141643"/>
              </a:solidFill>
            </a:ln>
          </c:spPr>
          <c:dPt>
            <c:idx val="0"/>
            <c:bubble3D val="0"/>
            <c:spPr>
              <a:solidFill>
                <a:srgbClr val="FFFF00"/>
              </a:solidFill>
              <a:ln w="19050">
                <a:solidFill>
                  <a:srgbClr val="141643"/>
                </a:solidFill>
              </a:ln>
              <a:effectLst/>
            </c:spPr>
            <c:extLst>
              <c:ext xmlns:c16="http://schemas.microsoft.com/office/drawing/2014/chart" uri="{C3380CC4-5D6E-409C-BE32-E72D297353CC}">
                <c16:uniqueId val="{00000001-CD45-4DA8-BA3B-1687D99F0BE6}"/>
              </c:ext>
            </c:extLst>
          </c:dPt>
          <c:dPt>
            <c:idx val="1"/>
            <c:bubble3D val="0"/>
            <c:spPr>
              <a:solidFill>
                <a:srgbClr val="FFFF00"/>
              </a:solidFill>
              <a:ln w="19050">
                <a:solidFill>
                  <a:srgbClr val="141643"/>
                </a:solidFill>
              </a:ln>
              <a:effectLst/>
            </c:spPr>
            <c:extLst>
              <c:ext xmlns:c16="http://schemas.microsoft.com/office/drawing/2014/chart" uri="{C3380CC4-5D6E-409C-BE32-E72D297353CC}">
                <c16:uniqueId val="{00000003-CD45-4DA8-BA3B-1687D99F0BE6}"/>
              </c:ext>
            </c:extLst>
          </c:dPt>
          <c:dPt>
            <c:idx val="2"/>
            <c:bubble3D val="0"/>
            <c:spPr>
              <a:solidFill>
                <a:srgbClr val="FFFF00"/>
              </a:solidFill>
              <a:ln w="19050">
                <a:solidFill>
                  <a:srgbClr val="141643"/>
                </a:solidFill>
              </a:ln>
              <a:effectLst/>
            </c:spPr>
            <c:extLst>
              <c:ext xmlns:c16="http://schemas.microsoft.com/office/drawing/2014/chart" uri="{C3380CC4-5D6E-409C-BE32-E72D297353CC}">
                <c16:uniqueId val="{00000005-CD45-4DA8-BA3B-1687D99F0BE6}"/>
              </c:ext>
            </c:extLst>
          </c:dPt>
          <c:dPt>
            <c:idx val="3"/>
            <c:bubble3D val="0"/>
            <c:spPr>
              <a:solidFill>
                <a:srgbClr val="FFFF00"/>
              </a:solidFill>
              <a:ln w="19050">
                <a:solidFill>
                  <a:srgbClr val="141643"/>
                </a:solidFill>
              </a:ln>
              <a:effectLst/>
            </c:spPr>
            <c:extLst>
              <c:ext xmlns:c16="http://schemas.microsoft.com/office/drawing/2014/chart" uri="{C3380CC4-5D6E-409C-BE32-E72D297353CC}">
                <c16:uniqueId val="{00000007-CD45-4DA8-BA3B-1687D99F0BE6}"/>
              </c:ext>
            </c:extLst>
          </c:dPt>
          <c:dPt>
            <c:idx val="4"/>
            <c:bubble3D val="0"/>
            <c:spPr>
              <a:solidFill>
                <a:srgbClr val="FFFF00"/>
              </a:solidFill>
              <a:ln w="19050">
                <a:solidFill>
                  <a:srgbClr val="141643"/>
                </a:solidFill>
              </a:ln>
              <a:effectLst/>
            </c:spPr>
            <c:extLst>
              <c:ext xmlns:c16="http://schemas.microsoft.com/office/drawing/2014/chart" uri="{C3380CC4-5D6E-409C-BE32-E72D297353CC}">
                <c16:uniqueId val="{00000009-CD45-4DA8-BA3B-1687D99F0BE6}"/>
              </c:ext>
            </c:extLst>
          </c:dPt>
          <c:dPt>
            <c:idx val="5"/>
            <c:bubble3D val="0"/>
            <c:spPr>
              <a:solidFill>
                <a:srgbClr val="FFFF00"/>
              </a:solidFill>
              <a:ln w="19050">
                <a:solidFill>
                  <a:srgbClr val="141643"/>
                </a:solidFill>
              </a:ln>
              <a:effectLst/>
            </c:spPr>
            <c:extLst>
              <c:ext xmlns:c16="http://schemas.microsoft.com/office/drawing/2014/chart" uri="{C3380CC4-5D6E-409C-BE32-E72D297353CC}">
                <c16:uniqueId val="{0000000B-CD45-4DA8-BA3B-1687D99F0BE6}"/>
              </c:ext>
            </c:extLst>
          </c:dPt>
          <c:dPt>
            <c:idx val="6"/>
            <c:bubble3D val="0"/>
            <c:spPr>
              <a:solidFill>
                <a:srgbClr val="FFFF00"/>
              </a:solidFill>
              <a:ln w="19050">
                <a:solidFill>
                  <a:srgbClr val="141643"/>
                </a:solidFill>
              </a:ln>
              <a:effectLst/>
            </c:spPr>
            <c:extLst>
              <c:ext xmlns:c16="http://schemas.microsoft.com/office/drawing/2014/chart" uri="{C3380CC4-5D6E-409C-BE32-E72D297353CC}">
                <c16:uniqueId val="{0000000D-CD45-4DA8-BA3B-1687D99F0BE6}"/>
              </c:ext>
            </c:extLst>
          </c:dPt>
          <c:dPt>
            <c:idx val="7"/>
            <c:bubble3D val="0"/>
            <c:spPr>
              <a:solidFill>
                <a:srgbClr val="FFFF00"/>
              </a:solidFill>
              <a:ln w="19050">
                <a:solidFill>
                  <a:srgbClr val="141643"/>
                </a:solidFill>
              </a:ln>
              <a:effectLst/>
            </c:spPr>
            <c:extLst>
              <c:ext xmlns:c16="http://schemas.microsoft.com/office/drawing/2014/chart" uri="{C3380CC4-5D6E-409C-BE32-E72D297353CC}">
                <c16:uniqueId val="{0000000F-CD45-4DA8-BA3B-1687D99F0BE6}"/>
              </c:ext>
            </c:extLst>
          </c:dPt>
          <c:dPt>
            <c:idx val="8"/>
            <c:bubble3D val="0"/>
            <c:spPr>
              <a:solidFill>
                <a:srgbClr val="FFFF00"/>
              </a:solidFill>
              <a:ln w="19050">
                <a:solidFill>
                  <a:srgbClr val="141643"/>
                </a:solidFill>
              </a:ln>
              <a:effectLst/>
            </c:spPr>
            <c:extLst>
              <c:ext xmlns:c16="http://schemas.microsoft.com/office/drawing/2014/chart" uri="{C3380CC4-5D6E-409C-BE32-E72D297353CC}">
                <c16:uniqueId val="{00000011-CD45-4DA8-BA3B-1687D99F0BE6}"/>
              </c:ext>
            </c:extLst>
          </c:dPt>
          <c:dPt>
            <c:idx val="9"/>
            <c:bubble3D val="0"/>
            <c:spPr>
              <a:solidFill>
                <a:srgbClr val="FFFF00"/>
              </a:solidFill>
              <a:ln w="19050">
                <a:solidFill>
                  <a:srgbClr val="141643"/>
                </a:solidFill>
              </a:ln>
              <a:effectLst/>
            </c:spPr>
            <c:extLst>
              <c:ext xmlns:c16="http://schemas.microsoft.com/office/drawing/2014/chart" uri="{C3380CC4-5D6E-409C-BE32-E72D297353CC}">
                <c16:uniqueId val="{00000013-CD45-4DA8-BA3B-1687D99F0BE6}"/>
              </c:ext>
            </c:extLst>
          </c:dPt>
          <c:dPt>
            <c:idx val="10"/>
            <c:bubble3D val="0"/>
            <c:spPr>
              <a:solidFill>
                <a:srgbClr val="FFFF00"/>
              </a:solidFill>
              <a:ln w="19050">
                <a:solidFill>
                  <a:srgbClr val="141643"/>
                </a:solidFill>
              </a:ln>
              <a:effectLst/>
            </c:spPr>
            <c:extLst>
              <c:ext xmlns:c16="http://schemas.microsoft.com/office/drawing/2014/chart" uri="{C3380CC4-5D6E-409C-BE32-E72D297353CC}">
                <c16:uniqueId val="{00000015-CD45-4DA8-BA3B-1687D99F0BE6}"/>
              </c:ext>
            </c:extLst>
          </c:dPt>
          <c:dPt>
            <c:idx val="11"/>
            <c:bubble3D val="0"/>
            <c:spPr>
              <a:solidFill>
                <a:srgbClr val="FFFF00"/>
              </a:solidFill>
              <a:ln w="19050">
                <a:solidFill>
                  <a:srgbClr val="141643"/>
                </a:solidFill>
              </a:ln>
              <a:effectLst/>
            </c:spPr>
            <c:extLst>
              <c:ext xmlns:c16="http://schemas.microsoft.com/office/drawing/2014/chart" uri="{C3380CC4-5D6E-409C-BE32-E72D297353CC}">
                <c16:uniqueId val="{00000017-CD45-4DA8-BA3B-1687D99F0BE6}"/>
              </c:ext>
            </c:extLst>
          </c:dPt>
          <c:dPt>
            <c:idx val="12"/>
            <c:bubble3D val="0"/>
            <c:spPr>
              <a:solidFill>
                <a:srgbClr val="FFFF00"/>
              </a:solidFill>
              <a:ln w="19050">
                <a:solidFill>
                  <a:srgbClr val="141643"/>
                </a:solidFill>
              </a:ln>
              <a:effectLst/>
            </c:spPr>
            <c:extLst>
              <c:ext xmlns:c16="http://schemas.microsoft.com/office/drawing/2014/chart" uri="{C3380CC4-5D6E-409C-BE32-E72D297353CC}">
                <c16:uniqueId val="{00000019-CD45-4DA8-BA3B-1687D99F0BE6}"/>
              </c:ext>
            </c:extLst>
          </c:dPt>
          <c:dPt>
            <c:idx val="13"/>
            <c:bubble3D val="0"/>
            <c:spPr>
              <a:solidFill>
                <a:srgbClr val="FFFF00"/>
              </a:solidFill>
              <a:ln w="19050">
                <a:solidFill>
                  <a:srgbClr val="141643"/>
                </a:solidFill>
              </a:ln>
              <a:effectLst/>
            </c:spPr>
            <c:extLst>
              <c:ext xmlns:c16="http://schemas.microsoft.com/office/drawing/2014/chart" uri="{C3380CC4-5D6E-409C-BE32-E72D297353CC}">
                <c16:uniqueId val="{0000001B-CD45-4DA8-BA3B-1687D99F0BE6}"/>
              </c:ext>
            </c:extLst>
          </c:dPt>
          <c:dPt>
            <c:idx val="14"/>
            <c:bubble3D val="0"/>
            <c:spPr>
              <a:solidFill>
                <a:srgbClr val="FFFF00"/>
              </a:solidFill>
              <a:ln w="19050">
                <a:solidFill>
                  <a:srgbClr val="141643"/>
                </a:solidFill>
              </a:ln>
              <a:effectLst/>
            </c:spPr>
            <c:extLst>
              <c:ext xmlns:c16="http://schemas.microsoft.com/office/drawing/2014/chart" uri="{C3380CC4-5D6E-409C-BE32-E72D297353CC}">
                <c16:uniqueId val="{0000001D-CD45-4DA8-BA3B-1687D99F0BE6}"/>
              </c:ext>
            </c:extLst>
          </c:dPt>
          <c:dPt>
            <c:idx val="15"/>
            <c:bubble3D val="0"/>
            <c:spPr>
              <a:solidFill>
                <a:srgbClr val="FFFF00"/>
              </a:solidFill>
              <a:ln w="19050">
                <a:solidFill>
                  <a:srgbClr val="141643"/>
                </a:solidFill>
              </a:ln>
              <a:effectLst/>
            </c:spPr>
            <c:extLst>
              <c:ext xmlns:c16="http://schemas.microsoft.com/office/drawing/2014/chart" uri="{C3380CC4-5D6E-409C-BE32-E72D297353CC}">
                <c16:uniqueId val="{0000001F-CD45-4DA8-BA3B-1687D99F0BE6}"/>
              </c:ext>
            </c:extLst>
          </c:dPt>
          <c:dPt>
            <c:idx val="16"/>
            <c:bubble3D val="0"/>
            <c:spPr>
              <a:solidFill>
                <a:srgbClr val="FFFF00"/>
              </a:solidFill>
              <a:ln w="19050">
                <a:solidFill>
                  <a:srgbClr val="141643"/>
                </a:solidFill>
              </a:ln>
              <a:effectLst/>
            </c:spPr>
            <c:extLst>
              <c:ext xmlns:c16="http://schemas.microsoft.com/office/drawing/2014/chart" uri="{C3380CC4-5D6E-409C-BE32-E72D297353CC}">
                <c16:uniqueId val="{00000021-CD45-4DA8-BA3B-1687D99F0BE6}"/>
              </c:ext>
            </c:extLst>
          </c:dPt>
          <c:dPt>
            <c:idx val="17"/>
            <c:bubble3D val="0"/>
            <c:spPr>
              <a:solidFill>
                <a:srgbClr val="FFFF00"/>
              </a:solidFill>
              <a:ln w="19050">
                <a:solidFill>
                  <a:srgbClr val="141643"/>
                </a:solidFill>
              </a:ln>
              <a:effectLst/>
            </c:spPr>
            <c:extLst>
              <c:ext xmlns:c16="http://schemas.microsoft.com/office/drawing/2014/chart" uri="{C3380CC4-5D6E-409C-BE32-E72D297353CC}">
                <c16:uniqueId val="{00000023-CD45-4DA8-BA3B-1687D99F0BE6}"/>
              </c:ext>
            </c:extLst>
          </c:dPt>
          <c:dPt>
            <c:idx val="18"/>
            <c:bubble3D val="0"/>
            <c:spPr>
              <a:solidFill>
                <a:srgbClr val="FFFF00"/>
              </a:solidFill>
              <a:ln w="19050">
                <a:solidFill>
                  <a:srgbClr val="141643"/>
                </a:solidFill>
              </a:ln>
              <a:effectLst/>
            </c:spPr>
            <c:extLst>
              <c:ext xmlns:c16="http://schemas.microsoft.com/office/drawing/2014/chart" uri="{C3380CC4-5D6E-409C-BE32-E72D297353CC}">
                <c16:uniqueId val="{00000025-CD45-4DA8-BA3B-1687D99F0BE6}"/>
              </c:ext>
            </c:extLst>
          </c:dPt>
          <c:dPt>
            <c:idx val="19"/>
            <c:bubble3D val="0"/>
            <c:spPr>
              <a:solidFill>
                <a:srgbClr val="FFFF00"/>
              </a:solidFill>
              <a:ln w="19050">
                <a:solidFill>
                  <a:srgbClr val="141643"/>
                </a:solidFill>
              </a:ln>
              <a:effectLst/>
            </c:spPr>
            <c:extLst>
              <c:ext xmlns:c16="http://schemas.microsoft.com/office/drawing/2014/chart" uri="{C3380CC4-5D6E-409C-BE32-E72D297353CC}">
                <c16:uniqueId val="{00000027-CD45-4DA8-BA3B-1687D99F0BE6}"/>
              </c:ext>
            </c:extLst>
          </c:dPt>
          <c:dPt>
            <c:idx val="20"/>
            <c:bubble3D val="0"/>
            <c:spPr>
              <a:solidFill>
                <a:srgbClr val="FFFF00"/>
              </a:solidFill>
              <a:ln w="19050">
                <a:solidFill>
                  <a:srgbClr val="141643"/>
                </a:solidFill>
              </a:ln>
              <a:effectLst/>
            </c:spPr>
            <c:extLst>
              <c:ext xmlns:c16="http://schemas.microsoft.com/office/drawing/2014/chart" uri="{C3380CC4-5D6E-409C-BE32-E72D297353CC}">
                <c16:uniqueId val="{00000029-CD45-4DA8-BA3B-1687D99F0BE6}"/>
              </c:ext>
            </c:extLst>
          </c:dPt>
          <c:dPt>
            <c:idx val="21"/>
            <c:bubble3D val="0"/>
            <c:spPr>
              <a:solidFill>
                <a:srgbClr val="FFFF00"/>
              </a:solidFill>
              <a:ln w="19050">
                <a:solidFill>
                  <a:srgbClr val="141643"/>
                </a:solidFill>
              </a:ln>
              <a:effectLst/>
            </c:spPr>
            <c:extLst>
              <c:ext xmlns:c16="http://schemas.microsoft.com/office/drawing/2014/chart" uri="{C3380CC4-5D6E-409C-BE32-E72D297353CC}">
                <c16:uniqueId val="{0000002B-CD45-4DA8-BA3B-1687D99F0BE6}"/>
              </c:ext>
            </c:extLst>
          </c:dPt>
          <c:dPt>
            <c:idx val="22"/>
            <c:bubble3D val="0"/>
            <c:spPr>
              <a:solidFill>
                <a:srgbClr val="FFFF00"/>
              </a:solidFill>
              <a:ln w="19050">
                <a:solidFill>
                  <a:srgbClr val="141643"/>
                </a:solidFill>
              </a:ln>
              <a:effectLst/>
            </c:spPr>
            <c:extLst>
              <c:ext xmlns:c16="http://schemas.microsoft.com/office/drawing/2014/chart" uri="{C3380CC4-5D6E-409C-BE32-E72D297353CC}">
                <c16:uniqueId val="{0000002D-CD45-4DA8-BA3B-1687D99F0BE6}"/>
              </c:ext>
            </c:extLst>
          </c:dPt>
          <c:dPt>
            <c:idx val="23"/>
            <c:bubble3D val="0"/>
            <c:spPr>
              <a:solidFill>
                <a:srgbClr val="FFFF00"/>
              </a:solidFill>
              <a:ln w="19050">
                <a:solidFill>
                  <a:srgbClr val="141643"/>
                </a:solidFill>
              </a:ln>
              <a:effectLst/>
            </c:spPr>
            <c:extLst>
              <c:ext xmlns:c16="http://schemas.microsoft.com/office/drawing/2014/chart" uri="{C3380CC4-5D6E-409C-BE32-E72D297353CC}">
                <c16:uniqueId val="{0000002F-CD45-4DA8-BA3B-1687D99F0BE6}"/>
              </c:ext>
            </c:extLst>
          </c:dPt>
          <c:dPt>
            <c:idx val="24"/>
            <c:bubble3D val="0"/>
            <c:spPr>
              <a:solidFill>
                <a:srgbClr val="FFFF00"/>
              </a:solidFill>
              <a:ln w="19050">
                <a:solidFill>
                  <a:srgbClr val="141643"/>
                </a:solidFill>
              </a:ln>
              <a:effectLst/>
            </c:spPr>
            <c:extLst>
              <c:ext xmlns:c16="http://schemas.microsoft.com/office/drawing/2014/chart" uri="{C3380CC4-5D6E-409C-BE32-E72D297353CC}">
                <c16:uniqueId val="{00000031-CD45-4DA8-BA3B-1687D99F0BE6}"/>
              </c:ext>
            </c:extLst>
          </c:dPt>
          <c:dPt>
            <c:idx val="25"/>
            <c:bubble3D val="0"/>
            <c:spPr>
              <a:solidFill>
                <a:srgbClr val="FFFF00"/>
              </a:solidFill>
              <a:ln w="19050">
                <a:solidFill>
                  <a:srgbClr val="141643"/>
                </a:solidFill>
              </a:ln>
              <a:effectLst/>
            </c:spPr>
            <c:extLst>
              <c:ext xmlns:c16="http://schemas.microsoft.com/office/drawing/2014/chart" uri="{C3380CC4-5D6E-409C-BE32-E72D297353CC}">
                <c16:uniqueId val="{00000033-CD45-4DA8-BA3B-1687D99F0BE6}"/>
              </c:ext>
            </c:extLst>
          </c:dPt>
          <c:dPt>
            <c:idx val="26"/>
            <c:bubble3D val="0"/>
            <c:spPr>
              <a:solidFill>
                <a:srgbClr val="FFFF00"/>
              </a:solidFill>
              <a:ln w="19050">
                <a:solidFill>
                  <a:srgbClr val="141643"/>
                </a:solidFill>
              </a:ln>
              <a:effectLst/>
            </c:spPr>
            <c:extLst>
              <c:ext xmlns:c16="http://schemas.microsoft.com/office/drawing/2014/chart" uri="{C3380CC4-5D6E-409C-BE32-E72D297353CC}">
                <c16:uniqueId val="{00000035-CD45-4DA8-BA3B-1687D99F0BE6}"/>
              </c:ext>
            </c:extLst>
          </c:dPt>
          <c:dPt>
            <c:idx val="27"/>
            <c:bubble3D val="0"/>
            <c:spPr>
              <a:solidFill>
                <a:srgbClr val="FFFF00"/>
              </a:solidFill>
              <a:ln w="19050">
                <a:solidFill>
                  <a:srgbClr val="141643"/>
                </a:solidFill>
              </a:ln>
              <a:effectLst/>
            </c:spPr>
            <c:extLst>
              <c:ext xmlns:c16="http://schemas.microsoft.com/office/drawing/2014/chart" uri="{C3380CC4-5D6E-409C-BE32-E72D297353CC}">
                <c16:uniqueId val="{00000037-CD45-4DA8-BA3B-1687D99F0BE6}"/>
              </c:ext>
            </c:extLst>
          </c:dPt>
          <c:dPt>
            <c:idx val="28"/>
            <c:bubble3D val="0"/>
            <c:spPr>
              <a:solidFill>
                <a:srgbClr val="FFFF00"/>
              </a:solidFill>
              <a:ln w="19050">
                <a:solidFill>
                  <a:srgbClr val="141643"/>
                </a:solidFill>
              </a:ln>
              <a:effectLst/>
            </c:spPr>
            <c:extLst>
              <c:ext xmlns:c16="http://schemas.microsoft.com/office/drawing/2014/chart" uri="{C3380CC4-5D6E-409C-BE32-E72D297353CC}">
                <c16:uniqueId val="{00000039-CD45-4DA8-BA3B-1687D99F0BE6}"/>
              </c:ext>
            </c:extLst>
          </c:dPt>
          <c:dPt>
            <c:idx val="29"/>
            <c:bubble3D val="0"/>
            <c:spPr>
              <a:solidFill>
                <a:srgbClr val="FFFF00"/>
              </a:solidFill>
              <a:ln w="19050">
                <a:solidFill>
                  <a:srgbClr val="141643"/>
                </a:solidFill>
              </a:ln>
              <a:effectLst/>
            </c:spPr>
            <c:extLst>
              <c:ext xmlns:c16="http://schemas.microsoft.com/office/drawing/2014/chart" uri="{C3380CC4-5D6E-409C-BE32-E72D297353CC}">
                <c16:uniqueId val="{0000003B-CD45-4DA8-BA3B-1687D99F0BE6}"/>
              </c:ext>
            </c:extLst>
          </c:dPt>
          <c:dPt>
            <c:idx val="30"/>
            <c:bubble3D val="0"/>
            <c:spPr>
              <a:solidFill>
                <a:srgbClr val="FFFF00"/>
              </a:solidFill>
              <a:ln w="19050">
                <a:solidFill>
                  <a:srgbClr val="141643"/>
                </a:solidFill>
              </a:ln>
              <a:effectLst/>
            </c:spPr>
            <c:extLst>
              <c:ext xmlns:c16="http://schemas.microsoft.com/office/drawing/2014/chart" uri="{C3380CC4-5D6E-409C-BE32-E72D297353CC}">
                <c16:uniqueId val="{0000003D-CD45-4DA8-BA3B-1687D99F0BE6}"/>
              </c:ext>
            </c:extLst>
          </c:dPt>
          <c:dPt>
            <c:idx val="31"/>
            <c:bubble3D val="0"/>
            <c:spPr>
              <a:solidFill>
                <a:srgbClr val="FFFF00"/>
              </a:solidFill>
              <a:ln w="19050">
                <a:solidFill>
                  <a:srgbClr val="141643"/>
                </a:solidFill>
              </a:ln>
              <a:effectLst/>
            </c:spPr>
            <c:extLst>
              <c:ext xmlns:c16="http://schemas.microsoft.com/office/drawing/2014/chart" uri="{C3380CC4-5D6E-409C-BE32-E72D297353CC}">
                <c16:uniqueId val="{0000003F-CD45-4DA8-BA3B-1687D99F0BE6}"/>
              </c:ext>
            </c:extLst>
          </c:dPt>
          <c:dPt>
            <c:idx val="32"/>
            <c:bubble3D val="0"/>
            <c:spPr>
              <a:solidFill>
                <a:srgbClr val="FFFF00"/>
              </a:solidFill>
              <a:ln w="19050">
                <a:solidFill>
                  <a:srgbClr val="141643"/>
                </a:solidFill>
              </a:ln>
              <a:effectLst/>
            </c:spPr>
            <c:extLst>
              <c:ext xmlns:c16="http://schemas.microsoft.com/office/drawing/2014/chart" uri="{C3380CC4-5D6E-409C-BE32-E72D297353CC}">
                <c16:uniqueId val="{00000041-CD45-4DA8-BA3B-1687D99F0BE6}"/>
              </c:ext>
            </c:extLst>
          </c:dPt>
          <c:dPt>
            <c:idx val="33"/>
            <c:bubble3D val="0"/>
            <c:spPr>
              <a:solidFill>
                <a:srgbClr val="FFFF00"/>
              </a:solidFill>
              <a:ln w="19050">
                <a:solidFill>
                  <a:srgbClr val="141643"/>
                </a:solidFill>
              </a:ln>
              <a:effectLst/>
            </c:spPr>
            <c:extLst>
              <c:ext xmlns:c16="http://schemas.microsoft.com/office/drawing/2014/chart" uri="{C3380CC4-5D6E-409C-BE32-E72D297353CC}">
                <c16:uniqueId val="{00000043-CD45-4DA8-BA3B-1687D99F0BE6}"/>
              </c:ext>
            </c:extLst>
          </c:dPt>
          <c:dPt>
            <c:idx val="34"/>
            <c:bubble3D val="0"/>
            <c:spPr>
              <a:solidFill>
                <a:srgbClr val="FFFF00"/>
              </a:solidFill>
              <a:ln w="19050">
                <a:solidFill>
                  <a:srgbClr val="141643"/>
                </a:solidFill>
              </a:ln>
              <a:effectLst/>
            </c:spPr>
            <c:extLst>
              <c:ext xmlns:c16="http://schemas.microsoft.com/office/drawing/2014/chart" uri="{C3380CC4-5D6E-409C-BE32-E72D297353CC}">
                <c16:uniqueId val="{00000045-CD45-4DA8-BA3B-1687D99F0BE6}"/>
              </c:ext>
            </c:extLst>
          </c:dPt>
          <c:dPt>
            <c:idx val="35"/>
            <c:bubble3D val="0"/>
            <c:spPr>
              <a:solidFill>
                <a:srgbClr val="FFFF00"/>
              </a:solidFill>
              <a:ln w="19050">
                <a:solidFill>
                  <a:srgbClr val="141643"/>
                </a:solidFill>
              </a:ln>
              <a:effectLst/>
            </c:spPr>
            <c:extLst>
              <c:ext xmlns:c16="http://schemas.microsoft.com/office/drawing/2014/chart" uri="{C3380CC4-5D6E-409C-BE32-E72D297353CC}">
                <c16:uniqueId val="{00000047-CD45-4DA8-BA3B-1687D99F0BE6}"/>
              </c:ext>
            </c:extLst>
          </c:dPt>
          <c:dPt>
            <c:idx val="36"/>
            <c:bubble3D val="0"/>
            <c:spPr>
              <a:solidFill>
                <a:srgbClr val="FFFF00"/>
              </a:solidFill>
              <a:ln w="19050">
                <a:solidFill>
                  <a:srgbClr val="141643"/>
                </a:solidFill>
              </a:ln>
              <a:effectLst/>
            </c:spPr>
            <c:extLst>
              <c:ext xmlns:c16="http://schemas.microsoft.com/office/drawing/2014/chart" uri="{C3380CC4-5D6E-409C-BE32-E72D297353CC}">
                <c16:uniqueId val="{00000049-CD45-4DA8-BA3B-1687D99F0BE6}"/>
              </c:ext>
            </c:extLst>
          </c:dPt>
          <c:dPt>
            <c:idx val="37"/>
            <c:bubble3D val="0"/>
            <c:spPr>
              <a:solidFill>
                <a:srgbClr val="FFFF00"/>
              </a:solidFill>
              <a:ln w="19050">
                <a:solidFill>
                  <a:srgbClr val="141643"/>
                </a:solidFill>
              </a:ln>
              <a:effectLst/>
            </c:spPr>
            <c:extLst>
              <c:ext xmlns:c16="http://schemas.microsoft.com/office/drawing/2014/chart" uri="{C3380CC4-5D6E-409C-BE32-E72D297353CC}">
                <c16:uniqueId val="{0000004B-CD45-4DA8-BA3B-1687D99F0BE6}"/>
              </c:ext>
            </c:extLst>
          </c:dPt>
          <c:dPt>
            <c:idx val="38"/>
            <c:bubble3D val="0"/>
            <c:spPr>
              <a:solidFill>
                <a:srgbClr val="FFFF00"/>
              </a:solidFill>
              <a:ln w="19050">
                <a:solidFill>
                  <a:srgbClr val="141643"/>
                </a:solidFill>
              </a:ln>
              <a:effectLst/>
            </c:spPr>
            <c:extLst>
              <c:ext xmlns:c16="http://schemas.microsoft.com/office/drawing/2014/chart" uri="{C3380CC4-5D6E-409C-BE32-E72D297353CC}">
                <c16:uniqueId val="{0000004D-CD45-4DA8-BA3B-1687D99F0BE6}"/>
              </c:ext>
            </c:extLst>
          </c:dPt>
          <c:dPt>
            <c:idx val="39"/>
            <c:bubble3D val="0"/>
            <c:spPr>
              <a:solidFill>
                <a:srgbClr val="FFFF00"/>
              </a:solidFill>
              <a:ln w="19050">
                <a:solidFill>
                  <a:srgbClr val="141643"/>
                </a:solidFill>
              </a:ln>
              <a:effectLst/>
            </c:spPr>
            <c:extLst>
              <c:ext xmlns:c16="http://schemas.microsoft.com/office/drawing/2014/chart" uri="{C3380CC4-5D6E-409C-BE32-E72D297353CC}">
                <c16:uniqueId val="{0000004F-CD45-4DA8-BA3B-1687D99F0BE6}"/>
              </c:ext>
            </c:extLst>
          </c:dPt>
          <c:dPt>
            <c:idx val="40"/>
            <c:bubble3D val="0"/>
            <c:spPr>
              <a:solidFill>
                <a:srgbClr val="FFFF00"/>
              </a:solidFill>
              <a:ln w="19050">
                <a:solidFill>
                  <a:srgbClr val="141643"/>
                </a:solidFill>
              </a:ln>
              <a:effectLst/>
            </c:spPr>
            <c:extLst>
              <c:ext xmlns:c16="http://schemas.microsoft.com/office/drawing/2014/chart" uri="{C3380CC4-5D6E-409C-BE32-E72D297353CC}">
                <c16:uniqueId val="{00000051-CD45-4DA8-BA3B-1687D99F0BE6}"/>
              </c:ext>
            </c:extLst>
          </c:dPt>
          <c:dPt>
            <c:idx val="41"/>
            <c:bubble3D val="0"/>
            <c:spPr>
              <a:solidFill>
                <a:srgbClr val="FFFF00"/>
              </a:solidFill>
              <a:ln w="19050">
                <a:solidFill>
                  <a:srgbClr val="141643"/>
                </a:solidFill>
              </a:ln>
              <a:effectLst/>
            </c:spPr>
            <c:extLst>
              <c:ext xmlns:c16="http://schemas.microsoft.com/office/drawing/2014/chart" uri="{C3380CC4-5D6E-409C-BE32-E72D297353CC}">
                <c16:uniqueId val="{00000053-CD45-4DA8-BA3B-1687D99F0BE6}"/>
              </c:ext>
            </c:extLst>
          </c:dPt>
          <c:dPt>
            <c:idx val="42"/>
            <c:bubble3D val="0"/>
            <c:spPr>
              <a:solidFill>
                <a:srgbClr val="FFFF00"/>
              </a:solidFill>
              <a:ln w="19050">
                <a:solidFill>
                  <a:srgbClr val="141643"/>
                </a:solidFill>
              </a:ln>
              <a:effectLst/>
            </c:spPr>
            <c:extLst>
              <c:ext xmlns:c16="http://schemas.microsoft.com/office/drawing/2014/chart" uri="{C3380CC4-5D6E-409C-BE32-E72D297353CC}">
                <c16:uniqueId val="{00000055-CD45-4DA8-BA3B-1687D99F0BE6}"/>
              </c:ext>
            </c:extLst>
          </c:dPt>
          <c:dPt>
            <c:idx val="43"/>
            <c:bubble3D val="0"/>
            <c:spPr>
              <a:solidFill>
                <a:srgbClr val="FFFF00"/>
              </a:solidFill>
              <a:ln w="19050">
                <a:solidFill>
                  <a:srgbClr val="141643"/>
                </a:solidFill>
              </a:ln>
              <a:effectLst/>
            </c:spPr>
            <c:extLst>
              <c:ext xmlns:c16="http://schemas.microsoft.com/office/drawing/2014/chart" uri="{C3380CC4-5D6E-409C-BE32-E72D297353CC}">
                <c16:uniqueId val="{00000057-CD45-4DA8-BA3B-1687D99F0BE6}"/>
              </c:ext>
            </c:extLst>
          </c:dPt>
          <c:dPt>
            <c:idx val="44"/>
            <c:bubble3D val="0"/>
            <c:spPr>
              <a:solidFill>
                <a:srgbClr val="FFFF00"/>
              </a:solidFill>
              <a:ln w="19050">
                <a:solidFill>
                  <a:srgbClr val="141643"/>
                </a:solidFill>
              </a:ln>
              <a:effectLst/>
            </c:spPr>
            <c:extLst>
              <c:ext xmlns:c16="http://schemas.microsoft.com/office/drawing/2014/chart" uri="{C3380CC4-5D6E-409C-BE32-E72D297353CC}">
                <c16:uniqueId val="{00000059-CD45-4DA8-BA3B-1687D99F0BE6}"/>
              </c:ext>
            </c:extLst>
          </c:dPt>
          <c:dPt>
            <c:idx val="45"/>
            <c:bubble3D val="0"/>
            <c:spPr>
              <a:solidFill>
                <a:srgbClr val="FFFF00"/>
              </a:solidFill>
              <a:ln w="19050">
                <a:solidFill>
                  <a:srgbClr val="141643"/>
                </a:solidFill>
              </a:ln>
              <a:effectLst/>
            </c:spPr>
            <c:extLst>
              <c:ext xmlns:c16="http://schemas.microsoft.com/office/drawing/2014/chart" uri="{C3380CC4-5D6E-409C-BE32-E72D297353CC}">
                <c16:uniqueId val="{0000005B-CD45-4DA8-BA3B-1687D99F0BE6}"/>
              </c:ext>
            </c:extLst>
          </c:dPt>
          <c:dPt>
            <c:idx val="46"/>
            <c:bubble3D val="0"/>
            <c:spPr>
              <a:solidFill>
                <a:srgbClr val="FFFF00"/>
              </a:solidFill>
              <a:ln w="19050">
                <a:solidFill>
                  <a:srgbClr val="141643"/>
                </a:solidFill>
              </a:ln>
              <a:effectLst/>
            </c:spPr>
            <c:extLst>
              <c:ext xmlns:c16="http://schemas.microsoft.com/office/drawing/2014/chart" uri="{C3380CC4-5D6E-409C-BE32-E72D297353CC}">
                <c16:uniqueId val="{0000005D-CD45-4DA8-BA3B-1687D99F0BE6}"/>
              </c:ext>
            </c:extLst>
          </c:dPt>
          <c:dPt>
            <c:idx val="47"/>
            <c:bubble3D val="0"/>
            <c:spPr>
              <a:solidFill>
                <a:srgbClr val="FFFF00"/>
              </a:solidFill>
              <a:ln w="19050">
                <a:solidFill>
                  <a:srgbClr val="141643"/>
                </a:solidFill>
              </a:ln>
              <a:effectLst/>
            </c:spPr>
            <c:extLst>
              <c:ext xmlns:c16="http://schemas.microsoft.com/office/drawing/2014/chart" uri="{C3380CC4-5D6E-409C-BE32-E72D297353CC}">
                <c16:uniqueId val="{0000005F-CD45-4DA8-BA3B-1687D99F0BE6}"/>
              </c:ext>
            </c:extLst>
          </c:dPt>
          <c:dPt>
            <c:idx val="48"/>
            <c:bubble3D val="0"/>
            <c:spPr>
              <a:solidFill>
                <a:srgbClr val="FFFF00"/>
              </a:solidFill>
              <a:ln w="19050">
                <a:solidFill>
                  <a:srgbClr val="141643"/>
                </a:solidFill>
              </a:ln>
              <a:effectLst/>
            </c:spPr>
            <c:extLst>
              <c:ext xmlns:c16="http://schemas.microsoft.com/office/drawing/2014/chart" uri="{C3380CC4-5D6E-409C-BE32-E72D297353CC}">
                <c16:uniqueId val="{00000061-CD45-4DA8-BA3B-1687D99F0BE6}"/>
              </c:ext>
            </c:extLst>
          </c:dPt>
          <c:dPt>
            <c:idx val="49"/>
            <c:bubble3D val="0"/>
            <c:spPr>
              <a:solidFill>
                <a:srgbClr val="FFFF00"/>
              </a:solidFill>
              <a:ln w="19050">
                <a:solidFill>
                  <a:srgbClr val="141643"/>
                </a:solidFill>
              </a:ln>
              <a:effectLst/>
            </c:spPr>
            <c:extLst>
              <c:ext xmlns:c16="http://schemas.microsoft.com/office/drawing/2014/chart" uri="{C3380CC4-5D6E-409C-BE32-E72D297353CC}">
                <c16:uniqueId val="{00000063-CD45-4DA8-BA3B-1687D99F0BE6}"/>
              </c:ext>
            </c:extLst>
          </c:dPt>
          <c:dPt>
            <c:idx val="50"/>
            <c:bubble3D val="0"/>
            <c:spPr>
              <a:solidFill>
                <a:srgbClr val="FFFF00"/>
              </a:solidFill>
              <a:ln w="19050">
                <a:solidFill>
                  <a:srgbClr val="141643"/>
                </a:solidFill>
              </a:ln>
              <a:effectLst/>
            </c:spPr>
            <c:extLst>
              <c:ext xmlns:c16="http://schemas.microsoft.com/office/drawing/2014/chart" uri="{C3380CC4-5D6E-409C-BE32-E72D297353CC}">
                <c16:uniqueId val="{00000065-CD45-4DA8-BA3B-1687D99F0BE6}"/>
              </c:ext>
            </c:extLst>
          </c:dPt>
          <c:dPt>
            <c:idx val="51"/>
            <c:bubble3D val="0"/>
            <c:spPr>
              <a:solidFill>
                <a:srgbClr val="FFFF00"/>
              </a:solidFill>
              <a:ln w="19050">
                <a:solidFill>
                  <a:srgbClr val="141643"/>
                </a:solidFill>
              </a:ln>
              <a:effectLst/>
            </c:spPr>
            <c:extLst>
              <c:ext xmlns:c16="http://schemas.microsoft.com/office/drawing/2014/chart" uri="{C3380CC4-5D6E-409C-BE32-E72D297353CC}">
                <c16:uniqueId val="{00000067-CD45-4DA8-BA3B-1687D99F0BE6}"/>
              </c:ext>
            </c:extLst>
          </c:dPt>
          <c:dPt>
            <c:idx val="52"/>
            <c:bubble3D val="0"/>
            <c:spPr>
              <a:solidFill>
                <a:srgbClr val="FFFF00"/>
              </a:solidFill>
              <a:ln w="19050">
                <a:solidFill>
                  <a:srgbClr val="141643"/>
                </a:solidFill>
              </a:ln>
              <a:effectLst/>
            </c:spPr>
            <c:extLst>
              <c:ext xmlns:c16="http://schemas.microsoft.com/office/drawing/2014/chart" uri="{C3380CC4-5D6E-409C-BE32-E72D297353CC}">
                <c16:uniqueId val="{00000069-CD45-4DA8-BA3B-1687D99F0BE6}"/>
              </c:ext>
            </c:extLst>
          </c:dPt>
          <c:dPt>
            <c:idx val="53"/>
            <c:bubble3D val="0"/>
            <c:spPr>
              <a:solidFill>
                <a:srgbClr val="FFFF00"/>
              </a:solidFill>
              <a:ln w="19050">
                <a:solidFill>
                  <a:srgbClr val="141643"/>
                </a:solidFill>
              </a:ln>
              <a:effectLst/>
            </c:spPr>
            <c:extLst>
              <c:ext xmlns:c16="http://schemas.microsoft.com/office/drawing/2014/chart" uri="{C3380CC4-5D6E-409C-BE32-E72D297353CC}">
                <c16:uniqueId val="{0000006B-CD45-4DA8-BA3B-1687D99F0BE6}"/>
              </c:ext>
            </c:extLst>
          </c:dPt>
          <c:dPt>
            <c:idx val="54"/>
            <c:bubble3D val="0"/>
            <c:spPr>
              <a:solidFill>
                <a:srgbClr val="FFFF00"/>
              </a:solidFill>
              <a:ln w="19050">
                <a:solidFill>
                  <a:srgbClr val="141643"/>
                </a:solidFill>
              </a:ln>
              <a:effectLst/>
            </c:spPr>
            <c:extLst>
              <c:ext xmlns:c16="http://schemas.microsoft.com/office/drawing/2014/chart" uri="{C3380CC4-5D6E-409C-BE32-E72D297353CC}">
                <c16:uniqueId val="{0000006D-CD45-4DA8-BA3B-1687D99F0BE6}"/>
              </c:ext>
            </c:extLst>
          </c:dPt>
          <c:dPt>
            <c:idx val="55"/>
            <c:bubble3D val="0"/>
            <c:spPr>
              <a:solidFill>
                <a:srgbClr val="FFFF00"/>
              </a:solidFill>
              <a:ln w="19050">
                <a:solidFill>
                  <a:srgbClr val="141643"/>
                </a:solidFill>
              </a:ln>
              <a:effectLst/>
            </c:spPr>
            <c:extLst>
              <c:ext xmlns:c16="http://schemas.microsoft.com/office/drawing/2014/chart" uri="{C3380CC4-5D6E-409C-BE32-E72D297353CC}">
                <c16:uniqueId val="{0000006F-CD45-4DA8-BA3B-1687D99F0BE6}"/>
              </c:ext>
            </c:extLst>
          </c:dPt>
          <c:dPt>
            <c:idx val="56"/>
            <c:bubble3D val="0"/>
            <c:spPr>
              <a:solidFill>
                <a:srgbClr val="FFFF00"/>
              </a:solidFill>
              <a:ln w="19050">
                <a:solidFill>
                  <a:srgbClr val="141643"/>
                </a:solidFill>
              </a:ln>
              <a:effectLst/>
            </c:spPr>
            <c:extLst>
              <c:ext xmlns:c16="http://schemas.microsoft.com/office/drawing/2014/chart" uri="{C3380CC4-5D6E-409C-BE32-E72D297353CC}">
                <c16:uniqueId val="{00000071-CD45-4DA8-BA3B-1687D99F0BE6}"/>
              </c:ext>
            </c:extLst>
          </c:dPt>
          <c:dPt>
            <c:idx val="57"/>
            <c:bubble3D val="0"/>
            <c:spPr>
              <a:solidFill>
                <a:srgbClr val="FFFF00"/>
              </a:solidFill>
              <a:ln w="19050">
                <a:solidFill>
                  <a:srgbClr val="141643"/>
                </a:solidFill>
              </a:ln>
              <a:effectLst/>
            </c:spPr>
            <c:extLst>
              <c:ext xmlns:c16="http://schemas.microsoft.com/office/drawing/2014/chart" uri="{C3380CC4-5D6E-409C-BE32-E72D297353CC}">
                <c16:uniqueId val="{00000073-CD45-4DA8-BA3B-1687D99F0BE6}"/>
              </c:ext>
            </c:extLst>
          </c:dPt>
          <c:dPt>
            <c:idx val="58"/>
            <c:bubble3D val="0"/>
            <c:spPr>
              <a:solidFill>
                <a:srgbClr val="FFFF00"/>
              </a:solidFill>
              <a:ln w="19050">
                <a:solidFill>
                  <a:srgbClr val="141643"/>
                </a:solidFill>
              </a:ln>
              <a:effectLst/>
            </c:spPr>
            <c:extLst>
              <c:ext xmlns:c16="http://schemas.microsoft.com/office/drawing/2014/chart" uri="{C3380CC4-5D6E-409C-BE32-E72D297353CC}">
                <c16:uniqueId val="{00000075-CD45-4DA8-BA3B-1687D99F0BE6}"/>
              </c:ext>
            </c:extLst>
          </c:dPt>
          <c:dPt>
            <c:idx val="59"/>
            <c:bubble3D val="0"/>
            <c:spPr>
              <a:solidFill>
                <a:srgbClr val="FFFF00"/>
              </a:solidFill>
              <a:ln w="19050">
                <a:solidFill>
                  <a:srgbClr val="141643"/>
                </a:solidFill>
              </a:ln>
              <a:effectLst/>
            </c:spPr>
            <c:extLst>
              <c:ext xmlns:c16="http://schemas.microsoft.com/office/drawing/2014/chart" uri="{C3380CC4-5D6E-409C-BE32-E72D297353CC}">
                <c16:uniqueId val="{00000077-CD45-4DA8-BA3B-1687D99F0BE6}"/>
              </c:ext>
            </c:extLst>
          </c:dPt>
          <c:dPt>
            <c:idx val="60"/>
            <c:bubble3D val="0"/>
            <c:spPr>
              <a:solidFill>
                <a:srgbClr val="FFFF00"/>
              </a:solidFill>
              <a:ln w="19050">
                <a:solidFill>
                  <a:srgbClr val="141643"/>
                </a:solidFill>
              </a:ln>
              <a:effectLst/>
            </c:spPr>
            <c:extLst>
              <c:ext xmlns:c16="http://schemas.microsoft.com/office/drawing/2014/chart" uri="{C3380CC4-5D6E-409C-BE32-E72D297353CC}">
                <c16:uniqueId val="{00000079-CD45-4DA8-BA3B-1687D99F0BE6}"/>
              </c:ext>
            </c:extLst>
          </c:dPt>
          <c:dPt>
            <c:idx val="61"/>
            <c:bubble3D val="0"/>
            <c:spPr>
              <a:solidFill>
                <a:srgbClr val="FFFF00"/>
              </a:solidFill>
              <a:ln w="19050">
                <a:solidFill>
                  <a:srgbClr val="141643"/>
                </a:solidFill>
              </a:ln>
              <a:effectLst/>
            </c:spPr>
            <c:extLst>
              <c:ext xmlns:c16="http://schemas.microsoft.com/office/drawing/2014/chart" uri="{C3380CC4-5D6E-409C-BE32-E72D297353CC}">
                <c16:uniqueId val="{0000007B-CD45-4DA8-BA3B-1687D99F0BE6}"/>
              </c:ext>
            </c:extLst>
          </c:dPt>
          <c:dPt>
            <c:idx val="62"/>
            <c:bubble3D val="0"/>
            <c:spPr>
              <a:solidFill>
                <a:srgbClr val="FFFF00"/>
              </a:solidFill>
              <a:ln w="19050">
                <a:solidFill>
                  <a:srgbClr val="141643"/>
                </a:solidFill>
              </a:ln>
              <a:effectLst/>
            </c:spPr>
            <c:extLst>
              <c:ext xmlns:c16="http://schemas.microsoft.com/office/drawing/2014/chart" uri="{C3380CC4-5D6E-409C-BE32-E72D297353CC}">
                <c16:uniqueId val="{0000007D-CD45-4DA8-BA3B-1687D99F0BE6}"/>
              </c:ext>
            </c:extLst>
          </c:dPt>
          <c:dPt>
            <c:idx val="63"/>
            <c:bubble3D val="0"/>
            <c:spPr>
              <a:solidFill>
                <a:srgbClr val="FFFF00"/>
              </a:solidFill>
              <a:ln w="19050">
                <a:solidFill>
                  <a:srgbClr val="141643"/>
                </a:solidFill>
              </a:ln>
              <a:effectLst/>
            </c:spPr>
            <c:extLst>
              <c:ext xmlns:c16="http://schemas.microsoft.com/office/drawing/2014/chart" uri="{C3380CC4-5D6E-409C-BE32-E72D297353CC}">
                <c16:uniqueId val="{0000007F-CD45-4DA8-BA3B-1687D99F0BE6}"/>
              </c:ext>
            </c:extLst>
          </c:dPt>
          <c:dPt>
            <c:idx val="64"/>
            <c:bubble3D val="0"/>
            <c:spPr>
              <a:solidFill>
                <a:srgbClr val="FFFF00"/>
              </a:solidFill>
              <a:ln w="19050">
                <a:solidFill>
                  <a:srgbClr val="141643"/>
                </a:solidFill>
              </a:ln>
              <a:effectLst/>
            </c:spPr>
            <c:extLst>
              <c:ext xmlns:c16="http://schemas.microsoft.com/office/drawing/2014/chart" uri="{C3380CC4-5D6E-409C-BE32-E72D297353CC}">
                <c16:uniqueId val="{00000081-CD45-4DA8-BA3B-1687D99F0BE6}"/>
              </c:ext>
            </c:extLst>
          </c:dPt>
          <c:dPt>
            <c:idx val="65"/>
            <c:bubble3D val="0"/>
            <c:spPr>
              <a:solidFill>
                <a:srgbClr val="FFFF00"/>
              </a:solidFill>
              <a:ln w="19050">
                <a:solidFill>
                  <a:srgbClr val="141643"/>
                </a:solidFill>
              </a:ln>
              <a:effectLst/>
            </c:spPr>
            <c:extLst>
              <c:ext xmlns:c16="http://schemas.microsoft.com/office/drawing/2014/chart" uri="{C3380CC4-5D6E-409C-BE32-E72D297353CC}">
                <c16:uniqueId val="{00000083-CD45-4DA8-BA3B-1687D99F0BE6}"/>
              </c:ext>
            </c:extLst>
          </c:dPt>
          <c:dPt>
            <c:idx val="66"/>
            <c:bubble3D val="0"/>
            <c:spPr>
              <a:solidFill>
                <a:srgbClr val="FFFF00"/>
              </a:solidFill>
              <a:ln w="19050">
                <a:solidFill>
                  <a:srgbClr val="141643"/>
                </a:solidFill>
              </a:ln>
              <a:effectLst/>
            </c:spPr>
            <c:extLst>
              <c:ext xmlns:c16="http://schemas.microsoft.com/office/drawing/2014/chart" uri="{C3380CC4-5D6E-409C-BE32-E72D297353CC}">
                <c16:uniqueId val="{00000085-CD45-4DA8-BA3B-1687D99F0BE6}"/>
              </c:ext>
            </c:extLst>
          </c:dPt>
          <c:dPt>
            <c:idx val="67"/>
            <c:bubble3D val="0"/>
            <c:spPr>
              <a:solidFill>
                <a:srgbClr val="FFFF00"/>
              </a:solidFill>
              <a:ln w="19050">
                <a:solidFill>
                  <a:srgbClr val="141643"/>
                </a:solidFill>
              </a:ln>
              <a:effectLst/>
            </c:spPr>
            <c:extLst>
              <c:ext xmlns:c16="http://schemas.microsoft.com/office/drawing/2014/chart" uri="{C3380CC4-5D6E-409C-BE32-E72D297353CC}">
                <c16:uniqueId val="{00000087-CD45-4DA8-BA3B-1687D99F0BE6}"/>
              </c:ext>
            </c:extLst>
          </c:dPt>
          <c:dPt>
            <c:idx val="68"/>
            <c:bubble3D val="0"/>
            <c:spPr>
              <a:solidFill>
                <a:srgbClr val="FFFF00"/>
              </a:solidFill>
              <a:ln w="19050">
                <a:solidFill>
                  <a:srgbClr val="141643"/>
                </a:solidFill>
              </a:ln>
              <a:effectLst/>
            </c:spPr>
            <c:extLst>
              <c:ext xmlns:c16="http://schemas.microsoft.com/office/drawing/2014/chart" uri="{C3380CC4-5D6E-409C-BE32-E72D297353CC}">
                <c16:uniqueId val="{00000089-CD45-4DA8-BA3B-1687D99F0BE6}"/>
              </c:ext>
            </c:extLst>
          </c:dPt>
          <c:dPt>
            <c:idx val="69"/>
            <c:bubble3D val="0"/>
            <c:spPr>
              <a:solidFill>
                <a:srgbClr val="FFFF00"/>
              </a:solidFill>
              <a:ln w="19050">
                <a:solidFill>
                  <a:srgbClr val="141643"/>
                </a:solidFill>
              </a:ln>
              <a:effectLst/>
            </c:spPr>
            <c:extLst>
              <c:ext xmlns:c16="http://schemas.microsoft.com/office/drawing/2014/chart" uri="{C3380CC4-5D6E-409C-BE32-E72D297353CC}">
                <c16:uniqueId val="{0000008B-CD45-4DA8-BA3B-1687D99F0BE6}"/>
              </c:ext>
            </c:extLst>
          </c:dPt>
          <c:dPt>
            <c:idx val="70"/>
            <c:bubble3D val="0"/>
            <c:spPr>
              <a:solidFill>
                <a:srgbClr val="FFFF00"/>
              </a:solidFill>
              <a:ln w="19050">
                <a:solidFill>
                  <a:srgbClr val="141643"/>
                </a:solidFill>
              </a:ln>
              <a:effectLst/>
            </c:spPr>
            <c:extLst>
              <c:ext xmlns:c16="http://schemas.microsoft.com/office/drawing/2014/chart" uri="{C3380CC4-5D6E-409C-BE32-E72D297353CC}">
                <c16:uniqueId val="{0000008D-CD45-4DA8-BA3B-1687D99F0BE6}"/>
              </c:ext>
            </c:extLst>
          </c:dPt>
          <c:dPt>
            <c:idx val="71"/>
            <c:bubble3D val="0"/>
            <c:spPr>
              <a:solidFill>
                <a:srgbClr val="FFFF00"/>
              </a:solidFill>
              <a:ln w="19050">
                <a:solidFill>
                  <a:srgbClr val="141643"/>
                </a:solidFill>
              </a:ln>
              <a:effectLst/>
            </c:spPr>
            <c:extLst>
              <c:ext xmlns:c16="http://schemas.microsoft.com/office/drawing/2014/chart" uri="{C3380CC4-5D6E-409C-BE32-E72D297353CC}">
                <c16:uniqueId val="{0000008F-CD45-4DA8-BA3B-1687D99F0BE6}"/>
              </c:ext>
            </c:extLst>
          </c:dPt>
          <c:dPt>
            <c:idx val="72"/>
            <c:bubble3D val="0"/>
            <c:spPr>
              <a:solidFill>
                <a:srgbClr val="FFFF00"/>
              </a:solidFill>
              <a:ln w="19050">
                <a:solidFill>
                  <a:srgbClr val="141643"/>
                </a:solidFill>
              </a:ln>
              <a:effectLst/>
            </c:spPr>
            <c:extLst>
              <c:ext xmlns:c16="http://schemas.microsoft.com/office/drawing/2014/chart" uri="{C3380CC4-5D6E-409C-BE32-E72D297353CC}">
                <c16:uniqueId val="{00000091-CD45-4DA8-BA3B-1687D99F0BE6}"/>
              </c:ext>
            </c:extLst>
          </c:dPt>
          <c:dPt>
            <c:idx val="73"/>
            <c:bubble3D val="0"/>
            <c:spPr>
              <a:solidFill>
                <a:srgbClr val="FFFF00"/>
              </a:solidFill>
              <a:ln w="19050">
                <a:solidFill>
                  <a:srgbClr val="141643"/>
                </a:solidFill>
              </a:ln>
              <a:effectLst/>
            </c:spPr>
            <c:extLst>
              <c:ext xmlns:c16="http://schemas.microsoft.com/office/drawing/2014/chart" uri="{C3380CC4-5D6E-409C-BE32-E72D297353CC}">
                <c16:uniqueId val="{00000093-CD45-4DA8-BA3B-1687D99F0BE6}"/>
              </c:ext>
            </c:extLst>
          </c:dPt>
          <c:dPt>
            <c:idx val="74"/>
            <c:bubble3D val="0"/>
            <c:spPr>
              <a:solidFill>
                <a:srgbClr val="FFFF00"/>
              </a:solidFill>
              <a:ln w="19050">
                <a:solidFill>
                  <a:srgbClr val="141643"/>
                </a:solidFill>
              </a:ln>
              <a:effectLst/>
            </c:spPr>
            <c:extLst>
              <c:ext xmlns:c16="http://schemas.microsoft.com/office/drawing/2014/chart" uri="{C3380CC4-5D6E-409C-BE32-E72D297353CC}">
                <c16:uniqueId val="{00000095-CD45-4DA8-BA3B-1687D99F0BE6}"/>
              </c:ext>
            </c:extLst>
          </c:dPt>
          <c:dPt>
            <c:idx val="75"/>
            <c:bubble3D val="0"/>
            <c:spPr>
              <a:solidFill>
                <a:srgbClr val="FFFF00"/>
              </a:solidFill>
              <a:ln w="19050">
                <a:solidFill>
                  <a:srgbClr val="141643"/>
                </a:solidFill>
              </a:ln>
              <a:effectLst/>
            </c:spPr>
            <c:extLst>
              <c:ext xmlns:c16="http://schemas.microsoft.com/office/drawing/2014/chart" uri="{C3380CC4-5D6E-409C-BE32-E72D297353CC}">
                <c16:uniqueId val="{00000097-CD45-4DA8-BA3B-1687D99F0BE6}"/>
              </c:ext>
            </c:extLst>
          </c:dPt>
          <c:dPt>
            <c:idx val="76"/>
            <c:bubble3D val="0"/>
            <c:spPr>
              <a:solidFill>
                <a:srgbClr val="FFFF00"/>
              </a:solidFill>
              <a:ln w="19050">
                <a:solidFill>
                  <a:srgbClr val="141643"/>
                </a:solidFill>
              </a:ln>
              <a:effectLst/>
            </c:spPr>
            <c:extLst>
              <c:ext xmlns:c16="http://schemas.microsoft.com/office/drawing/2014/chart" uri="{C3380CC4-5D6E-409C-BE32-E72D297353CC}">
                <c16:uniqueId val="{00000099-CD45-4DA8-BA3B-1687D99F0BE6}"/>
              </c:ext>
            </c:extLst>
          </c:dPt>
          <c:dPt>
            <c:idx val="77"/>
            <c:bubble3D val="0"/>
            <c:spPr>
              <a:solidFill>
                <a:srgbClr val="FFFF00"/>
              </a:solidFill>
              <a:ln w="19050">
                <a:solidFill>
                  <a:srgbClr val="141643"/>
                </a:solidFill>
              </a:ln>
              <a:effectLst/>
            </c:spPr>
            <c:extLst>
              <c:ext xmlns:c16="http://schemas.microsoft.com/office/drawing/2014/chart" uri="{C3380CC4-5D6E-409C-BE32-E72D297353CC}">
                <c16:uniqueId val="{0000009B-CD45-4DA8-BA3B-1687D99F0BE6}"/>
              </c:ext>
            </c:extLst>
          </c:dPt>
          <c:dPt>
            <c:idx val="78"/>
            <c:bubble3D val="0"/>
            <c:spPr>
              <a:solidFill>
                <a:srgbClr val="FFFF00"/>
              </a:solidFill>
              <a:ln w="19050">
                <a:solidFill>
                  <a:srgbClr val="141643"/>
                </a:solidFill>
              </a:ln>
              <a:effectLst/>
            </c:spPr>
            <c:extLst>
              <c:ext xmlns:c16="http://schemas.microsoft.com/office/drawing/2014/chart" uri="{C3380CC4-5D6E-409C-BE32-E72D297353CC}">
                <c16:uniqueId val="{0000009D-CD45-4DA8-BA3B-1687D99F0BE6}"/>
              </c:ext>
            </c:extLst>
          </c:dPt>
          <c:dPt>
            <c:idx val="79"/>
            <c:bubble3D val="0"/>
            <c:spPr>
              <a:solidFill>
                <a:srgbClr val="FFFF00"/>
              </a:solidFill>
              <a:ln w="19050">
                <a:solidFill>
                  <a:srgbClr val="141643"/>
                </a:solidFill>
              </a:ln>
              <a:effectLst/>
            </c:spPr>
            <c:extLst>
              <c:ext xmlns:c16="http://schemas.microsoft.com/office/drawing/2014/chart" uri="{C3380CC4-5D6E-409C-BE32-E72D297353CC}">
                <c16:uniqueId val="{0000009F-CD45-4DA8-BA3B-1687D99F0BE6}"/>
              </c:ext>
            </c:extLst>
          </c:dPt>
          <c:dPt>
            <c:idx val="80"/>
            <c:bubble3D val="0"/>
            <c:spPr>
              <a:solidFill>
                <a:srgbClr val="FFFF00"/>
              </a:solidFill>
              <a:ln w="19050">
                <a:solidFill>
                  <a:srgbClr val="141643"/>
                </a:solidFill>
              </a:ln>
              <a:effectLst/>
            </c:spPr>
            <c:extLst>
              <c:ext xmlns:c16="http://schemas.microsoft.com/office/drawing/2014/chart" uri="{C3380CC4-5D6E-409C-BE32-E72D297353CC}">
                <c16:uniqueId val="{000000A1-CD45-4DA8-BA3B-1687D99F0BE6}"/>
              </c:ext>
            </c:extLst>
          </c:dPt>
          <c:dPt>
            <c:idx val="81"/>
            <c:bubble3D val="0"/>
            <c:spPr>
              <a:solidFill>
                <a:srgbClr val="FFFF00"/>
              </a:solidFill>
              <a:ln w="19050">
                <a:solidFill>
                  <a:srgbClr val="141643"/>
                </a:solidFill>
              </a:ln>
              <a:effectLst/>
            </c:spPr>
            <c:extLst>
              <c:ext xmlns:c16="http://schemas.microsoft.com/office/drawing/2014/chart" uri="{C3380CC4-5D6E-409C-BE32-E72D297353CC}">
                <c16:uniqueId val="{000000A3-CD45-4DA8-BA3B-1687D99F0BE6}"/>
              </c:ext>
            </c:extLst>
          </c:dPt>
          <c:dPt>
            <c:idx val="82"/>
            <c:bubble3D val="0"/>
            <c:spPr>
              <a:solidFill>
                <a:srgbClr val="FFFF00"/>
              </a:solidFill>
              <a:ln w="19050">
                <a:solidFill>
                  <a:srgbClr val="141643"/>
                </a:solidFill>
              </a:ln>
              <a:effectLst/>
            </c:spPr>
            <c:extLst>
              <c:ext xmlns:c16="http://schemas.microsoft.com/office/drawing/2014/chart" uri="{C3380CC4-5D6E-409C-BE32-E72D297353CC}">
                <c16:uniqueId val="{000000A5-CD45-4DA8-BA3B-1687D99F0BE6}"/>
              </c:ext>
            </c:extLst>
          </c:dPt>
          <c:dPt>
            <c:idx val="83"/>
            <c:bubble3D val="0"/>
            <c:spPr>
              <a:solidFill>
                <a:srgbClr val="FFFF00"/>
              </a:solidFill>
              <a:ln w="19050">
                <a:solidFill>
                  <a:srgbClr val="141643"/>
                </a:solidFill>
              </a:ln>
              <a:effectLst/>
            </c:spPr>
            <c:extLst>
              <c:ext xmlns:c16="http://schemas.microsoft.com/office/drawing/2014/chart" uri="{C3380CC4-5D6E-409C-BE32-E72D297353CC}">
                <c16:uniqueId val="{000000A7-CD45-4DA8-BA3B-1687D99F0BE6}"/>
              </c:ext>
            </c:extLst>
          </c:dPt>
          <c:dPt>
            <c:idx val="84"/>
            <c:bubble3D val="0"/>
            <c:spPr>
              <a:solidFill>
                <a:srgbClr val="FFFF00"/>
              </a:solidFill>
              <a:ln w="19050">
                <a:solidFill>
                  <a:srgbClr val="141643"/>
                </a:solidFill>
              </a:ln>
              <a:effectLst/>
            </c:spPr>
            <c:extLst>
              <c:ext xmlns:c16="http://schemas.microsoft.com/office/drawing/2014/chart" uri="{C3380CC4-5D6E-409C-BE32-E72D297353CC}">
                <c16:uniqueId val="{000000A9-CD45-4DA8-BA3B-1687D99F0BE6}"/>
              </c:ext>
            </c:extLst>
          </c:dPt>
          <c:dPt>
            <c:idx val="85"/>
            <c:bubble3D val="0"/>
            <c:spPr>
              <a:solidFill>
                <a:srgbClr val="FFFF00"/>
              </a:solidFill>
              <a:ln w="19050">
                <a:solidFill>
                  <a:srgbClr val="141643"/>
                </a:solidFill>
              </a:ln>
              <a:effectLst/>
            </c:spPr>
            <c:extLst>
              <c:ext xmlns:c16="http://schemas.microsoft.com/office/drawing/2014/chart" uri="{C3380CC4-5D6E-409C-BE32-E72D297353CC}">
                <c16:uniqueId val="{000000AB-CD45-4DA8-BA3B-1687D99F0BE6}"/>
              </c:ext>
            </c:extLst>
          </c:dPt>
          <c:dPt>
            <c:idx val="86"/>
            <c:bubble3D val="0"/>
            <c:spPr>
              <a:solidFill>
                <a:srgbClr val="FFFF00"/>
              </a:solidFill>
              <a:ln w="19050">
                <a:solidFill>
                  <a:srgbClr val="141643"/>
                </a:solidFill>
              </a:ln>
              <a:effectLst/>
            </c:spPr>
            <c:extLst>
              <c:ext xmlns:c16="http://schemas.microsoft.com/office/drawing/2014/chart" uri="{C3380CC4-5D6E-409C-BE32-E72D297353CC}">
                <c16:uniqueId val="{000000AD-CD45-4DA8-BA3B-1687D99F0BE6}"/>
              </c:ext>
            </c:extLst>
          </c:dPt>
          <c:dPt>
            <c:idx val="87"/>
            <c:bubble3D val="0"/>
            <c:spPr>
              <a:solidFill>
                <a:srgbClr val="FFFF00"/>
              </a:solidFill>
              <a:ln w="19050">
                <a:solidFill>
                  <a:srgbClr val="141643"/>
                </a:solidFill>
              </a:ln>
              <a:effectLst/>
            </c:spPr>
            <c:extLst>
              <c:ext xmlns:c16="http://schemas.microsoft.com/office/drawing/2014/chart" uri="{C3380CC4-5D6E-409C-BE32-E72D297353CC}">
                <c16:uniqueId val="{000000AF-CD45-4DA8-BA3B-1687D99F0BE6}"/>
              </c:ext>
            </c:extLst>
          </c:dPt>
          <c:dPt>
            <c:idx val="88"/>
            <c:bubble3D val="0"/>
            <c:spPr>
              <a:solidFill>
                <a:srgbClr val="FFFF00"/>
              </a:solidFill>
              <a:ln w="19050">
                <a:solidFill>
                  <a:srgbClr val="141643"/>
                </a:solidFill>
              </a:ln>
              <a:effectLst/>
            </c:spPr>
            <c:extLst>
              <c:ext xmlns:c16="http://schemas.microsoft.com/office/drawing/2014/chart" uri="{C3380CC4-5D6E-409C-BE32-E72D297353CC}">
                <c16:uniqueId val="{000000B1-CD45-4DA8-BA3B-1687D99F0BE6}"/>
              </c:ext>
            </c:extLst>
          </c:dPt>
          <c:dPt>
            <c:idx val="89"/>
            <c:bubble3D val="0"/>
            <c:spPr>
              <a:solidFill>
                <a:srgbClr val="FFFF00"/>
              </a:solidFill>
              <a:ln w="19050">
                <a:solidFill>
                  <a:srgbClr val="141643"/>
                </a:solidFill>
              </a:ln>
              <a:effectLst/>
            </c:spPr>
            <c:extLst>
              <c:ext xmlns:c16="http://schemas.microsoft.com/office/drawing/2014/chart" uri="{C3380CC4-5D6E-409C-BE32-E72D297353CC}">
                <c16:uniqueId val="{000000B3-CD45-4DA8-BA3B-1687D99F0BE6}"/>
              </c:ext>
            </c:extLst>
          </c:dPt>
          <c:val>
            <c:numRef>
              <c:f>Calculations!$AM$45:$AM$134</c:f>
              <c:numCache>
                <c:formatCode>General</c:formatCode>
                <c:ptCount val="9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numCache>
            </c:numRef>
          </c:val>
          <c:extLst>
            <c:ext xmlns:c16="http://schemas.microsoft.com/office/drawing/2014/chart" uri="{C3380CC4-5D6E-409C-BE32-E72D297353CC}">
              <c16:uniqueId val="{00000000-B493-4C8D-BFA3-30E269B20D08}"/>
            </c:ext>
          </c:extLst>
        </c:ser>
        <c:dLbls>
          <c:showLegendKey val="0"/>
          <c:showVal val="0"/>
          <c:showCatName val="0"/>
          <c:showSerName val="0"/>
          <c:showPercent val="0"/>
          <c:showBubbleSize val="0"/>
          <c:showLeaderLines val="1"/>
        </c:dLbls>
        <c:firstSliceAng val="0"/>
        <c:holeSize val="50"/>
      </c:doughnutChart>
      <c:doughnutChart>
        <c:varyColors val="1"/>
        <c:ser>
          <c:idx val="1"/>
          <c:order val="1"/>
          <c:tx>
            <c:v>L1</c:v>
          </c:tx>
          <c:spPr>
            <a:ln>
              <a:noFill/>
            </a:ln>
          </c:spPr>
          <c:dPt>
            <c:idx val="0"/>
            <c:bubble3D val="0"/>
            <c:spPr>
              <a:noFill/>
              <a:ln w="19050">
                <a:noFill/>
              </a:ln>
              <a:effectLst/>
            </c:spPr>
            <c:extLst>
              <c:ext xmlns:c16="http://schemas.microsoft.com/office/drawing/2014/chart" uri="{C3380CC4-5D6E-409C-BE32-E72D297353CC}">
                <c16:uniqueId val="{00000004-B493-4C8D-BFA3-30E269B20D08}"/>
              </c:ext>
            </c:extLst>
          </c:dPt>
          <c:dPt>
            <c:idx val="1"/>
            <c:bubble3D val="0"/>
            <c:spPr>
              <a:solidFill>
                <a:schemeClr val="tx1"/>
              </a:solidFill>
              <a:ln w="19050">
                <a:noFill/>
              </a:ln>
              <a:effectLst/>
            </c:spPr>
            <c:extLst>
              <c:ext xmlns:c16="http://schemas.microsoft.com/office/drawing/2014/chart" uri="{C3380CC4-5D6E-409C-BE32-E72D297353CC}">
                <c16:uniqueId val="{00000009-B493-4C8D-BFA3-30E269B20D08}"/>
              </c:ext>
            </c:extLst>
          </c:dPt>
          <c:val>
            <c:numRef>
              <c:f>Calculations!$AL$39:$AM$39</c:f>
              <c:numCache>
                <c:formatCode>0%</c:formatCode>
                <c:ptCount val="2"/>
                <c:pt idx="0">
                  <c:v>0.10136875655044041</c:v>
                </c:pt>
                <c:pt idx="1">
                  <c:v>0.89863124344955958</c:v>
                </c:pt>
              </c:numCache>
            </c:numRef>
          </c:val>
          <c:extLst>
            <c:ext xmlns:c16="http://schemas.microsoft.com/office/drawing/2014/chart" uri="{C3380CC4-5D6E-409C-BE32-E72D297353CC}">
              <c16:uniqueId val="{00000001-B493-4C8D-BFA3-30E269B20D08}"/>
            </c:ext>
          </c:extLst>
        </c:ser>
        <c:ser>
          <c:idx val="2"/>
          <c:order val="2"/>
          <c:tx>
            <c:v>L2</c:v>
          </c:tx>
          <c:spPr>
            <a:ln>
              <a:noFill/>
            </a:ln>
          </c:spPr>
          <c:dPt>
            <c:idx val="0"/>
            <c:bubble3D val="0"/>
            <c:spPr>
              <a:noFill/>
              <a:ln w="19050">
                <a:noFill/>
              </a:ln>
              <a:effectLst/>
            </c:spPr>
            <c:extLst>
              <c:ext xmlns:c16="http://schemas.microsoft.com/office/drawing/2014/chart" uri="{C3380CC4-5D6E-409C-BE32-E72D297353CC}">
                <c16:uniqueId val="{00000005-B493-4C8D-BFA3-30E269B20D08}"/>
              </c:ext>
            </c:extLst>
          </c:dPt>
          <c:dPt>
            <c:idx val="1"/>
            <c:bubble3D val="0"/>
            <c:spPr>
              <a:solidFill>
                <a:srgbClr val="141643"/>
              </a:solidFill>
              <a:ln w="19050">
                <a:noFill/>
              </a:ln>
              <a:effectLst/>
            </c:spPr>
            <c:extLst>
              <c:ext xmlns:c16="http://schemas.microsoft.com/office/drawing/2014/chart" uri="{C3380CC4-5D6E-409C-BE32-E72D297353CC}">
                <c16:uniqueId val="{00000007-B493-4C8D-BFA3-30E269B20D08}"/>
              </c:ext>
            </c:extLst>
          </c:dPt>
          <c:val>
            <c:numRef>
              <c:f>Calculations!$AL$40:$AM$40</c:f>
              <c:numCache>
                <c:formatCode>0%</c:formatCode>
                <c:ptCount val="2"/>
                <c:pt idx="0">
                  <c:v>0.10136875655044041</c:v>
                </c:pt>
                <c:pt idx="1">
                  <c:v>0.89863124344955958</c:v>
                </c:pt>
              </c:numCache>
            </c:numRef>
          </c:val>
          <c:extLst>
            <c:ext xmlns:c16="http://schemas.microsoft.com/office/drawing/2014/chart" uri="{C3380CC4-5D6E-409C-BE32-E72D297353CC}">
              <c16:uniqueId val="{00000002-B493-4C8D-BFA3-30E269B20D08}"/>
            </c:ext>
          </c:extLst>
        </c:ser>
        <c:ser>
          <c:idx val="3"/>
          <c:order val="3"/>
          <c:tx>
            <c:v>L3</c:v>
          </c:tx>
          <c:spPr>
            <a:ln>
              <a:noFill/>
            </a:ln>
          </c:spPr>
          <c:dPt>
            <c:idx val="0"/>
            <c:bubble3D val="0"/>
            <c:spPr>
              <a:noFill/>
              <a:ln w="19050">
                <a:noFill/>
              </a:ln>
              <a:effectLst/>
            </c:spPr>
            <c:extLst>
              <c:ext xmlns:c16="http://schemas.microsoft.com/office/drawing/2014/chart" uri="{C3380CC4-5D6E-409C-BE32-E72D297353CC}">
                <c16:uniqueId val="{00000006-B493-4C8D-BFA3-30E269B20D08}"/>
              </c:ext>
            </c:extLst>
          </c:dPt>
          <c:dPt>
            <c:idx val="1"/>
            <c:bubble3D val="0"/>
            <c:spPr>
              <a:solidFill>
                <a:schemeClr val="tx1"/>
              </a:solidFill>
              <a:ln w="19050">
                <a:noFill/>
              </a:ln>
              <a:effectLst/>
            </c:spPr>
            <c:extLst>
              <c:ext xmlns:c16="http://schemas.microsoft.com/office/drawing/2014/chart" uri="{C3380CC4-5D6E-409C-BE32-E72D297353CC}">
                <c16:uniqueId val="{00000008-B493-4C8D-BFA3-30E269B20D08}"/>
              </c:ext>
            </c:extLst>
          </c:dPt>
          <c:val>
            <c:numRef>
              <c:f>Calculations!$AL$41:$AM$41</c:f>
              <c:numCache>
                <c:formatCode>0%</c:formatCode>
                <c:ptCount val="2"/>
                <c:pt idx="0">
                  <c:v>0.10136875655044041</c:v>
                </c:pt>
                <c:pt idx="1">
                  <c:v>0.89863124344955958</c:v>
                </c:pt>
              </c:numCache>
            </c:numRef>
          </c:val>
          <c:extLst>
            <c:ext xmlns:c16="http://schemas.microsoft.com/office/drawing/2014/chart" uri="{C3380CC4-5D6E-409C-BE32-E72D297353CC}">
              <c16:uniqueId val="{00000003-B493-4C8D-BFA3-30E269B20D08}"/>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spPr>
            <a:ln>
              <a:noFill/>
            </a:ln>
          </c:spPr>
          <c:dPt>
            <c:idx val="0"/>
            <c:bubble3D val="0"/>
            <c:spPr>
              <a:solidFill>
                <a:srgbClr val="741B47"/>
              </a:solidFill>
              <a:ln>
                <a:noFill/>
              </a:ln>
            </c:spPr>
            <c:extLst>
              <c:ext xmlns:c16="http://schemas.microsoft.com/office/drawing/2014/chart" uri="{C3380CC4-5D6E-409C-BE32-E72D297353CC}">
                <c16:uniqueId val="{000000D3-1B4A-41EF-98D4-3604EE59D188}"/>
              </c:ext>
            </c:extLst>
          </c:dPt>
          <c:dPt>
            <c:idx val="1"/>
            <c:bubble3D val="0"/>
            <c:spPr>
              <a:solidFill>
                <a:srgbClr val="A64D79"/>
              </a:solidFill>
              <a:ln>
                <a:noFill/>
              </a:ln>
            </c:spPr>
            <c:extLst>
              <c:ext xmlns:c16="http://schemas.microsoft.com/office/drawing/2014/chart" uri="{C3380CC4-5D6E-409C-BE32-E72D297353CC}">
                <c16:uniqueId val="{000000D4-1B4A-41EF-98D4-3604EE59D188}"/>
              </c:ext>
            </c:extLst>
          </c:dPt>
          <c:dPt>
            <c:idx val="2"/>
            <c:bubble3D val="0"/>
            <c:spPr>
              <a:solidFill>
                <a:srgbClr val="C27BA0"/>
              </a:solidFill>
              <a:ln>
                <a:noFill/>
              </a:ln>
            </c:spPr>
            <c:extLst>
              <c:ext xmlns:c16="http://schemas.microsoft.com/office/drawing/2014/chart" uri="{C3380CC4-5D6E-409C-BE32-E72D297353CC}">
                <c16:uniqueId val="{000000D6-1B4A-41EF-98D4-3604EE59D188}"/>
              </c:ext>
            </c:extLst>
          </c:dPt>
          <c:dPt>
            <c:idx val="3"/>
            <c:bubble3D val="0"/>
            <c:spPr>
              <a:solidFill>
                <a:srgbClr val="D5A6BD"/>
              </a:solidFill>
              <a:ln>
                <a:noFill/>
              </a:ln>
            </c:spPr>
            <c:extLst>
              <c:ext xmlns:c16="http://schemas.microsoft.com/office/drawing/2014/chart" uri="{C3380CC4-5D6E-409C-BE32-E72D297353CC}">
                <c16:uniqueId val="{000000D5-1B4A-41EF-98D4-3604EE59D188}"/>
              </c:ext>
            </c:extLst>
          </c:dPt>
          <c:cat>
            <c:strRef>
              <c:f>Calculations!$BF$75:$BF$78</c:f>
              <c:strCache>
                <c:ptCount val="4"/>
                <c:pt idx="0">
                  <c:v>Storage</c:v>
                </c:pt>
                <c:pt idx="1">
                  <c:v>Binders</c:v>
                </c:pt>
                <c:pt idx="2">
                  <c:v>Appliances</c:v>
                </c:pt>
                <c:pt idx="3">
                  <c:v>Paper</c:v>
                </c:pt>
              </c:strCache>
            </c:strRef>
          </c:cat>
          <c:val>
            <c:numRef>
              <c:f>Calculations!$BG$75:$BG$78</c:f>
              <c:numCache>
                <c:formatCode>_("$"* #,##0_);_("$"* \(#,##0\);_("$"* "-"??_);_(@_)</c:formatCode>
                <c:ptCount val="4"/>
                <c:pt idx="0">
                  <c:v>50329.042000000016</c:v>
                </c:pt>
                <c:pt idx="1">
                  <c:v>43453.674999999967</c:v>
                </c:pt>
                <c:pt idx="2">
                  <c:v>15313.624999999996</c:v>
                </c:pt>
                <c:pt idx="3">
                  <c:v>14694.477999999996</c:v>
                </c:pt>
              </c:numCache>
            </c:numRef>
          </c:val>
          <c:extLst>
            <c:ext xmlns:c16="http://schemas.microsoft.com/office/drawing/2014/chart" uri="{C3380CC4-5D6E-409C-BE32-E72D297353CC}">
              <c16:uniqueId val="{000000BE-1B4A-41EF-98D4-3604EE59D188}"/>
            </c:ext>
          </c:extLst>
        </c:ser>
        <c:ser>
          <c:idx val="2"/>
          <c:order val="1"/>
          <c:spPr>
            <a:solidFill>
              <a:srgbClr val="741B47"/>
            </a:solidFill>
            <a:ln>
              <a:noFill/>
            </a:ln>
          </c:spPr>
          <c:dPt>
            <c:idx val="0"/>
            <c:bubble3D val="0"/>
            <c:spPr>
              <a:solidFill>
                <a:srgbClr val="741B47"/>
              </a:solidFill>
              <a:ln w="19050">
                <a:noFill/>
              </a:ln>
              <a:effectLst/>
            </c:spPr>
            <c:extLst>
              <c:ext xmlns:c16="http://schemas.microsoft.com/office/drawing/2014/chart" uri="{C3380CC4-5D6E-409C-BE32-E72D297353CC}">
                <c16:uniqueId val="{000000C0-1B4A-41EF-98D4-3604EE59D188}"/>
              </c:ext>
            </c:extLst>
          </c:dPt>
          <c:dPt>
            <c:idx val="1"/>
            <c:bubble3D val="0"/>
            <c:spPr>
              <a:solidFill>
                <a:srgbClr val="A64D79"/>
              </a:solidFill>
              <a:ln w="19050">
                <a:noFill/>
              </a:ln>
              <a:effectLst/>
            </c:spPr>
            <c:extLst>
              <c:ext xmlns:c16="http://schemas.microsoft.com/office/drawing/2014/chart" uri="{C3380CC4-5D6E-409C-BE32-E72D297353CC}">
                <c16:uniqueId val="{000000C1-1B4A-41EF-98D4-3604EE59D188}"/>
              </c:ext>
            </c:extLst>
          </c:dPt>
          <c:dPt>
            <c:idx val="2"/>
            <c:bubble3D val="0"/>
            <c:spPr>
              <a:solidFill>
                <a:srgbClr val="C27BA0"/>
              </a:solidFill>
              <a:ln w="19050">
                <a:noFill/>
              </a:ln>
              <a:effectLst/>
            </c:spPr>
            <c:extLst>
              <c:ext xmlns:c16="http://schemas.microsoft.com/office/drawing/2014/chart" uri="{C3380CC4-5D6E-409C-BE32-E72D297353CC}">
                <c16:uniqueId val="{000000C2-1B4A-41EF-98D4-3604EE59D188}"/>
              </c:ext>
            </c:extLst>
          </c:dPt>
          <c:dPt>
            <c:idx val="3"/>
            <c:bubble3D val="0"/>
            <c:spPr>
              <a:solidFill>
                <a:srgbClr val="D5A6BD"/>
              </a:solidFill>
              <a:ln w="19050">
                <a:noFill/>
              </a:ln>
              <a:effectLst/>
            </c:spPr>
            <c:extLst>
              <c:ext xmlns:c16="http://schemas.microsoft.com/office/drawing/2014/chart" uri="{C3380CC4-5D6E-409C-BE32-E72D297353CC}">
                <c16:uniqueId val="{000000C3-1B4A-41EF-98D4-3604EE59D188}"/>
              </c:ext>
            </c:extLst>
          </c:dPt>
          <c:cat>
            <c:strRef>
              <c:f>Calculations!$BF$75:$BF$78</c:f>
              <c:strCache>
                <c:ptCount val="4"/>
                <c:pt idx="0">
                  <c:v>Storage</c:v>
                </c:pt>
                <c:pt idx="1">
                  <c:v>Binders</c:v>
                </c:pt>
                <c:pt idx="2">
                  <c:v>Appliances</c:v>
                </c:pt>
                <c:pt idx="3">
                  <c:v>Paper</c:v>
                </c:pt>
              </c:strCache>
            </c:strRef>
          </c:cat>
          <c:val>
            <c:numRef>
              <c:f>Calculations!$BG$75:$BG$78</c:f>
              <c:numCache>
                <c:formatCode>_("$"* #,##0_);_("$"* \(#,##0\);_("$"* "-"??_);_(@_)</c:formatCode>
                <c:ptCount val="4"/>
                <c:pt idx="0">
                  <c:v>50329.042000000016</c:v>
                </c:pt>
                <c:pt idx="1">
                  <c:v>43453.674999999967</c:v>
                </c:pt>
                <c:pt idx="2">
                  <c:v>15313.624999999996</c:v>
                </c:pt>
                <c:pt idx="3">
                  <c:v>14694.477999999996</c:v>
                </c:pt>
              </c:numCache>
            </c:numRef>
          </c:val>
          <c:extLst>
            <c:ext xmlns:c16="http://schemas.microsoft.com/office/drawing/2014/chart" uri="{C3380CC4-5D6E-409C-BE32-E72D297353CC}">
              <c16:uniqueId val="{000000BF-1B4A-41EF-98D4-3604EE59D188}"/>
            </c:ext>
          </c:extLst>
        </c:ser>
        <c:ser>
          <c:idx val="3"/>
          <c:order val="2"/>
          <c:spPr>
            <a:ln>
              <a:noFill/>
            </a:ln>
          </c:spPr>
          <c:dPt>
            <c:idx val="0"/>
            <c:bubble3D val="0"/>
            <c:spPr>
              <a:solidFill>
                <a:srgbClr val="741B47"/>
              </a:solidFill>
              <a:ln w="19050">
                <a:noFill/>
              </a:ln>
              <a:effectLst/>
            </c:spPr>
            <c:extLst>
              <c:ext xmlns:c16="http://schemas.microsoft.com/office/drawing/2014/chart" uri="{C3380CC4-5D6E-409C-BE32-E72D297353CC}">
                <c16:uniqueId val="{000000C5-1B4A-41EF-98D4-3604EE59D188}"/>
              </c:ext>
            </c:extLst>
          </c:dPt>
          <c:dPt>
            <c:idx val="1"/>
            <c:bubble3D val="0"/>
            <c:spPr>
              <a:solidFill>
                <a:srgbClr val="A64D79"/>
              </a:solidFill>
              <a:ln w="19050">
                <a:noFill/>
              </a:ln>
              <a:effectLst/>
            </c:spPr>
            <c:extLst>
              <c:ext xmlns:c16="http://schemas.microsoft.com/office/drawing/2014/chart" uri="{C3380CC4-5D6E-409C-BE32-E72D297353CC}">
                <c16:uniqueId val="{000000C6-1B4A-41EF-98D4-3604EE59D188}"/>
              </c:ext>
            </c:extLst>
          </c:dPt>
          <c:dPt>
            <c:idx val="2"/>
            <c:bubble3D val="0"/>
            <c:spPr>
              <a:solidFill>
                <a:srgbClr val="C27BA0"/>
              </a:solidFill>
              <a:ln w="19050">
                <a:noFill/>
              </a:ln>
              <a:effectLst/>
            </c:spPr>
            <c:extLst>
              <c:ext xmlns:c16="http://schemas.microsoft.com/office/drawing/2014/chart" uri="{C3380CC4-5D6E-409C-BE32-E72D297353CC}">
                <c16:uniqueId val="{000000C7-1B4A-41EF-98D4-3604EE59D188}"/>
              </c:ext>
            </c:extLst>
          </c:dPt>
          <c:dPt>
            <c:idx val="3"/>
            <c:bubble3D val="0"/>
            <c:spPr>
              <a:noFill/>
              <a:ln w="19050">
                <a:noFill/>
              </a:ln>
              <a:effectLst/>
            </c:spPr>
            <c:extLst>
              <c:ext xmlns:c16="http://schemas.microsoft.com/office/drawing/2014/chart" uri="{C3380CC4-5D6E-409C-BE32-E72D297353CC}">
                <c16:uniqueId val="{000000C8-1B4A-41EF-98D4-3604EE59D188}"/>
              </c:ext>
            </c:extLst>
          </c:dPt>
          <c:cat>
            <c:strRef>
              <c:f>Calculations!$BF$75:$BF$78</c:f>
              <c:strCache>
                <c:ptCount val="4"/>
                <c:pt idx="0">
                  <c:v>Storage</c:v>
                </c:pt>
                <c:pt idx="1">
                  <c:v>Binders</c:v>
                </c:pt>
                <c:pt idx="2">
                  <c:v>Appliances</c:v>
                </c:pt>
                <c:pt idx="3">
                  <c:v>Paper</c:v>
                </c:pt>
              </c:strCache>
            </c:strRef>
          </c:cat>
          <c:val>
            <c:numRef>
              <c:f>Calculations!$BG$75:$BG$78</c:f>
              <c:numCache>
                <c:formatCode>_("$"* #,##0_);_("$"* \(#,##0\);_("$"* "-"??_);_(@_)</c:formatCode>
                <c:ptCount val="4"/>
                <c:pt idx="0">
                  <c:v>50329.042000000016</c:v>
                </c:pt>
                <c:pt idx="1">
                  <c:v>43453.674999999967</c:v>
                </c:pt>
                <c:pt idx="2">
                  <c:v>15313.624999999996</c:v>
                </c:pt>
                <c:pt idx="3">
                  <c:v>14694.477999999996</c:v>
                </c:pt>
              </c:numCache>
            </c:numRef>
          </c:val>
          <c:extLst>
            <c:ext xmlns:c16="http://schemas.microsoft.com/office/drawing/2014/chart" uri="{C3380CC4-5D6E-409C-BE32-E72D297353CC}">
              <c16:uniqueId val="{000000C4-1B4A-41EF-98D4-3604EE59D188}"/>
            </c:ext>
          </c:extLst>
        </c:ser>
        <c:ser>
          <c:idx val="4"/>
          <c:order val="3"/>
          <c:spPr>
            <a:ln>
              <a:noFill/>
            </a:ln>
          </c:spPr>
          <c:dPt>
            <c:idx val="0"/>
            <c:bubble3D val="0"/>
            <c:spPr>
              <a:solidFill>
                <a:srgbClr val="741B47"/>
              </a:solidFill>
              <a:ln w="19050">
                <a:noFill/>
              </a:ln>
              <a:effectLst/>
            </c:spPr>
            <c:extLst>
              <c:ext xmlns:c16="http://schemas.microsoft.com/office/drawing/2014/chart" uri="{C3380CC4-5D6E-409C-BE32-E72D297353CC}">
                <c16:uniqueId val="{000000CA-1B4A-41EF-98D4-3604EE59D188}"/>
              </c:ext>
            </c:extLst>
          </c:dPt>
          <c:dPt>
            <c:idx val="1"/>
            <c:bubble3D val="0"/>
            <c:spPr>
              <a:solidFill>
                <a:srgbClr val="A64D79"/>
              </a:solidFill>
              <a:ln w="19050">
                <a:noFill/>
              </a:ln>
              <a:effectLst/>
            </c:spPr>
            <c:extLst>
              <c:ext xmlns:c16="http://schemas.microsoft.com/office/drawing/2014/chart" uri="{C3380CC4-5D6E-409C-BE32-E72D297353CC}">
                <c16:uniqueId val="{000000CB-1B4A-41EF-98D4-3604EE59D188}"/>
              </c:ext>
            </c:extLst>
          </c:dPt>
          <c:dPt>
            <c:idx val="2"/>
            <c:bubble3D val="0"/>
            <c:spPr>
              <a:noFill/>
              <a:ln w="19050">
                <a:noFill/>
              </a:ln>
              <a:effectLst/>
            </c:spPr>
            <c:extLst>
              <c:ext xmlns:c16="http://schemas.microsoft.com/office/drawing/2014/chart" uri="{C3380CC4-5D6E-409C-BE32-E72D297353CC}">
                <c16:uniqueId val="{000000CC-1B4A-41EF-98D4-3604EE59D188}"/>
              </c:ext>
            </c:extLst>
          </c:dPt>
          <c:dPt>
            <c:idx val="3"/>
            <c:bubble3D val="0"/>
            <c:spPr>
              <a:noFill/>
              <a:ln w="19050">
                <a:noFill/>
              </a:ln>
              <a:effectLst/>
            </c:spPr>
            <c:extLst>
              <c:ext xmlns:c16="http://schemas.microsoft.com/office/drawing/2014/chart" uri="{C3380CC4-5D6E-409C-BE32-E72D297353CC}">
                <c16:uniqueId val="{000000CD-1B4A-41EF-98D4-3604EE59D188}"/>
              </c:ext>
            </c:extLst>
          </c:dPt>
          <c:cat>
            <c:strRef>
              <c:f>Calculations!$BF$75:$BF$78</c:f>
              <c:strCache>
                <c:ptCount val="4"/>
                <c:pt idx="0">
                  <c:v>Storage</c:v>
                </c:pt>
                <c:pt idx="1">
                  <c:v>Binders</c:v>
                </c:pt>
                <c:pt idx="2">
                  <c:v>Appliances</c:v>
                </c:pt>
                <c:pt idx="3">
                  <c:v>Paper</c:v>
                </c:pt>
              </c:strCache>
            </c:strRef>
          </c:cat>
          <c:val>
            <c:numRef>
              <c:f>Calculations!$BG$75:$BG$78</c:f>
              <c:numCache>
                <c:formatCode>_("$"* #,##0_);_("$"* \(#,##0\);_("$"* "-"??_);_(@_)</c:formatCode>
                <c:ptCount val="4"/>
                <c:pt idx="0">
                  <c:v>50329.042000000016</c:v>
                </c:pt>
                <c:pt idx="1">
                  <c:v>43453.674999999967</c:v>
                </c:pt>
                <c:pt idx="2">
                  <c:v>15313.624999999996</c:v>
                </c:pt>
                <c:pt idx="3">
                  <c:v>14694.477999999996</c:v>
                </c:pt>
              </c:numCache>
            </c:numRef>
          </c:val>
          <c:extLst>
            <c:ext xmlns:c16="http://schemas.microsoft.com/office/drawing/2014/chart" uri="{C3380CC4-5D6E-409C-BE32-E72D297353CC}">
              <c16:uniqueId val="{000000C9-1B4A-41EF-98D4-3604EE59D188}"/>
            </c:ext>
          </c:extLst>
        </c:ser>
        <c:ser>
          <c:idx val="5"/>
          <c:order val="4"/>
          <c:spPr>
            <a:ln>
              <a:noFill/>
            </a:ln>
          </c:spPr>
          <c:dPt>
            <c:idx val="0"/>
            <c:bubble3D val="0"/>
            <c:spPr>
              <a:solidFill>
                <a:srgbClr val="741B47"/>
              </a:solidFill>
              <a:ln w="19050">
                <a:noFill/>
              </a:ln>
              <a:effectLst/>
            </c:spPr>
            <c:extLst>
              <c:ext xmlns:c16="http://schemas.microsoft.com/office/drawing/2014/chart" uri="{C3380CC4-5D6E-409C-BE32-E72D297353CC}">
                <c16:uniqueId val="{000000CF-1B4A-41EF-98D4-3604EE59D188}"/>
              </c:ext>
            </c:extLst>
          </c:dPt>
          <c:dPt>
            <c:idx val="1"/>
            <c:bubble3D val="0"/>
            <c:spPr>
              <a:noFill/>
              <a:ln w="19050">
                <a:noFill/>
              </a:ln>
              <a:effectLst/>
            </c:spPr>
            <c:extLst>
              <c:ext xmlns:c16="http://schemas.microsoft.com/office/drawing/2014/chart" uri="{C3380CC4-5D6E-409C-BE32-E72D297353CC}">
                <c16:uniqueId val="{000000D0-1B4A-41EF-98D4-3604EE59D188}"/>
              </c:ext>
            </c:extLst>
          </c:dPt>
          <c:dPt>
            <c:idx val="2"/>
            <c:bubble3D val="0"/>
            <c:spPr>
              <a:noFill/>
              <a:ln w="19050">
                <a:noFill/>
              </a:ln>
              <a:effectLst/>
            </c:spPr>
            <c:extLst>
              <c:ext xmlns:c16="http://schemas.microsoft.com/office/drawing/2014/chart" uri="{C3380CC4-5D6E-409C-BE32-E72D297353CC}">
                <c16:uniqueId val="{000000D1-1B4A-41EF-98D4-3604EE59D188}"/>
              </c:ext>
            </c:extLst>
          </c:dPt>
          <c:dPt>
            <c:idx val="3"/>
            <c:bubble3D val="0"/>
            <c:spPr>
              <a:noFill/>
              <a:ln w="19050">
                <a:noFill/>
              </a:ln>
              <a:effectLst/>
            </c:spPr>
            <c:extLst>
              <c:ext xmlns:c16="http://schemas.microsoft.com/office/drawing/2014/chart" uri="{C3380CC4-5D6E-409C-BE32-E72D297353CC}">
                <c16:uniqueId val="{000000D2-1B4A-41EF-98D4-3604EE59D188}"/>
              </c:ext>
            </c:extLst>
          </c:dPt>
          <c:cat>
            <c:strRef>
              <c:f>Calculations!$BF$75:$BF$78</c:f>
              <c:strCache>
                <c:ptCount val="4"/>
                <c:pt idx="0">
                  <c:v>Storage</c:v>
                </c:pt>
                <c:pt idx="1">
                  <c:v>Binders</c:v>
                </c:pt>
                <c:pt idx="2">
                  <c:v>Appliances</c:v>
                </c:pt>
                <c:pt idx="3">
                  <c:v>Paper</c:v>
                </c:pt>
              </c:strCache>
            </c:strRef>
          </c:cat>
          <c:val>
            <c:numRef>
              <c:f>Calculations!$BG$75:$BG$78</c:f>
              <c:numCache>
                <c:formatCode>_("$"* #,##0_);_("$"* \(#,##0\);_("$"* "-"??_);_(@_)</c:formatCode>
                <c:ptCount val="4"/>
                <c:pt idx="0">
                  <c:v>50329.042000000016</c:v>
                </c:pt>
                <c:pt idx="1">
                  <c:v>43453.674999999967</c:v>
                </c:pt>
                <c:pt idx="2">
                  <c:v>15313.624999999996</c:v>
                </c:pt>
                <c:pt idx="3">
                  <c:v>14694.477999999996</c:v>
                </c:pt>
              </c:numCache>
            </c:numRef>
          </c:val>
          <c:extLst>
            <c:ext xmlns:c16="http://schemas.microsoft.com/office/drawing/2014/chart" uri="{C3380CC4-5D6E-409C-BE32-E72D297353CC}">
              <c16:uniqueId val="{000000CE-1B4A-41EF-98D4-3604EE59D188}"/>
            </c:ext>
          </c:extLst>
        </c:ser>
        <c:ser>
          <c:idx val="0"/>
          <c:order val="5"/>
          <c:spPr>
            <a:noFill/>
            <a:ln>
              <a:noFill/>
            </a:ln>
          </c:spPr>
          <c:dPt>
            <c:idx val="0"/>
            <c:bubble3D val="0"/>
            <c:spPr>
              <a:noFill/>
              <a:ln w="19050">
                <a:noFill/>
              </a:ln>
              <a:effectLst/>
            </c:spPr>
            <c:extLst>
              <c:ext xmlns:c16="http://schemas.microsoft.com/office/drawing/2014/chart" uri="{C3380CC4-5D6E-409C-BE32-E72D297353CC}">
                <c16:uniqueId val="{000000B6-1B4A-41EF-98D4-3604EE59D188}"/>
              </c:ext>
            </c:extLst>
          </c:dPt>
          <c:dPt>
            <c:idx val="1"/>
            <c:bubble3D val="0"/>
            <c:spPr>
              <a:noFill/>
              <a:ln w="19050">
                <a:noFill/>
              </a:ln>
              <a:effectLst/>
            </c:spPr>
            <c:extLst>
              <c:ext xmlns:c16="http://schemas.microsoft.com/office/drawing/2014/chart" uri="{C3380CC4-5D6E-409C-BE32-E72D297353CC}">
                <c16:uniqueId val="{000000B8-1B4A-41EF-98D4-3604EE59D188}"/>
              </c:ext>
            </c:extLst>
          </c:dPt>
          <c:dPt>
            <c:idx val="2"/>
            <c:bubble3D val="0"/>
            <c:spPr>
              <a:noFill/>
              <a:ln w="19050">
                <a:noFill/>
              </a:ln>
              <a:effectLst/>
            </c:spPr>
            <c:extLst>
              <c:ext xmlns:c16="http://schemas.microsoft.com/office/drawing/2014/chart" uri="{C3380CC4-5D6E-409C-BE32-E72D297353CC}">
                <c16:uniqueId val="{000000BA-1B4A-41EF-98D4-3604EE59D188}"/>
              </c:ext>
            </c:extLst>
          </c:dPt>
          <c:dPt>
            <c:idx val="3"/>
            <c:bubble3D val="0"/>
            <c:spPr>
              <a:noFill/>
              <a:ln w="19050">
                <a:noFill/>
              </a:ln>
              <a:effectLst/>
            </c:spPr>
            <c:extLst>
              <c:ext xmlns:c16="http://schemas.microsoft.com/office/drawing/2014/chart" uri="{C3380CC4-5D6E-409C-BE32-E72D297353CC}">
                <c16:uniqueId val="{000000BC-1B4A-41EF-98D4-3604EE59D188}"/>
              </c:ext>
            </c:extLst>
          </c:dPt>
          <c:cat>
            <c:strRef>
              <c:f>Calculations!$BF$75:$BF$78</c:f>
              <c:strCache>
                <c:ptCount val="4"/>
                <c:pt idx="0">
                  <c:v>Storage</c:v>
                </c:pt>
                <c:pt idx="1">
                  <c:v>Binders</c:v>
                </c:pt>
                <c:pt idx="2">
                  <c:v>Appliances</c:v>
                </c:pt>
                <c:pt idx="3">
                  <c:v>Paper</c:v>
                </c:pt>
              </c:strCache>
            </c:strRef>
          </c:cat>
          <c:val>
            <c:numRef>
              <c:f>Calculations!$BG$75:$BG$78</c:f>
              <c:numCache>
                <c:formatCode>_("$"* #,##0_);_("$"* \(#,##0\);_("$"* "-"??_);_(@_)</c:formatCode>
                <c:ptCount val="4"/>
                <c:pt idx="0">
                  <c:v>50329.042000000016</c:v>
                </c:pt>
                <c:pt idx="1">
                  <c:v>43453.674999999967</c:v>
                </c:pt>
                <c:pt idx="2">
                  <c:v>15313.624999999996</c:v>
                </c:pt>
                <c:pt idx="3">
                  <c:v>14694.477999999996</c:v>
                </c:pt>
              </c:numCache>
            </c:numRef>
          </c:val>
          <c:extLst>
            <c:ext xmlns:c16="http://schemas.microsoft.com/office/drawing/2014/chart" uri="{C3380CC4-5D6E-409C-BE32-E72D297353CC}">
              <c16:uniqueId val="{000000BD-1B4A-41EF-98D4-3604EE59D188}"/>
            </c:ext>
          </c:extLst>
        </c:ser>
        <c:dLbls>
          <c:showLegendKey val="0"/>
          <c:showVal val="0"/>
          <c:showCatName val="0"/>
          <c:showSerName val="0"/>
          <c:showPercent val="0"/>
          <c:showBubbleSize val="0"/>
          <c:showLeaderLines val="1"/>
        </c:dLbls>
        <c:firstSliceAng val="0"/>
        <c:holeSize val="40"/>
      </c:doughnut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955947469350684"/>
          <c:y val="5.5227503006589129E-2"/>
          <c:w val="0.50088133040041494"/>
          <c:h val="0.86499943709500438"/>
        </c:manualLayout>
      </c:layout>
      <c:doughnutChart>
        <c:varyColors val="1"/>
        <c:ser>
          <c:idx val="0"/>
          <c:order val="0"/>
          <c:spPr>
            <a:ln cap="sq">
              <a:prstDash val="sysDot"/>
            </a:ln>
          </c:spPr>
          <c:explosion val="5"/>
          <c:dPt>
            <c:idx val="0"/>
            <c:bubble3D val="0"/>
            <c:spPr>
              <a:solidFill>
                <a:srgbClr val="FF1A8B"/>
              </a:solidFill>
              <a:ln w="190500" cap="sq">
                <a:solidFill>
                  <a:srgbClr val="FF1A8B"/>
                </a:solidFill>
                <a:prstDash val="sysDot"/>
              </a:ln>
              <a:effectLst/>
            </c:spPr>
            <c:extLst>
              <c:ext xmlns:c16="http://schemas.microsoft.com/office/drawing/2014/chart" uri="{C3380CC4-5D6E-409C-BE32-E72D297353CC}">
                <c16:uniqueId val="{00000002-9321-449B-B718-1B16E1625F69}"/>
              </c:ext>
            </c:extLst>
          </c:dPt>
          <c:dPt>
            <c:idx val="1"/>
            <c:bubble3D val="0"/>
            <c:spPr>
              <a:solidFill>
                <a:srgbClr val="FF1A8B">
                  <a:alpha val="25000"/>
                </a:srgbClr>
              </a:solidFill>
              <a:ln w="19050" cap="sq">
                <a:noFill/>
                <a:prstDash val="sysDot"/>
              </a:ln>
              <a:effectLst/>
            </c:spPr>
            <c:extLst>
              <c:ext xmlns:c16="http://schemas.microsoft.com/office/drawing/2014/chart" uri="{C3380CC4-5D6E-409C-BE32-E72D297353CC}">
                <c16:uniqueId val="{00000001-9321-449B-B718-1B16E1625F69}"/>
              </c:ext>
            </c:extLst>
          </c:dPt>
          <c:cat>
            <c:strRef>
              <c:f>Calculations!$EM$16:$EM$17</c:f>
              <c:strCache>
                <c:ptCount val="2"/>
                <c:pt idx="0">
                  <c:v>Returning</c:v>
                </c:pt>
                <c:pt idx="1">
                  <c:v>New </c:v>
                </c:pt>
              </c:strCache>
            </c:strRef>
          </c:cat>
          <c:val>
            <c:numRef>
              <c:f>Calculations!$EN$16:$EN$17</c:f>
              <c:numCache>
                <c:formatCode>0.00%</c:formatCode>
                <c:ptCount val="2"/>
                <c:pt idx="0">
                  <c:v>0.98486759142496849</c:v>
                </c:pt>
                <c:pt idx="1">
                  <c:v>1.5132408575031526E-2</c:v>
                </c:pt>
              </c:numCache>
            </c:numRef>
          </c:val>
          <c:extLst>
            <c:ext xmlns:c16="http://schemas.microsoft.com/office/drawing/2014/chart" uri="{C3380CC4-5D6E-409C-BE32-E72D297353CC}">
              <c16:uniqueId val="{00000000-9321-449B-B718-1B16E1625F6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0749465864364304E-2"/>
          <c:y val="0.10999070338707406"/>
          <c:w val="0.81850106827127145"/>
          <c:h val="0.76460575564714617"/>
        </c:manualLayout>
      </c:layout>
      <c:doughnutChart>
        <c:varyColors val="1"/>
        <c:ser>
          <c:idx val="0"/>
          <c:order val="0"/>
          <c:spPr>
            <a:solidFill>
              <a:srgbClr val="F311C5"/>
            </a:solidFill>
            <a:ln>
              <a:noFill/>
            </a:ln>
          </c:spPr>
          <c:dPt>
            <c:idx val="0"/>
            <c:bubble3D val="0"/>
            <c:spPr>
              <a:solidFill>
                <a:srgbClr val="F311C5"/>
              </a:solidFill>
              <a:ln w="19050">
                <a:noFill/>
              </a:ln>
              <a:effectLst/>
            </c:spPr>
            <c:extLst>
              <c:ext xmlns:c16="http://schemas.microsoft.com/office/drawing/2014/chart" uri="{C3380CC4-5D6E-409C-BE32-E72D297353CC}">
                <c16:uniqueId val="{00000001-3431-4E04-A760-196A16ACDF6F}"/>
              </c:ext>
            </c:extLst>
          </c:dPt>
          <c:dPt>
            <c:idx val="1"/>
            <c:bubble3D val="0"/>
            <c:spPr>
              <a:solidFill>
                <a:srgbClr val="02FEFA"/>
              </a:solidFill>
              <a:ln w="19050">
                <a:noFill/>
              </a:ln>
              <a:effectLst/>
            </c:spPr>
            <c:extLst>
              <c:ext xmlns:c16="http://schemas.microsoft.com/office/drawing/2014/chart" uri="{C3380CC4-5D6E-409C-BE32-E72D297353CC}">
                <c16:uniqueId val="{00000003-3431-4E04-A760-196A16ACDF6F}"/>
              </c:ext>
            </c:extLst>
          </c:dPt>
          <c:cat>
            <c:strRef>
              <c:f>Calculations!$EM$16:$EM$17</c:f>
              <c:strCache>
                <c:ptCount val="2"/>
                <c:pt idx="0">
                  <c:v>Returning</c:v>
                </c:pt>
                <c:pt idx="1">
                  <c:v>New </c:v>
                </c:pt>
              </c:strCache>
            </c:strRef>
          </c:cat>
          <c:val>
            <c:numRef>
              <c:f>Calculations!$EN$16:$EN$17</c:f>
              <c:numCache>
                <c:formatCode>0.00%</c:formatCode>
                <c:ptCount val="2"/>
                <c:pt idx="0">
                  <c:v>0.98486759142496849</c:v>
                </c:pt>
                <c:pt idx="1">
                  <c:v>1.5132408575031526E-2</c:v>
                </c:pt>
              </c:numCache>
            </c:numRef>
          </c:val>
          <c:extLst>
            <c:ext xmlns:c16="http://schemas.microsoft.com/office/drawing/2014/chart" uri="{C3380CC4-5D6E-409C-BE32-E72D297353CC}">
              <c16:uniqueId val="{00000004-3431-4E04-A760-196A16ACDF6F}"/>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[Task__6.xlsx]Calculations!PivotTable1</c:name>
    <c:fmtId val="3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01600" cap="flat">
            <a:gradFill>
              <a:gsLst>
                <a:gs pos="0">
                  <a:srgbClr val="374AEC"/>
                </a:gs>
                <a:gs pos="100000">
                  <a:srgbClr val="1B2399">
                    <a:alpha val="98000"/>
                  </a:srgb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flat">
            <a:solidFill>
              <a:srgbClr val="FF0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Calculations!$D$10</c:f>
              <c:strCache>
                <c:ptCount val="1"/>
                <c:pt idx="0">
                  <c:v>Net Sales</c:v>
                </c:pt>
              </c:strCache>
            </c:strRef>
          </c:tx>
          <c:spPr>
            <a:solidFill>
              <a:schemeClr val="accent1"/>
            </a:solidFill>
            <a:ln w="101600" cap="flat">
              <a:gradFill>
                <a:gsLst>
                  <a:gs pos="0">
                    <a:srgbClr val="374AEC"/>
                  </a:gs>
                  <a:gs pos="100000">
                    <a:srgbClr val="1B2399">
                      <a:alpha val="98000"/>
                    </a:srgbClr>
                  </a:gs>
                </a:gsLst>
                <a:lin ang="5400000" scaled="1"/>
              </a:gradFill>
            </a:ln>
            <a:effectLst/>
          </c:spPr>
          <c:invertIfNegative val="0"/>
          <c:cat>
            <c:strRef>
              <c:f>Calculations!$C$11:$C$23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Calculations!$D$11:$D$23</c:f>
              <c:numCache>
                <c:formatCode>General</c:formatCode>
                <c:ptCount val="12"/>
                <c:pt idx="0">
                  <c:v>14203.166999999996</c:v>
                </c:pt>
                <c:pt idx="1">
                  <c:v>4485.3019999999997</c:v>
                </c:pt>
                <c:pt idx="2">
                  <c:v>55665.808999999965</c:v>
                </c:pt>
                <c:pt idx="3">
                  <c:v>28008.02299999999</c:v>
                </c:pt>
                <c:pt idx="4">
                  <c:v>24053.286999999997</c:v>
                </c:pt>
                <c:pt idx="5">
                  <c:v>34595.127599999993</c:v>
                </c:pt>
                <c:pt idx="6">
                  <c:v>33646.449000000015</c:v>
                </c:pt>
                <c:pt idx="7">
                  <c:v>27909.468500000003</c:v>
                </c:pt>
                <c:pt idx="8">
                  <c:v>81732.200800000093</c:v>
                </c:pt>
                <c:pt idx="9">
                  <c:v>31441.352999999999</c:v>
                </c:pt>
                <c:pt idx="10">
                  <c:v>79378.146700000012</c:v>
                </c:pt>
                <c:pt idx="11">
                  <c:v>68295.820500000002</c:v>
                </c:pt>
              </c:numCache>
            </c:numRef>
          </c:val>
          <c:extLst>
            <c:ext xmlns:c16="http://schemas.microsoft.com/office/drawing/2014/chart" uri="{C3380CC4-5D6E-409C-BE32-E72D297353CC}">
              <c16:uniqueId val="{00000000-9272-413E-8B4F-15A3B168E1A9}"/>
            </c:ext>
          </c:extLst>
        </c:ser>
        <c:dLbls>
          <c:showLegendKey val="0"/>
          <c:showVal val="0"/>
          <c:showCatName val="0"/>
          <c:showSerName val="0"/>
          <c:showPercent val="0"/>
          <c:showBubbleSize val="0"/>
        </c:dLbls>
        <c:gapWidth val="320"/>
        <c:overlap val="100"/>
        <c:axId val="1604389072"/>
        <c:axId val="1604389552"/>
      </c:barChart>
      <c:lineChart>
        <c:grouping val="standard"/>
        <c:varyColors val="0"/>
        <c:ser>
          <c:idx val="1"/>
          <c:order val="1"/>
          <c:tx>
            <c:strRef>
              <c:f>Calculations!$E$10</c:f>
              <c:strCache>
                <c:ptCount val="1"/>
                <c:pt idx="0">
                  <c:v>Net Profit</c:v>
                </c:pt>
              </c:strCache>
            </c:strRef>
          </c:tx>
          <c:spPr>
            <a:ln w="28575" cap="flat">
              <a:solidFill>
                <a:srgbClr val="FF00FF"/>
              </a:solidFill>
              <a:round/>
            </a:ln>
            <a:effectLst/>
          </c:spPr>
          <c:marker>
            <c:symbol val="none"/>
          </c:marker>
          <c:cat>
            <c:strRef>
              <c:f>Calculations!$C$11:$C$23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Calculations!$E$11:$E$23</c:f>
              <c:numCache>
                <c:formatCode>General</c:formatCode>
                <c:ptCount val="12"/>
                <c:pt idx="0">
                  <c:v>2438.1066999999948</c:v>
                </c:pt>
                <c:pt idx="1">
                  <c:v>846.57040000000006</c:v>
                </c:pt>
                <c:pt idx="2">
                  <c:v>491.48329999995622</c:v>
                </c:pt>
                <c:pt idx="3">
                  <c:v>3517.8623999999872</c:v>
                </c:pt>
                <c:pt idx="4">
                  <c:v>2821.4205000000038</c:v>
                </c:pt>
                <c:pt idx="5">
                  <c:v>4976.5243999999948</c:v>
                </c:pt>
                <c:pt idx="6">
                  <c:v>-878.11419999998179</c:v>
                </c:pt>
                <c:pt idx="7">
                  <c:v>5318.1049999999996</c:v>
                </c:pt>
                <c:pt idx="8">
                  <c:v>8308.9609000000346</c:v>
                </c:pt>
                <c:pt idx="9">
                  <c:v>3444.8877999999931</c:v>
                </c:pt>
                <c:pt idx="10">
                  <c:v>9405.3102999999828</c:v>
                </c:pt>
                <c:pt idx="11">
                  <c:v>8311.9741999999678</c:v>
                </c:pt>
              </c:numCache>
            </c:numRef>
          </c:val>
          <c:smooth val="1"/>
          <c:extLst>
            <c:ext xmlns:c16="http://schemas.microsoft.com/office/drawing/2014/chart" uri="{C3380CC4-5D6E-409C-BE32-E72D297353CC}">
              <c16:uniqueId val="{00000001-9272-413E-8B4F-15A3B168E1A9}"/>
            </c:ext>
          </c:extLst>
        </c:ser>
        <c:dLbls>
          <c:showLegendKey val="0"/>
          <c:showVal val="0"/>
          <c:showCatName val="0"/>
          <c:showSerName val="0"/>
          <c:showPercent val="0"/>
          <c:showBubbleSize val="0"/>
        </c:dLbls>
        <c:marker val="1"/>
        <c:smooth val="0"/>
        <c:axId val="1600415312"/>
        <c:axId val="1600411952"/>
      </c:lineChart>
      <c:catAx>
        <c:axId val="1604389072"/>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4389552"/>
        <c:crosses val="autoZero"/>
        <c:auto val="1"/>
        <c:lblAlgn val="ctr"/>
        <c:lblOffset val="100"/>
        <c:noMultiLvlLbl val="0"/>
      </c:catAx>
      <c:valAx>
        <c:axId val="1604389552"/>
        <c:scaling>
          <c:orientation val="minMax"/>
          <c:max val="150000"/>
        </c:scaling>
        <c:delete val="0"/>
        <c:axPos val="l"/>
        <c:majorGridlines>
          <c:spPr>
            <a:ln w="9525" cap="flat" cmpd="sng" algn="ctr">
              <a:solidFill>
                <a:schemeClr val="bg1">
                  <a:lumMod val="65000"/>
                  <a:alpha val="30000"/>
                </a:schemeClr>
              </a:solidFill>
              <a:prstDash val="lgDash"/>
              <a:round/>
            </a:ln>
            <a:effectLst>
              <a:outerShdw blurRad="50800" dist="50800" dir="5400000" algn="ctr" rotWithShape="0">
                <a:srgbClr val="000000"/>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74AEC"/>
                </a:solidFill>
                <a:latin typeface="+mn-lt"/>
                <a:ea typeface="+mn-ea"/>
                <a:cs typeface="+mn-cs"/>
              </a:defRPr>
            </a:pPr>
            <a:endParaRPr lang="en-US"/>
          </a:p>
        </c:txPr>
        <c:crossAx val="1604389072"/>
        <c:crosses val="autoZero"/>
        <c:crossBetween val="between"/>
        <c:majorUnit val="50000"/>
      </c:valAx>
      <c:valAx>
        <c:axId val="16004119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FF"/>
                </a:solidFill>
                <a:latin typeface="+mn-lt"/>
                <a:ea typeface="+mn-ea"/>
                <a:cs typeface="+mn-cs"/>
              </a:defRPr>
            </a:pPr>
            <a:endParaRPr lang="en-US"/>
          </a:p>
        </c:txPr>
        <c:crossAx val="1600415312"/>
        <c:crosses val="max"/>
        <c:crossBetween val="between"/>
      </c:valAx>
      <c:catAx>
        <c:axId val="1600415312"/>
        <c:scaling>
          <c:orientation val="minMax"/>
        </c:scaling>
        <c:delete val="1"/>
        <c:axPos val="b"/>
        <c:numFmt formatCode="General" sourceLinked="1"/>
        <c:majorTickMark val="out"/>
        <c:minorTickMark val="none"/>
        <c:tickLblPos val="nextTo"/>
        <c:crossAx val="16004119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[Task__6.xlsx]Calculations!PivotTable2</c:name>
    <c:fmtId val="6"/>
  </c:pivotSource>
  <c:chart>
    <c:autoTitleDeleted val="1"/>
    <c:pivotFmts>
      <c:pivotFmt>
        <c:idx val="0"/>
        <c:spPr>
          <a:gradFill>
            <a:gsLst>
              <a:gs pos="0">
                <a:srgbClr val="0070B1">
                  <a:lumMod val="99000"/>
                  <a:lumOff val="1000"/>
                </a:srgbClr>
              </a:gs>
              <a:gs pos="100000">
                <a:srgbClr val="00B7D2"/>
              </a:gs>
            </a:gsLst>
            <a:lin ang="0" scaled="0"/>
          </a:gradFill>
          <a:ln w="101600">
            <a:gradFill>
              <a:gsLst>
                <a:gs pos="0">
                  <a:srgbClr val="0070B1"/>
                </a:gs>
                <a:gs pos="100000">
                  <a:srgbClr val="00B7D2"/>
                </a:gs>
              </a:gsLst>
              <a:lin ang="0" scaled="0"/>
            </a:gra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20000">
                <a:srgbClr val="196B24">
                  <a:lumMod val="75000"/>
                </a:srgbClr>
              </a:gs>
              <a:gs pos="100000">
                <a:srgbClr val="196B24">
                  <a:lumMod val="40000"/>
                  <a:lumOff val="60000"/>
                </a:srgbClr>
              </a:gs>
            </a:gsLst>
            <a:lin ang="0" scaled="0"/>
          </a:gradFill>
          <a:ln w="101600">
            <a:gradFill>
              <a:gsLst>
                <a:gs pos="0">
                  <a:srgbClr val="196B24">
                    <a:lumMod val="75000"/>
                  </a:srgbClr>
                </a:gs>
                <a:gs pos="100000">
                  <a:srgbClr val="196B24">
                    <a:lumMod val="40000"/>
                    <a:lumOff val="60000"/>
                  </a:srgbClr>
                </a:gs>
              </a:gsLst>
              <a:lin ang="0" scaled="0"/>
            </a:gradFill>
          </a:ln>
          <a:effectLst>
            <a:outerShdw blurRad="50800" dist="38100" dir="5400000" algn="ctr" rotWithShape="0">
              <a:srgbClr val="141643">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70B1">
                  <a:lumMod val="99000"/>
                  <a:lumOff val="1000"/>
                </a:srgbClr>
              </a:gs>
              <a:gs pos="100000">
                <a:srgbClr val="00B7D2"/>
              </a:gs>
            </a:gsLst>
            <a:lin ang="0" scaled="0"/>
          </a:gradFill>
          <a:ln w="101600">
            <a:gradFill>
              <a:gsLst>
                <a:gs pos="0">
                  <a:srgbClr val="0070B1"/>
                </a:gs>
                <a:gs pos="100000">
                  <a:srgbClr val="00B7D2"/>
                </a:gs>
              </a:gsLst>
              <a:lin ang="0" scaled="0"/>
            </a:gra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20000">
                <a:srgbClr val="196B24">
                  <a:lumMod val="75000"/>
                </a:srgbClr>
              </a:gs>
              <a:gs pos="100000">
                <a:srgbClr val="196B24">
                  <a:lumMod val="40000"/>
                  <a:lumOff val="60000"/>
                </a:srgbClr>
              </a:gs>
            </a:gsLst>
            <a:lin ang="0" scaled="0"/>
          </a:gradFill>
          <a:ln w="101600">
            <a:gradFill>
              <a:gsLst>
                <a:gs pos="0">
                  <a:srgbClr val="196B24">
                    <a:lumMod val="75000"/>
                  </a:srgbClr>
                </a:gs>
                <a:gs pos="100000">
                  <a:srgbClr val="196B24">
                    <a:lumMod val="40000"/>
                    <a:lumOff val="60000"/>
                  </a:srgbClr>
                </a:gs>
              </a:gsLst>
              <a:lin ang="0" scaled="0"/>
            </a:gradFill>
          </a:ln>
          <a:effectLst>
            <a:outerShdw blurRad="50800" dist="38100" dir="5400000" algn="ctr" rotWithShape="0">
              <a:srgbClr val="141643">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A02B93">
                  <a:lumMod val="75000"/>
                </a:srgbClr>
              </a:gs>
              <a:gs pos="100000">
                <a:srgbClr val="FF00FF"/>
              </a:gs>
            </a:gsLst>
            <a:lin ang="0" scaled="0"/>
          </a:gradFill>
          <a:ln w="101600">
            <a:gradFill>
              <a:gsLst>
                <a:gs pos="15000">
                  <a:srgbClr val="1B2399"/>
                </a:gs>
                <a:gs pos="100000">
                  <a:srgbClr val="374AEC"/>
                </a:gs>
              </a:gsLst>
              <a:lin ang="0" scaled="0"/>
            </a:gra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32000">
                <a:srgbClr val="1B2399"/>
              </a:gs>
              <a:gs pos="100000">
                <a:srgbClr val="374AEC"/>
              </a:gs>
            </a:gsLst>
            <a:lin ang="0" scaled="0"/>
          </a:gradFill>
          <a:ln w="101600">
            <a:gradFill>
              <a:gsLst>
                <a:gs pos="25000">
                  <a:srgbClr val="A02B93">
                    <a:lumMod val="75000"/>
                  </a:srgbClr>
                </a:gs>
                <a:gs pos="100000">
                  <a:srgbClr val="FF00FF"/>
                </a:gs>
              </a:gsLst>
              <a:lin ang="0" scaled="0"/>
            </a:gradFill>
          </a:ln>
          <a:effectLst>
            <a:outerShdw blurRad="50800" dist="38100" dir="5400000" algn="ctr" rotWithShape="0">
              <a:srgbClr val="141643">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Calculations!$N$9</c:f>
              <c:strCache>
                <c:ptCount val="1"/>
                <c:pt idx="0">
                  <c:v>Net Sales</c:v>
                </c:pt>
              </c:strCache>
            </c:strRef>
          </c:tx>
          <c:spPr>
            <a:gradFill>
              <a:gsLst>
                <a:gs pos="0">
                  <a:srgbClr val="A02B93">
                    <a:lumMod val="75000"/>
                  </a:srgbClr>
                </a:gs>
                <a:gs pos="100000">
                  <a:srgbClr val="FF00FF"/>
                </a:gs>
              </a:gsLst>
              <a:lin ang="0" scaled="0"/>
            </a:gradFill>
            <a:ln w="101600">
              <a:gradFill>
                <a:gsLst>
                  <a:gs pos="15000">
                    <a:srgbClr val="1B2399"/>
                  </a:gs>
                  <a:gs pos="100000">
                    <a:srgbClr val="374AEC"/>
                  </a:gs>
                </a:gsLst>
                <a:lin ang="0" scaled="0"/>
              </a:grad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Calculations!$M$10:$M$14</c:f>
              <c:strCache>
                <c:ptCount val="4"/>
                <c:pt idx="0">
                  <c:v>West</c:v>
                </c:pt>
                <c:pt idx="1">
                  <c:v>East</c:v>
                </c:pt>
                <c:pt idx="2">
                  <c:v>Central</c:v>
                </c:pt>
                <c:pt idx="3">
                  <c:v>South</c:v>
                </c:pt>
              </c:strCache>
            </c:strRef>
          </c:cat>
          <c:val>
            <c:numRef>
              <c:f>Calculations!$N$10:$N$14</c:f>
              <c:numCache>
                <c:formatCode>_("$"* #,##0_);_("$"* \(#,##0\);_("$"* "-"??_);_(@_)</c:formatCode>
                <c:ptCount val="4"/>
                <c:pt idx="0">
                  <c:v>147692.06100000007</c:v>
                </c:pt>
                <c:pt idx="1">
                  <c:v>127511.0849999999</c:v>
                </c:pt>
                <c:pt idx="2">
                  <c:v>104297.62860000005</c:v>
                </c:pt>
                <c:pt idx="3">
                  <c:v>103913.37950000001</c:v>
                </c:pt>
              </c:numCache>
            </c:numRef>
          </c:val>
          <c:extLst>
            <c:ext xmlns:c16="http://schemas.microsoft.com/office/drawing/2014/chart" uri="{C3380CC4-5D6E-409C-BE32-E72D297353CC}">
              <c16:uniqueId val="{00000000-99B2-413C-8911-65C6B3132306}"/>
            </c:ext>
          </c:extLst>
        </c:ser>
        <c:ser>
          <c:idx val="1"/>
          <c:order val="1"/>
          <c:tx>
            <c:strRef>
              <c:f>Calculations!$O$9</c:f>
              <c:strCache>
                <c:ptCount val="1"/>
                <c:pt idx="0">
                  <c:v>Net Profit</c:v>
                </c:pt>
              </c:strCache>
            </c:strRef>
          </c:tx>
          <c:spPr>
            <a:gradFill>
              <a:gsLst>
                <a:gs pos="32000">
                  <a:srgbClr val="1B2399"/>
                </a:gs>
                <a:gs pos="100000">
                  <a:srgbClr val="374AEC"/>
                </a:gs>
              </a:gsLst>
              <a:lin ang="0" scaled="0"/>
            </a:gradFill>
            <a:ln w="101600">
              <a:gradFill>
                <a:gsLst>
                  <a:gs pos="25000">
                    <a:srgbClr val="A02B93">
                      <a:lumMod val="75000"/>
                    </a:srgbClr>
                  </a:gs>
                  <a:gs pos="100000">
                    <a:srgbClr val="FF00FF"/>
                  </a:gs>
                </a:gsLst>
                <a:lin ang="0" scaled="0"/>
              </a:gradFill>
            </a:ln>
            <a:effectLst>
              <a:outerShdw blurRad="50800" dist="38100" dir="5400000" algn="ctr" rotWithShape="0">
                <a:srgbClr val="141643">
                  <a:alpha val="4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Calculations!$M$10:$M$14</c:f>
              <c:strCache>
                <c:ptCount val="4"/>
                <c:pt idx="0">
                  <c:v>West</c:v>
                </c:pt>
                <c:pt idx="1">
                  <c:v>East</c:v>
                </c:pt>
                <c:pt idx="2">
                  <c:v>Central</c:v>
                </c:pt>
                <c:pt idx="3">
                  <c:v>South</c:v>
                </c:pt>
              </c:strCache>
            </c:strRef>
          </c:cat>
          <c:val>
            <c:numRef>
              <c:f>Calculations!$O$10:$O$14</c:f>
              <c:numCache>
                <c:formatCode>_("$"* #,##0_);_("$"* \(#,##0\);_("$"* "-"??_);_(@_)</c:formatCode>
                <c:ptCount val="4"/>
                <c:pt idx="0">
                  <c:v>20059.025600000139</c:v>
                </c:pt>
                <c:pt idx="1">
                  <c:v>16553.983199999871</c:v>
                </c:pt>
                <c:pt idx="2">
                  <c:v>475.77970000004279</c:v>
                </c:pt>
                <c:pt idx="3">
                  <c:v>11914.303199999966</c:v>
                </c:pt>
              </c:numCache>
            </c:numRef>
          </c:val>
          <c:extLst>
            <c:ext xmlns:c16="http://schemas.microsoft.com/office/drawing/2014/chart" uri="{C3380CC4-5D6E-409C-BE32-E72D297353CC}">
              <c16:uniqueId val="{00000001-99B2-413C-8911-65C6B3132306}"/>
            </c:ext>
          </c:extLst>
        </c:ser>
        <c:dLbls>
          <c:showLegendKey val="0"/>
          <c:showVal val="0"/>
          <c:showCatName val="0"/>
          <c:showSerName val="0"/>
          <c:showPercent val="0"/>
          <c:showBubbleSize val="0"/>
        </c:dLbls>
        <c:gapWidth val="32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_(&quot;$&quot;* #,##0_);_(&quot;$&quot;* \(#,##0\);_(&quot;$&quot;* &quot;-&quot;??_);_(@_)" sourceLinked="1"/>
        <c:majorTickMark val="none"/>
        <c:minorTickMark val="none"/>
        <c:tickLblPos val="nextTo"/>
        <c:crossAx val="55301843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doughnutChart>
        <c:varyColors val="1"/>
        <c:ser>
          <c:idx val="1"/>
          <c:order val="0"/>
          <c:dPt>
            <c:idx val="0"/>
            <c:bubble3D val="0"/>
            <c:spPr>
              <a:gradFill>
                <a:gsLst>
                  <a:gs pos="0">
                    <a:srgbClr val="178BFF"/>
                  </a:gs>
                  <a:gs pos="100000">
                    <a:schemeClr val="tx2">
                      <a:lumMod val="75000"/>
                      <a:lumOff val="25000"/>
                    </a:schemeClr>
                  </a:gs>
                </a:gsLst>
                <a:lin ang="5400000" scaled="0"/>
              </a:gradFill>
              <a:ln>
                <a:noFill/>
              </a:ln>
              <a:effectLst/>
            </c:spPr>
            <c:extLst>
              <c:ext xmlns:c16="http://schemas.microsoft.com/office/drawing/2014/chart" uri="{C3380CC4-5D6E-409C-BE32-E72D297353CC}">
                <c16:uniqueId val="{0000001D-699F-49A8-A4EA-F244F8509CAB}"/>
              </c:ext>
            </c:extLst>
          </c:dPt>
          <c:dPt>
            <c:idx val="1"/>
            <c:bubble3D val="0"/>
            <c:spPr>
              <a:gradFill>
                <a:gsLst>
                  <a:gs pos="0">
                    <a:schemeClr val="accent1">
                      <a:lumMod val="60000"/>
                      <a:lumOff val="40000"/>
                    </a:schemeClr>
                  </a:gs>
                  <a:gs pos="100000">
                    <a:schemeClr val="accent4">
                      <a:lumMod val="75000"/>
                    </a:schemeClr>
                  </a:gs>
                </a:gsLst>
                <a:lin ang="5400000" scaled="0"/>
              </a:gradFill>
              <a:ln>
                <a:noFill/>
              </a:ln>
              <a:effectLst/>
            </c:spPr>
            <c:extLst>
              <c:ext xmlns:c16="http://schemas.microsoft.com/office/drawing/2014/chart" uri="{C3380CC4-5D6E-409C-BE32-E72D297353CC}">
                <c16:uniqueId val="{0000001E-699F-49A8-A4EA-F244F8509CAB}"/>
              </c:ext>
            </c:extLst>
          </c:dPt>
          <c:dPt>
            <c:idx val="2"/>
            <c:bubble3D val="0"/>
            <c:spPr>
              <a:gradFill>
                <a:gsLst>
                  <a:gs pos="0">
                    <a:srgbClr val="178BFF"/>
                  </a:gs>
                  <a:gs pos="100000">
                    <a:srgbClr val="8BDBFF"/>
                  </a:gs>
                </a:gsLst>
                <a:lin ang="5400000" scaled="0"/>
              </a:gradFill>
              <a:ln>
                <a:noFill/>
              </a:ln>
              <a:effectLst/>
            </c:spPr>
            <c:extLst>
              <c:ext xmlns:c16="http://schemas.microsoft.com/office/drawing/2014/chart" uri="{C3380CC4-5D6E-409C-BE32-E72D297353CC}">
                <c16:uniqueId val="{0000001F-699F-49A8-A4EA-F244F8509CAB}"/>
              </c:ext>
            </c:extLst>
          </c:dPt>
          <c:cat>
            <c:strRef>
              <c:f>Calculations!$U$17:$U$19</c:f>
              <c:strCache>
                <c:ptCount val="3"/>
                <c:pt idx="0">
                  <c:v>Consumer</c:v>
                </c:pt>
                <c:pt idx="1">
                  <c:v>Corporate</c:v>
                </c:pt>
                <c:pt idx="2">
                  <c:v>Home Office</c:v>
                </c:pt>
              </c:strCache>
            </c:strRef>
          </c:cat>
          <c:val>
            <c:numRef>
              <c:f>Calculations!$V$17:$V$19</c:f>
              <c:numCache>
                <c:formatCode>0%</c:formatCode>
                <c:ptCount val="3"/>
                <c:pt idx="0">
                  <c:v>0.54929487344938333</c:v>
                </c:pt>
                <c:pt idx="1">
                  <c:v>0.26704058332825698</c:v>
                </c:pt>
                <c:pt idx="2">
                  <c:v>0.18366454322236</c:v>
                </c:pt>
              </c:numCache>
            </c:numRef>
          </c:val>
          <c:extLst>
            <c:ext xmlns:c16="http://schemas.microsoft.com/office/drawing/2014/chart" uri="{C3380CC4-5D6E-409C-BE32-E72D297353CC}">
              <c16:uniqueId val="{00000000-699F-49A8-A4EA-F244F8509CAB}"/>
            </c:ext>
          </c:extLst>
        </c:ser>
        <c:ser>
          <c:idx val="2"/>
          <c:order val="1"/>
          <c:dPt>
            <c:idx val="0"/>
            <c:bubble3D val="0"/>
            <c:spPr>
              <a:gradFill>
                <a:gsLst>
                  <a:gs pos="0">
                    <a:srgbClr val="178BFF"/>
                  </a:gs>
                  <a:gs pos="100000">
                    <a:schemeClr val="tx2">
                      <a:lumMod val="75000"/>
                      <a:lumOff val="25000"/>
                    </a:schemeClr>
                  </a:gs>
                </a:gsLst>
                <a:lin ang="5400000" scaled="0"/>
              </a:gradFill>
              <a:ln>
                <a:noFill/>
              </a:ln>
              <a:effectLst/>
            </c:spPr>
            <c:extLst>
              <c:ext xmlns:c16="http://schemas.microsoft.com/office/drawing/2014/chart" uri="{C3380CC4-5D6E-409C-BE32-E72D297353CC}">
                <c16:uniqueId val="{00000002-699F-49A8-A4EA-F244F8509CAB}"/>
              </c:ext>
            </c:extLst>
          </c:dPt>
          <c:dPt>
            <c:idx val="1"/>
            <c:bubble3D val="0"/>
            <c:spPr>
              <a:gradFill>
                <a:gsLst>
                  <a:gs pos="0">
                    <a:schemeClr val="accent1">
                      <a:lumMod val="60000"/>
                      <a:lumOff val="40000"/>
                    </a:schemeClr>
                  </a:gs>
                  <a:gs pos="100000">
                    <a:schemeClr val="accent4">
                      <a:lumMod val="75000"/>
                    </a:schemeClr>
                  </a:gs>
                </a:gsLst>
                <a:lin ang="5400000" scaled="0"/>
              </a:gradFill>
              <a:ln>
                <a:noFill/>
              </a:ln>
              <a:effectLst/>
            </c:spPr>
            <c:extLst>
              <c:ext xmlns:c16="http://schemas.microsoft.com/office/drawing/2014/chart" uri="{C3380CC4-5D6E-409C-BE32-E72D297353CC}">
                <c16:uniqueId val="{00000004-699F-49A8-A4EA-F244F8509CAB}"/>
              </c:ext>
            </c:extLst>
          </c:dPt>
          <c:dPt>
            <c:idx val="2"/>
            <c:bubble3D val="0"/>
            <c:spPr>
              <a:gradFill>
                <a:gsLst>
                  <a:gs pos="0">
                    <a:srgbClr val="178BFF"/>
                  </a:gs>
                  <a:gs pos="100000">
                    <a:srgbClr val="8BDBFF"/>
                  </a:gs>
                </a:gsLst>
                <a:lin ang="5400000" scaled="0"/>
              </a:gradFill>
              <a:ln>
                <a:noFill/>
              </a:ln>
              <a:effectLst/>
            </c:spPr>
            <c:extLst>
              <c:ext xmlns:c16="http://schemas.microsoft.com/office/drawing/2014/chart" uri="{C3380CC4-5D6E-409C-BE32-E72D297353CC}">
                <c16:uniqueId val="{00000006-699F-49A8-A4EA-F244F8509CAB}"/>
              </c:ext>
            </c:extLst>
          </c:dPt>
          <c:cat>
            <c:strRef>
              <c:f>Calculations!$U$17:$U$19</c:f>
              <c:strCache>
                <c:ptCount val="3"/>
                <c:pt idx="0">
                  <c:v>Consumer</c:v>
                </c:pt>
                <c:pt idx="1">
                  <c:v>Corporate</c:v>
                </c:pt>
                <c:pt idx="2">
                  <c:v>Home Office</c:v>
                </c:pt>
              </c:strCache>
            </c:strRef>
          </c:cat>
          <c:val>
            <c:numRef>
              <c:f>Calculations!$V$17:$V$19</c:f>
              <c:numCache>
                <c:formatCode>0%</c:formatCode>
                <c:ptCount val="3"/>
                <c:pt idx="0">
                  <c:v>0.54929487344938333</c:v>
                </c:pt>
                <c:pt idx="1">
                  <c:v>0.26704058332825698</c:v>
                </c:pt>
                <c:pt idx="2">
                  <c:v>0.18366454322236</c:v>
                </c:pt>
              </c:numCache>
            </c:numRef>
          </c:val>
          <c:extLst>
            <c:ext xmlns:c16="http://schemas.microsoft.com/office/drawing/2014/chart" uri="{C3380CC4-5D6E-409C-BE32-E72D297353CC}">
              <c16:uniqueId val="{00000007-699F-49A8-A4EA-F244F8509CAB}"/>
            </c:ext>
          </c:extLst>
        </c:ser>
        <c:ser>
          <c:idx val="3"/>
          <c:order val="2"/>
          <c:spPr>
            <a:gradFill>
              <a:gsLst>
                <a:gs pos="0">
                  <a:srgbClr val="178BFF"/>
                </a:gs>
                <a:gs pos="100000">
                  <a:srgbClr val="8BDBFF"/>
                </a:gs>
              </a:gsLst>
              <a:lin ang="5400000" scaled="0"/>
            </a:gradFill>
          </c:spPr>
          <c:dPt>
            <c:idx val="0"/>
            <c:bubble3D val="0"/>
            <c:spPr>
              <a:gradFill>
                <a:gsLst>
                  <a:gs pos="0">
                    <a:srgbClr val="178BFF"/>
                  </a:gs>
                  <a:gs pos="100000">
                    <a:schemeClr val="tx2">
                      <a:lumMod val="75000"/>
                      <a:lumOff val="25000"/>
                    </a:schemeClr>
                  </a:gs>
                </a:gsLst>
                <a:lin ang="5400000" scaled="0"/>
              </a:gradFill>
              <a:ln>
                <a:noFill/>
              </a:ln>
              <a:effectLst/>
            </c:spPr>
            <c:extLst>
              <c:ext xmlns:c16="http://schemas.microsoft.com/office/drawing/2014/chart" uri="{C3380CC4-5D6E-409C-BE32-E72D297353CC}">
                <c16:uniqueId val="{00000009-699F-49A8-A4EA-F244F8509CAB}"/>
              </c:ext>
            </c:extLst>
          </c:dPt>
          <c:dPt>
            <c:idx val="1"/>
            <c:bubble3D val="0"/>
            <c:spPr>
              <a:gradFill>
                <a:gsLst>
                  <a:gs pos="0">
                    <a:schemeClr val="accent1">
                      <a:lumMod val="60000"/>
                      <a:lumOff val="40000"/>
                    </a:schemeClr>
                  </a:gs>
                  <a:gs pos="100000">
                    <a:schemeClr val="accent4">
                      <a:lumMod val="75000"/>
                    </a:schemeClr>
                  </a:gs>
                </a:gsLst>
                <a:lin ang="5400000" scaled="0"/>
              </a:gradFill>
              <a:ln>
                <a:noFill/>
              </a:ln>
              <a:effectLst/>
            </c:spPr>
            <c:extLst>
              <c:ext xmlns:c16="http://schemas.microsoft.com/office/drawing/2014/chart" uri="{C3380CC4-5D6E-409C-BE32-E72D297353CC}">
                <c16:uniqueId val="{0000000B-699F-49A8-A4EA-F244F8509CAB}"/>
              </c:ext>
            </c:extLst>
          </c:dPt>
          <c:dPt>
            <c:idx val="2"/>
            <c:bubble3D val="0"/>
            <c:spPr>
              <a:noFill/>
              <a:ln>
                <a:noFill/>
              </a:ln>
              <a:effectLst/>
            </c:spPr>
            <c:extLst>
              <c:ext xmlns:c16="http://schemas.microsoft.com/office/drawing/2014/chart" uri="{C3380CC4-5D6E-409C-BE32-E72D297353CC}">
                <c16:uniqueId val="{0000000D-699F-49A8-A4EA-F244F8509CAB}"/>
              </c:ext>
            </c:extLst>
          </c:dPt>
          <c:cat>
            <c:strRef>
              <c:f>Calculations!$U$17:$U$19</c:f>
              <c:strCache>
                <c:ptCount val="3"/>
                <c:pt idx="0">
                  <c:v>Consumer</c:v>
                </c:pt>
                <c:pt idx="1">
                  <c:v>Corporate</c:v>
                </c:pt>
                <c:pt idx="2">
                  <c:v>Home Office</c:v>
                </c:pt>
              </c:strCache>
            </c:strRef>
          </c:cat>
          <c:val>
            <c:numRef>
              <c:f>Calculations!$V$17:$V$19</c:f>
              <c:numCache>
                <c:formatCode>0%</c:formatCode>
                <c:ptCount val="3"/>
                <c:pt idx="0">
                  <c:v>0.54929487344938333</c:v>
                </c:pt>
                <c:pt idx="1">
                  <c:v>0.26704058332825698</c:v>
                </c:pt>
                <c:pt idx="2">
                  <c:v>0.18366454322236</c:v>
                </c:pt>
              </c:numCache>
            </c:numRef>
          </c:val>
          <c:extLst>
            <c:ext xmlns:c16="http://schemas.microsoft.com/office/drawing/2014/chart" uri="{C3380CC4-5D6E-409C-BE32-E72D297353CC}">
              <c16:uniqueId val="{0000000E-699F-49A8-A4EA-F244F8509CAB}"/>
            </c:ext>
          </c:extLst>
        </c:ser>
        <c:ser>
          <c:idx val="4"/>
          <c:order val="3"/>
          <c:spPr>
            <a:gradFill>
              <a:gsLst>
                <a:gs pos="0">
                  <a:srgbClr val="178BFF"/>
                </a:gs>
                <a:gs pos="100000">
                  <a:srgbClr val="8BDBFF"/>
                </a:gs>
              </a:gsLst>
              <a:lin ang="5400000" scaled="0"/>
            </a:gradFill>
          </c:spPr>
          <c:dPt>
            <c:idx val="0"/>
            <c:bubble3D val="0"/>
            <c:spPr>
              <a:gradFill>
                <a:gsLst>
                  <a:gs pos="0">
                    <a:srgbClr val="178BFF"/>
                  </a:gs>
                  <a:gs pos="100000">
                    <a:schemeClr val="tx2">
                      <a:lumMod val="75000"/>
                      <a:lumOff val="25000"/>
                    </a:schemeClr>
                  </a:gs>
                </a:gsLst>
                <a:lin ang="5400000" scaled="0"/>
              </a:gradFill>
              <a:ln>
                <a:noFill/>
              </a:ln>
              <a:effectLst/>
            </c:spPr>
            <c:extLst>
              <c:ext xmlns:c16="http://schemas.microsoft.com/office/drawing/2014/chart" uri="{C3380CC4-5D6E-409C-BE32-E72D297353CC}">
                <c16:uniqueId val="{00000010-699F-49A8-A4EA-F244F8509CAB}"/>
              </c:ext>
            </c:extLst>
          </c:dPt>
          <c:dPt>
            <c:idx val="1"/>
            <c:bubble3D val="0"/>
            <c:spPr>
              <a:noFill/>
              <a:ln>
                <a:noFill/>
              </a:ln>
              <a:effectLst/>
            </c:spPr>
            <c:extLst>
              <c:ext xmlns:c16="http://schemas.microsoft.com/office/drawing/2014/chart" uri="{C3380CC4-5D6E-409C-BE32-E72D297353CC}">
                <c16:uniqueId val="{00000012-699F-49A8-A4EA-F244F8509CAB}"/>
              </c:ext>
            </c:extLst>
          </c:dPt>
          <c:dPt>
            <c:idx val="2"/>
            <c:bubble3D val="0"/>
            <c:spPr>
              <a:noFill/>
              <a:ln>
                <a:noFill/>
              </a:ln>
              <a:effectLst/>
            </c:spPr>
            <c:extLst>
              <c:ext xmlns:c16="http://schemas.microsoft.com/office/drawing/2014/chart" uri="{C3380CC4-5D6E-409C-BE32-E72D297353CC}">
                <c16:uniqueId val="{00000014-699F-49A8-A4EA-F244F8509CAB}"/>
              </c:ext>
            </c:extLst>
          </c:dPt>
          <c:cat>
            <c:strRef>
              <c:f>Calculations!$U$17:$U$19</c:f>
              <c:strCache>
                <c:ptCount val="3"/>
                <c:pt idx="0">
                  <c:v>Consumer</c:v>
                </c:pt>
                <c:pt idx="1">
                  <c:v>Corporate</c:v>
                </c:pt>
                <c:pt idx="2">
                  <c:v>Home Office</c:v>
                </c:pt>
              </c:strCache>
            </c:strRef>
          </c:cat>
          <c:val>
            <c:numRef>
              <c:f>Calculations!$V$17:$V$19</c:f>
              <c:numCache>
                <c:formatCode>0%</c:formatCode>
                <c:ptCount val="3"/>
                <c:pt idx="0">
                  <c:v>0.54929487344938333</c:v>
                </c:pt>
                <c:pt idx="1">
                  <c:v>0.26704058332825698</c:v>
                </c:pt>
                <c:pt idx="2">
                  <c:v>0.18366454322236</c:v>
                </c:pt>
              </c:numCache>
            </c:numRef>
          </c:val>
          <c:extLst>
            <c:ext xmlns:c16="http://schemas.microsoft.com/office/drawing/2014/chart" uri="{C3380CC4-5D6E-409C-BE32-E72D297353CC}">
              <c16:uniqueId val="{00000015-699F-49A8-A4EA-F244F8509CAB}"/>
            </c:ext>
          </c:extLst>
        </c:ser>
        <c:ser>
          <c:idx val="0"/>
          <c:order val="4"/>
          <c:spPr>
            <a:noFill/>
          </c:spPr>
          <c:dPt>
            <c:idx val="0"/>
            <c:bubble3D val="0"/>
            <c:spPr>
              <a:noFill/>
              <a:ln>
                <a:noFill/>
              </a:ln>
              <a:effectLst/>
            </c:spPr>
            <c:extLst>
              <c:ext xmlns:c16="http://schemas.microsoft.com/office/drawing/2014/chart" uri="{C3380CC4-5D6E-409C-BE32-E72D297353CC}">
                <c16:uniqueId val="{00000017-699F-49A8-A4EA-F244F8509CAB}"/>
              </c:ext>
            </c:extLst>
          </c:dPt>
          <c:dPt>
            <c:idx val="1"/>
            <c:bubble3D val="0"/>
            <c:spPr>
              <a:noFill/>
              <a:ln>
                <a:noFill/>
              </a:ln>
              <a:effectLst/>
            </c:spPr>
            <c:extLst>
              <c:ext xmlns:c16="http://schemas.microsoft.com/office/drawing/2014/chart" uri="{C3380CC4-5D6E-409C-BE32-E72D297353CC}">
                <c16:uniqueId val="{00000019-699F-49A8-A4EA-F244F8509CAB}"/>
              </c:ext>
            </c:extLst>
          </c:dPt>
          <c:dPt>
            <c:idx val="2"/>
            <c:bubble3D val="0"/>
            <c:spPr>
              <a:noFill/>
              <a:ln>
                <a:noFill/>
              </a:ln>
              <a:effectLst/>
            </c:spPr>
            <c:extLst>
              <c:ext xmlns:c16="http://schemas.microsoft.com/office/drawing/2014/chart" uri="{C3380CC4-5D6E-409C-BE32-E72D297353CC}">
                <c16:uniqueId val="{0000001B-699F-49A8-A4EA-F244F8509CAB}"/>
              </c:ext>
            </c:extLst>
          </c:dPt>
          <c:dLbls>
            <c:dLbl>
              <c:idx val="0"/>
              <c:layout>
                <c:manualLayout>
                  <c:x val="0.11461687918449426"/>
                  <c:y val="2.857193393866126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gradFill>
                        <a:gsLst>
                          <a:gs pos="0">
                            <a:srgbClr val="178BFF"/>
                          </a:gs>
                          <a:gs pos="100000">
                            <a:schemeClr val="accent4">
                              <a:lumMod val="75000"/>
                            </a:schemeClr>
                          </a:gs>
                        </a:gsLst>
                        <a:lin ang="9000000" scaled="0"/>
                      </a:gra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7-699F-49A8-A4EA-F244F8509CAB}"/>
                </c:ext>
              </c:extLst>
            </c:dLbl>
            <c:dLbl>
              <c:idx val="1"/>
              <c:layout>
                <c:manualLayout>
                  <c:x val="-0.10721870618173512"/>
                  <c:y val="-5.301421963752003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gradFill>
                        <a:gsLst>
                          <a:gs pos="0">
                            <a:schemeClr val="accent1">
                              <a:lumMod val="60000"/>
                              <a:lumOff val="40000"/>
                            </a:schemeClr>
                          </a:gs>
                          <a:gs pos="100000">
                            <a:schemeClr val="accent4">
                              <a:lumMod val="75000"/>
                            </a:schemeClr>
                          </a:gs>
                        </a:gsLst>
                        <a:lin ang="5400000" scaled="0"/>
                      </a:gra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9-699F-49A8-A4EA-F244F8509CAB}"/>
                </c:ext>
              </c:extLst>
            </c:dLbl>
            <c:dLbl>
              <c:idx val="2"/>
              <c:layout>
                <c:manualLayout>
                  <c:x val="-4.2245059283941046E-2"/>
                  <c:y val="3.1243497968456959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gradFill>
                        <a:gsLst>
                          <a:gs pos="0">
                            <a:srgbClr val="178BFF"/>
                          </a:gs>
                          <a:gs pos="100000">
                            <a:schemeClr val="accent4">
                              <a:lumMod val="20000"/>
                              <a:lumOff val="80000"/>
                            </a:schemeClr>
                          </a:gs>
                        </a:gsLst>
                        <a:lin ang="5400000" scaled="0"/>
                      </a:gra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388164296865701"/>
                      <c:h val="0.26396631199165144"/>
                    </c:manualLayout>
                  </c15:layout>
                </c:ext>
                <c:ext xmlns:c16="http://schemas.microsoft.com/office/drawing/2014/chart" uri="{C3380CC4-5D6E-409C-BE32-E72D297353CC}">
                  <c16:uniqueId val="{0000001B-699F-49A8-A4EA-F244F8509CA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gradFill>
                      <a:gsLst>
                        <a:gs pos="0">
                          <a:srgbClr val="B9C1FF"/>
                        </a:gs>
                        <a:gs pos="33000">
                          <a:srgbClr val="3D4098"/>
                        </a:gs>
                        <a:gs pos="100000">
                          <a:srgbClr val="333787"/>
                        </a:gs>
                      </a:gsLst>
                      <a:lin ang="9000000" scaled="0"/>
                    </a:gra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Calculations!$U$17:$U$19</c:f>
              <c:strCache>
                <c:ptCount val="3"/>
                <c:pt idx="0">
                  <c:v>Consumer</c:v>
                </c:pt>
                <c:pt idx="1">
                  <c:v>Corporate</c:v>
                </c:pt>
                <c:pt idx="2">
                  <c:v>Home Office</c:v>
                </c:pt>
              </c:strCache>
            </c:strRef>
          </c:cat>
          <c:val>
            <c:numRef>
              <c:f>Calculations!$V$17:$V$19</c:f>
              <c:numCache>
                <c:formatCode>0%</c:formatCode>
                <c:ptCount val="3"/>
                <c:pt idx="0">
                  <c:v>0.54929487344938333</c:v>
                </c:pt>
                <c:pt idx="1">
                  <c:v>0.26704058332825698</c:v>
                </c:pt>
                <c:pt idx="2">
                  <c:v>0.18366454322236</c:v>
                </c:pt>
              </c:numCache>
            </c:numRef>
          </c:val>
          <c:extLst>
            <c:ext xmlns:c16="http://schemas.microsoft.com/office/drawing/2014/chart" uri="{C3380CC4-5D6E-409C-BE32-E72D297353CC}">
              <c16:uniqueId val="{0000001C-699F-49A8-A4EA-F244F8509CAB}"/>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chart>
  <c:spPr>
    <a:noFill/>
    <a:ln w="12700" cap="flat" cmpd="sng" algn="ctr">
      <a:noFill/>
      <a:prstDash val="solid"/>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79000">
                  <a:schemeClr val="accent4">
                    <a:lumMod val="60000"/>
                    <a:lumOff val="40000"/>
                  </a:schemeClr>
                </a:gs>
                <a:gs pos="42000">
                  <a:srgbClr val="673FFF"/>
                </a:gs>
                <a:gs pos="0">
                  <a:srgbClr val="10123A"/>
                </a:gs>
              </a:gsLst>
              <a:lin ang="6600000" scaled="0"/>
            </a:gradFill>
            <a:ln>
              <a:solidFill>
                <a:srgbClr val="141643"/>
              </a:solidFill>
            </a:ln>
            <a:effectLst>
              <a:glow rad="127000">
                <a:schemeClr val="accent4">
                  <a:lumMod val="60000"/>
                  <a:lumOff val="40000"/>
                  <a:alpha val="40000"/>
                </a:schemeClr>
              </a:glow>
            </a:effectLst>
          </c:spPr>
          <c:dPt>
            <c:idx val="0"/>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01-CE91-468A-8465-52934D74313E}"/>
              </c:ext>
            </c:extLst>
          </c:dPt>
          <c:dPt>
            <c:idx val="1"/>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03-CE91-468A-8465-52934D74313E}"/>
              </c:ext>
            </c:extLst>
          </c:dPt>
          <c:dPt>
            <c:idx val="2"/>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05-CE91-468A-8465-52934D74313E}"/>
              </c:ext>
            </c:extLst>
          </c:dPt>
          <c:dPt>
            <c:idx val="3"/>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07-CE91-468A-8465-52934D74313E}"/>
              </c:ext>
            </c:extLst>
          </c:dPt>
          <c:dPt>
            <c:idx val="4"/>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09-CE91-468A-8465-52934D74313E}"/>
              </c:ext>
            </c:extLst>
          </c:dPt>
          <c:dPt>
            <c:idx val="5"/>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0B-CE91-468A-8465-52934D74313E}"/>
              </c:ext>
            </c:extLst>
          </c:dPt>
          <c:dPt>
            <c:idx val="6"/>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0D-CE91-468A-8465-52934D74313E}"/>
              </c:ext>
            </c:extLst>
          </c:dPt>
          <c:dPt>
            <c:idx val="7"/>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0F-CE91-468A-8465-52934D74313E}"/>
              </c:ext>
            </c:extLst>
          </c:dPt>
          <c:dPt>
            <c:idx val="8"/>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11-CE91-468A-8465-52934D74313E}"/>
              </c:ext>
            </c:extLst>
          </c:dPt>
          <c:dPt>
            <c:idx val="9"/>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13-CE91-468A-8465-52934D74313E}"/>
              </c:ext>
            </c:extLst>
          </c:dPt>
          <c:dPt>
            <c:idx val="10"/>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15-CE91-468A-8465-52934D74313E}"/>
              </c:ext>
            </c:extLst>
          </c:dPt>
          <c:dPt>
            <c:idx val="11"/>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17-CE91-468A-8465-52934D74313E}"/>
              </c:ext>
            </c:extLst>
          </c:dPt>
          <c:dPt>
            <c:idx val="12"/>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19-CE91-468A-8465-52934D74313E}"/>
              </c:ext>
            </c:extLst>
          </c:dPt>
          <c:dPt>
            <c:idx val="13"/>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1B-CE91-468A-8465-52934D74313E}"/>
              </c:ext>
            </c:extLst>
          </c:dPt>
          <c:dPt>
            <c:idx val="14"/>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1D-CE91-468A-8465-52934D74313E}"/>
              </c:ext>
            </c:extLst>
          </c:dPt>
          <c:dPt>
            <c:idx val="15"/>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1F-CE91-468A-8465-52934D74313E}"/>
              </c:ext>
            </c:extLst>
          </c:dPt>
          <c:dPt>
            <c:idx val="16"/>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21-CE91-468A-8465-52934D74313E}"/>
              </c:ext>
            </c:extLst>
          </c:dPt>
          <c:dPt>
            <c:idx val="17"/>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23-CE91-468A-8465-52934D74313E}"/>
              </c:ext>
            </c:extLst>
          </c:dPt>
          <c:dPt>
            <c:idx val="18"/>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25-CE91-468A-8465-52934D74313E}"/>
              </c:ext>
            </c:extLst>
          </c:dPt>
          <c:dPt>
            <c:idx val="19"/>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27-CE91-468A-8465-52934D74313E}"/>
              </c:ext>
            </c:extLst>
          </c:dPt>
          <c:dPt>
            <c:idx val="20"/>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29-CE91-468A-8465-52934D74313E}"/>
              </c:ext>
            </c:extLst>
          </c:dPt>
          <c:dPt>
            <c:idx val="21"/>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2B-CE91-468A-8465-52934D74313E}"/>
              </c:ext>
            </c:extLst>
          </c:dPt>
          <c:dPt>
            <c:idx val="22"/>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2D-CE91-468A-8465-52934D74313E}"/>
              </c:ext>
            </c:extLst>
          </c:dPt>
          <c:dPt>
            <c:idx val="23"/>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2F-CE91-468A-8465-52934D74313E}"/>
              </c:ext>
            </c:extLst>
          </c:dPt>
          <c:dPt>
            <c:idx val="24"/>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31-CE91-468A-8465-52934D74313E}"/>
              </c:ext>
            </c:extLst>
          </c:dPt>
          <c:dPt>
            <c:idx val="25"/>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33-CE91-468A-8465-52934D74313E}"/>
              </c:ext>
            </c:extLst>
          </c:dPt>
          <c:dPt>
            <c:idx val="26"/>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35-CE91-468A-8465-52934D74313E}"/>
              </c:ext>
            </c:extLst>
          </c:dPt>
          <c:dPt>
            <c:idx val="27"/>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37-CE91-468A-8465-52934D74313E}"/>
              </c:ext>
            </c:extLst>
          </c:dPt>
          <c:dPt>
            <c:idx val="28"/>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39-CE91-468A-8465-52934D74313E}"/>
              </c:ext>
            </c:extLst>
          </c:dPt>
          <c:dPt>
            <c:idx val="29"/>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3B-CE91-468A-8465-52934D74313E}"/>
              </c:ext>
            </c:extLst>
          </c:dPt>
          <c:dPt>
            <c:idx val="30"/>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3D-CE91-468A-8465-52934D74313E}"/>
              </c:ext>
            </c:extLst>
          </c:dPt>
          <c:dPt>
            <c:idx val="31"/>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3F-CE91-468A-8465-52934D74313E}"/>
              </c:ext>
            </c:extLst>
          </c:dPt>
          <c:dPt>
            <c:idx val="32"/>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41-CE91-468A-8465-52934D74313E}"/>
              </c:ext>
            </c:extLst>
          </c:dPt>
          <c:dPt>
            <c:idx val="33"/>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43-CE91-468A-8465-52934D74313E}"/>
              </c:ext>
            </c:extLst>
          </c:dPt>
          <c:dPt>
            <c:idx val="34"/>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45-CE91-468A-8465-52934D74313E}"/>
              </c:ext>
            </c:extLst>
          </c:dPt>
          <c:dPt>
            <c:idx val="35"/>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47-CE91-468A-8465-52934D74313E}"/>
              </c:ext>
            </c:extLst>
          </c:dPt>
          <c:dPt>
            <c:idx val="36"/>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49-CE91-468A-8465-52934D74313E}"/>
              </c:ext>
            </c:extLst>
          </c:dPt>
          <c:dPt>
            <c:idx val="37"/>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4B-CE91-468A-8465-52934D74313E}"/>
              </c:ext>
            </c:extLst>
          </c:dPt>
          <c:dPt>
            <c:idx val="38"/>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4D-CE91-468A-8465-52934D74313E}"/>
              </c:ext>
            </c:extLst>
          </c:dPt>
          <c:dPt>
            <c:idx val="39"/>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4F-CE91-468A-8465-52934D74313E}"/>
              </c:ext>
            </c:extLst>
          </c:dPt>
          <c:dPt>
            <c:idx val="40"/>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51-CE91-468A-8465-52934D74313E}"/>
              </c:ext>
            </c:extLst>
          </c:dPt>
          <c:dPt>
            <c:idx val="41"/>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53-CE91-468A-8465-52934D74313E}"/>
              </c:ext>
            </c:extLst>
          </c:dPt>
          <c:dPt>
            <c:idx val="42"/>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55-CE91-468A-8465-52934D74313E}"/>
              </c:ext>
            </c:extLst>
          </c:dPt>
          <c:dPt>
            <c:idx val="43"/>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57-CE91-468A-8465-52934D74313E}"/>
              </c:ext>
            </c:extLst>
          </c:dPt>
          <c:dPt>
            <c:idx val="44"/>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59-CE91-468A-8465-52934D74313E}"/>
              </c:ext>
            </c:extLst>
          </c:dPt>
          <c:dPt>
            <c:idx val="45"/>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5B-CE91-468A-8465-52934D74313E}"/>
              </c:ext>
            </c:extLst>
          </c:dPt>
          <c:dPt>
            <c:idx val="46"/>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5D-CE91-468A-8465-52934D74313E}"/>
              </c:ext>
            </c:extLst>
          </c:dPt>
          <c:dPt>
            <c:idx val="47"/>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5F-CE91-468A-8465-52934D74313E}"/>
              </c:ext>
            </c:extLst>
          </c:dPt>
          <c:dPt>
            <c:idx val="48"/>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61-CE91-468A-8465-52934D74313E}"/>
              </c:ext>
            </c:extLst>
          </c:dPt>
          <c:dPt>
            <c:idx val="49"/>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63-CE91-468A-8465-52934D74313E}"/>
              </c:ext>
            </c:extLst>
          </c:dPt>
          <c:dPt>
            <c:idx val="50"/>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65-CE91-468A-8465-52934D74313E}"/>
              </c:ext>
            </c:extLst>
          </c:dPt>
          <c:dPt>
            <c:idx val="51"/>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67-CE91-468A-8465-52934D74313E}"/>
              </c:ext>
            </c:extLst>
          </c:dPt>
          <c:dPt>
            <c:idx val="52"/>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69-CE91-468A-8465-52934D74313E}"/>
              </c:ext>
            </c:extLst>
          </c:dPt>
          <c:dPt>
            <c:idx val="53"/>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6B-CE91-468A-8465-52934D74313E}"/>
              </c:ext>
            </c:extLst>
          </c:dPt>
          <c:dPt>
            <c:idx val="54"/>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6D-CE91-468A-8465-52934D74313E}"/>
              </c:ext>
            </c:extLst>
          </c:dPt>
          <c:dPt>
            <c:idx val="55"/>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6F-CE91-468A-8465-52934D74313E}"/>
              </c:ext>
            </c:extLst>
          </c:dPt>
          <c:dPt>
            <c:idx val="56"/>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71-CE91-468A-8465-52934D74313E}"/>
              </c:ext>
            </c:extLst>
          </c:dPt>
          <c:dPt>
            <c:idx val="57"/>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73-CE91-468A-8465-52934D74313E}"/>
              </c:ext>
            </c:extLst>
          </c:dPt>
          <c:dPt>
            <c:idx val="58"/>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75-CE91-468A-8465-52934D74313E}"/>
              </c:ext>
            </c:extLst>
          </c:dPt>
          <c:dPt>
            <c:idx val="59"/>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77-CE91-468A-8465-52934D74313E}"/>
              </c:ext>
            </c:extLst>
          </c:dPt>
          <c:dPt>
            <c:idx val="60"/>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79-CE91-468A-8465-52934D74313E}"/>
              </c:ext>
            </c:extLst>
          </c:dPt>
          <c:dPt>
            <c:idx val="61"/>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7B-CE91-468A-8465-52934D74313E}"/>
              </c:ext>
            </c:extLst>
          </c:dPt>
          <c:dPt>
            <c:idx val="62"/>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7D-CE91-468A-8465-52934D74313E}"/>
              </c:ext>
            </c:extLst>
          </c:dPt>
          <c:dPt>
            <c:idx val="63"/>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7F-CE91-468A-8465-52934D74313E}"/>
              </c:ext>
            </c:extLst>
          </c:dPt>
          <c:dPt>
            <c:idx val="64"/>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81-CE91-468A-8465-52934D74313E}"/>
              </c:ext>
            </c:extLst>
          </c:dPt>
          <c:dPt>
            <c:idx val="65"/>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83-CE91-468A-8465-52934D74313E}"/>
              </c:ext>
            </c:extLst>
          </c:dPt>
          <c:dPt>
            <c:idx val="66"/>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85-CE91-468A-8465-52934D74313E}"/>
              </c:ext>
            </c:extLst>
          </c:dPt>
          <c:dPt>
            <c:idx val="67"/>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87-CE91-468A-8465-52934D74313E}"/>
              </c:ext>
            </c:extLst>
          </c:dPt>
          <c:dPt>
            <c:idx val="68"/>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89-CE91-468A-8465-52934D74313E}"/>
              </c:ext>
            </c:extLst>
          </c:dPt>
          <c:dPt>
            <c:idx val="69"/>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8B-CE91-468A-8465-52934D74313E}"/>
              </c:ext>
            </c:extLst>
          </c:dPt>
          <c:dPt>
            <c:idx val="70"/>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8D-CE91-468A-8465-52934D74313E}"/>
              </c:ext>
            </c:extLst>
          </c:dPt>
          <c:dPt>
            <c:idx val="71"/>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8F-CE91-468A-8465-52934D74313E}"/>
              </c:ext>
            </c:extLst>
          </c:dPt>
          <c:dPt>
            <c:idx val="72"/>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91-CE91-468A-8465-52934D74313E}"/>
              </c:ext>
            </c:extLst>
          </c:dPt>
          <c:dPt>
            <c:idx val="73"/>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93-CE91-468A-8465-52934D74313E}"/>
              </c:ext>
            </c:extLst>
          </c:dPt>
          <c:dPt>
            <c:idx val="74"/>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95-CE91-468A-8465-52934D74313E}"/>
              </c:ext>
            </c:extLst>
          </c:dPt>
          <c:dPt>
            <c:idx val="75"/>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97-CE91-468A-8465-52934D74313E}"/>
              </c:ext>
            </c:extLst>
          </c:dPt>
          <c:dPt>
            <c:idx val="76"/>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99-CE91-468A-8465-52934D74313E}"/>
              </c:ext>
            </c:extLst>
          </c:dPt>
          <c:dPt>
            <c:idx val="77"/>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9B-CE91-468A-8465-52934D74313E}"/>
              </c:ext>
            </c:extLst>
          </c:dPt>
          <c:dPt>
            <c:idx val="78"/>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9D-CE91-468A-8465-52934D74313E}"/>
              </c:ext>
            </c:extLst>
          </c:dPt>
          <c:dPt>
            <c:idx val="79"/>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9F-CE91-468A-8465-52934D74313E}"/>
              </c:ext>
            </c:extLst>
          </c:dPt>
          <c:dPt>
            <c:idx val="80"/>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A1-CE91-468A-8465-52934D74313E}"/>
              </c:ext>
            </c:extLst>
          </c:dPt>
          <c:dPt>
            <c:idx val="81"/>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A3-CE91-468A-8465-52934D74313E}"/>
              </c:ext>
            </c:extLst>
          </c:dPt>
          <c:dPt>
            <c:idx val="82"/>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A5-CE91-468A-8465-52934D74313E}"/>
              </c:ext>
            </c:extLst>
          </c:dPt>
          <c:dPt>
            <c:idx val="83"/>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A7-CE91-468A-8465-52934D74313E}"/>
              </c:ext>
            </c:extLst>
          </c:dPt>
          <c:dPt>
            <c:idx val="84"/>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A9-CE91-468A-8465-52934D74313E}"/>
              </c:ext>
            </c:extLst>
          </c:dPt>
          <c:dPt>
            <c:idx val="85"/>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AB-CE91-468A-8465-52934D74313E}"/>
              </c:ext>
            </c:extLst>
          </c:dPt>
          <c:dPt>
            <c:idx val="86"/>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AD-CE91-468A-8465-52934D74313E}"/>
              </c:ext>
            </c:extLst>
          </c:dPt>
          <c:dPt>
            <c:idx val="87"/>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AF-CE91-468A-8465-52934D74313E}"/>
              </c:ext>
            </c:extLst>
          </c:dPt>
          <c:dPt>
            <c:idx val="88"/>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B1-CE91-468A-8465-52934D74313E}"/>
              </c:ext>
            </c:extLst>
          </c:dPt>
          <c:dPt>
            <c:idx val="89"/>
            <c:bubble3D val="0"/>
            <c:spPr>
              <a:gradFill>
                <a:gsLst>
                  <a:gs pos="79000">
                    <a:schemeClr val="accent4">
                      <a:lumMod val="60000"/>
                      <a:lumOff val="40000"/>
                    </a:schemeClr>
                  </a:gs>
                  <a:gs pos="42000">
                    <a:srgbClr val="673FFF"/>
                  </a:gs>
                  <a:gs pos="0">
                    <a:srgbClr val="10123A"/>
                  </a:gs>
                </a:gsLst>
                <a:lin ang="6600000" scaled="0"/>
              </a:gradFill>
              <a:ln w="19050">
                <a:solidFill>
                  <a:srgbClr val="141643"/>
                </a:solidFill>
              </a:ln>
              <a:effectLst>
                <a:glow rad="127000">
                  <a:schemeClr val="accent4">
                    <a:lumMod val="60000"/>
                    <a:lumOff val="40000"/>
                    <a:alpha val="40000"/>
                  </a:schemeClr>
                </a:glow>
              </a:effectLst>
            </c:spPr>
            <c:extLst>
              <c:ext xmlns:c16="http://schemas.microsoft.com/office/drawing/2014/chart" uri="{C3380CC4-5D6E-409C-BE32-E72D297353CC}">
                <c16:uniqueId val="{000000B3-CE91-468A-8465-52934D74313E}"/>
              </c:ext>
            </c:extLst>
          </c:dPt>
          <c:val>
            <c:numRef>
              <c:f>Calculations!$AM$45:$AM$134</c:f>
              <c:numCache>
                <c:formatCode>General</c:formatCode>
                <c:ptCount val="9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numCache>
            </c:numRef>
          </c:val>
          <c:extLst>
            <c:ext xmlns:c16="http://schemas.microsoft.com/office/drawing/2014/chart" uri="{C3380CC4-5D6E-409C-BE32-E72D297353CC}">
              <c16:uniqueId val="{000000B4-CE91-468A-8465-52934D74313E}"/>
            </c:ext>
          </c:extLst>
        </c:ser>
        <c:dLbls>
          <c:showLegendKey val="0"/>
          <c:showVal val="0"/>
          <c:showCatName val="0"/>
          <c:showSerName val="0"/>
          <c:showPercent val="0"/>
          <c:showBubbleSize val="0"/>
          <c:showLeaderLines val="1"/>
        </c:dLbls>
        <c:firstSliceAng val="0"/>
        <c:holeSize val="50"/>
      </c:doughnutChart>
      <c:doughnutChart>
        <c:varyColors val="1"/>
        <c:ser>
          <c:idx val="1"/>
          <c:order val="1"/>
          <c:tx>
            <c:v>L1</c:v>
          </c:tx>
          <c:spPr>
            <a:ln>
              <a:noFill/>
            </a:ln>
          </c:spPr>
          <c:dPt>
            <c:idx val="0"/>
            <c:bubble3D val="0"/>
            <c:spPr>
              <a:noFill/>
              <a:ln w="19050">
                <a:noFill/>
              </a:ln>
              <a:effectLst/>
            </c:spPr>
            <c:extLst>
              <c:ext xmlns:c16="http://schemas.microsoft.com/office/drawing/2014/chart" uri="{C3380CC4-5D6E-409C-BE32-E72D297353CC}">
                <c16:uniqueId val="{000000B6-CE91-468A-8465-52934D74313E}"/>
              </c:ext>
            </c:extLst>
          </c:dPt>
          <c:dPt>
            <c:idx val="1"/>
            <c:bubble3D val="0"/>
            <c:spPr>
              <a:solidFill>
                <a:schemeClr val="tx1"/>
              </a:solidFill>
              <a:ln w="19050">
                <a:noFill/>
              </a:ln>
              <a:effectLst/>
            </c:spPr>
            <c:extLst>
              <c:ext xmlns:c16="http://schemas.microsoft.com/office/drawing/2014/chart" uri="{C3380CC4-5D6E-409C-BE32-E72D297353CC}">
                <c16:uniqueId val="{000000B8-CE91-468A-8465-52934D74313E}"/>
              </c:ext>
            </c:extLst>
          </c:dPt>
          <c:val>
            <c:numRef>
              <c:f>Calculations!$AL$39:$AM$39</c:f>
              <c:numCache>
                <c:formatCode>0%</c:formatCode>
                <c:ptCount val="2"/>
                <c:pt idx="0">
                  <c:v>0.10136875655044041</c:v>
                </c:pt>
                <c:pt idx="1">
                  <c:v>0.89863124344955958</c:v>
                </c:pt>
              </c:numCache>
            </c:numRef>
          </c:val>
          <c:extLst>
            <c:ext xmlns:c16="http://schemas.microsoft.com/office/drawing/2014/chart" uri="{C3380CC4-5D6E-409C-BE32-E72D297353CC}">
              <c16:uniqueId val="{000000B9-CE91-468A-8465-52934D74313E}"/>
            </c:ext>
          </c:extLst>
        </c:ser>
        <c:ser>
          <c:idx val="2"/>
          <c:order val="2"/>
          <c:tx>
            <c:v>L2</c:v>
          </c:tx>
          <c:spPr>
            <a:ln>
              <a:noFill/>
            </a:ln>
          </c:spPr>
          <c:dPt>
            <c:idx val="0"/>
            <c:bubble3D val="0"/>
            <c:spPr>
              <a:noFill/>
              <a:ln w="19050">
                <a:noFill/>
              </a:ln>
              <a:effectLst/>
            </c:spPr>
            <c:extLst>
              <c:ext xmlns:c16="http://schemas.microsoft.com/office/drawing/2014/chart" uri="{C3380CC4-5D6E-409C-BE32-E72D297353CC}">
                <c16:uniqueId val="{000000BB-CE91-468A-8465-52934D74313E}"/>
              </c:ext>
            </c:extLst>
          </c:dPt>
          <c:dPt>
            <c:idx val="1"/>
            <c:bubble3D val="0"/>
            <c:spPr>
              <a:gradFill>
                <a:gsLst>
                  <a:gs pos="0">
                    <a:srgbClr val="323687"/>
                  </a:gs>
                  <a:gs pos="88000">
                    <a:srgbClr val="10123A"/>
                  </a:gs>
                </a:gsLst>
                <a:lin ang="6600000" scaled="0"/>
              </a:gradFill>
              <a:ln w="19050">
                <a:noFill/>
              </a:ln>
              <a:effectLst/>
            </c:spPr>
            <c:extLst>
              <c:ext xmlns:c16="http://schemas.microsoft.com/office/drawing/2014/chart" uri="{C3380CC4-5D6E-409C-BE32-E72D297353CC}">
                <c16:uniqueId val="{000000BD-CE91-468A-8465-52934D74313E}"/>
              </c:ext>
            </c:extLst>
          </c:dPt>
          <c:val>
            <c:numRef>
              <c:f>Calculations!$AL$40:$AM$40</c:f>
              <c:numCache>
                <c:formatCode>0%</c:formatCode>
                <c:ptCount val="2"/>
                <c:pt idx="0">
                  <c:v>0.10136875655044041</c:v>
                </c:pt>
                <c:pt idx="1">
                  <c:v>0.89863124344955958</c:v>
                </c:pt>
              </c:numCache>
            </c:numRef>
          </c:val>
          <c:extLst>
            <c:ext xmlns:c16="http://schemas.microsoft.com/office/drawing/2014/chart" uri="{C3380CC4-5D6E-409C-BE32-E72D297353CC}">
              <c16:uniqueId val="{000000BE-CE91-468A-8465-52934D74313E}"/>
            </c:ext>
          </c:extLst>
        </c:ser>
        <c:ser>
          <c:idx val="3"/>
          <c:order val="3"/>
          <c:tx>
            <c:v>L3</c:v>
          </c:tx>
          <c:spPr>
            <a:ln>
              <a:noFill/>
            </a:ln>
          </c:spPr>
          <c:dPt>
            <c:idx val="0"/>
            <c:bubble3D val="0"/>
            <c:spPr>
              <a:noFill/>
              <a:ln w="19050">
                <a:noFill/>
              </a:ln>
              <a:effectLst/>
            </c:spPr>
            <c:extLst>
              <c:ext xmlns:c16="http://schemas.microsoft.com/office/drawing/2014/chart" uri="{C3380CC4-5D6E-409C-BE32-E72D297353CC}">
                <c16:uniqueId val="{000000C0-CE91-468A-8465-52934D74313E}"/>
              </c:ext>
            </c:extLst>
          </c:dPt>
          <c:dPt>
            <c:idx val="1"/>
            <c:bubble3D val="0"/>
            <c:spPr>
              <a:solidFill>
                <a:schemeClr val="tx1"/>
              </a:solidFill>
              <a:ln w="19050">
                <a:noFill/>
              </a:ln>
              <a:effectLst/>
            </c:spPr>
            <c:extLst>
              <c:ext xmlns:c16="http://schemas.microsoft.com/office/drawing/2014/chart" uri="{C3380CC4-5D6E-409C-BE32-E72D297353CC}">
                <c16:uniqueId val="{000000C2-CE91-468A-8465-52934D74313E}"/>
              </c:ext>
            </c:extLst>
          </c:dPt>
          <c:val>
            <c:numRef>
              <c:f>Calculations!$AL$41:$AM$41</c:f>
              <c:numCache>
                <c:formatCode>0%</c:formatCode>
                <c:ptCount val="2"/>
                <c:pt idx="0">
                  <c:v>0.10136875655044041</c:v>
                </c:pt>
                <c:pt idx="1">
                  <c:v>0.89863124344955958</c:v>
                </c:pt>
              </c:numCache>
            </c:numRef>
          </c:val>
          <c:extLst>
            <c:ext xmlns:c16="http://schemas.microsoft.com/office/drawing/2014/chart" uri="{C3380CC4-5D6E-409C-BE32-E72D297353CC}">
              <c16:uniqueId val="{000000C3-CE91-468A-8465-52934D74313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25400">
        <a:srgbClr val="673FFF">
          <a:alpha val="40000"/>
        </a:srgbClr>
      </a:glow>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spPr>
            <a:ln>
              <a:noFill/>
            </a:ln>
          </c:spPr>
          <c:dPt>
            <c:idx val="0"/>
            <c:bubble3D val="0"/>
            <c:spPr>
              <a:gradFill>
                <a:gsLst>
                  <a:gs pos="100000">
                    <a:srgbClr val="CC0065"/>
                  </a:gs>
                  <a:gs pos="0">
                    <a:srgbClr val="B30058">
                      <a:alpha val="0"/>
                    </a:srgbClr>
                  </a:gs>
                </a:gsLst>
                <a:lin ang="8100000" scaled="1"/>
              </a:gradFill>
              <a:ln>
                <a:noFill/>
              </a:ln>
            </c:spPr>
            <c:extLst>
              <c:ext xmlns:c16="http://schemas.microsoft.com/office/drawing/2014/chart" uri="{C3380CC4-5D6E-409C-BE32-E72D297353CC}">
                <c16:uniqueId val="{00000001-4938-4978-99BB-6E5A301D7526}"/>
              </c:ext>
            </c:extLst>
          </c:dPt>
          <c:dPt>
            <c:idx val="1"/>
            <c:bubble3D val="0"/>
            <c:spPr>
              <a:gradFill>
                <a:gsLst>
                  <a:gs pos="0">
                    <a:srgbClr val="E60071">
                      <a:alpha val="0"/>
                    </a:srgbClr>
                  </a:gs>
                  <a:gs pos="100000">
                    <a:srgbClr val="FF007E"/>
                  </a:gs>
                </a:gsLst>
                <a:lin ang="9000000" scaled="0"/>
              </a:gradFill>
              <a:ln>
                <a:noFill/>
              </a:ln>
            </c:spPr>
            <c:extLst>
              <c:ext xmlns:c16="http://schemas.microsoft.com/office/drawing/2014/chart" uri="{C3380CC4-5D6E-409C-BE32-E72D297353CC}">
                <c16:uniqueId val="{00000003-4938-4978-99BB-6E5A301D7526}"/>
              </c:ext>
            </c:extLst>
          </c:dPt>
          <c:dPt>
            <c:idx val="2"/>
            <c:bubble3D val="0"/>
            <c:spPr>
              <a:gradFill>
                <a:gsLst>
                  <a:gs pos="0">
                    <a:srgbClr val="FF3398"/>
                  </a:gs>
                  <a:gs pos="100000">
                    <a:srgbClr val="FF1A8B">
                      <a:alpha val="0"/>
                    </a:srgbClr>
                  </a:gs>
                </a:gsLst>
                <a:lin ang="9000000" scaled="0"/>
              </a:gradFill>
              <a:ln>
                <a:noFill/>
              </a:ln>
            </c:spPr>
            <c:extLst>
              <c:ext xmlns:c16="http://schemas.microsoft.com/office/drawing/2014/chart" uri="{C3380CC4-5D6E-409C-BE32-E72D297353CC}">
                <c16:uniqueId val="{00000005-4938-4978-99BB-6E5A301D7526}"/>
              </c:ext>
            </c:extLst>
          </c:dPt>
          <c:dPt>
            <c:idx val="3"/>
            <c:bubble3D val="0"/>
            <c:spPr>
              <a:gradFill>
                <a:gsLst>
                  <a:gs pos="0">
                    <a:srgbClr val="FF4DA5"/>
                  </a:gs>
                  <a:gs pos="100000">
                    <a:srgbClr val="FF3398">
                      <a:alpha val="0"/>
                    </a:srgbClr>
                  </a:gs>
                </a:gsLst>
                <a:lin ang="9000000" scaled="0"/>
              </a:gradFill>
              <a:ln>
                <a:noFill/>
              </a:ln>
            </c:spPr>
            <c:extLst>
              <c:ext xmlns:c16="http://schemas.microsoft.com/office/drawing/2014/chart" uri="{C3380CC4-5D6E-409C-BE32-E72D297353CC}">
                <c16:uniqueId val="{00000007-4938-4978-99BB-6E5A301D7526}"/>
              </c:ext>
            </c:extLst>
          </c:dPt>
          <c:cat>
            <c:strRef>
              <c:f>Calculations!$BF$75:$BF$78</c:f>
              <c:strCache>
                <c:ptCount val="4"/>
                <c:pt idx="0">
                  <c:v>Storage</c:v>
                </c:pt>
                <c:pt idx="1">
                  <c:v>Binders</c:v>
                </c:pt>
                <c:pt idx="2">
                  <c:v>Appliances</c:v>
                </c:pt>
                <c:pt idx="3">
                  <c:v>Paper</c:v>
                </c:pt>
              </c:strCache>
            </c:strRef>
          </c:cat>
          <c:val>
            <c:numRef>
              <c:f>Calculations!$BG$75:$BG$78</c:f>
              <c:numCache>
                <c:formatCode>_("$"* #,##0_);_("$"* \(#,##0\);_("$"* "-"??_);_(@_)</c:formatCode>
                <c:ptCount val="4"/>
                <c:pt idx="0">
                  <c:v>50329.042000000016</c:v>
                </c:pt>
                <c:pt idx="1">
                  <c:v>43453.674999999967</c:v>
                </c:pt>
                <c:pt idx="2">
                  <c:v>15313.624999999996</c:v>
                </c:pt>
                <c:pt idx="3">
                  <c:v>14694.477999999996</c:v>
                </c:pt>
              </c:numCache>
            </c:numRef>
          </c:val>
          <c:extLst>
            <c:ext xmlns:c16="http://schemas.microsoft.com/office/drawing/2014/chart" uri="{C3380CC4-5D6E-409C-BE32-E72D297353CC}">
              <c16:uniqueId val="{00000008-4938-4978-99BB-6E5A301D7526}"/>
            </c:ext>
          </c:extLst>
        </c:ser>
        <c:ser>
          <c:idx val="2"/>
          <c:order val="1"/>
          <c:spPr>
            <a:solidFill>
              <a:srgbClr val="741B47"/>
            </a:solidFill>
            <a:ln>
              <a:noFill/>
            </a:ln>
          </c:spPr>
          <c:dPt>
            <c:idx val="0"/>
            <c:bubble3D val="0"/>
            <c:spPr>
              <a:gradFill>
                <a:gsLst>
                  <a:gs pos="100000">
                    <a:srgbClr val="CC0065"/>
                  </a:gs>
                  <a:gs pos="0">
                    <a:srgbClr val="B30058">
                      <a:alpha val="0"/>
                    </a:srgbClr>
                  </a:gs>
                </a:gsLst>
                <a:lin ang="8100000" scaled="1"/>
              </a:gradFill>
              <a:ln w="19050">
                <a:noFill/>
              </a:ln>
              <a:effectLst/>
            </c:spPr>
            <c:extLst>
              <c:ext xmlns:c16="http://schemas.microsoft.com/office/drawing/2014/chart" uri="{C3380CC4-5D6E-409C-BE32-E72D297353CC}">
                <c16:uniqueId val="{0000000A-4938-4978-99BB-6E5A301D7526}"/>
              </c:ext>
            </c:extLst>
          </c:dPt>
          <c:dPt>
            <c:idx val="1"/>
            <c:bubble3D val="0"/>
            <c:spPr>
              <a:gradFill>
                <a:gsLst>
                  <a:gs pos="0">
                    <a:srgbClr val="E60071">
                      <a:alpha val="0"/>
                    </a:srgbClr>
                  </a:gs>
                  <a:gs pos="100000">
                    <a:srgbClr val="FF007E"/>
                  </a:gs>
                </a:gsLst>
                <a:lin ang="9000000" scaled="0"/>
              </a:gradFill>
              <a:ln w="19050">
                <a:noFill/>
              </a:ln>
              <a:effectLst/>
            </c:spPr>
            <c:extLst>
              <c:ext xmlns:c16="http://schemas.microsoft.com/office/drawing/2014/chart" uri="{C3380CC4-5D6E-409C-BE32-E72D297353CC}">
                <c16:uniqueId val="{0000000C-4938-4978-99BB-6E5A301D7526}"/>
              </c:ext>
            </c:extLst>
          </c:dPt>
          <c:dPt>
            <c:idx val="2"/>
            <c:bubble3D val="0"/>
            <c:spPr>
              <a:gradFill>
                <a:gsLst>
                  <a:gs pos="0">
                    <a:srgbClr val="FF3398"/>
                  </a:gs>
                  <a:gs pos="100000">
                    <a:srgbClr val="FF1A8B">
                      <a:alpha val="0"/>
                    </a:srgbClr>
                  </a:gs>
                </a:gsLst>
                <a:lin ang="9000000" scaled="0"/>
              </a:gradFill>
              <a:ln w="19050">
                <a:noFill/>
              </a:ln>
              <a:effectLst/>
            </c:spPr>
            <c:extLst>
              <c:ext xmlns:c16="http://schemas.microsoft.com/office/drawing/2014/chart" uri="{C3380CC4-5D6E-409C-BE32-E72D297353CC}">
                <c16:uniqueId val="{0000000E-4938-4978-99BB-6E5A301D7526}"/>
              </c:ext>
            </c:extLst>
          </c:dPt>
          <c:dPt>
            <c:idx val="3"/>
            <c:bubble3D val="0"/>
            <c:spPr>
              <a:gradFill>
                <a:gsLst>
                  <a:gs pos="0">
                    <a:srgbClr val="FF4DA5"/>
                  </a:gs>
                  <a:gs pos="100000">
                    <a:srgbClr val="FF3398">
                      <a:alpha val="0"/>
                    </a:srgbClr>
                  </a:gs>
                </a:gsLst>
                <a:lin ang="9000000" scaled="0"/>
              </a:gradFill>
              <a:ln w="19050">
                <a:noFill/>
              </a:ln>
              <a:effectLst/>
            </c:spPr>
            <c:extLst>
              <c:ext xmlns:c16="http://schemas.microsoft.com/office/drawing/2014/chart" uri="{C3380CC4-5D6E-409C-BE32-E72D297353CC}">
                <c16:uniqueId val="{00000010-4938-4978-99BB-6E5A301D7526}"/>
              </c:ext>
            </c:extLst>
          </c:dPt>
          <c:cat>
            <c:strRef>
              <c:f>Calculations!$BF$75:$BF$78</c:f>
              <c:strCache>
                <c:ptCount val="4"/>
                <c:pt idx="0">
                  <c:v>Storage</c:v>
                </c:pt>
                <c:pt idx="1">
                  <c:v>Binders</c:v>
                </c:pt>
                <c:pt idx="2">
                  <c:v>Appliances</c:v>
                </c:pt>
                <c:pt idx="3">
                  <c:v>Paper</c:v>
                </c:pt>
              </c:strCache>
            </c:strRef>
          </c:cat>
          <c:val>
            <c:numRef>
              <c:f>Calculations!$BG$75:$BG$78</c:f>
              <c:numCache>
                <c:formatCode>_("$"* #,##0_);_("$"* \(#,##0\);_("$"* "-"??_);_(@_)</c:formatCode>
                <c:ptCount val="4"/>
                <c:pt idx="0">
                  <c:v>50329.042000000016</c:v>
                </c:pt>
                <c:pt idx="1">
                  <c:v>43453.674999999967</c:v>
                </c:pt>
                <c:pt idx="2">
                  <c:v>15313.624999999996</c:v>
                </c:pt>
                <c:pt idx="3">
                  <c:v>14694.477999999996</c:v>
                </c:pt>
              </c:numCache>
            </c:numRef>
          </c:val>
          <c:extLst>
            <c:ext xmlns:c16="http://schemas.microsoft.com/office/drawing/2014/chart" uri="{C3380CC4-5D6E-409C-BE32-E72D297353CC}">
              <c16:uniqueId val="{00000011-4938-4978-99BB-6E5A301D7526}"/>
            </c:ext>
          </c:extLst>
        </c:ser>
        <c:ser>
          <c:idx val="3"/>
          <c:order val="2"/>
          <c:spPr>
            <a:ln>
              <a:noFill/>
            </a:ln>
          </c:spPr>
          <c:dPt>
            <c:idx val="0"/>
            <c:bubble3D val="0"/>
            <c:spPr>
              <a:gradFill>
                <a:gsLst>
                  <a:gs pos="100000">
                    <a:srgbClr val="CC0065"/>
                  </a:gs>
                  <a:gs pos="0">
                    <a:srgbClr val="B30058">
                      <a:alpha val="0"/>
                    </a:srgbClr>
                  </a:gs>
                </a:gsLst>
                <a:lin ang="8100000" scaled="1"/>
              </a:gradFill>
              <a:ln w="19050">
                <a:noFill/>
              </a:ln>
              <a:effectLst/>
            </c:spPr>
            <c:extLst>
              <c:ext xmlns:c16="http://schemas.microsoft.com/office/drawing/2014/chart" uri="{C3380CC4-5D6E-409C-BE32-E72D297353CC}">
                <c16:uniqueId val="{00000013-4938-4978-99BB-6E5A301D7526}"/>
              </c:ext>
            </c:extLst>
          </c:dPt>
          <c:dPt>
            <c:idx val="1"/>
            <c:bubble3D val="0"/>
            <c:spPr>
              <a:gradFill>
                <a:gsLst>
                  <a:gs pos="0">
                    <a:srgbClr val="E60071">
                      <a:alpha val="0"/>
                    </a:srgbClr>
                  </a:gs>
                  <a:gs pos="100000">
                    <a:srgbClr val="FF007E"/>
                  </a:gs>
                </a:gsLst>
                <a:lin ang="9000000" scaled="0"/>
              </a:gradFill>
              <a:ln w="19050">
                <a:noFill/>
              </a:ln>
              <a:effectLst/>
            </c:spPr>
            <c:extLst>
              <c:ext xmlns:c16="http://schemas.microsoft.com/office/drawing/2014/chart" uri="{C3380CC4-5D6E-409C-BE32-E72D297353CC}">
                <c16:uniqueId val="{00000015-4938-4978-99BB-6E5A301D7526}"/>
              </c:ext>
            </c:extLst>
          </c:dPt>
          <c:dPt>
            <c:idx val="2"/>
            <c:bubble3D val="0"/>
            <c:spPr>
              <a:gradFill>
                <a:gsLst>
                  <a:gs pos="0">
                    <a:srgbClr val="FF3398"/>
                  </a:gs>
                  <a:gs pos="100000">
                    <a:srgbClr val="FF1A8B">
                      <a:alpha val="0"/>
                    </a:srgbClr>
                  </a:gs>
                </a:gsLst>
                <a:lin ang="9000000" scaled="0"/>
              </a:gradFill>
              <a:ln w="19050">
                <a:noFill/>
              </a:ln>
              <a:effectLst/>
            </c:spPr>
            <c:extLst>
              <c:ext xmlns:c16="http://schemas.microsoft.com/office/drawing/2014/chart" uri="{C3380CC4-5D6E-409C-BE32-E72D297353CC}">
                <c16:uniqueId val="{00000017-4938-4978-99BB-6E5A301D7526}"/>
              </c:ext>
            </c:extLst>
          </c:dPt>
          <c:dPt>
            <c:idx val="3"/>
            <c:bubble3D val="0"/>
            <c:spPr>
              <a:noFill/>
              <a:ln w="19050">
                <a:noFill/>
              </a:ln>
              <a:effectLst/>
            </c:spPr>
            <c:extLst>
              <c:ext xmlns:c16="http://schemas.microsoft.com/office/drawing/2014/chart" uri="{C3380CC4-5D6E-409C-BE32-E72D297353CC}">
                <c16:uniqueId val="{00000019-4938-4978-99BB-6E5A301D7526}"/>
              </c:ext>
            </c:extLst>
          </c:dPt>
          <c:cat>
            <c:strRef>
              <c:f>Calculations!$BF$75:$BF$78</c:f>
              <c:strCache>
                <c:ptCount val="4"/>
                <c:pt idx="0">
                  <c:v>Storage</c:v>
                </c:pt>
                <c:pt idx="1">
                  <c:v>Binders</c:v>
                </c:pt>
                <c:pt idx="2">
                  <c:v>Appliances</c:v>
                </c:pt>
                <c:pt idx="3">
                  <c:v>Paper</c:v>
                </c:pt>
              </c:strCache>
            </c:strRef>
          </c:cat>
          <c:val>
            <c:numRef>
              <c:f>Calculations!$BG$75:$BG$78</c:f>
              <c:numCache>
                <c:formatCode>_("$"* #,##0_);_("$"* \(#,##0\);_("$"* "-"??_);_(@_)</c:formatCode>
                <c:ptCount val="4"/>
                <c:pt idx="0">
                  <c:v>50329.042000000016</c:v>
                </c:pt>
                <c:pt idx="1">
                  <c:v>43453.674999999967</c:v>
                </c:pt>
                <c:pt idx="2">
                  <c:v>15313.624999999996</c:v>
                </c:pt>
                <c:pt idx="3">
                  <c:v>14694.477999999996</c:v>
                </c:pt>
              </c:numCache>
            </c:numRef>
          </c:val>
          <c:extLst>
            <c:ext xmlns:c16="http://schemas.microsoft.com/office/drawing/2014/chart" uri="{C3380CC4-5D6E-409C-BE32-E72D297353CC}">
              <c16:uniqueId val="{0000001A-4938-4978-99BB-6E5A301D7526}"/>
            </c:ext>
          </c:extLst>
        </c:ser>
        <c:ser>
          <c:idx val="4"/>
          <c:order val="3"/>
          <c:spPr>
            <a:ln>
              <a:noFill/>
            </a:ln>
          </c:spPr>
          <c:dPt>
            <c:idx val="0"/>
            <c:bubble3D val="0"/>
            <c:spPr>
              <a:gradFill>
                <a:gsLst>
                  <a:gs pos="100000">
                    <a:srgbClr val="CC0065"/>
                  </a:gs>
                  <a:gs pos="0">
                    <a:srgbClr val="B30058">
                      <a:alpha val="0"/>
                    </a:srgbClr>
                  </a:gs>
                </a:gsLst>
                <a:lin ang="8100000" scaled="1"/>
              </a:gradFill>
              <a:ln w="19050">
                <a:noFill/>
              </a:ln>
              <a:effectLst/>
            </c:spPr>
            <c:extLst>
              <c:ext xmlns:c16="http://schemas.microsoft.com/office/drawing/2014/chart" uri="{C3380CC4-5D6E-409C-BE32-E72D297353CC}">
                <c16:uniqueId val="{0000001C-4938-4978-99BB-6E5A301D7526}"/>
              </c:ext>
            </c:extLst>
          </c:dPt>
          <c:dPt>
            <c:idx val="1"/>
            <c:bubble3D val="0"/>
            <c:spPr>
              <a:gradFill>
                <a:gsLst>
                  <a:gs pos="0">
                    <a:srgbClr val="E60071">
                      <a:alpha val="0"/>
                    </a:srgbClr>
                  </a:gs>
                  <a:gs pos="100000">
                    <a:srgbClr val="FF007E"/>
                  </a:gs>
                </a:gsLst>
                <a:lin ang="9000000" scaled="0"/>
              </a:gradFill>
              <a:ln w="19050">
                <a:noFill/>
              </a:ln>
              <a:effectLst/>
            </c:spPr>
            <c:extLst>
              <c:ext xmlns:c16="http://schemas.microsoft.com/office/drawing/2014/chart" uri="{C3380CC4-5D6E-409C-BE32-E72D297353CC}">
                <c16:uniqueId val="{0000001E-4938-4978-99BB-6E5A301D7526}"/>
              </c:ext>
            </c:extLst>
          </c:dPt>
          <c:dPt>
            <c:idx val="2"/>
            <c:bubble3D val="0"/>
            <c:spPr>
              <a:noFill/>
              <a:ln w="19050">
                <a:noFill/>
              </a:ln>
              <a:effectLst/>
            </c:spPr>
            <c:extLst>
              <c:ext xmlns:c16="http://schemas.microsoft.com/office/drawing/2014/chart" uri="{C3380CC4-5D6E-409C-BE32-E72D297353CC}">
                <c16:uniqueId val="{00000020-4938-4978-99BB-6E5A301D7526}"/>
              </c:ext>
            </c:extLst>
          </c:dPt>
          <c:dPt>
            <c:idx val="3"/>
            <c:bubble3D val="0"/>
            <c:spPr>
              <a:noFill/>
              <a:ln w="19050">
                <a:noFill/>
              </a:ln>
              <a:effectLst/>
            </c:spPr>
            <c:extLst>
              <c:ext xmlns:c16="http://schemas.microsoft.com/office/drawing/2014/chart" uri="{C3380CC4-5D6E-409C-BE32-E72D297353CC}">
                <c16:uniqueId val="{00000022-4938-4978-99BB-6E5A301D7526}"/>
              </c:ext>
            </c:extLst>
          </c:dPt>
          <c:cat>
            <c:strRef>
              <c:f>Calculations!$BF$75:$BF$78</c:f>
              <c:strCache>
                <c:ptCount val="4"/>
                <c:pt idx="0">
                  <c:v>Storage</c:v>
                </c:pt>
                <c:pt idx="1">
                  <c:v>Binders</c:v>
                </c:pt>
                <c:pt idx="2">
                  <c:v>Appliances</c:v>
                </c:pt>
                <c:pt idx="3">
                  <c:v>Paper</c:v>
                </c:pt>
              </c:strCache>
            </c:strRef>
          </c:cat>
          <c:val>
            <c:numRef>
              <c:f>Calculations!$BG$75:$BG$78</c:f>
              <c:numCache>
                <c:formatCode>_("$"* #,##0_);_("$"* \(#,##0\);_("$"* "-"??_);_(@_)</c:formatCode>
                <c:ptCount val="4"/>
                <c:pt idx="0">
                  <c:v>50329.042000000016</c:v>
                </c:pt>
                <c:pt idx="1">
                  <c:v>43453.674999999967</c:v>
                </c:pt>
                <c:pt idx="2">
                  <c:v>15313.624999999996</c:v>
                </c:pt>
                <c:pt idx="3">
                  <c:v>14694.477999999996</c:v>
                </c:pt>
              </c:numCache>
            </c:numRef>
          </c:val>
          <c:extLst>
            <c:ext xmlns:c16="http://schemas.microsoft.com/office/drawing/2014/chart" uri="{C3380CC4-5D6E-409C-BE32-E72D297353CC}">
              <c16:uniqueId val="{00000023-4938-4978-99BB-6E5A301D7526}"/>
            </c:ext>
          </c:extLst>
        </c:ser>
        <c:ser>
          <c:idx val="5"/>
          <c:order val="4"/>
          <c:spPr>
            <a:ln>
              <a:noFill/>
            </a:ln>
          </c:spPr>
          <c:dPt>
            <c:idx val="0"/>
            <c:bubble3D val="0"/>
            <c:spPr>
              <a:gradFill>
                <a:gsLst>
                  <a:gs pos="100000">
                    <a:srgbClr val="CC0065"/>
                  </a:gs>
                  <a:gs pos="0">
                    <a:srgbClr val="B30058">
                      <a:alpha val="0"/>
                    </a:srgbClr>
                  </a:gs>
                </a:gsLst>
                <a:lin ang="8100000" scaled="1"/>
              </a:gradFill>
              <a:ln w="19050">
                <a:noFill/>
              </a:ln>
              <a:effectLst/>
            </c:spPr>
            <c:extLst>
              <c:ext xmlns:c16="http://schemas.microsoft.com/office/drawing/2014/chart" uri="{C3380CC4-5D6E-409C-BE32-E72D297353CC}">
                <c16:uniqueId val="{00000025-4938-4978-99BB-6E5A301D7526}"/>
              </c:ext>
            </c:extLst>
          </c:dPt>
          <c:dPt>
            <c:idx val="1"/>
            <c:bubble3D val="0"/>
            <c:spPr>
              <a:noFill/>
              <a:ln w="19050">
                <a:noFill/>
              </a:ln>
              <a:effectLst/>
            </c:spPr>
            <c:extLst>
              <c:ext xmlns:c16="http://schemas.microsoft.com/office/drawing/2014/chart" uri="{C3380CC4-5D6E-409C-BE32-E72D297353CC}">
                <c16:uniqueId val="{00000027-4938-4978-99BB-6E5A301D7526}"/>
              </c:ext>
            </c:extLst>
          </c:dPt>
          <c:dPt>
            <c:idx val="2"/>
            <c:bubble3D val="0"/>
            <c:spPr>
              <a:noFill/>
              <a:ln w="19050">
                <a:noFill/>
              </a:ln>
              <a:effectLst/>
            </c:spPr>
            <c:extLst>
              <c:ext xmlns:c16="http://schemas.microsoft.com/office/drawing/2014/chart" uri="{C3380CC4-5D6E-409C-BE32-E72D297353CC}">
                <c16:uniqueId val="{00000029-4938-4978-99BB-6E5A301D7526}"/>
              </c:ext>
            </c:extLst>
          </c:dPt>
          <c:dPt>
            <c:idx val="3"/>
            <c:bubble3D val="0"/>
            <c:spPr>
              <a:noFill/>
              <a:ln w="19050">
                <a:noFill/>
              </a:ln>
              <a:effectLst/>
            </c:spPr>
            <c:extLst>
              <c:ext xmlns:c16="http://schemas.microsoft.com/office/drawing/2014/chart" uri="{C3380CC4-5D6E-409C-BE32-E72D297353CC}">
                <c16:uniqueId val="{0000002B-4938-4978-99BB-6E5A301D7526}"/>
              </c:ext>
            </c:extLst>
          </c:dPt>
          <c:cat>
            <c:strRef>
              <c:f>Calculations!$BF$75:$BF$78</c:f>
              <c:strCache>
                <c:ptCount val="4"/>
                <c:pt idx="0">
                  <c:v>Storage</c:v>
                </c:pt>
                <c:pt idx="1">
                  <c:v>Binders</c:v>
                </c:pt>
                <c:pt idx="2">
                  <c:v>Appliances</c:v>
                </c:pt>
                <c:pt idx="3">
                  <c:v>Paper</c:v>
                </c:pt>
              </c:strCache>
            </c:strRef>
          </c:cat>
          <c:val>
            <c:numRef>
              <c:f>Calculations!$BG$75:$BG$78</c:f>
              <c:numCache>
                <c:formatCode>_("$"* #,##0_);_("$"* \(#,##0\);_("$"* "-"??_);_(@_)</c:formatCode>
                <c:ptCount val="4"/>
                <c:pt idx="0">
                  <c:v>50329.042000000016</c:v>
                </c:pt>
                <c:pt idx="1">
                  <c:v>43453.674999999967</c:v>
                </c:pt>
                <c:pt idx="2">
                  <c:v>15313.624999999996</c:v>
                </c:pt>
                <c:pt idx="3">
                  <c:v>14694.477999999996</c:v>
                </c:pt>
              </c:numCache>
            </c:numRef>
          </c:val>
          <c:extLst>
            <c:ext xmlns:c16="http://schemas.microsoft.com/office/drawing/2014/chart" uri="{C3380CC4-5D6E-409C-BE32-E72D297353CC}">
              <c16:uniqueId val="{0000002C-4938-4978-99BB-6E5A301D7526}"/>
            </c:ext>
          </c:extLst>
        </c:ser>
        <c:ser>
          <c:idx val="0"/>
          <c:order val="5"/>
          <c:spPr>
            <a:noFill/>
            <a:ln>
              <a:noFill/>
            </a:ln>
            <a:effectLst>
              <a:glow rad="63500">
                <a:schemeClr val="accent5">
                  <a:satMod val="175000"/>
                  <a:alpha val="40000"/>
                </a:schemeClr>
              </a:glow>
            </a:effectLst>
          </c:spPr>
          <c:dPt>
            <c:idx val="0"/>
            <c:bubble3D val="0"/>
            <c:spPr>
              <a:noFill/>
              <a:ln w="19050">
                <a:noFill/>
              </a:ln>
              <a:effectLst>
                <a:glow rad="63500">
                  <a:schemeClr val="accent5">
                    <a:satMod val="175000"/>
                    <a:alpha val="40000"/>
                  </a:schemeClr>
                </a:glow>
              </a:effectLst>
            </c:spPr>
            <c:extLst>
              <c:ext xmlns:c16="http://schemas.microsoft.com/office/drawing/2014/chart" uri="{C3380CC4-5D6E-409C-BE32-E72D297353CC}">
                <c16:uniqueId val="{0000002E-4938-4978-99BB-6E5A301D7526}"/>
              </c:ext>
            </c:extLst>
          </c:dPt>
          <c:dPt>
            <c:idx val="1"/>
            <c:bubble3D val="0"/>
            <c:spPr>
              <a:noFill/>
              <a:ln w="19050">
                <a:noFill/>
              </a:ln>
              <a:effectLst>
                <a:glow rad="63500">
                  <a:schemeClr val="accent5">
                    <a:satMod val="175000"/>
                    <a:alpha val="40000"/>
                  </a:schemeClr>
                </a:glow>
              </a:effectLst>
            </c:spPr>
            <c:extLst>
              <c:ext xmlns:c16="http://schemas.microsoft.com/office/drawing/2014/chart" uri="{C3380CC4-5D6E-409C-BE32-E72D297353CC}">
                <c16:uniqueId val="{00000030-4938-4978-99BB-6E5A301D7526}"/>
              </c:ext>
            </c:extLst>
          </c:dPt>
          <c:dPt>
            <c:idx val="2"/>
            <c:bubble3D val="0"/>
            <c:spPr>
              <a:noFill/>
              <a:ln w="19050">
                <a:noFill/>
              </a:ln>
              <a:effectLst>
                <a:glow rad="63500">
                  <a:schemeClr val="accent5">
                    <a:satMod val="175000"/>
                    <a:alpha val="40000"/>
                  </a:schemeClr>
                </a:glow>
              </a:effectLst>
            </c:spPr>
            <c:extLst>
              <c:ext xmlns:c16="http://schemas.microsoft.com/office/drawing/2014/chart" uri="{C3380CC4-5D6E-409C-BE32-E72D297353CC}">
                <c16:uniqueId val="{00000032-4938-4978-99BB-6E5A301D7526}"/>
              </c:ext>
            </c:extLst>
          </c:dPt>
          <c:dPt>
            <c:idx val="3"/>
            <c:bubble3D val="0"/>
            <c:spPr>
              <a:noFill/>
              <a:ln w="19050">
                <a:noFill/>
              </a:ln>
              <a:effectLst>
                <a:glow rad="63500">
                  <a:schemeClr val="accent5">
                    <a:satMod val="175000"/>
                    <a:alpha val="40000"/>
                  </a:schemeClr>
                </a:glow>
              </a:effectLst>
            </c:spPr>
            <c:extLst>
              <c:ext xmlns:c16="http://schemas.microsoft.com/office/drawing/2014/chart" uri="{C3380CC4-5D6E-409C-BE32-E72D297353CC}">
                <c16:uniqueId val="{00000034-4938-4978-99BB-6E5A301D7526}"/>
              </c:ext>
            </c:extLst>
          </c:dPt>
          <c:dLbls>
            <c:dLbl>
              <c:idx val="0"/>
              <c:layout>
                <c:manualLayout>
                  <c:x val="8.7136384632987438E-2"/>
                  <c:y val="7.1721812040515975E-2"/>
                </c:manualLayout>
              </c:layout>
              <c:spPr>
                <a:noFill/>
                <a:ln>
                  <a:noFill/>
                </a:ln>
                <a:effectLst/>
              </c:spPr>
              <c:txPr>
                <a:bodyPr wrap="square" lIns="38100" tIns="19050" rIns="38100" bIns="19050" anchor="ctr">
                  <a:noAutofit/>
                </a:bodyPr>
                <a:lstStyle/>
                <a:p>
                  <a:pPr>
                    <a:defRPr>
                      <a:solidFill>
                        <a:schemeClr val="bg1"/>
                      </a:solidFill>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784518420733298"/>
                      <c:h val="0.24892371003482114"/>
                    </c:manualLayout>
                  </c15:layout>
                </c:ext>
                <c:ext xmlns:c16="http://schemas.microsoft.com/office/drawing/2014/chart" uri="{C3380CC4-5D6E-409C-BE32-E72D297353CC}">
                  <c16:uniqueId val="{0000002E-4938-4978-99BB-6E5A301D7526}"/>
                </c:ext>
              </c:extLst>
            </c:dLbl>
            <c:dLbl>
              <c:idx val="1"/>
              <c:layout>
                <c:manualLayout>
                  <c:x val="-7.5518233010570299E-2"/>
                  <c:y val="-1.2384081722792094E-16"/>
                </c:manualLayout>
              </c:layout>
              <c:spPr>
                <a:noFill/>
                <a:ln>
                  <a:noFill/>
                </a:ln>
                <a:effectLst/>
              </c:spPr>
              <c:txPr>
                <a:bodyPr wrap="square" lIns="38100" tIns="19050" rIns="38100" bIns="19050" anchor="ctr">
                  <a:noAutofit/>
                </a:bodyPr>
                <a:lstStyle/>
                <a:p>
                  <a:pPr>
                    <a:defRPr>
                      <a:solidFill>
                        <a:schemeClr val="bg1"/>
                      </a:solidFill>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9579910960755679"/>
                      <c:h val="0.20680556146546955"/>
                    </c:manualLayout>
                  </c15:layout>
                </c:ext>
                <c:ext xmlns:c16="http://schemas.microsoft.com/office/drawing/2014/chart" uri="{C3380CC4-5D6E-409C-BE32-E72D297353CC}">
                  <c16:uniqueId val="{00000030-4938-4978-99BB-6E5A301D7526}"/>
                </c:ext>
              </c:extLst>
            </c:dLbl>
            <c:dLbl>
              <c:idx val="2"/>
              <c:layout>
                <c:manualLayout>
                  <c:x val="-6.3899814612114844E-2"/>
                  <c:y val="2.0265095102336071E-2"/>
                </c:manualLayout>
              </c:layout>
              <c:spPr>
                <a:noFill/>
                <a:ln>
                  <a:noFill/>
                </a:ln>
                <a:effectLst/>
              </c:spPr>
              <c:txPr>
                <a:bodyPr wrap="square" lIns="38100" tIns="19050" rIns="38100" bIns="19050" anchor="ctr">
                  <a:noAutofit/>
                </a:bodyPr>
                <a:lstStyle/>
                <a:p>
                  <a:pPr>
                    <a:defRPr>
                      <a:solidFill>
                        <a:schemeClr val="bg1"/>
                      </a:solidFill>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623876660566348"/>
                      <c:h val="0.20005052976469087"/>
                    </c:manualLayout>
                  </c15:layout>
                </c:ext>
                <c:ext xmlns:c16="http://schemas.microsoft.com/office/drawing/2014/chart" uri="{C3380CC4-5D6E-409C-BE32-E72D297353CC}">
                  <c16:uniqueId val="{00000032-4938-4978-99BB-6E5A301D7526}"/>
                </c:ext>
              </c:extLst>
            </c:dLbl>
            <c:dLbl>
              <c:idx val="3"/>
              <c:showLegendKey val="0"/>
              <c:showVal val="0"/>
              <c:showCatName val="1"/>
              <c:showSerName val="0"/>
              <c:showPercent val="1"/>
              <c:showBubbleSize val="0"/>
              <c:extLst>
                <c:ext xmlns:c15="http://schemas.microsoft.com/office/drawing/2012/chart" uri="{CE6537A1-D6FC-4f65-9D91-7224C49458BB}">
                  <c15:layout>
                    <c:manualLayout>
                      <c:w val="0.24310213474184647"/>
                      <c:h val="0.27748585989228425"/>
                    </c:manualLayout>
                  </c15:layout>
                </c:ext>
                <c:ext xmlns:c16="http://schemas.microsoft.com/office/drawing/2014/chart" uri="{C3380CC4-5D6E-409C-BE32-E72D297353CC}">
                  <c16:uniqueId val="{00000034-4938-4978-99BB-6E5A301D7526}"/>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Calculations!$BF$75:$BF$78</c:f>
              <c:strCache>
                <c:ptCount val="4"/>
                <c:pt idx="0">
                  <c:v>Storage</c:v>
                </c:pt>
                <c:pt idx="1">
                  <c:v>Binders</c:v>
                </c:pt>
                <c:pt idx="2">
                  <c:v>Appliances</c:v>
                </c:pt>
                <c:pt idx="3">
                  <c:v>Paper</c:v>
                </c:pt>
              </c:strCache>
            </c:strRef>
          </c:cat>
          <c:val>
            <c:numRef>
              <c:f>Calculations!$BG$75:$BG$78</c:f>
              <c:numCache>
                <c:formatCode>_("$"* #,##0_);_("$"* \(#,##0\);_("$"* "-"??_);_(@_)</c:formatCode>
                <c:ptCount val="4"/>
                <c:pt idx="0">
                  <c:v>50329.042000000016</c:v>
                </c:pt>
                <c:pt idx="1">
                  <c:v>43453.674999999967</c:v>
                </c:pt>
                <c:pt idx="2">
                  <c:v>15313.624999999996</c:v>
                </c:pt>
                <c:pt idx="3">
                  <c:v>14694.477999999996</c:v>
                </c:pt>
              </c:numCache>
            </c:numRef>
          </c:val>
          <c:extLst>
            <c:ext xmlns:c16="http://schemas.microsoft.com/office/drawing/2014/chart" uri="{C3380CC4-5D6E-409C-BE32-E72D297353CC}">
              <c16:uniqueId val="{00000035-4938-4978-99BB-6E5A301D7526}"/>
            </c:ext>
          </c:extLst>
        </c:ser>
        <c:dLbls>
          <c:showLegendKey val="0"/>
          <c:showVal val="0"/>
          <c:showCatName val="0"/>
          <c:showSerName val="0"/>
          <c:showPercent val="0"/>
          <c:showBubbleSize val="0"/>
          <c:showLeaderLines val="1"/>
        </c:dLbls>
        <c:firstSliceAng val="0"/>
        <c:holeSize val="40"/>
      </c:doughnutChart>
      <c:spPr>
        <a:effectLst>
          <a:glow rad="101600">
            <a:schemeClr val="accent5">
              <a:satMod val="175000"/>
              <a:alpha val="40000"/>
            </a:schemeClr>
          </a:glow>
        </a:effectLst>
      </c:spPr>
    </c:plotArea>
    <c:plotVisOnly val="1"/>
    <c:dispBlanksAs val="gap"/>
    <c:showDLblsOverMax val="0"/>
    <c:extLst/>
  </c:chart>
  <c:spPr>
    <a:noFill/>
    <a:ln>
      <a:noFill/>
    </a:ln>
    <a:effectLst>
      <a:glow rad="228600">
        <a:schemeClr val="accent5">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01600" cap="flat">
            <a:gradFill>
              <a:gsLst>
                <a:gs pos="0">
                  <a:srgbClr val="374AEC"/>
                </a:gs>
                <a:gs pos="100000">
                  <a:srgbClr val="1B2399">
                    <a:alpha val="98000"/>
                  </a:srgb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flat">
            <a:solidFill>
              <a:srgbClr val="FF0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Calculations!$BT$9</c:f>
              <c:strCache>
                <c:ptCount val="1"/>
                <c:pt idx="0">
                  <c:v>Net Sales</c:v>
                </c:pt>
              </c:strCache>
            </c:strRef>
          </c:tx>
          <c:spPr>
            <a:solidFill>
              <a:schemeClr val="accent1"/>
            </a:solidFill>
            <a:ln w="101600" cap="flat">
              <a:gradFill>
                <a:gsLst>
                  <a:gs pos="0">
                    <a:srgbClr val="374AEC"/>
                  </a:gs>
                  <a:gs pos="100000">
                    <a:srgbClr val="1B2399">
                      <a:alpha val="98000"/>
                    </a:srgbClr>
                  </a:gs>
                </a:gsLst>
                <a:lin ang="5400000" scaled="1"/>
              </a:gradFill>
            </a:ln>
            <a:effectLst/>
          </c:spPr>
          <c:invertIfNegative val="0"/>
          <c:cat>
            <c:strRef>
              <c:f>Calculations!$BR$10:$BR$27</c:f>
              <c:strCache>
                <c:ptCount val="17"/>
                <c:pt idx="0">
                  <c:v>Phones</c:v>
                </c:pt>
                <c:pt idx="1">
                  <c:v>Chairs</c:v>
                </c:pt>
                <c:pt idx="2">
                  <c:v>Machines</c:v>
                </c:pt>
                <c:pt idx="3">
                  <c:v>Storage</c:v>
                </c:pt>
                <c:pt idx="4">
                  <c:v>Tables</c:v>
                </c:pt>
                <c:pt idx="5">
                  <c:v>Binders</c:v>
                </c:pt>
                <c:pt idx="6">
                  <c:v>Accessories</c:v>
                </c:pt>
                <c:pt idx="7">
                  <c:v>Bookcases</c:v>
                </c:pt>
                <c:pt idx="8">
                  <c:v>Appliances</c:v>
                </c:pt>
                <c:pt idx="9">
                  <c:v>Paper</c:v>
                </c:pt>
                <c:pt idx="10">
                  <c:v>Supplies</c:v>
                </c:pt>
                <c:pt idx="11">
                  <c:v>Furnishings</c:v>
                </c:pt>
                <c:pt idx="12">
                  <c:v>Copiers</c:v>
                </c:pt>
                <c:pt idx="13">
                  <c:v>Art</c:v>
                </c:pt>
                <c:pt idx="14">
                  <c:v>Envelopes</c:v>
                </c:pt>
                <c:pt idx="15">
                  <c:v>Labels</c:v>
                </c:pt>
                <c:pt idx="16">
                  <c:v>Fasteners</c:v>
                </c:pt>
              </c:strCache>
            </c:strRef>
          </c:cat>
          <c:val>
            <c:numRef>
              <c:f>Calculations!$BT$10:$BT$27</c:f>
              <c:numCache>
                <c:formatCode>_("$"* #,##0_);_("$"* \(#,##0\);_("$"* "-"??_);_(@_)</c:formatCode>
                <c:ptCount val="18"/>
                <c:pt idx="0">
                  <c:v>77296.606</c:v>
                </c:pt>
                <c:pt idx="1">
                  <c:v>76960.204000000042</c:v>
                </c:pt>
                <c:pt idx="2">
                  <c:v>62023.373</c:v>
                </c:pt>
                <c:pt idx="3">
                  <c:v>50329.042000000016</c:v>
                </c:pt>
                <c:pt idx="4">
                  <c:v>46088.365500000036</c:v>
                </c:pt>
                <c:pt idx="5">
                  <c:v>43453.674999999967</c:v>
                </c:pt>
                <c:pt idx="6">
                  <c:v>24309.632000000001</c:v>
                </c:pt>
                <c:pt idx="7">
                  <c:v>20036.677599999995</c:v>
                </c:pt>
                <c:pt idx="8">
                  <c:v>15313.624999999996</c:v>
                </c:pt>
                <c:pt idx="9">
                  <c:v>14694.477999999996</c:v>
                </c:pt>
                <c:pt idx="10">
                  <c:v>14394.07</c:v>
                </c:pt>
                <c:pt idx="11">
                  <c:v>14329.994000000004</c:v>
                </c:pt>
                <c:pt idx="12">
                  <c:v>10849.781999999999</c:v>
                </c:pt>
                <c:pt idx="13">
                  <c:v>6059.8420000000015</c:v>
                </c:pt>
                <c:pt idx="14">
                  <c:v>3772.0660000000007</c:v>
                </c:pt>
                <c:pt idx="15">
                  <c:v>2841.3940000000016</c:v>
                </c:pt>
                <c:pt idx="16">
                  <c:v>661.32800000000009</c:v>
                </c:pt>
              </c:numCache>
            </c:numRef>
          </c:val>
          <c:extLst>
            <c:ext xmlns:c16="http://schemas.microsoft.com/office/drawing/2014/chart" uri="{C3380CC4-5D6E-409C-BE32-E72D297353CC}">
              <c16:uniqueId val="{00000000-9C2B-4C0B-84DF-4E70EFA9BC0C}"/>
            </c:ext>
          </c:extLst>
        </c:ser>
        <c:dLbls>
          <c:showLegendKey val="0"/>
          <c:showVal val="0"/>
          <c:showCatName val="0"/>
          <c:showSerName val="0"/>
          <c:showPercent val="0"/>
          <c:showBubbleSize val="0"/>
        </c:dLbls>
        <c:gapWidth val="320"/>
        <c:overlap val="100"/>
        <c:axId val="1604389072"/>
        <c:axId val="1604389552"/>
      </c:barChart>
      <c:lineChart>
        <c:grouping val="standard"/>
        <c:varyColors val="0"/>
        <c:ser>
          <c:idx val="1"/>
          <c:order val="1"/>
          <c:tx>
            <c:strRef>
              <c:f>Calculations!$BS$9</c:f>
              <c:strCache>
                <c:ptCount val="1"/>
                <c:pt idx="0">
                  <c:v>Profit Margin %</c:v>
                </c:pt>
              </c:strCache>
            </c:strRef>
          </c:tx>
          <c:spPr>
            <a:ln w="28575" cap="rnd">
              <a:solidFill>
                <a:srgbClr val="FF00FF"/>
              </a:solidFill>
              <a:round/>
              <a:tailEnd type="none" w="med" len="sm"/>
            </a:ln>
            <a:effectLst/>
          </c:spPr>
          <c:marker>
            <c:symbol val="none"/>
          </c:marker>
          <c:cat>
            <c:strRef>
              <c:f>Calculations!$BR$10:$BR$27</c:f>
              <c:strCache>
                <c:ptCount val="17"/>
                <c:pt idx="0">
                  <c:v>Phones</c:v>
                </c:pt>
                <c:pt idx="1">
                  <c:v>Chairs</c:v>
                </c:pt>
                <c:pt idx="2">
                  <c:v>Machines</c:v>
                </c:pt>
                <c:pt idx="3">
                  <c:v>Storage</c:v>
                </c:pt>
                <c:pt idx="4">
                  <c:v>Tables</c:v>
                </c:pt>
                <c:pt idx="5">
                  <c:v>Binders</c:v>
                </c:pt>
                <c:pt idx="6">
                  <c:v>Accessories</c:v>
                </c:pt>
                <c:pt idx="7">
                  <c:v>Bookcases</c:v>
                </c:pt>
                <c:pt idx="8">
                  <c:v>Appliances</c:v>
                </c:pt>
                <c:pt idx="9">
                  <c:v>Paper</c:v>
                </c:pt>
                <c:pt idx="10">
                  <c:v>Supplies</c:v>
                </c:pt>
                <c:pt idx="11">
                  <c:v>Furnishings</c:v>
                </c:pt>
                <c:pt idx="12">
                  <c:v>Copiers</c:v>
                </c:pt>
                <c:pt idx="13">
                  <c:v>Art</c:v>
                </c:pt>
                <c:pt idx="14">
                  <c:v>Envelopes</c:v>
                </c:pt>
                <c:pt idx="15">
                  <c:v>Labels</c:v>
                </c:pt>
                <c:pt idx="16">
                  <c:v>Fasteners</c:v>
                </c:pt>
              </c:strCache>
            </c:strRef>
          </c:cat>
          <c:val>
            <c:numRef>
              <c:f>Calculations!$BS$10:$BS$27</c:f>
              <c:numCache>
                <c:formatCode>0%</c:formatCode>
                <c:ptCount val="18"/>
                <c:pt idx="0">
                  <c:v>0.15333228731931589</c:v>
                </c:pt>
                <c:pt idx="1">
                  <c:v>9.0528681550792731E-2</c:v>
                </c:pt>
                <c:pt idx="2">
                  <c:v>5.9520932536191512E-3</c:v>
                </c:pt>
                <c:pt idx="3">
                  <c:v>8.2780808742594067E-2</c:v>
                </c:pt>
                <c:pt idx="4">
                  <c:v>-6.7783759873192517E-2</c:v>
                </c:pt>
                <c:pt idx="5">
                  <c:v>0.10871296846584221</c:v>
                </c:pt>
                <c:pt idx="6">
                  <c:v>0.23637930841569277</c:v>
                </c:pt>
                <c:pt idx="7">
                  <c:v>-1.727685132788712E-2</c:v>
                </c:pt>
                <c:pt idx="8">
                  <c:v>0.1606086018170092</c:v>
                </c:pt>
                <c:pt idx="9">
                  <c:v>0.42997067333729044</c:v>
                </c:pt>
                <c:pt idx="10">
                  <c:v>3.4045659080440493E-2</c:v>
                </c:pt>
                <c:pt idx="11">
                  <c:v>0.1489573547623258</c:v>
                </c:pt>
                <c:pt idx="12">
                  <c:v>0.26847943119963147</c:v>
                </c:pt>
                <c:pt idx="13">
                  <c:v>0.23218593818122651</c:v>
                </c:pt>
                <c:pt idx="14">
                  <c:v>0.38747736651479581</c:v>
                </c:pt>
                <c:pt idx="15">
                  <c:v>0.4525962256554355</c:v>
                </c:pt>
                <c:pt idx="16">
                  <c:v>0.26999960685166852</c:v>
                </c:pt>
              </c:numCache>
            </c:numRef>
          </c:val>
          <c:smooth val="0"/>
          <c:extLst>
            <c:ext xmlns:c16="http://schemas.microsoft.com/office/drawing/2014/chart" uri="{C3380CC4-5D6E-409C-BE32-E72D297353CC}">
              <c16:uniqueId val="{00000001-9C2B-4C0B-84DF-4E70EFA9BC0C}"/>
            </c:ext>
          </c:extLst>
        </c:ser>
        <c:dLbls>
          <c:showLegendKey val="0"/>
          <c:showVal val="0"/>
          <c:showCatName val="0"/>
          <c:showSerName val="0"/>
          <c:showPercent val="0"/>
          <c:showBubbleSize val="0"/>
        </c:dLbls>
        <c:marker val="1"/>
        <c:smooth val="0"/>
        <c:axId val="1600415312"/>
        <c:axId val="1600411952"/>
      </c:lineChart>
      <c:catAx>
        <c:axId val="1604389072"/>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4389552"/>
        <c:crosses val="autoZero"/>
        <c:auto val="1"/>
        <c:lblAlgn val="ctr"/>
        <c:lblOffset val="100"/>
        <c:noMultiLvlLbl val="0"/>
      </c:catAx>
      <c:valAx>
        <c:axId val="1604389552"/>
        <c:scaling>
          <c:orientation val="minMax"/>
          <c:max val="150000"/>
        </c:scaling>
        <c:delete val="0"/>
        <c:axPos val="l"/>
        <c:majorGridlines>
          <c:spPr>
            <a:ln w="9525" cap="flat" cmpd="sng" algn="ctr">
              <a:solidFill>
                <a:schemeClr val="bg1">
                  <a:lumMod val="65000"/>
                  <a:alpha val="30000"/>
                </a:schemeClr>
              </a:solidFill>
              <a:prstDash val="lgDash"/>
              <a:round/>
            </a:ln>
            <a:effectLst>
              <a:outerShdw blurRad="50800" dist="50800" dir="5400000" algn="ctr" rotWithShape="0">
                <a:srgbClr val="000000"/>
              </a:outerShdw>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74AEC"/>
                </a:solidFill>
                <a:latin typeface="+mn-lt"/>
                <a:ea typeface="+mn-ea"/>
                <a:cs typeface="+mn-cs"/>
              </a:defRPr>
            </a:pPr>
            <a:endParaRPr lang="en-US"/>
          </a:p>
        </c:txPr>
        <c:crossAx val="1604389072"/>
        <c:crosses val="autoZero"/>
        <c:crossBetween val="between"/>
        <c:majorUnit val="50000"/>
      </c:valAx>
      <c:valAx>
        <c:axId val="160041195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FF"/>
                </a:solidFill>
                <a:latin typeface="+mn-lt"/>
                <a:ea typeface="+mn-ea"/>
                <a:cs typeface="+mn-cs"/>
              </a:defRPr>
            </a:pPr>
            <a:endParaRPr lang="en-US"/>
          </a:p>
        </c:txPr>
        <c:crossAx val="1600415312"/>
        <c:crosses val="max"/>
        <c:crossBetween val="between"/>
      </c:valAx>
      <c:catAx>
        <c:axId val="1600415312"/>
        <c:scaling>
          <c:orientation val="minMax"/>
        </c:scaling>
        <c:delete val="1"/>
        <c:axPos val="b"/>
        <c:numFmt formatCode="General" sourceLinked="1"/>
        <c:majorTickMark val="out"/>
        <c:minorTickMark val="none"/>
        <c:tickLblPos val="nextTo"/>
        <c:crossAx val="1600411952"/>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[Task__6.xlsx]Calculations!PivotTable28</c:name>
    <c:fmtId val="5"/>
  </c:pivotSource>
  <c:chart>
    <c:autoTitleDeleted val="1"/>
    <c:pivotFmts>
      <c:pivotFmt>
        <c:idx val="0"/>
        <c:spPr>
          <a:gradFill>
            <a:gsLst>
              <a:gs pos="0">
                <a:srgbClr val="8701DA"/>
              </a:gs>
              <a:gs pos="100000">
                <a:srgbClr val="AD27FE"/>
              </a:gs>
            </a:gsLst>
            <a:lin ang="0" scaled="0"/>
          </a:gradFill>
          <a:ln w="63500">
            <a:gradFill>
              <a:gsLst>
                <a:gs pos="0">
                  <a:srgbClr val="8701DA"/>
                </a:gs>
                <a:gs pos="100000">
                  <a:srgbClr val="AD27FE"/>
                </a:gs>
              </a:gsLst>
              <a:lin ang="0" scaled="0"/>
            </a:gra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8701DA"/>
              </a:gs>
              <a:gs pos="100000">
                <a:srgbClr val="AD27FE"/>
              </a:gs>
            </a:gsLst>
            <a:lin ang="0" scaled="0"/>
          </a:gradFill>
          <a:ln w="63500">
            <a:gradFill>
              <a:gsLst>
                <a:gs pos="0">
                  <a:srgbClr val="8701DA"/>
                </a:gs>
                <a:gs pos="100000">
                  <a:srgbClr val="AD27FE"/>
                </a:gs>
              </a:gsLst>
              <a:lin ang="0" scaled="0"/>
            </a:gra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8701DA"/>
              </a:gs>
              <a:gs pos="100000">
                <a:srgbClr val="AD27FE"/>
              </a:gs>
            </a:gsLst>
            <a:lin ang="0" scaled="0"/>
          </a:gradFill>
          <a:ln w="63500">
            <a:gradFill>
              <a:gsLst>
                <a:gs pos="0">
                  <a:srgbClr val="8701DA"/>
                </a:gs>
                <a:gs pos="100000">
                  <a:srgbClr val="AD27FE"/>
                </a:gs>
              </a:gsLst>
              <a:lin ang="0" scaled="0"/>
            </a:gra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08896868728695"/>
          <c:y val="8.5057012927532552E-2"/>
          <c:w val="0.68793855721477837"/>
          <c:h val="0.8560573627380218"/>
        </c:manualLayout>
      </c:layout>
      <c:barChart>
        <c:barDir val="bar"/>
        <c:grouping val="clustered"/>
        <c:varyColors val="0"/>
        <c:ser>
          <c:idx val="0"/>
          <c:order val="0"/>
          <c:tx>
            <c:strRef>
              <c:f>Calculations!$CB$8</c:f>
              <c:strCache>
                <c:ptCount val="1"/>
                <c:pt idx="0">
                  <c:v>Total</c:v>
                </c:pt>
              </c:strCache>
            </c:strRef>
          </c:tx>
          <c:spPr>
            <a:gradFill>
              <a:gsLst>
                <a:gs pos="0">
                  <a:srgbClr val="8701DA"/>
                </a:gs>
                <a:gs pos="100000">
                  <a:srgbClr val="AD27FE"/>
                </a:gs>
              </a:gsLst>
              <a:lin ang="0" scaled="0"/>
            </a:gradFill>
            <a:ln w="63500">
              <a:gradFill>
                <a:gsLst>
                  <a:gs pos="0">
                    <a:srgbClr val="8701DA"/>
                  </a:gs>
                  <a:gs pos="100000">
                    <a:srgbClr val="AD27FE"/>
                  </a:gs>
                </a:gsLst>
                <a:lin ang="0" scaled="0"/>
              </a:grad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Calculations!$CA$9:$CA$14</c:f>
              <c:strCache>
                <c:ptCount val="5"/>
                <c:pt idx="0">
                  <c:v>OFF-BI-10001120</c:v>
                </c:pt>
                <c:pt idx="1">
                  <c:v>TEC-MA-10002927</c:v>
                </c:pt>
                <c:pt idx="2">
                  <c:v>TEC-MA-10003979</c:v>
                </c:pt>
                <c:pt idx="3">
                  <c:v>FUR-CH-10004063</c:v>
                </c:pt>
                <c:pt idx="4">
                  <c:v>TEC-MA-10001127</c:v>
                </c:pt>
              </c:strCache>
            </c:strRef>
          </c:cat>
          <c:val>
            <c:numRef>
              <c:f>Calculations!$CB$9:$CB$14</c:f>
              <c:numCache>
                <c:formatCode>_("$"* #,##0_);_("$"* \(#,##0\);_("$"* "-"??_);_(@_)</c:formatCode>
                <c:ptCount val="5"/>
                <c:pt idx="0">
                  <c:v>4630.4755000000005</c:v>
                </c:pt>
                <c:pt idx="1">
                  <c:v>1995.99</c:v>
                </c:pt>
                <c:pt idx="2">
                  <c:v>1371.9804000000001</c:v>
                </c:pt>
                <c:pt idx="3">
                  <c:v>1369.8441999999986</c:v>
                </c:pt>
                <c:pt idx="4">
                  <c:v>1294.9926000000014</c:v>
                </c:pt>
              </c:numCache>
            </c:numRef>
          </c:val>
          <c:extLst>
            <c:ext xmlns:c16="http://schemas.microsoft.com/office/drawing/2014/chart" uri="{C3380CC4-5D6E-409C-BE32-E72D297353CC}">
              <c16:uniqueId val="{00000000-5AF6-4403-813D-670B1E09B113}"/>
            </c:ext>
          </c:extLst>
        </c:ser>
        <c:dLbls>
          <c:showLegendKey val="0"/>
          <c:showVal val="0"/>
          <c:showCatName val="0"/>
          <c:showSerName val="0"/>
          <c:showPercent val="0"/>
          <c:showBubbleSize val="0"/>
        </c:dLbls>
        <c:gapWidth val="50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solidFill>
              <a:schemeClr val="tx2">
                <a:lumMod val="25000"/>
                <a:lumOff val="75000"/>
                <a:alpha val="38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_(&quot;$&quot;* #,##0_);_(&quot;$&quot;* \(#,##0\);_(&quot;$&quot;* &quot;-&quot;??_);_(@_)" sourceLinked="1"/>
        <c:majorTickMark val="none"/>
        <c:minorTickMark val="none"/>
        <c:tickLblPos val="nextTo"/>
        <c:crossAx val="553018431"/>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3542576660804889E-2"/>
          <c:y val="0.10665761896523633"/>
          <c:w val="0.91291484667839018"/>
          <c:h val="0.76535323827648005"/>
        </c:manualLayout>
      </c:layout>
      <c:barChart>
        <c:barDir val="bar"/>
        <c:grouping val="clustered"/>
        <c:varyColors val="0"/>
        <c:ser>
          <c:idx val="0"/>
          <c:order val="0"/>
          <c:tx>
            <c:strRef>
              <c:f>Calculations!$CK$11</c:f>
              <c:strCache>
                <c:ptCount val="1"/>
                <c:pt idx="0">
                  <c:v>Total Orders</c:v>
                </c:pt>
              </c:strCache>
            </c:strRef>
          </c:tx>
          <c:spPr>
            <a:gradFill>
              <a:gsLst>
                <a:gs pos="0">
                  <a:srgbClr val="0070B1">
                    <a:lumMod val="99000"/>
                    <a:lumOff val="1000"/>
                  </a:srgbClr>
                </a:gs>
                <a:gs pos="100000">
                  <a:srgbClr val="00B7D2"/>
                </a:gs>
              </a:gsLst>
              <a:lin ang="0" scaled="0"/>
            </a:gradFill>
            <a:ln w="101600">
              <a:gradFill>
                <a:gsLst>
                  <a:gs pos="0">
                    <a:srgbClr val="0070B1"/>
                  </a:gs>
                  <a:gs pos="100000">
                    <a:srgbClr val="00B7D2"/>
                  </a:gs>
                </a:gsLst>
                <a:lin ang="0" scaled="0"/>
              </a:grad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Calculations!$CL$11</c:f>
              <c:numCache>
                <c:formatCode>General</c:formatCode>
                <c:ptCount val="1"/>
                <c:pt idx="0">
                  <c:v>1992</c:v>
                </c:pt>
              </c:numCache>
            </c:numRef>
          </c:val>
          <c:extLst>
            <c:ext xmlns:c16="http://schemas.microsoft.com/office/drawing/2014/chart" uri="{C3380CC4-5D6E-409C-BE32-E72D297353CC}">
              <c16:uniqueId val="{00000000-69CF-4943-BBD1-E39FB1899240}"/>
            </c:ext>
          </c:extLst>
        </c:ser>
        <c:ser>
          <c:idx val="1"/>
          <c:order val="1"/>
          <c:tx>
            <c:strRef>
              <c:f>Calculations!$CK$12</c:f>
              <c:strCache>
                <c:ptCount val="1"/>
                <c:pt idx="0">
                  <c:v>Net Orders</c:v>
                </c:pt>
              </c:strCache>
            </c:strRef>
          </c:tx>
          <c:spPr>
            <a:gradFill flip="none" rotWithShape="1">
              <a:gsLst>
                <a:gs pos="100000">
                  <a:srgbClr val="B30058"/>
                </a:gs>
                <a:gs pos="0">
                  <a:srgbClr val="FF4DA5">
                    <a:lumMod val="99000"/>
                    <a:lumOff val="1000"/>
                  </a:srgbClr>
                </a:gs>
              </a:gsLst>
              <a:lin ang="0" scaled="0"/>
              <a:tileRect/>
            </a:gradFill>
            <a:ln w="101600" cap="flat">
              <a:gradFill>
                <a:gsLst>
                  <a:gs pos="0">
                    <a:srgbClr val="FF4DA5">
                      <a:lumMod val="99000"/>
                      <a:lumOff val="1000"/>
                    </a:srgbClr>
                  </a:gs>
                  <a:gs pos="100000">
                    <a:srgbClr val="B30058"/>
                  </a:gs>
                </a:gsLst>
                <a:lin ang="0" scaled="0"/>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Calculations!$CL$12</c:f>
              <c:numCache>
                <c:formatCode>General</c:formatCode>
                <c:ptCount val="1"/>
                <c:pt idx="0">
                  <c:v>1696</c:v>
                </c:pt>
              </c:numCache>
            </c:numRef>
          </c:val>
          <c:extLst>
            <c:ext xmlns:c16="http://schemas.microsoft.com/office/drawing/2014/chart" uri="{C3380CC4-5D6E-409C-BE32-E72D297353CC}">
              <c16:uniqueId val="{00000001-69CF-4943-BBD1-E39FB1899240}"/>
            </c:ext>
          </c:extLst>
        </c:ser>
        <c:dLbls>
          <c:dLblPos val="outEnd"/>
          <c:showLegendKey val="0"/>
          <c:showVal val="1"/>
          <c:showCatName val="0"/>
          <c:showSerName val="0"/>
          <c:showPercent val="0"/>
          <c:showBubbleSize val="0"/>
        </c:dLbls>
        <c:gapWidth val="200"/>
        <c:axId val="553018431"/>
        <c:axId val="553006431"/>
      </c:barChart>
      <c:catAx>
        <c:axId val="553018431"/>
        <c:scaling>
          <c:orientation val="maxMin"/>
        </c:scaling>
        <c:delete val="1"/>
        <c:axPos val="l"/>
        <c:numFmt formatCode="General" sourceLinked="1"/>
        <c:majorTickMark val="none"/>
        <c:minorTickMark val="none"/>
        <c:tickLblPos val="nextTo"/>
        <c:crossAx val="553006431"/>
        <c:crosses val="autoZero"/>
        <c:auto val="1"/>
        <c:lblAlgn val="ctr"/>
        <c:lblOffset val="100"/>
        <c:noMultiLvlLbl val="0"/>
      </c:catAx>
      <c:valAx>
        <c:axId val="553006431"/>
        <c:scaling>
          <c:orientation val="minMax"/>
        </c:scaling>
        <c:delete val="1"/>
        <c:axPos val="t"/>
        <c:numFmt formatCode="General" sourceLinked="1"/>
        <c:majorTickMark val="none"/>
        <c:minorTickMark val="none"/>
        <c:tickLblPos val="nextTo"/>
        <c:crossAx val="55301843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[Task__6.xlsx]Calculations!PivotTable35</c:name>
    <c:fmtId val="9"/>
  </c:pivotSource>
  <c:chart>
    <c:autoTitleDeleted val="1"/>
    <c:pivotFmts>
      <c:pivotFmt>
        <c:idx val="0"/>
        <c:spPr>
          <a:solidFill>
            <a:srgbClr val="02FE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2FE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FEFA"/>
          </a:solidFill>
          <a:ln w="101600">
            <a:solidFill>
              <a:srgbClr val="02FEF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2FEFA"/>
          </a:solidFill>
          <a:ln w="101600">
            <a:solidFill>
              <a:srgbClr val="02FEFA"/>
            </a:solidFill>
          </a:ln>
          <a:effectLst/>
        </c:spPr>
      </c:pivotFmt>
    </c:pivotFmts>
    <c:plotArea>
      <c:layout/>
      <c:barChart>
        <c:barDir val="col"/>
        <c:grouping val="clustered"/>
        <c:varyColors val="0"/>
        <c:ser>
          <c:idx val="0"/>
          <c:order val="0"/>
          <c:tx>
            <c:strRef>
              <c:f>Calculations!$DK$8</c:f>
              <c:strCache>
                <c:ptCount val="1"/>
                <c:pt idx="0">
                  <c:v>Total</c:v>
                </c:pt>
              </c:strCache>
            </c:strRef>
          </c:tx>
          <c:spPr>
            <a:solidFill>
              <a:srgbClr val="02FEFA"/>
            </a:solidFill>
            <a:ln w="101600">
              <a:solidFill>
                <a:srgbClr val="02FEFA"/>
              </a:solidFill>
            </a:ln>
            <a:effectLst/>
          </c:spPr>
          <c:invertIfNegative val="0"/>
          <c:cat>
            <c:strRef>
              <c:f>Calculations!$DJ$9:$DJ$13</c:f>
              <c:strCache>
                <c:ptCount val="4"/>
                <c:pt idx="0">
                  <c:v>Standard Class</c:v>
                </c:pt>
                <c:pt idx="1">
                  <c:v>Second Class</c:v>
                </c:pt>
                <c:pt idx="2">
                  <c:v>First Class</c:v>
                </c:pt>
                <c:pt idx="3">
                  <c:v>Same Day</c:v>
                </c:pt>
              </c:strCache>
            </c:strRef>
          </c:cat>
          <c:val>
            <c:numRef>
              <c:f>Calculations!$DK$9:$DK$13</c:f>
              <c:numCache>
                <c:formatCode>General</c:formatCode>
                <c:ptCount val="4"/>
                <c:pt idx="0">
                  <c:v>1230</c:v>
                </c:pt>
                <c:pt idx="1">
                  <c:v>381</c:v>
                </c:pt>
                <c:pt idx="2">
                  <c:v>291</c:v>
                </c:pt>
                <c:pt idx="3">
                  <c:v>90</c:v>
                </c:pt>
              </c:numCache>
            </c:numRef>
          </c:val>
          <c:extLst>
            <c:ext xmlns:c16="http://schemas.microsoft.com/office/drawing/2014/chart" uri="{C3380CC4-5D6E-409C-BE32-E72D297353CC}">
              <c16:uniqueId val="{00000000-0821-4DBC-8720-7D38C5512B46}"/>
            </c:ext>
          </c:extLst>
        </c:ser>
        <c:dLbls>
          <c:showLegendKey val="0"/>
          <c:showVal val="0"/>
          <c:showCatName val="0"/>
          <c:showSerName val="0"/>
          <c:showPercent val="0"/>
          <c:showBubbleSize val="0"/>
        </c:dLbls>
        <c:gapWidth val="150"/>
        <c:overlap val="100"/>
        <c:axId val="242508160"/>
        <c:axId val="242513440"/>
      </c:barChart>
      <c:catAx>
        <c:axId val="24250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2513440"/>
        <c:crosses val="autoZero"/>
        <c:auto val="1"/>
        <c:lblAlgn val="ctr"/>
        <c:lblOffset val="100"/>
        <c:noMultiLvlLbl val="0"/>
      </c:catAx>
      <c:valAx>
        <c:axId val="242513440"/>
        <c:scaling>
          <c:orientation val="minMax"/>
        </c:scaling>
        <c:delete val="0"/>
        <c:axPos val="l"/>
        <c:majorGridlines>
          <c:spPr>
            <a:ln w="9525" cap="flat" cmpd="sng" algn="ctr">
              <a:solidFill>
                <a:sysClr val="window" lastClr="FFFFFF">
                  <a:lumMod val="65000"/>
                </a:sysClr>
              </a:solidFill>
              <a:prstDash val="lg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250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0749762554712038E-2"/>
          <c:y val="9.6988193999652486E-2"/>
          <c:w val="0.81850106827127145"/>
          <c:h val="0.76460575564714617"/>
        </c:manualLayout>
      </c:layout>
      <c:doughnutChart>
        <c:varyColors val="1"/>
        <c:ser>
          <c:idx val="0"/>
          <c:order val="0"/>
          <c:spPr>
            <a:solidFill>
              <a:srgbClr val="F311C5"/>
            </a:solidFill>
            <a:ln>
              <a:noFill/>
            </a:ln>
          </c:spPr>
          <c:dPt>
            <c:idx val="0"/>
            <c:bubble3D val="0"/>
            <c:spPr>
              <a:solidFill>
                <a:srgbClr val="F311C5"/>
              </a:solidFill>
              <a:ln w="19050">
                <a:noFill/>
              </a:ln>
              <a:effectLst/>
            </c:spPr>
            <c:extLst>
              <c:ext xmlns:c16="http://schemas.microsoft.com/office/drawing/2014/chart" uri="{C3380CC4-5D6E-409C-BE32-E72D297353CC}">
                <c16:uniqueId val="{00000001-A259-40C2-B268-377318DDC05E}"/>
              </c:ext>
            </c:extLst>
          </c:dPt>
          <c:dPt>
            <c:idx val="1"/>
            <c:bubble3D val="0"/>
            <c:spPr>
              <a:solidFill>
                <a:srgbClr val="02FEFA"/>
              </a:solidFill>
              <a:ln w="19050">
                <a:noFill/>
              </a:ln>
              <a:effectLst/>
            </c:spPr>
            <c:extLst>
              <c:ext xmlns:c16="http://schemas.microsoft.com/office/drawing/2014/chart" uri="{C3380CC4-5D6E-409C-BE32-E72D297353CC}">
                <c16:uniqueId val="{00000003-A259-40C2-B268-377318DDC05E}"/>
              </c:ext>
            </c:extLst>
          </c:dPt>
          <c:cat>
            <c:strRef>
              <c:f>Calculations!$EM$16:$EM$17</c:f>
              <c:strCache>
                <c:ptCount val="2"/>
                <c:pt idx="0">
                  <c:v>Returning</c:v>
                </c:pt>
                <c:pt idx="1">
                  <c:v>New </c:v>
                </c:pt>
              </c:strCache>
            </c:strRef>
          </c:cat>
          <c:val>
            <c:numRef>
              <c:f>Calculations!$EN$16:$EN$17</c:f>
              <c:numCache>
                <c:formatCode>0.00%</c:formatCode>
                <c:ptCount val="2"/>
                <c:pt idx="0">
                  <c:v>0.98486759142496849</c:v>
                </c:pt>
                <c:pt idx="1">
                  <c:v>1.5132408575031526E-2</c:v>
                </c:pt>
              </c:numCache>
            </c:numRef>
          </c:val>
          <c:extLst>
            <c:ext xmlns:c16="http://schemas.microsoft.com/office/drawing/2014/chart" uri="{C3380CC4-5D6E-409C-BE32-E72D297353CC}">
              <c16:uniqueId val="{00000004-A259-40C2-B268-377318DDC05E}"/>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[Task__6.xlsx]Calculations!PivotTable36</c:name>
    <c:fmtId val="6"/>
  </c:pivotSource>
  <c:chart>
    <c:autoTitleDeleted val="1"/>
    <c:pivotFmts>
      <c:pivotFmt>
        <c:idx val="0"/>
        <c:spPr>
          <a:gradFill>
            <a:gsLst>
              <a:gs pos="0">
                <a:srgbClr val="3647E3"/>
              </a:gs>
              <a:gs pos="100000">
                <a:srgbClr val="8D76FC"/>
              </a:gs>
            </a:gsLst>
            <a:lin ang="0" scaled="0"/>
          </a:gradFill>
          <a:ln w="63500">
            <a:gradFill>
              <a:gsLst>
                <a:gs pos="0">
                  <a:srgbClr val="3647E3"/>
                </a:gs>
                <a:gs pos="100000">
                  <a:srgbClr val="8D76FC"/>
                </a:gs>
              </a:gsLst>
              <a:lin ang="0" scaled="0"/>
            </a:gra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Calculations!$DT$7</c:f>
              <c:strCache>
                <c:ptCount val="1"/>
                <c:pt idx="0">
                  <c:v>Total</c:v>
                </c:pt>
              </c:strCache>
            </c:strRef>
          </c:tx>
          <c:spPr>
            <a:gradFill>
              <a:gsLst>
                <a:gs pos="0">
                  <a:srgbClr val="3647E3"/>
                </a:gs>
                <a:gs pos="100000">
                  <a:srgbClr val="8D76FC"/>
                </a:gs>
              </a:gsLst>
              <a:lin ang="0" scaled="0"/>
            </a:gradFill>
            <a:ln w="63500">
              <a:gradFill>
                <a:gsLst>
                  <a:gs pos="0">
                    <a:srgbClr val="3647E3"/>
                  </a:gs>
                  <a:gs pos="100000">
                    <a:srgbClr val="8D76FC"/>
                  </a:gs>
                </a:gsLst>
                <a:lin ang="0" scaled="0"/>
              </a:grad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Calculations!$DS$8:$DS$13</c:f>
              <c:strCache>
                <c:ptCount val="5"/>
                <c:pt idx="0">
                  <c:v>Mitch Willingham</c:v>
                </c:pt>
                <c:pt idx="1">
                  <c:v>Darrin Martin</c:v>
                </c:pt>
                <c:pt idx="2">
                  <c:v>Nathan Mautz</c:v>
                </c:pt>
                <c:pt idx="3">
                  <c:v>Tom Boeckenhauer</c:v>
                </c:pt>
                <c:pt idx="4">
                  <c:v>Sanjit Chand</c:v>
                </c:pt>
              </c:strCache>
            </c:strRef>
          </c:cat>
          <c:val>
            <c:numRef>
              <c:f>Calculations!$DT$8:$DT$13</c:f>
              <c:numCache>
                <c:formatCode>_("$"* #,##0_);_("$"* \(#,##0\);_("$"* "-"??_);_(@_)</c:formatCode>
                <c:ptCount val="5"/>
                <c:pt idx="0">
                  <c:v>1532.2296000000006</c:v>
                </c:pt>
                <c:pt idx="1">
                  <c:v>1599.6805999999997</c:v>
                </c:pt>
                <c:pt idx="2">
                  <c:v>2413.8366999999989</c:v>
                </c:pt>
                <c:pt idx="3">
                  <c:v>2548.5056000000022</c:v>
                </c:pt>
                <c:pt idx="4">
                  <c:v>5462.5829999999996</c:v>
                </c:pt>
              </c:numCache>
            </c:numRef>
          </c:val>
          <c:extLst>
            <c:ext xmlns:c16="http://schemas.microsoft.com/office/drawing/2014/chart" uri="{C3380CC4-5D6E-409C-BE32-E72D297353CC}">
              <c16:uniqueId val="{00000000-B63C-44BC-A13F-E567FB455300}"/>
            </c:ext>
          </c:extLst>
        </c:ser>
        <c:dLbls>
          <c:showLegendKey val="0"/>
          <c:showVal val="0"/>
          <c:showCatName val="0"/>
          <c:showSerName val="0"/>
          <c:showPercent val="0"/>
          <c:showBubbleSize val="0"/>
        </c:dLbls>
        <c:gapWidth val="50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_(&quot;$&quot;* #,##0_);_(&quot;$&quot;* \(#,##0\);_(&quot;$&quot;* &quot;-&quot;??_);_(@_)" sourceLinked="1"/>
        <c:majorTickMark val="none"/>
        <c:minorTickMark val="none"/>
        <c:tickLblPos val="nextTo"/>
        <c:crossAx val="553018431"/>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[Task__6.xlsx]Calculations!PivotTable37</c:name>
    <c:fmtId val="5"/>
  </c:pivotSource>
  <c:chart>
    <c:autoTitleDeleted val="1"/>
    <c:pivotFmts>
      <c:pivotFmt>
        <c:idx val="0"/>
        <c:spPr>
          <a:gradFill>
            <a:gsLst>
              <a:gs pos="0">
                <a:srgbClr val="0070B1">
                  <a:lumMod val="99000"/>
                  <a:lumOff val="1000"/>
                </a:srgbClr>
              </a:gs>
              <a:gs pos="100000">
                <a:srgbClr val="00B7D2"/>
              </a:gs>
            </a:gsLst>
            <a:lin ang="0" scaled="0"/>
          </a:gradFill>
          <a:ln w="101600">
            <a:gradFill>
              <a:gsLst>
                <a:gs pos="0">
                  <a:srgbClr val="0070B1"/>
                </a:gs>
                <a:gs pos="100000">
                  <a:srgbClr val="00B7D2"/>
                </a:gs>
              </a:gsLst>
              <a:lin ang="0" scaled="0"/>
            </a:gra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0070B1">
                  <a:lumMod val="99000"/>
                  <a:lumOff val="1000"/>
                </a:srgbClr>
              </a:gs>
              <a:gs pos="100000">
                <a:srgbClr val="00B7D2"/>
              </a:gs>
            </a:gsLst>
            <a:lin ang="0" scaled="0"/>
          </a:gradFill>
          <a:ln w="101600">
            <a:gradFill>
              <a:gsLst>
                <a:gs pos="0">
                  <a:srgbClr val="0070B1"/>
                </a:gs>
                <a:gs pos="100000">
                  <a:srgbClr val="00B7D2"/>
                </a:gs>
              </a:gsLst>
              <a:lin ang="0" scaled="0"/>
            </a:gra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70B1">
                  <a:lumMod val="99000"/>
                  <a:lumOff val="1000"/>
                </a:srgbClr>
              </a:gs>
              <a:gs pos="100000">
                <a:srgbClr val="00B7D2"/>
              </a:gs>
            </a:gsLst>
            <a:lin ang="0" scaled="0"/>
          </a:gradFill>
          <a:ln w="101600">
            <a:gradFill>
              <a:gsLst>
                <a:gs pos="0">
                  <a:srgbClr val="0070B1"/>
                </a:gs>
                <a:gs pos="100000">
                  <a:srgbClr val="00B7D2"/>
                </a:gs>
              </a:gsLst>
              <a:lin ang="0" scaled="0"/>
            </a:gra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Calculations!$EF$8</c:f>
              <c:strCache>
                <c:ptCount val="1"/>
                <c:pt idx="0">
                  <c:v>Total</c:v>
                </c:pt>
              </c:strCache>
            </c:strRef>
          </c:tx>
          <c:spPr>
            <a:gradFill>
              <a:gsLst>
                <a:gs pos="0">
                  <a:srgbClr val="0070B1">
                    <a:lumMod val="99000"/>
                    <a:lumOff val="1000"/>
                  </a:srgbClr>
                </a:gs>
                <a:gs pos="100000">
                  <a:srgbClr val="00B7D2"/>
                </a:gs>
              </a:gsLst>
              <a:lin ang="0" scaled="0"/>
            </a:gradFill>
            <a:ln w="101600">
              <a:gradFill>
                <a:gsLst>
                  <a:gs pos="0">
                    <a:srgbClr val="0070B1"/>
                  </a:gs>
                  <a:gs pos="100000">
                    <a:srgbClr val="00B7D2"/>
                  </a:gs>
                </a:gsLst>
                <a:lin ang="0" scaled="0"/>
              </a:grad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Calculations!$EE$9:$EE$14</c:f>
              <c:strCache>
                <c:ptCount val="5"/>
                <c:pt idx="0">
                  <c:v>Craig Molinari</c:v>
                </c:pt>
                <c:pt idx="1">
                  <c:v>Shirley Daniels</c:v>
                </c:pt>
                <c:pt idx="2">
                  <c:v>Resi Pölking</c:v>
                </c:pt>
                <c:pt idx="3">
                  <c:v>Arthur Prichep</c:v>
                </c:pt>
                <c:pt idx="4">
                  <c:v>Sam Craven</c:v>
                </c:pt>
              </c:strCache>
            </c:strRef>
          </c:cat>
          <c:val>
            <c:numRef>
              <c:f>Calculations!$EF$9:$EF$14</c:f>
              <c:numCache>
                <c:formatCode>General</c:formatCode>
                <c:ptCount val="5"/>
                <c:pt idx="0">
                  <c:v>11</c:v>
                </c:pt>
                <c:pt idx="1">
                  <c:v>12</c:v>
                </c:pt>
                <c:pt idx="2">
                  <c:v>14</c:v>
                </c:pt>
                <c:pt idx="3">
                  <c:v>14</c:v>
                </c:pt>
                <c:pt idx="4">
                  <c:v>16</c:v>
                </c:pt>
              </c:numCache>
            </c:numRef>
          </c:val>
          <c:extLst>
            <c:ext xmlns:c16="http://schemas.microsoft.com/office/drawing/2014/chart" uri="{C3380CC4-5D6E-409C-BE32-E72D297353CC}">
              <c16:uniqueId val="{00000000-A9D4-4DCF-9B20-F16A418E366F}"/>
            </c:ext>
          </c:extLst>
        </c:ser>
        <c:dLbls>
          <c:showLegendKey val="0"/>
          <c:showVal val="0"/>
          <c:showCatName val="0"/>
          <c:showSerName val="0"/>
          <c:showPercent val="0"/>
          <c:showBubbleSize val="0"/>
        </c:dLbls>
        <c:gapWidth val="20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General" sourceLinked="1"/>
        <c:majorTickMark val="none"/>
        <c:minorTickMark val="none"/>
        <c:tickLblPos val="nextTo"/>
        <c:crossAx val="55301843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series layoutId="waterfall" uniqueId="{073F679C-0981-4C93-9455-5120B3CDC5EA}">
          <cx:dataLabels pos="outEnd">
            <cx:visibility seriesName="0" categoryName="0" value="1"/>
          </cx:dataLabels>
          <cx:dataId val="0"/>
          <cx:layoutPr>
            <cx:subtotals>
              <cx:idx val="0"/>
              <cx:idx val="3"/>
            </cx:subtotals>
          </cx:layoutPr>
        </cx:series>
      </cx:plotAreaRegion>
      <cx:axis id="0">
        <cx:catScaling gapWidth="0.5"/>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8EB8B989-C362-4006-AC0F-B1E0E9AD8F69}">
          <cx:tx>
            <cx:txData>
              <cx:f/>
              <cx:v>Net Sales</cx:v>
            </cx:txData>
          </cx:tx>
          <cx:dataId val="0"/>
          <cx:layoutPr>
            <cx:geography cultureLanguage="en-US" cultureRegion="EG" attribution="Powered by Bing">
              <cx:geoCache provider="{E9337A44-BEBE-4D9F-B70C-5C5E7DAFC167}">
                <cx:binary>7H1pb9y4svZfCfL5lYebRPLgzAWG6sXtPbGzfhE6jiNRGyWRWn/9rY7txFZ6Jj44Bl4YuEYmM4ma
rSIf1vZUkfPv6+Ff1/nNtnk1FHlp/3U9/Pk6ca761x9/2Ovkptjag0JfN8aab+7g2hR/mG/f9PXN
H1+bba/L+A+CMPvjOtk27mZ4/T//hm+Lb8yJud46bco37U0zvr2xbe7sPzzb++jV9muhy4W2rtHX
Dv/5Otzm+ptpSr19/eqmdNqNV2N18+frR597/eqP+bf98uZXOQjn2q8wlvID4rMgkFii7z/49avc
lPHdYw9jeRBgTjhmWH7/uX/32baA8U+T6btE269fmxtrYVrf//147KM5wKO/Xr+6Nm3pdqsXw0L+
+fpdqd3N11eXbutu7OtX2prw9gOh2U3k3eX3mf/xeP3/59+zv4C1mP3NA4jmC/e7R78g9Fe+/bIt
nhMecsCDgBFC+GNcRHAgGKKUIHILi3yMyxMk2Q/Kj4EzRP46eZGIfND22pRWl/fL89+rDGMHAZXS
pwH6sfQPVUbIA06J9H1Jb1WK3r/7VmWeJNJ+cB4MncHzYfMi4fmr0ZMpn1Nh2AGRlBCB2S04M73B
GB+AQvky8IN7e3drS2/BeYJA+6H5MXAGzF+fXyQwZzfd9utz4iIPqB8w5tM7pRGP7RnGwUHg+1Rw
Ifbh8nt59sNyP26Gytn7F4nKX022Le0W3N+z+X92IKQUiGL/Vl9muEhywKjEvu/fwoL8+3ff68vv
JdqPzM+5zLD56+2LxGZxk2/7bXNzvz7/vaOh8gAhwQNC77ABH//Q0XD/gAUiYBQDhLufGTZPkWg/
Nj9HzrBZLF8kNqHJTbP9ap4RG3EAauP7iJFbJ48fY4ORf+AzLmgw8/5PEWU/KD9HzkAJz18kKGc3
X5qtzZ7RyTB84EOmQjm/9e2IPAZFygOBESegULegBfcb4taYPUWi/dj8HDnD5uxlKsx91vnKfHsF
+64tvjxr0gnKg0A5MGWPAeL8AOGAyIDeWTR4/jA6+0/F2g/W/m+ZAbcIX6RShaYsb66dvm7d/dL9
945op1fcxz6915uZseOQpVIBMTeZeaAnSrMfpkeDZ+iEVy8Snaub4VmDNwwBABVMYLzXCYG9o0AR
SM7vSAII7h6q02/F2Q/M3bAZJFcfXyQkK4gM9HNmOkQc+JD8Y3aX/aOZsgiIqAWnjIj99MATBNoP
y4+BM2BWL5O5Wd+YJn5Wr0MOAgZWisn92iLoAWOMcobuUp1Z5PYEgfYD82PgDJj1Xy9SY84T/YyB
NEMHDNJLLPl+YgDUBZ5QUBh+a+NmqPxOmv2Q3I6a4XF++CLx2OS5Lo2297b9Gfw9OsCEYUhe7ki0
WeIJDCdmIqC++JmYPvQrT5FoPy4/R86w2bxMI3Z20786umnszfi86FCJgIC+s2OzLIcDP82FD3Wp
W1ZAzoLop8m0H5+HY2cInR29TO0pv+rtszLQ8gCKaZKJe8YMDNZD1gYqNxApcwks9a1Bm8XMm98L
tB+bHwNnwGzOXiQwZ6Zxyatw2xgwb89IElAgZig4lB9M9KxCwMG4CSCig+CORJiTBE+Waz9M83nN
0DoLXyRaG9M/I0aMHCDOAp8z9sPpP9QhSQ92DE6A0d3zGUa/k2Y/MrejZnhsXmaQdvzcdQIBWQuD
PJLfhWH4sVWT4oAKhKGQcBcSgFY9DAl+L89+TO7HzVA5vnyRWnLe3MTmOUvR9ECCpYJQLLjz9Y9R
wQQdQOUGyGg2w+P3kuzH437cDI/zl1mzOYYt2l5nzxicQT8NUNBEBP5PyuWh5RI+eH/OOcV32f/M
+z9Fov3I/Bw5w+b404vUlYubsrRj3m2ftd8J0k0hod3pLsVHc3YGGGhBhdiZuVuNmlFmT5VqP0aP
R89wuniZnubEtNo+cwiNDiQYLRQE9ynMY7MmMYCIBXR53IE0y3CeJNJ+hB4MncFz8jLheee2yb0r
/u+ZAShJU7Krr5G7Ctos9/zeXsMBGRLMQrLfybEfjttRMyTevUzy/3TbjPm2/PqMaEAdDbwNhFyP
9YMHwJlh6IOSd/wNpKAPg7GnSLIfj58jZ5icLl6kkzndWru9Tlp745y9X6T/Xk0gf4GeWQo+5KcX
eRgFcGhCQz60b4pZWPZkef4OnkfTmWP0Mi3Yqb5OdLx9zrAZmp444xIq0D+c/EN4IEjj0KcGHM3d
85kte4pEfwPQj7nMsdm8SP35sLUJNMG7Z01qOFQEMPW5AAB2PzOC5japgVIOYrcEKKSiD63b02Ta
j8/DsTOEPrxM7dkxtofbogKcnrM3jdGDQPgQn923BICLeahCYOH8XZgABvCWwYFA4SFITxZrP06z
4TOozl5mIedUQ++GNW57v1TP4IiCAwr1TmjhvEt4QFcewiTZAZZQiIaO6fuX3rZCPUmW/dg8GDrD
5fRlMtGn2trdr6rS94v03yNDoa5JoLvzRwltFsNBjQ1a1An0F96VCX7xQU8S6u8gejB4DtLLpNZ2
IJm2eU6EgNIMOFRx7tzML92E0MgBRA7H5C5KmFE5T5Ho7+G5ncscm5fa6dm/Or0Z9PUz9g1QdsAI
tHpidlemmTkgjIIDjAQUSsUsPtj5jt9Lsx+Zh2Nn2JydvsgIbjejT6bJns+yQfIDmSdhu8Np339m
yEDbOtg1BMHDXXY6s2xPkejv0bmdyxybTy8Sm/Ms3ybmWc8TQvFTUAaltVto5vSnBPoalAYhfhd7
g1d6GLY9RaL92PwcOcPm/PhFYvM2gWOnrzb2eRkd6LQNiIDDg3f9zxLo54fx2i6sxnBCaneC7fsP
6NZDfJ4q1X6MHo+e4fR28yJw+udTw7drdRu9Pfrkf3psWoKeQIoK7YJ7bRx03kIxFA5/3DNwM4Z6
dpj578XaD9Rs+KOZvIyT0pemhe6OxTZ73nQHggIKfgVSz1v1mFMHCB0QiiAjCmaAPFWe/Xg8Hj1T
nMuXSY1eQf0Njuvf3NxbmGfIeXw4tA51UXR3xnMeUUNrFGWU7O4buNWqWeT2JJH2I/Rg6Ayeq5eZ
lL7X0B39rKXRXekaEyEh6blVnrnvEQe7uqkv0d3zme95ikT7wfk5cobN+7/+//icv78i4sddGout
2y6/X8Lx4JaIf376ffJwOchs6J0D36tet45h8/XP1xIaBh44qd13PPL8+w81zcffbK3787UHBSIg
5gDNXRfv3bmd/ub2ET/AmEMBHKoTcCsIQxCdl7uWN7grZHfmEWJ22CIQgzC4mOL1K7uz498fQS0W
jppI6HyAA3bw6H62FyYfoenlx9Lc/flV2RYXRpfO/vkaA/lU3X5sN1WfAWcIJyvhTDKBA+MB3c28
ut6+BaZ59+n/N+Iyw8k4oMNsMGERf8tj73wYo00qxKLsy8NCoyOLoqWM2o8481RKLRjhHxej7BFh
F2j9IgKFAjSFqx7AZuHd8wciGD8IKiFidGiaEZ1F7OMoqxPbZcuyWMUZqRRydbuQVVwqlkenVRWn
a05YuezJJ9aRcEoWZeXFp2jylDZi5WSmKo7P6iSIFPM7hat04XVxolB1zYYCPpSotkyUl31OLVnu
/nNkTDE9vrOTWevCKustR18eMuPqRMVZcFKjrhzVhJxplddYShcoa8ORlu9HkakG9tThEAhV0Fgx
Qo/jtudKp9Mb5mylRC6UFt6p76dCUUft0mYnzGvf5EnZLocyVsST7k0gP2HqLW3Mt5MFCYoUKzjA
F7KAh0UtFUqSZWvyRTcUYdNmbwcvukrrvllmtlh2rvrcSoLWOm8vYsuPU1x+meI2dGkW1kGfr4MJ
xOidyxUty+tiYGidpWJUI+qvSxYv4qC1J6XtfZWjKqwCCy+bVjqj53GRxuHDS2HuYL/didemGhsd
J3f38vz44/9cmQJ+fb8l5udf7q71+fknqP/c3gf0j5+CYx87LtXOP7QzLj++C4S5MzY7jX70h1+s
y71GzezH7fVCf/PwacZFCAqu9od+/GpcZmfbd1p6O+beoPgHEFXBkScwCxj8RwB5471BgWIaHGL3
xa012R0RvLcncByXQicBlxQiNriCAMzAT3vCoAjkQwuIDwelCKL/kT2R4Jpm2gx0A4Ybc+CovJAo
mBmULO2SFE+yPhyDMfnoUldWi6CifauGqTDhwJvCrap6vMgNmfowT7oQcmQZlhGqVmmny1RNdMIf
I90WiSrLLAi1RP3N4AJvIeDLQxHRTOWxuyiF56mmzT8zrxEL2upqVcbSrkeK4mUzyGBUsIj6MCp8
/zJ1fXkyDG46y1Pf9Uq0aDrktY1YGKVFcwQdsNmiNdGgPJ4nyiVNragMmuOhblIVFDRX3uCn6x6E
I4o2QbXhk442xmvc21LG7Kix+nPKa++jzgvvKq7LQLF6KNeglfGyiiuqKmGr82mwYlEM9k0n4q++
l8EkI5gpTsgbRsZsJWWWLEafgq2NS7dGcfataqjuFZLOLEo0uaVf6WlFalet6gnennTkTUAHpDR3
p87UVLWEvNFYXEVde4ojWapkKC/7esInQ1+lKs/KThHR734rTsxYnDBRfYwKB8YUu+EoG+PPMog2
QW06lVP6Jhuzz7XfpYobczmk3vQpy0u0qGiSLDJRtasWjV2odRnCFrwaaLSMeBqoLAp2ItQq8OGr
ZT3QNZ84OqeZ561cl5nL2Mr8vRlb9h4PtFzTMq/COo7oKsBiUKVztUpQ8c1O1QVk6tNhxLwjx8Z6
axhurirpOpXoiNCQVvmyF6S6yHv/MBKTUMJ39fnYJc1HlomrwGqzNkOj19iO8UkQZXw5cYkPZR2I
ZZOLd/lUebVitH8Xsyg+YoWxPOSxLd4QcH7XHqqbMuQ1om8cyelZoesEL3qSDEKZpJ6WYMsvqYeH
JW3KJlkQQ9/a3MmVFVG5oDQJwgg0R6W604sk97qwK4ZarpuaVtkmrjBWsR6NSrEvlBNdYM4IHtrj
OPZcu+obz3/HWa+PWRGgzwwmvrCj02GhU6IXPqylWWHRRI2iw4iO+7H23cakyFfgdNz4zSv9yVuL
xpjo2yh5f5qThoJrK1m2zLmmjcJ5HFbgci7/z9D//Y1wP6NAuJQKLPPfG/pfr3P7HpB9H3Vn6jGG
miEcOgbbTAg0F++aj+5MPRwaO2AQucGmR9/NPTiVO1u/6+iHsDLYVVOkJBA//rT1BA5kwBdyAXkh
hdAT/0e2Ht7x0NRDfhJARQZ6oqGFA07ZMvA3DwM3N1FT1W07nJU9lcuuj5JKGZryLMx4370JPH88
SoeuzJYIZe6TM6x7lzE71MrKsv7wYPXu4olHkSwQDnNpGJIEOn4ZgsOnwU7aB2EkK8cqk0nbnZG6
xGdxNpWRarkJknDonJGq61n7iXeVp1VTCFeHddpksYomy1kIUXr5VTqHzuE7knZB8hy/m3xP4PUY
+NENHkGzV/8sMQEi5BeJAx4ICSwkR4LMXCXTPAFsR3dGBz+OF8Ew5e86BkXkleOj8VU3DjhdaB4J
NfFg1GrMEF0XXTPiRdMZ9zUZrMWh9ip/YeGOxE65IkGd4o2fxcvYpMlF1sqjwsrELoBdk+9tUh9n
YCGHpbZecKqbpCvW/zyrX2EAqg4cNoGWBAwpz27SD2Dgoxf3XpXbs9JF8r2J4SoDxTICW6Mq2+Gi
Hxp5WUU4//jPr93ttQd5DOKYcwyHvSWQTrvfdmI9eK2PhphVNi7PSjHhM5wl7Vlpm1CLKHn/z2+a
pSvf3yQRgVMzApoyoLHp8Zuqko1T3STmTFSIbeveNPk6cmIkKquSJarbfAopGoUJU+r3xe82zW5T
PJ4obBQC6RqFuyTBOsxeD2VSncRloc94nfnbIm39bQYH7/O1PxV2GYCBh4AeoF/3ed0TVWeG37hc
2k0vR3YyBLRBIe1Tk4UpL4t3tKkIXSRiHG8qr6sWyJsKHvrSsOYQEsapVf+8evhXoCBEBbMBKS+B
oi4Dm/YQKBS0fun7kXeK26jY6sbZWGEvcyVTdBzL+KhPdPYlFpADDlOdrALDBh0S3PFvjk+TCcck
5iEzaXejG8q/dn6VcDgw+cMSX9yu5kNbwvxfQN6xY5TvznpA7cznuyj3wXYKGqFRkzh6mrK6iqRY
OJlM68ENVELg0rZhM9ToTVeMfquSJOFhg8u1JU21zllFwiyvi7dV7heD4nkff+jTwmxG65yq/Lp6
F9hMLKK6jMLWpKlW2tG0V1Fqy7O+8ux57U10GcdYpsqborIISZcUh37g8rckjS/isaSDylten7mo
vnKk8Ogi6AgspB4J2AbWTpNCvUhP8sQXnyLUsqMkEPhkiodOhj1KWAF30Yx644lmLFQ/immBe99b
TOlwXdnaXbbI44nqC8dXka3bDYsIuYKIp8/WEfewVlOSRV/gXsamU7qsvc9twYtFVVmyyUxZbXAt
86+6qwLQe1pkl1pGA1ddzeIjCFIgc4Z1WGOgA87rvhiWrG/qFcYD7pa5z3Ecdn0s6rAjSbQsLG0W
bSXPk8iL0QJj4w7B1ZA+LBEEmcLx/ONQoOSYNLK69KnzIeROPbKyQTFtRWCapUVDOq26TMQrbxjQ
lti8/2bjqvLDiTjUqjImXbwaXGpAOfp+OcZdK1aNiZJF7mhxWMJHIRdnjYGFLjquUpumXsgjSPO5
8YdJMZdHIXVeWaybIFvGrB3Rm55iBnRSg3KVwk5yK+p6SFAGyoeTIJumPHrT9rUrCjXqfCybr0mU
EDJ9sr03cEgKZAOm3FyTsUgdhGita9sKnbnMFdlwJHU9rTvZumhTNFpXKiW5uUTco5t0pLQNW8Ag
UmON5ABwFTtGJ4rAH7o86+tlkPUxCpvc4eg8qVHAzWE28h5yjyGX7iSwjsKO6iODbR+24AtXgZek
0XkHqhPEYS0qARuOAvewKnPdSJXX4Lyi5dDpIPQiaPj01RihkoXGRkURJrLto1Wf87xY2giigpVf
xsUUiskHi1mSjLVhkTRerjqI0O2F1V5RLE2sxTev7bhGC2SIW2smWnHme1EcHZWUO+6nYTnYehoP
LQLrlkCqlfBiGdluqleysaVejXlQjIfI2qIKfTLmOuSDP+brRtfaCwFW8sGriglDmB5kxQL+Qd55
niLPwpKX5Ye0KGSxoY10+TJLXPB2ah2lq9QzBB8nfWJ5qXhCEreOmq4qL8EZ06M0nki2aiuQYGlc
Hk9LgYdJhiIdq/60ECNsbQ9UpVlEGLdHDfX9fAGpT9wueNkBnJpbiE/KKaXTTZ5BLroQIECxoGOR
1BuMNDuMNYf8mGRZTRfa6GgxtVHmK69vKnmRRn3KQqrrdFJFlU7eMYpytsJVFPsgruTVEo/JZDaJ
xn28zCRLerX7nMJSyxK2T0zrcOi1Nyk3aO9zU45mBI4N9Iic4anUk1aiYx69GvOetGdBJUfIUGXt
Tv22BJcENFQGA2QBd+esIp3g8tOE8zI5qsciH1ZANU36GLvYXbGU+Ft/iIpICQybd9WWA6dLG0wa
hG9xWixyWmc2FH201FjXn/K+h8gijdPu0vpB/6VqEnrY8T6OliLzEVEl8AR05ecmHVZl0+Gzaago
e2Odj6+w8+ATfeBZETo88mHZkSLVh81ASL8pIesj59rj8n2J6t3mTNParnluE3sxjMyJENU9YJP0
JQhmLBjdY/Bg8j0c3ITdXYCVbBbQET2YjbMyIhcp0HXZWyJKyTYDS/v21A1uF3wC9XrhZ14wLE1f
wKuNmaZODaRw0xplfDf5neg92CeQqyrwGfNLmEVb+7BUSWayKZRZB6pT5XGm35QNB5VvWogKYngG
NpW4MjmvMRubUtEqQQB33wztaeEllVUatfWwGhBwRsuxq8nOaIAyhTAjMCCDxLs42ZXFe8ix5ZHo
tIbEOvEz2BdjHGz7koIYQ5OOb6kbkD2OIcxNj01VZumlAG+xtiUCJlbG9SeGSADZPEs0OTIilu1x
lJi4W4wNr3sIcEe6rggsa4h4PV5neeZfDK1F5rAGbiH70AdFbA+LyCu+jZPc2RBd55BmA1FAl5qM
iV1VQSE/eCgqVkVfxbWCfLlejk2fvNXG2WNZZKm/8ElDYjB7cI5TdQmR75sUuOFlTkpQk8mLqNyw
0uD6pgCDPB7B/QKgG/3OYi9T34MVHbqpW4KT6etj3LQE0nqZuw48Le0QhN51+rmRnbzyRgjTjybp
GvzV2XK0qoBqQLfRPYGvGgqcTCHr4yDeVABLH3qZDFaT6Tp3Oow8v0w7WyvB7SErhs4/nPoAwMkQ
ttO6yiHbPy2DgZ14DjGzTOqy6I7jsa+SUPi2SK4gErFfkSzBjIDptJ3KEttbJftO1OAFxvoyj2us
P2IzUdGpCSKw8V3lqCfhy2zULBPuZfGRF1X9lyRGwFbk3AbZBqg4/GawXjStm7a2eqmnFjapJi6l
F0OWT/5ZEVR5ruqqQ8EpwwkbgCVPe7vskwpQ60WpY9VMvADbYW2+BN5naBZdTkSznkQNuz9jQ8wX
YzQiG0aVDeoPvT/iqzRpYK+Bp5PvYa8X9qKUJQYDSyqZrkSRBL0a2k9EtL3AKss6/s4nZd0vej92
7JRFueje1pGVDTh32NHLSlNAExKHcTjR1GXmhDdVQi/IgPJgEw1GwryGAQoLWeNV/aKwEdgMiMZa
d5rnEcjfyCxe2UQAX9cPCG3GmoHej0HAtWJRwqGNDaLSO1L6Liz9P8r8+x3895XwHSdCIUiCLOJH
AP8LZ/7ocrUHI+5olO9XGEBKCBFHsDsPzCAlvadRoHURclQC2Tcc4hJwZdUPGoUGB0wC78IJ3KUM
vcG7sxF3lDmB4jp4Yzilv7s0dkdy/0c0CmQWj3M6DLf5wSVlEopW0EsJTMo8J3Ke19XGoE1fk+ZD
54Fpsvl4LQaSn4Fq1svEw1YNhcne8l6cWlt1H4MurS8r413WqLFH7RgkqhZ8OmWm9TZjRINo3e0Y
gBaC823LuYHw1aD6kIkIAnvfJxBildwf6RvGdEYK5ZU55psJN+DcJZuQeWdzcAiQgmSTAducuao6
FVWDeBqirp+GQWWycwVTUZSlbDVNMeKdqvqmqd/lonQ+JD9lkeOjRA4BZKIkkm7JE8TsKskZqYDI
jXUOPrzMoKUenN44yqUu0gkfcTOS9wyiwDpTk8HGDx2LBrEWhI/+ptXGR5HKRs3Tq2j0IDxUmGdd
vUiMb7ZpGYmvcZCCEZmIBW+2hGwddUEoLESRl8PUpNXCgQh2DUVPcgw3LUw2bAOZHEdQuujCHoJK
u+pQmnbLyaSjWAiTHhaxqT4N8L9OKFReUneYeoNY9kj4n8bOZ0rQODmE47uXcZ6DYx3a9LQmpTlM
Sf8+NZquoQCRKlzI+BAC72RSdREnH/Sgwb2Mnd5wMZxC0g3hZNt+sHEB8VduL2gxJBADdhLseBxc
uyHqwbv3n6bUtyGpZZgNdBMP2XvguEo1SpweQT35C/x/HpoljbL2chKthRjSK9YtLKlHS6N8XoFf
5glfCVKuodD8tpv0+yAn3+B+GHc8WdMrsGxnU1JD3bF1n0xhj4rOlIeZ09UCyOIFlHKIsmMVHFcV
wqumni6SuDAqI9n7Cnl60TaeWWZFdxPoMjgtgim66KUJFCRiEA+2baQsjRbZ2GZr1jEMtaHunKQ0
WHRdN4QxjnJwjl1yErV5cypcT5bcZ2jDjdarcph81XpxEk62Fl90SzogxXz9RST1cDQ047isat97
G1cjU2Ua30Q0Mue+5y59p4fLsoDIH1Vgv8E76kMoMAWq1ShQ1Iy+p0q/XTnhsw3YhWTVNESu4sJn
oZ94ct0F/Y3xs2LjEqjFRGA7VBa3UPaIBv3FUGbCzgfXEsdNrCQq7MIYWihbujEE+j1QPurA43kW
fB8ZrrBfItXk2XsvjzbTVPaqsFWtfOd98CFzUjQb0qOk9mXoVUx/o63ffG4nHqbYqTTrWaZsVwdM
QaaZnRRd1h4HgQONbxtw8pRN3jfjgpKqTgjsKwOscLxo0m4aw7EYvEOSofbtiLueX+Ysqy4CRIpS
1VGjzyrgV1fUaAF1nIjbEOdtegXptAsdwlO81qkhR2UbNwU4dwdvg42VTSrq3XWb1zREUdddpH2G
w66DbRHLLsdKDMP4ta7AqC5jzsaj1unykLh+7OUaUlo9hN4YoAEyS+xnytjefcN13WsV91G1Coa2
Tb6NqZWga72sIeNGddWfEQh4PlkfdgvZBZfTCncFOk5KWax7LaowqT2yRsTAzLJ+w8c0WPPEgJUY
ehIaFHtLn3YthMZTDP0BNV1GcsrXUIPSUBybPg5AD73nuhqgbOhtQaU+kEkjVUIItixqd+S8mp2l
iGSLJofIt/T018iKZqFJpd8XTZobFVS+PiXN2GHIZCa6mHCBL+oielfnJBMKrq+SJxXLzRGWQBBw
2p10UMp8CyeNvEugy/mWFL5exJmsw6mQUIxs4wTUuIdcZRmZcoD0dkSnQTSapYucXcTOuTPIVcwS
vqdcGQ+N62antRmLgjfF1EEuVgMF7EH8DElNd5EnDAK50R72GCUQ4rhp50ughDZGQQkcxvipbI1/
yLpCXjfEvuHDLlO0Ge0OqXAfgzGFngqEvCWh3YblWCyyFro9lMOV+xYZxpap57zjsfWTlehavCti
ymVlBmC0Y6BkIobBHojxTPciO5881J2OGrivcmz5QpcDUYMFYqbjpF06RuJ1ItkA/BYRoUzTVlW4
WQPt3IANdqeyBas1AZWogHaHneiGcuMy5qugb3wV4/5tKybgaoXJloYVmYK5ycN6GNbeWMtNg7oo
NBiKqUAOFtdjZbol8qgLW+x5i8pm9QK4PMixpCD2SupULqjIxkXNcgkkfL2RnoT41qu+DTV/V2hu
lpPs2xWylQ77UU6hx3YRezkkq7YthiMvq7922XSau6g9xgOEzlPv12FOeHlOIDI5IQMAW6IxXfXa
oc3k+8GhB2VWCLHLTHVlqUMRZ1CdBg5XtVmaK1JkYO/q4PM0oRHyYI6XSeY+E5Nlx34VRQqPZa4i
2o+qGlN8AnvArq1mSdhn2bc2yOVqqKbPcQXfmk0SbFk6+tEpMEERUV0Kpj+T8Zeiwn2IctdcRBmJ
wqTD9qxn4n/ZO5PmuHFsC/8iRHAAQHJLMgelUrMtWd4wJA/gDBAkARC//p10VXeX3f1c0fteuaJk
OTOZBHDvOd+5NDjcwezwQLzKkH1X2fSNLk2/7xkKBuPoy6DXuhi6eXruU/xTXlOdq9Ut3/VKowK6
Wleixx3yZLb1vWR9+5BFUl2hsfRn0y24DEkHtbGCHmSwurBLmZd0kzgwlvipafhYGOHWvHUp9nXe
9O/RCPN5iDZ5tcI8BWOQbMWYkXE/t344R2Fkd8vmaWHi7X2uqy03EU9ym+E92LqDeZVN6fMcRP6+
i2eJC+ozxvM6Wd2IC6bw9s3Sta9Y9h3sdzumH6aE4XdhAjzpFS5679De9Zl4WCE73rOlal/hjj+B
e7JQYcUtjeR8jNdUxIWrW7Vjc4ULXTc1/ZixzhaOcZ1vS7qjvuJRMc2JwDdt7Fb6adjyhpssLISM
vrLRjazc8D3nkQrlnQn9cgy8S47Qu9LPtpuD1zVwX1pVLXc+iEm7M6Y2xxad3x0buNmFEICBWQUK
xjqrtyKLTFbnFWO4I4LhcUoz9mjRmAUFdk2CEiOC2s3o3H+fNYzHy0IV+E5hNsGGSDQ/KBUyLJmR
L/Ko58xDYIhwzG8iflLNthbJEpzBsLafZp4F76OYTr2tK1+2sobGKOKvPZ/Z08ib6EsoWjIUnnLw
XaRZ3ZWC9zLlTVe3awk9z30J+rQvlVznJw89+arC5nljatIfspHfez5eVxKCYWlwHLhjSHyL25mb
5GslEuiT0ZzcZQtrXpjSFPZEw0o92H7Hmhg4lFS+L/UEZVEusXzUMdVNseFS3LouSsGWVXDskkWt
ovQ6XQZQWvN2N6YNZLBQt/sqscs+RMRtp/C+Dovm5NCythoOU9I3L9jNuhccceunHr3kU9cu1TFo
k+YqYBYVbzXx0zQa0uYNmasu3wB0PYuoabdrQ6DgZ77Wp4xAAAYvYTs0t312iiZtinpwYZc7esFw
jAh2Ppj1w+Ld8hKkfv3KlDXHdJbZNZyI5Y6KWn+UMdMd1p9slzKeeNkNDPYdqiv/nOllkC3ah9l+
gD8RZQX6pDUrfaZi4C692syuabEerkFEQr5Nq55/tOAx+CfRkcaXJnU4WdOVZliI2i35prkTO9pR
fsvjrn6FhMcJipX1qfcjjM65HslNP7rmFRjPuNdVOtBy8K6/WlcgKG3aijSntCNpPg92eAkqVz0Y
/NWjG7C96iF7gosxogib1vdxGGVJ6qTd88WLaz2iJO1HMy1wTs3wIYSWm8PcjA42HbpzK+dpvw1L
XUox9YUivp9zphXb23C0Dz1lWpfMV0MObqnbmTZcz8MIy4xG7XhcEyfuIxVX22OatFreOVE7VmbC
BRPvisvTSFAsDKrOtjnNVyA7kGxQbjbpKvIOmhh9kovg3YxtbJNpoudjm9VDltt2M/66d5QUfG7D
HcCVUZfxXGMfdWnvUDrx+LjUnL1EaTOspbdCJUfdYS2+ZzytYPK1lTg3xjRTjltYt7soFbaEwmRU
0ZEEvmG9aHk2C1HHdc7CRzct6AXCiRw843Vplo2cQB6qK417soQa3pxVy5qiitbk+6Al/RKMHfW5
hsHXHtygPsxdVjWvQB6g8tPM3ixYj1CAvGcln9P0m0yVOPJ1QAkeLjUppkYnz761wa7h2J132dx3
+zma/VuAwhqACwyZHv2xTFRwkPhnTx5E1AOSxepT7ejwCH2YnbxqbBENVJWsDmMFymqAs9bNSy6D
CtUBJOWD60xYaN3KW0onyOt4jx9nVJG7xbms8GPY7gTOOhTn07ZzkV52a59cETWaUqJxf1xEk+11
F0RvjDp6HDqt8qrDztRLleYJaNNDI2JTasnSc9wMHF/vXNv3PiPm0Ef0LnZ19jUY9Z3BO8n1EkSF
iqLtOIX9hFJqFecOLa2DLE/tDvfNtFeZY7tp69Df4KYM8rBt6p0FRrbLehzjlQPaOqOmz2WWDEfS
VHFJLE6S0fIRAi4eoViQgGwFbSGRy4oO+Zgl5G6J/faobH1cIeXduG4FzyVGGE+w9Ptdv9X1N6U4
vamqpsFGO4ljJQnW7oyNf1VtsfV1X3gNmU93i8GhY7eHegmyW+NEt2vHhh873rBd1AfYMGcpT00Q
3qfpYPJ5ngEgr0q8wUxpy1FuCyjecEpvOzLpAv5etwv7iuZtn8WvIguTPLYzrNGhqYdXoubXKU66
vDbpgTIXBrlU5mvgcLDCyfVX26B7XL91bXLDFrCIo+iLrYuhPiSCl0Bj3/CQuXpnLmxwNLpPKkUT
IdISXv/Xse0/za253G9rIHewhDqZuzjegcGJ8h7W5qltZvjws4NAKQJeoGYOg4KMru13+iKqC+qm
s+TtiLtlTg5gDZMi0rQ590J099AfgqBcqVvTnVGBuZ0X1NttYKJyusg/Lp3VVTZN/c5b44+iTYNv
dkSL1i6tOQ50WUtLpuihXQBSdkp/WWq3nCCxtnmQdskJulZZ15u6ShWfcACT7hQlg3nwXS32opne
0a+hFNvGZiupb4ercVWmKwSMuBezVHMOvecmhtT/jFLqQ0OmqUj0klzXPLbF5DwKR1lfVdZPc16v
RJejWT9n4XRj4eXkdRs9jwRbXmsohUiv08JiKuxL7cIhj0HVlYixmCJaK/bBS9hXzHfR9bjV54aM
r4uCBr7N9ZPm4XdM+UH9t6E6GgV8tlpGr3Ed9lexGenXmfW6DISOS0WGZ4cnBn1XaiB+L8aULzlU
DxTfTq117vnwmG5LIHIp2rBcVFp9NsHawXkxRkOg2OzjFIZe5n1aVZCdFmv3bKZbg+J/CNHjOHbo
1jh7BHrPYOrHTHJ8vCpZ8xTYAMFKGHY86PQpGlFK+kY4tDpVia9KJTewIdSdgZkM/7QjMo9814Q5
j3w/7kzahwCvg1oB/+PpFf4DP+rG9HskokfaSmweaVOfMhV0p43hcA1j+6Xq1DodOkj2O8dXmicJ
fCnWu5OHQYilHj5rHElFHy4KbOhFC1SjKLZshXsdcnNZE6jympAdIoZKGPYXtgTutLHHVq7HxEyf
RepPINyDom9UcNUJclNlM2qdnk27dkpOKjTL3sbAKmFJ9ifFIP9NGST8EaV+gco0Kio6nbUwD1kL
bwLBgnKtNrbL3PgwUTWWEGaSK/CIUZ6QpT6gd4GA6AdyZyP60oR0vl4qokqreVOIHrRoHSixa+QQ
HoGkklKzdb4aFxFAuVhkHnTsq7JV9rASmEgwQ5uiltvnToRQzpYt3iedbnL46u8VM+GTTVkHBGuz
umhXab+xOTFP2PuiHOC0LhKAPSc9QYwKwrYIK0Jvep0S6CxNE+100HXHjI83oABgWviYAiFrbLbu
EhEOoAWCujtNOB/DzMt912zqbQ6lfGUpjYeyI95/ASJVuSLcOvIm+aDvkqAnR8QTZhCdSeKOadfq
c9KhRUqytK1L14CkIFTs4mHb3lFnYWkJBaKmDdM7aePqxi81sNWGfxc63FSe1WQ+TZChH7yjVcGa
xI6FagL7MXVsvY+imvpb7VKpcpsM8gAV9EIgLLEqvYc3FcomTOCNN65UUTOCrfKb2jcqqtEvVOQ2
bDQzBcNhcGwq82ET7CMqBPY0VULuxbQtR6yDDYTSHKK5Sp9tyrHD12P0JAJQv3Md36XhXL0NbiRF
O1RpgfAa2NYeTTq5thGKmnM/QlqdFlNfo4ZY3F6Adyp02/D1REfsPzlfAtUeRGXdRSQCx22hhaGm
GUDejmhuUN5ZCeojARXyrBWdrqcphQFWyyQLckAv2WFTbVVs2BdeuXRZfGsbFnww+Afgv0+rf1k7
JCiwjCuIRhCoLwztNt/Eq1rPCe6eqQiUXQ52GpuzVwr2Pg6sLF/0KlAxbXbJYckOC475SyWEXeZ1
6HjymeoaOEW3tstRpbXMJ+ImFK2IFY25IL0paBq7J7aqBeJT0CkOaCdI8U2Q7LmPZpDktWhFOYpK
uBKa2va4dcZ1INGGZucnB3owmdF4uwhHNErQQZUmVt8tymsEYKaHjaCs9zMPTqrjS8nUag+iqaYH
J0z00raowEtGsWF7zcL7eZJAgAB8pI8z0zhPsZfJ+94T80Jos57ieoIuM/gsvdEbWV46RYLbYLDb
IVLwxdG8zvHDzNLkMSMV2hcNSP2akDp6B5zRnZY5NU9RFEMMdREmkeRyxLaaDywdI9SMgM4bNrdY
lBaZnXK1UAVB5GeivYXCv+A8yXTcIwATbWy/cMvwTQ/trlq0aEvXzfdezBRM/6aiXQwZ6kPgE3Fq
KbbKsa+37z189tcqnFGoeb4A1ofAdFtnGYxL0TbTy8qZ3Ftg2aWQFIcZbqkSzU6zC8TcHhSxaZBD
Gr3WQJ6ujA2WHVzM7qxCjGFFZR8GZ+ml/bi04+KwyzZDWRNLC65phe1kIQ+qm9Qt22x6HOpQ7ECy
qIOdA8AcCggT8kd2uUn7If4E9ZbgELPqQ4D67qzlZPfrguofcmYClYbUj1vdGuCtMNodvIxCqHm4
WZfsCzFhuMPmVB15zZaSbD68yQyWRtxG9a6Z4itZh+n96Li7shszJ04Sb3Ne9SVd0HWsqBgL6M36
NIPsuSE66c6gWd/H1IU7A/N2j2zRmwCrUkS0Q2eQtpAVw2qAVqa3Z9LE1T7RIXCdCLAbwY1+qI2a
C6M3IGSY3QR1thtBVWZg0+rYhSUSGkm+MIlaNvD6tenpVqBV8MdNO+5xkM3rfZpI6MBh1vflyCLT
PzpWN+VW47BpQVJ10LNMdybJBFsY9s3lgZyoNGS9D7vU55n0t6zz+P9B9TADpL+zywgd2HTP2Rx9
igU2a0bGXUNjf0Hl3rJR8zwTMDysrUU5kz4ox4TIfRR29GjpcKCiffSpQqtAGSsyhE5yIfxdXDdx
3rfTC2C79p6L9ViR6IjCajkYT81n4mCDRDH5FAdhsA88KmQ3keagDA5ql65vQ9ZOD3adHlYZ9Vse
yBRHe3hpBJEtuEvjbCtgV9dX0xhEZ2rIV0qS9UZGo4b57iicbQ8gBEGjT4sFwygGdzZKuSvd/wlm
/8+2/psYKXh4Djj3/7et/zHg+1+ZgT9/5Z/4PyxoEKg45rIkvqRH/+VbA/9nHNOTYUQhKIy/9U/f
muKhF5fn+mGY34Xa+fGguD99a4y8AM8K6BaDzCmG/gfZf+NbIy3+s22NUecx4wnDgNooZmh1fuHX
u3n1nV2z5r7tsrjNCjxFBWy/RlzyLqsUpQ+UT3o+yB697b76gwi0Fzqwq4y07nbCgAGVJx1MXhBz
3RI/1mlPevfCUkO6oOCdHnIFUvAo/BjY+6Wfgq8DjtfA4jAbmxTUbY29NlpDiXSnrGGnmIPMUBSB
kGtPQzuiZRAjjtPs4hSSCPsQalhxQh015VIKXzjQo48MVNlBeOnLOOsRAejA0hdjzNcVrrWGR+B7
BfMAZR35mATkPXXQQKBUwKKIs+SW1/BvG+/bs+sonFzD1s+2XSNsIyrjuR55/aiTCyYyS7fdm9VX
GU5uO8CjVfjEkMM81N156hVaobq+nqpuL0wjikVY/t5Ys3ycDa/bWxY5UmJ8WnLX6IBaUKOuboqe
bzDIE3DIeZW5DM10sDTbU8KWy1lYqe0TvKExJ0EGo2tzlXhKaFxlOcTsqitADoBK4lV97a1zn2hz
aQM4dcEVWn+zy6BAjQWK3iHcJwuHGw0rSb1gz9WFEFMLJC8xw4kA9JI5YQiDFUPl07u0s+iG4h6N
b976JkJ2zNUzhF02z7rkfbK9Lus28Xt8kigAw4g4VImKzZVg0kD+BdhZB9LW3xPd010tmu4IiwJJ
KAH5mE3NirBenTxMHrRQPtadKKNtkQ8daufTJmmVByiuHgjL7G5E9XaqKKIJOXha/tWqLCwdFs1t
EoVe5fUmh7rLxYZR2ftpJOpMRdBuN8G4Bok6gUy1MBIzNkKn2uFCUFUMph7VPe2mWl4BhAxpHsTN
hoRynTYQ69dhpmdbdSOqpHpEROeiZYDoh3CJqwcfQOC78mDanwY1NrZMiMvUc69NAvtXzgFOLOTv
ch1gZlERO5fMEOfELE+trHR25kBcvw5Tsqmi7ZMuQZu6DeQMD1yg+0idvJ1J2pzNuNTXvBotHMQa
IHY323W3KfRZV05sNSvmH+cB6XlQH7e2j+QRDxOFUwskcgkL6wWBfaCHBLHKprlv3BZ6+KnIYOZS
VwNWdpUmFazTrVlgLMvVFqpSxpy9b9apjAiNC1nj2ywVmOmwCEaifd4SpCXv+Rg0c6EHYOM3oAks
DEsWHHSXQKkQsdhwx1FQZ22i0rInSXNLpOzN3lQVinoGjEaXQ5/aT1Ezy8OSuQmJvWB+hK6N0HW2
ki/EZyPWFEERDyYOBtbtIuPZ7xHoRgBVQFL95CoZwEze1vqD92kkD7RSejzgf7aw7wnSh0fsRNsT
nS4kZwT+fiqavo/4AfoVeMykreIrZKD0d0voR7byi7zHZv9kusioo+3qUF7panNlqkh4Hc9zcOOr
Nnqgo8V6rGjWDrtWYDdjazCCZ5nag3dxemrh5XVlasGqn11o5XUSz6Mv8UrdIU2redeHoiJFg+8K
rZXybRl5Gj8QtQVmH691X/Ksja4lH7NdnLaA+kijhrqkkFw+KE+bMoj7CN9zh/LkHaZG+9YGC0EY
pDevQDSM3kHCpVhr1JmStCjQhpCT5UoLQYs+XlskTepZ6Gv8Bboiv6GAbbOIq03kPPVDfaIzYRHo
AJowFcA/7CkK0BXwOfo46C5wtEQMrkUZFD06lijOByugyrJhpTegolfIlGPVfwjhFD2DNnqhuIWX
vJkdsNkMRc2RpzZ54KwJYXhXW7lEgKKTbEyC3eiXaNcTVolCOusex2qmt/0AdRv4YDKENxYpGbTH
nreHdJLxp2lxn4RDNCJfeOPDMmxACwJdCBYA4KZ1oGUv6K3fwvlxaCU6D4nzSzyEzlQQCFrab8DP
hz9pdPqDTZ9m7Bq3NO3CPxJA/6un/raeii7TKX5TT/3laYkXCjDCoAX8wp/VVIrns4DVCHCY4AG7
l0e6/bOaSjGkGs5byC4PEc9+GsRxKZlQ4fAsDuHHcPzaPylAzOjA4R4g6v5jjs4lZ/mPyQA/sZwY
Q/IfIke/5qIwI/vynAWGcAsyXRHYwp8TR5UlAmcKY1fGBaoqo9Z3j3WvqhOj1BTxxuYXFFl+rzSy
36F11QkyvnrNsFw/sjFVr5S380sQj/ML2vto95cr+R/e3i95qMu7iwJ8fLxB2LPIb/387rIV0eLQ
gl6HhivfGKje+ymox/PIHPKUE8IrByiSppiVhCnx+9dG8OrnQhPSBurLEKP0eIBgK40v7+4vaayq
jnrF1waOrqg+DROMm9WuTXbTZVpCvFcsOWMA7MhxmXhy7WjWfAxb3Xx2fvRfk3WeTKn8Fp9EL+Zd
x9f+sPQg8nd6kvwBIUy1FW5NGBTsYTmH4LH3qNwopA5waq0b4K5TMw93dbRhMEYSXo6ydJq23CKU
WK6rhwmfrjXS4/HCATm0PHoVKeAMOUNw8nOKDXymHntqvz7W4wwmZ6NI4JMF6AiksSyri6zCZIO4
ocEL0ZogwpB8WNGigWrwE3a8hKvxVqPU2RFoBSbXEvDNRoYKdp2PUWChloLtbs2Ui0vEB7oaIAug
I5/GNh2QCIGJd2a2rUqut+UF9W5ygf97G+RBWDuT4wvgxzTutr2te35wWdSAVInAjCOcPD3iRG0f
ghm1YdmKKXjtZcBLic0WOYfaZTu7xrrZm9hhnghkQv7oqhSadzVNHEALrZcPIco1zOFI7HqFuRE9
pCpwGY+uWdO6gIQ9V+AY0OoOYYe461gtHdw6xlUIf0n4+Hp0GuekEE1kwbJn4Ds0+uRStYQemYki
kvcUhZdl7FMCYnNXMz7ed6NGykSghs/BHoEYgxkJOS1w4R5wp95r9L73Wx/B1YQB+nWqI7PvgmaP
dL0psVKzKw6f5NFHmwHNJNf25OE3l5gskLzV8PqPfgg8LDe1HLdGY1jKEi0CSkQbbbxAGsothZnG
Gf5BG15XJEVmKw2rZygs6zG1tVV5n7D6G7WBuQsBHTFE6ZLhW5RQGEyRxyAHaMbAULJQTGCljGdx
zhPN2xJr76kWpI1v165ZGbJf1cDtU6iHxql8SkY0MMAeJ1G0rhrB3qmlg49VV8hvLLo9RIG0XwHJ
D2FuuhrVLNK5IPZv5inTzZtBlaOO2WhodIdqvTp5cGtXfRC34I4hPGfnjUXyzYOLWhF/WNEKJPCG
ly9jtbagJDIUWQWID2Bly6pHskOhuN0YDBvaijlIFqhHhvjmaQNyuR3/yJ0QkPUVhD49AFJca6Ew
5MDCtOswuWCEI8OgOAvbBUc/iRoPnV3Gs64teFRMZJBvs0ziqxBPBcGt7pBx2bq5ewwTbJrCoQCH
7NOMd61fk9tolcBmSZTh1fTlsyGHxZ505UO7m0DewMEydH5ZGt5S2NcG7x5xBH+cpPPHBlLb61wx
+QrcMEOegqGCKWuLhYyOZQXbCrxmfQ+Q9wluWgjiwW1WWSRpVKTkm577jMGc6v3+x1ae4ZPX8GDR
KS5tin20I4u5dU3kn/s5Jo0sOkwbuTjUVVT1HvorDbc3Br4zUJcsToA/OoGOH/fRFgpImjKEQfhp
FK5v5pwQNr6t2wLSddN+vpba89tpDvGOjTSS7C0IzDanBKnVKY36u22sDQRJ2UQYgBS27mFtRHRH
pcTCaqq0v9MMudZiFFyyMt2MuXLgaSK4g0s9nAdIgC22RG9x7w6KXo1hmJpbOml3GenCqrVEIjv5
TMwI8AwXp8sKpOLGsJQp3yC+11uqczDHFuAYkbc137KhTHkr8woSyJWIXLTr7Czf53D5GDvLr0yW
tewQLpl9ALUW9yUB4mgOaZ1ONA/BPmDAicyqgoKz2Ydr0N0gpFNNuDLbeK57qz9E3eo4wnAr+8LM
yNvcxGG9lyBo2kgSD8eMuTPtW4mwEnDkNfF6zpcp7a8cApBslzqNwp70y1WG3GaS4wYiHzqcM8gS
QYMraTYByQmnIYkKjs4XoIeM0AtvSzJuB8xN2LD7Gd7qiwkk4LYzuncVNvx5iOeXH+fo/wrHPwrH
L3IdF709fgPc/s8nmPxRB6KW+v/Lxl8mfP5VjcPv/Vk9coxxS5D+/GuJ+EeGBOrcZZgfLGo8oIFR
fhm38eckDoyQjREj+yHd/VWHCzHdLY5QhGZhhEMkiZL/pnKMf66OLq+I53RgFEeMkQt4RuFFJvxr
ddSj1BmROGTfcLYsa7aLFMUeAxvKNP6ZwTLq3rDGkWgYp23eKDoliOKArWUVvItRU9htMnLABLKa
bWsJ12CcjjYb+vkGCXZFtlx2jql3BvjSAZ/ivG/jQiDbH35LHIb3PEK1Sfo3iJWq+hIPQMZuBW8m
DDwaQsyZQA2jmEb5FAagI0vRgy4DmWLZMJzDZJvwlgVc9e06GuKx/U5m7E198Zev9D/Urz9PpYA+
iskgyPHjKdt4Ih0u1y/VdRIOzVrzOv1WofNupyNiKz09oinFjnT0s1iACflG9c33PqiaqPqbqQ0/
6uN/TW3A60N0TWIMbYDyjjIm+6V+RoY3Rd/Lm69t2MVQIaFFMIzfQdVNpnavnRUaEkq9CIqxdJSA
6Lq3NN7mqAip5zY+QXkbZ1SUmO6kw1tMNZ7ws99fo5/lXAqxOI4x0wJTKdEnXW7Ln+8jKIkkqnVM
vnKiTRCVAq5YMu37lC4xTEe9cP4Zydpqufr96/7y3VxeFz4DvFzoyBhu8uvrKkgxiSQxMjtIBYN2
MwHGh3yqMXEAg/Fs26zN3VjVgNoxaQGbJ/+b9uISrvrLV4OXxyQPPGQ9yjAGIsIa+vljC2YaErg6
/oq5XwmyC8wGnL1hIUHvkOAn+tuGoDi7ibtpW5+A0AbwsfAMmB4X5fcX4ufRGPgC0GjiYdaotNll
4M+PmNhf2hxoD1AdgXp9QQRhZPogJzVU245Aasu2A05H9HXl71/y3z88AmwcnRVmSmJuCv1Fwq+T
uupbEIBfKbdY5fst5B6hSqbtOtMdpqdQ/llfjizM7EG4jn+WCONqDPtpJHT4v7kRwl92MlwA6ItY
JVioMbbT9Jd3IzLEmjK1kHc8YScZyNEt9WVBDE7WM+AwxNkBp2A84wbAHB1KjHfFmqBeoaLyFlA3
CfX4lA31AKZoYlJHj4Npxvn999fs516YQiiIg0skkKF+DLFaftlLMMUg1cHk3bvTi8ZNAHAowMUK
nI0BLzoNMPpJRYjkY9EsVl7+aJRY/9uLFWL6H+UxunIoEPCafnkb6RTNyzZz+T728CSBTGD3gkFr
tmDZ2HVcMez7s1h1hyExbMSOChNch+yYkpaYLocMGv/Y+TECwOId+t5cU9cpCM6/v1zhr/dYeLlI
iELhYYX4hjn/5XxysR1VNvr4fa4iTqB4LrPCjMrJI00Ggn7aJrw5Ah4NP5PbNMitTDu/kSerVHWF
wG6P6ZPDJctwDVsHY4UAKwa8QiSDBaR/ROhbeIxIiTOHLTEiLdqMEwImcJKKrqnsNP3NMr1c2H9t
GIh9ZkEYX1w0iEUUJtgvn8du3jXas+6YQM/uwJIMQxJ/5rqrcdv9/tr9+0vRAExbxDHMGdHVX7/j
oYqGbUVG/PjHdmRgYeN2ctE04I/fv1R4GRz0r4+F/RdJediGHB+OcYYl+PM+iPU2TgaK7OeESday
QiHaiAVWVStwiiL0mCsCf2n740zoV4qfrT82SRVWKX7k0AUBTV0tJhH+3TZFfz2bItifGbYHRGVh
Xv7bzd6B2hgwLkB9xpiHRk+7GBN06E0U1vEGXR0+0pRnlen981C7bUvQTGiL3grHmOWPYvIVOeqB
tv5Zk3XmtzBpLmWPQ6Spz0DysctNJ+c4w8LYTMLMo9Jt5599jykpXR70/eUobnBP4baTY1bjf8YY
euqf0wEzJeGBwGHAH7MPBIARxeZ43vNkvdyRnRMNyqbpx8tnqSAbhk9Kh3QcHMswwDsH5nipeBbF
hu7NzXyc1D4zOjRPNJZ+OWvdVTrv+0FDUSeiGtwRursVryMkcvpsAhNi6SSpQPUEvUGi8Pr9vfHr
wYSrDzMZ87Vw23Mop7/cGkDYRxFmqv+M6NoMatFBYwWIZWUrwV6uk8X293/sndl25Taybb+INdiA
3etu1Uupzpl64ZAys9iTIAi2X38ntOVrp+qc9Kj34wfLlrbEDgQCEWvN+P0RP8+xpDiEDbvOpGNN
8vXTESHmoJCuvembtw5mME5Yd3i7sGigjD8EY+cHLwlgFAbh5A4wpK7RMYaM09+fhvv5ykFAkeJh
OfaBbpGH/HQeK9bAzoqD+rkWTa3fk0C+9bPtso45NqMy6uxVgiv1buyjlHlUZn4Lei3S7thCbwin
Ciibm3aXVRIFDzMFFhJk/eQEyMYjy863nb/O7SWDCEV0YYsEYAMuPcdMYZnNOGzHjJjpPClKbeaz
EYrzLT1hQ7lgD1XePB5/f8WfZ2tSrVTyoUq7JhmO8/7TGlxSCG4mLEZPI/YKQnM8Di6h+biacSsI
HcVZRvqZYTtT9edLqt/jdSuQZkhTG5rc5CGZAzOk3S5fa3WGSNAzE3+HzpkKa4XOJ8dIsJS8deRc
zU7BWaKat5M0Eq/R7y/J/TSzAVDE2c+GK2CuRr1vf5qwO6+pkT417lOkM493SyOU5AS05cFO+niP
weQvnFuSAVXWW+ZKM6Uo2bF8WpnD5oTsnPlWi2OgfK3iIkTmOFXmPnTL1AY3STfzqTzzzCUuaR30
B5wUyjvISI1ev11YBbncf7i0T7EzlwZZmu5MvCqsRESxv07aei6dsBra5clLRzNTadUxtNZqzdvv
Gu23iykcIuz6HLqNWfVrq3V4IHNQV+myX1E16pRklDVMT8TeitsxhYXH6PPGldmkya2YISYmUpzM
bgPT5lnuyolpTRNnccBcJzb/x84Rry7id8Gt0GgRLL31MQ3zSmSxi/1ze7o/ZiosX39/Ez69oxFB
EDFj6CIXdADzfQ7gnQlL2BJ0FiLNsGV2OAXtbhbNaNjZL4PL+6dp4dNyZA6J9oVSEsuSQXCadftv
kbpNGV4Ecg4f+8FhhOhFawYUEQ33RxRStP6egk479xvSUngPzqoxaQjEmPS4S/B3Kn0XBpBh8YVp
PJP37K3c8V7RoIYVoLZ48fGtslB9PLa0mxpu5QxWgXeFt8g8jrSczYOwitzhS7wU8Xhvt2Br86OP
hGV9Rshpdt+/v9si9n4NFLh4swgwSWCEIbb7vF8jyO3hsM3LI5aCACesHsjVb5PJToobROxCLfsu
UwHeF3JiMRUQpbq8u7CrAc7lhjp0Z12qtEZBjWEl9LYgFOf0u51X9tmUDAK/Genr6ocoqlXd10YM
/TqBjZpuxYjAaN1FRRP7YIKJinv0IBM1+hvVoZ7Gal3btXMFlM6Jd00DlZ30Nxlo8sozaJkCLcZI
EQX9aznyMoyrmpZqM1t+IYoDKNVBPASVXkS6pURAieko4ylzEqLSJNV4/tH+VNtwraZ1ZbPOUJTn
c7kgBO56WQSHMQ5Tb+fX1rw+TkHr5s+DqFD9e0K7znZh1417NEhBQu1i6hgYLPwqPaO7sd51rT2t
l5CabfvoTE7mHlLYVJm9l2Vbiyf0l9jnnuLWnudHQyHU11avG+ueFSPExKeCQD2t4ZjiC5dt62T9
lxiaKKy+nJwNWCERYcOPiR7dDOvGOzfBqYuo+ZGRmB7nHUNl6X7CkpsmG3rhRPr3TCdN50c7djc+
FaGktsrgBrGaVZZwEKTbV9nPLIKEwV2eKWrimQQIOzKkYYj0MvviBbYOqMY3QsrwfMD+lVWmYFh2
6b4YUz2NVxM1eogOGJCmwb9PGtfrzsm7Y7w5MFbwAyL/Wm2W9aqPkNOjhEZSpndZotZiOZ/S3spy
bP41q822jCfBBDtK6iFfWwuRbn/O4JisBIUuYYtzM0iiLmr8i4eA6xaHdcgXffqmhaOJn9F5QXC4
te1F97YOHf7XiyJQMnXPnNmywnC7oCMdwuPcFE6N5gFpJeui7VuotK5SD3aD9zoncAzibeFnsZ/e
QmWaZAiNzSqmCtOBZ7nyvBwQG423QeH5OU7uODaZllBpPyufwzRJrPVSiKrnTuFKZ8q+ZtbuMv/S
8hIIX1cA0HKnuiuKqYiS/QTLoE/36PM9zp0py5zSMiJGdZEkZ0ve7WyJfQD+n7YpCnzFStJwvBov
Vfw0AFrstordPXfWjSizBuPWCTLzRzh/QpZNhwCGmF5kPVdPbdFBG3cossncMa/SJV/aHtsLbI3Q
TPli1GkUbuNJtwyAtSHeQKODmTbeyNOlZtpfuX1dwa4nZC3pE45WZciZH9BMmcfjSJG5/h9OhUuo
2jRoZciQWZiLeBQWxJhM/ES6H7PjgH1IpLUF+7SECHTAkw0WT1AM3fBMvQ8GAvfLAnR3zIZVOPN1
VITmlHOetFwfAkYWR/D4UfeWWLMZYIGyzJP3of52+PRqc2vGET9OzhIbdRPnMDY9h91+XI9Snte9
kUbM+J4/yzZ4KH2RACAQcFf58zLMHO7Fx+gBOgwlbxcWlrm4BPs5X7qBUaO2HzFu7K+++T+v98tr
z86V9fBxq63Tx/+8yafPkf9wy+vQlTUn4DRWNr6VeSBzdcwbzGgzMJp15iCp66VAcEgrpG288U8P
ql1HzVAjnzColLpNvCQ+1qRsXFBy1gPW54fRrSs+AmzL4axI3iSoZUp7MUEvfBSXb1Zhandv8ekO
tpI3iHntdE2Zm7NHw0TdBJNztlDz5dfs06M9DQ+A7MjQ9gHuAb74YWUufqaFAOMU/7Q5DHSPgG8u
bWeH2dNqoQbUF1ypZ27vaSCtwwK1cM9Fmr+CI6Xn92gu5jG6ep2ZUz/dUGudABvgvvdaEe4t2wdY
d77SQGGWx9Tk6ez9lGMDGq/iIjX5nH7i+eZj6HZvTpA2DJ/eJ2Ll4tVIsHvbk6E3f9AdzRcxArDl
jgAo5SP16pvzb4YgzaanoaI8BMUmReT6kHWek3pnZb+Ejr70TmMlL/pYh8ePWx7jk+Z05twr+SOs
AC0HL2Ress6PTrcG9hORWxFRDKcECw3C7tOEg/tF1rJl0mhI9HlFGoSUAY8pG6DoGIXIDlCxSV8B
4QmK6FASLM7LhYfPdm7PtGhtmJ1VLCqKaEmPEvDciZ2Bz2e66/lC0OhXN3U38O+lnkgN+jaOWwty
iBtVN5AaEpICkyo4upOl7fgcNPhSAXOC72NkICYJSH3PHtX5yrjmKsyPVc0SW+9nq8Fcdu7HLFXz
NzuYC+abtGoBG5x9JMkLXWW46tG6sd/9voheeN6ZLDJux9F7f2e6Nqq4YX0ylcn67GVRO+mnzqPs
Hpzp06XPcdpzizw5ryVXVKZT7++DFbErelolzO1zZmlGDVk4M8RPaZiopy6L6XZwzfVqDGB8UQxw
Pt/lJHhhZFYr2fJYuGUTb0hZLEF97WEj4RPB4pg9LCLhnnF1SrKsDt7F5IARRyXueZp0K39jPSUU
E7bl5EI7X5RkgROnZOtb1+ydGkCuJCb8SwxE5n3SYsopLaRlpJkqAYAtrHn9wkwDH88LzM0bcs+k
CtwhKqkwYOpJ+XWq5lzlNyQcc2JdTEmvIABRoDapVzQPTD9hCU9Mf6HvQr0AeE0KawHMPEm/6nHq
Wg4MopAkUPAiUgTp1FdZq3n4qyVWripAcMoNrf3EDDflKofBd7qThW7Jr3u5nXvjxbT6dRJ+Kddh
sh5ASmmyCqvs4uCF+ZbxZU1y5Q4UwjbXkEg8pd2B7aXJUlU58SqRdVxToX8Bqp51zpuYq6C6CYJO
LsnBQDa09e8pp7Cd7FnRPLQCfUVW39riuQzVM3nWqdSPNqLmNKVZw+Jl8/0UEtt0P+Ixh45J6T8i
NYFMdYCFg4hg7cvnVQyuaDcDqwM6Gg2emJgyDP14cLDlxnURu9uRb1rA0bDcEX/ixX6/ktOz7ECu
cnt830PPs0/ep5uqGs38F8PY5AvRv3l58742n2jeaxLISM33UMJafGJJF/PBBEQUn2Dnbio2eZVI
XuWUaDG5WfXiyH3Bi2reyrg2P/kYssSUzERAsM2PTll+M51aUDLnRXkhhjVlR3dDFqaU9ieIvjzo
BQ27e47LzbzlqbWadGBP9YsvgrBMn3eAJqwHAUa6uiEba868zKmfvnwcyFcxSxqeFh72acfW0C8p
LMHByUF8gVBsrq88JRpBQpkUu1V1JgnZK6xSaKnTumuBoHbBYD1A65B8Xk/UJseL3E1NGIdMjWOE
Y2VOa3h/4ay2ZB2BaDKYl1y6pnhKo6vZjMkwgdibwz3BV17vs6LibQQibcoeZLfNpFdGgQmxRO9Y
xWXmelUY/UPi69OGnlwO8wMj2GVyw1L4OVkOXJjgtJQu3uYW4dUmTNOZt2EChHPTWcK8QdVI4iXb
AG8w5/4Pu7tf93bm8IEpB9mx7zsc/9PGVg1za019SKrqNDUW5IA5C/YBvEm/P9SnsgBvE/4Um2OR
suLfgdnW/20PDeqpA87vNH+OERsYX7uFti7EbRhTiWNGDjLzUIe84AkDxxM8so/J8ffn8msKwQfj
SFbIwXROKwvctJ7767kko4d5gFfvITbU/5fcd0w8jlwDBjGW9H++z/95QLh6JA5M8weSi/GnvCKl
Atupaju5p0EQCwVEilgDJysZah9v9u8v0DFpu7+y++YKyd3aaNboeetQZPt0wLkqBN2EquD+Y8aY
stUk7ZcAZSlwH4Hj8gAWaFVfhslbil09YJp/ER58jwerXwXr0T+c0a8jnTNiKxWhefXCGOESBchf
7/kSY1kE+tvdV6eXaiKu4x2fB7oGdYccfROPIBPA7dxd7LE4EFpYmTmRQnoYcZHWsbM/+LUHDXIz
M7UsW6b6jo/zfiTOTb547Ce306lKJ0/T7O8v4vNj5MFRoLF9KiYOaqbPqSfW3U5jyRlvsr40MxNG
Bp6g7P1mwFEL5ebqvz+eb/MgzT9B8Lm5VjgTjbiRPdx8LHsgZToYDy0za4uaLU//q9Sab5PyR9fM
9UUer+p/TAfelJCJHvPi5rQsESSbpxGWFe9F03dmwfj9BX6qQrHZQ6ERU4zneETMzEG/jorG1llS
zDL+bkME/3MAukFpgirl1WbjNUUj3A+7FsoFX6AqagKbiqCt32oPavgTzBimi384r5NE5G9vENk+
CnHA+Nx3wUD0eWa2bSorYZ71R7W6dtbvXX82KokBduzQ0qGqodC+bWkqMPXxBgsU+z3cqql26kvW
W9xGuBFKSe7myhVkD+y7OqHrS3u2sLr77Q0EydKZcW26FI2+9V1Xs5FRBX0Ou31dDbQp2NqIbnsk
cconWXaFJbb1grv4VJErA7YT3i0iSqebr8s0ozEA7JgxyLFb0yZh8s7YKoR4jSurwOWy+wgxQotf
yzblKTAgxo6Y7oP3iei0WSjf7+aU1S6TL5s7s5BPo2sRkrZuRKTfuAO3myApQF3p9ZUJx6xTdCIp
2vLcbDzfoOLLXtfOukEECJd6F8iwwiP+Z9KiY+GDCXMKRd5jIGpjE/d37SKzDIfdSG6I3UEZQNCK
Wg5JDwSz1kPOSrDKVXPdsyMiI18V1ZNH4Ip3P1g06sjzIrAts53vR0WmdDntpOJp6T2QseVQkzgl
hxJSJ9gUmY7aZGsNbTrZ9abDg+m7d3EXy3Dap9A2/e7RX+JxbR+pGJiaFFGc7QY3EMYpAzwCxwjo
pcg4R+ZwyBQG/wJwEmHjvxc2j3104QeQJ1/QFUJ0uyHxlcgvDTrG0gWQ01t0ipC8+iiHaRRKjX8P
CYdnC2DaXRU+XwAmSHsJrhw/wl2zJNNVGfe6B7VUFVPOfjiOFJXNPLP7owDPN70Fdl0u2S7B3dQ0
mxomr/rakDuxgJWcimYfs0lHnT4NriKohWwZGnTgoGs+IiVS1ybSWxptlo3T0Kje47kmrEo2XSpG
qQOlVtkBomLVp23IadCaAM5+aQFEZxpuowcJea861DlKx02WptODv+R+sVtyHJi5GL2z3PbW81rN
4xm5iPYetbO7nWM/u8HZX9lkfUf1CKmE3pwpTrkNb1/2VihZfU3tvN3NMehYAEeePrJdJSnkNv5l
JO2XtuR1bCYZXAVGNByKLOPp2pY6FOAs9xB6h9u1qLS9J67W+2jBIcWIDervmRweXEfISyWs9LIe
e/rv9SSREcikZ2ML/CyLp+hLKLMOvYHMf+R9l+yqTKZ0FW2anZ/E3QXIyfqwJA113Eb6gj8dLQ3S
3yY8TPzJ84gd1Zua2+EIyT750cVlBZzYqVaYvoV/yAq7fZCC7DqND20oO5bXpk/TvEavFfpoNuND
/Uj7OxAErrZxwsUZ0ATL8q4EiTZ07j0NqIsw+UL6L0dHpb34h0Oxhh2JI5370S2y/CAXtM5OX+v7
fhSkDJgKdv0yQ3Po1VJu/HqKtkmIUSH6mqN+Xs7REAzfe1dAA2gBU7BRyesMfCJegp+R9ukHYyWW
uqhjBAU74ejiyzx6JTudur30e+10eBWz9tUuenr9hMK+7AMQCcydvqmCpuMEzHeYr23Qzufkr60L
epFm7i5i9vvhTJPXbLDtOfRqRO/4bZLd9LOzLGzzubO+9hBDYQckElnjuvaMXMw0QDKdVg2YQaZy
vgiGtIP56sj8ZnHofrKwKaLvjFd5F4I+DvJCzZ06uHJwL/2KTj7kap/9afluD0lyIxxen7Ef9I7k
oA2jdqYrzM5fWm8vQt3cyEyob4uciapsCtQpRrISFUO5DfMUub41eOKV2jL8SrfCcshWf+Patf4y
05D3S59Bv9qWWqdPXbZ0X9UswTN18zBvE0fRwBEAVEXNNCJrxos3m1YCczTdxW4P3aNZR/x8tVw3
lGnq56aF8ibl6HyhqVN0Ll34SyjIkwuRN+K1j4L5qiBjD7mblCkHTfQmGSxaQKSAx4LIagF9OGX8
qizCEhAokojDL/ruLpiC8sBEHwTbOF/DM+202R36IdQZExRBkLvyOA6zcyzkGLwqL3ma2Ok+waxc
o2MnBSJwGNg/F27IMdPhMOwJ5JYHrWIfab7oqLmWWALtDKE5zEdE6kSSdEkM+/gpbnT85s3SeyxU
0r7RkmH9OTDAd2PYusD+C4/2GQH4rLnTD0SI1safmvGKzr3lC2hzOk1WToJijITwTbbYgrVsZkay
C9r0smqXwVlIaWUr+6Y4lv6gntCceZz/6F44dkPrl8Drv5FZ6+7iJlNnzlLFD3Wt1ksIIPC6QqZc
NrJ06WqErS/UIKa7hrYKjwo693evHJkc3G5BHb/UvDxkpW4dvBSXswqn85xuEy2Zl6g5JgGwQza4
KD9JXMTnq6WSqyTJ1BcMK9lTRPLjW7dGGsl5BowNBf716lgabVWQH6o48a+oUTveVtdxtYtW+kYx
3lVzwNnb3pUk0e/SmR5+W7Qd9kFNRfdN6kHQl8Rf1ysVi+ESARXOaKtuH1NvjWvmbLo1QVqLzhyq
dtsRN+ltNKYeuXVl/bAS2jjYuEPEmseGMk20ugsHktLRVel7Y6j3dqvKSm+qWCZXNIpL78iTVDeW
WJpnWLKv/A7id507z31NBFMMYXEzA4yCnS2d/CJupfsyWAlW4yqb7GvEOsNT7o5jd8Qk5oltnDnh
pUhaFR0AcDd0v8siuaMSC4xwpGJNDx0anBnDFD752kuam9aiYn+5WKA9xS6wJ62uunikVOOg7Z8A
UnU1hD5hfQmbOJdbqFiQlbNYqvsizaEEUrRd4BHlZZvvLNX4KDWTxLGO4dj36/0SNbhZjib0sHdx
N7cVnddG2U5peVGyq8bh5YRELluMr8l4Tb4DR703OOnjFK7tsm1pRnGFjDCh16hDiHip2UrrZz9n
/wZnEO+GBsi4sdMGYdDZqIPwAkiA3RSPMJATd8Tv39nxcOEy2dnnkSCnf+xMq6ldNvb+8BBbaYlr
w02rGDIIztUKXpiI54fcQ/eyAQpVfWkXWKnHia0i5P+wc+2rKQYTC8COTPx1WDGd7hDuYVAmN3VR
uLQlDeDxw8Ze4MHeVosVxJjUxrqx53pHpqUujc5Kun59q7UoIk3TjAIAPSnyvuV9iChQAlxe3Hov
nKHKrsqM+uqmbkjUbldtyEhQryjdhENRnjW58Nt9SqnvusxJdO6KOZ/PvFQAogZYloUktQrlwCxT
koLi4IfLxp2oXwfYtW4gBMygLQugrBt8Vx7JNLJuz4601I8xJjTxlFzcI31THciRdIwZAN4Gc2a1
W6rriMlgUWTB/WKJNiQwG6Ilr7bMpJoPtKDw5/w7k1AXBXv6n2Bpo+0KfrmyDp3QsG/m1vevHWsM
hifKsdB4ii4Sr+k4Am/O0qc0ky9pLH0cI91UP0yoM/ZJlKijzeIB5HAIFAWsEBzoAgtTeflwoONt
vJWdBGwQIh+Vm7r26wfVVMFOKVoiD1EumF/p3PBdp8l6CFvTriWd6axOO3B768z91O1WFhtxF0Pl
giOhFEDzkWwN44EBs0HRNv1wWll+kdjbsD6FYXrVt037MHS9TvcD0Ci4x02dhhurnuNzmLHwAJqu
OpQdbquGPjb7WGftZZn41rVbzuLSlZQd2xSyMHDptN25bjK+NkM4YIl33WqDq5feV3Y8dv1eOnTH
RQE46XOpJljc/WTDjS/Tgl7p/SgxzNEoaNsiaRzOaSCTzvuFNPXDCtv+R0LlujsWVMhooqkwFa5L
qW5Y5Vn886CsdnlBfMEpJPesOvlhoAf3dmhk9lzkqfNC7oyGSaUTwwmI60Mow+LOKmy1BTKRfbVp
qUjjMFKibNwOoQvquZ1caHS+B+7NsxN1MbgeTaYTXFERNAE68yUS/kWZ2uSo8xlWE7bm24JtycU4
Ofn3MvPClzJJna8lNsmrkdrrzpdde+6R9H0mfQ56njkN159X2B0Y+MQjbmVyNINQfBelkYouTW1W
7dnt39oRp9m+CnJKmaSD2+Acfx1Ws17ls6ZatLak+8KpcLZexTyyCay88K9paeG+ARgByulWnAMY
Tnyz25K/uyWBxZgAL+mf18HghvTWQIqpiLXoIFTLVv8h2bVlgCk9z35h4Z0UdIUI7rClywD6YmGd
5Z3vPpnK/8EB0DRs8sWSt74/F2/DGEmWB3aeh3ZI0DO1ie9dUXxTl3JBFgJvhpDmau4H+Va69Cnb
9iQKaUo4VvN3rRfeFV5K9mmDJA/5Y6TuNG6oqY37phi9C9LMKaIncEgE8wg/fwpEoMmhDjN9KRb2
bxuLcETvqqSz/L3V1WiR7XX0n3VfVd9CCaap7L1+V9lWZ98MU+g8UB+LYnQ9hmAaaOy0oPQSfcHs
10z7ucvAZ3RzTOiJDgOfm5dNjrUdEqOlW2rbl3sF8ybdoClhEG1FVmeFKEeAMAHFkBqMZkmQRhcj
trGYPJcud4mpvSZZvzb90JS3butM/Y5dRVIypdH1ZZVb5QwpHm26nhWNuA0GD5Nt6XS591oh/LRg
puNOxSRHyauc7esya4M23rLbnjEXDjQP7EF1s+D6yy6jAhVVNMZjlV8gfS5JXV4uEQ3C7G0/sAGj
B/eIdtrbzMjP4+GgBtnlX+GcijbdTbwqFEJwCXmgqMYZBzY0DmK15nwAHUqr766fRx9gfZnXzd7v
qJY9QLKienKUSJ0g2qhFWHZxVwyy5DkIC8ETXWqgQU/UX2bF5f+srRgOhJJ90Sy7WMJd/uor380e
TulWS5qSAV1RTXLTdZJZXgJOMsV3Kv6mksF7uIY/UpHYM+0iYIjyvnVOH+ffBvC4Fi3bI2TgFjvb
pJgClgimY/08ZCQUoitNQDnf2EVsLwLyaz905ZGeERBuqDf44CPevGiASQOgUw9Lc+kNXB69plp0
Er1xCQJaffA0Td6DfYDUlF6C9jB0S/tOhyPGYe+QwgCWUcF8bNGIpERHdO0ixyJ0lzEz5hLnBFGR
OOY6BA8pyaOO5ELzLaKooZrEPm1mkVd7OaGZoc8VIOzoaiX0o+EHOJiEOtaYxBKyh+hisQ+X1RNH
Knf1s4yG6slCH6ONtdIGvT3w7uzRi9QgjA3yGVV+puitENB2eDcqlCbzZjVoZoxMw/Ku/r8ApTfe
+ehbz8jk5lfvLObSDYbrwlkWWnN5NXKrMaaUKy1aocXzFJ53hHBAfxvT1WVuprI5vpOS9RzJqcE0
NJY/5GrDRk+UwNsbsI4Ou3eiMZ0kp5kAAYYxESg7xKSQvn9UgQDTntTR/EaX1RlEppNOnXMflXnp
76a8ab4rmxL0pi9g/9o00RnZjagCZh3hhOrPBhrhjT9S+gCRcSGidpvtO1EX/9iYWId6QHD/NLgd
vRQT2rS1e7HY/ZmDV/lbNVaChGWYuCkAy9XNfXao4dLf1FFgww61/UF/RbyA8GGjJDq5LaqMbiRA
clyUQSS3blJ23vVGdMTh1zMls5mOA3/SVy1YQYjRBx/TB+o4WSO+cJeh30WNH1NU+v981RVIubXB
tt+ddbLqii1oQPG2IjlgbPzJTh2ylf4rjpzvFh42ntYkivfvkFQL+RHJw0KmVxbTcP/C5nLKvoQF
nBWiLs/Nz4hgggsFBiZ/Y4r0lqM3iuL+HVCK0DH9cYKTRvSTQnBGux+s2ms+b/4Ck2ICz7gE7HXU
d/8Ck86lH9+fmKRx0U7nDkkLMHyoW/6YPEA3JxJpI4oCgaHyTxhS7Tb210D1ziYOURJmqlrR2Pfr
ssGXtdzg9QQ46g79iNnsnTUa52M8nr9jRhF7rwg6/4MtKptwcQ/UeKiU2h6Gx106eiNTL3QGsjD/
Myk0dZ0x2tl+KkMgzpV8nGZs8YdFN1wl9fw/gaA1ATjtgP9igRJTg/IMyiRGUFJ2OWz6MSrQTpEu
uaM9jNtv1kDKYF+OSOR23l/4z9RHEIfw4+/kTzfpZ9pd+cu3kNlivJx1o+Tub1xPbfk0IzkxPWu3
vfaqhIZZWVWGCH3+B3LnDIn7DrUdiNw8cl9x6wwNlYIQHGH+H8hOALo62Q9ZHlXMv5+QnRYtfucb
MlelRzKgBbHxjuWkMSnNL96JnC0aEXsfTv7CpiB28SV0ie2b9ptF9lj6s5q2rJtEdcTnECRVF5n7
FtzC6yQN7bltcvMO0ezQSaSbcai+eX3dflWaFtpZ3pB7RBOJ1Al0pogr9S21JshFQL4tGhWtzrUa
sB315F1empSea/T6GWEf5GV4qwfdXmgfrzw7clozKbIjVmJHz2SM8xBgbBq8SReq0myYVeNfxMti
jCByLI1dI35pSPGEfR+d9V7WBLRYoK3rps7j+fg3tKUiubVTQHfFtvP8YU/48kG0rIvJ+Uo7k/lr
nGhnI/vBxtLpl/s6qpJ/Iwy26bMi9FNEuH90ROK80Y2z/GrzKwai8MGfxDUTXf+KnkRirO/kYC/0
atWt7SDyWe+AYOJaVw7IyxNacoh6bxeFyEv47aupc9UfBcmOXTSzUenavFk3M3ysZyuqxEOReXSk
fm9dJ2XjUMxCK1l63vdlIPuv9jDNRafeWKDoKbajio0P6Ss72raW90r0sDVvdZF1zPIg2oy6SHX4
sinzz/Qm6qg1UDJsb8WCGGY5Ti5uC3fntfass3N7yGg5d44Ue9FPST5PkAAa0ZaAr6NaC6DVytbW
Lhp9MSkmrxI9Co4vFA5F7OSBvUM656yEjZG95FtVBsqez4dlJou5CdzZPwhoX9FL0IAT05uOnjpz
xTzmZzYoCLr31GRJlyBNkaQIVFIIignj0UUteLR5aRCi07toGTPZ/rQ7azEkONL6IWo9OS2lwcjl
aYneR6YQa90tY5C2nEdYwKvdfRnpz8QWJvfmQKnnFuzLWOwopUbs+zD95HNxU9DlYmh3/RTQ7n5v
Sw9cztsAJtVZoN2mNGnZTrRgZwVcZcbMcAa2zAf2SMbaXIkIUjuujlk6w677g65sqwvFJIlKfoaa
PQzmS0v3bJgvi6WnGch2tmOAgYffl+d+rSVTNUQrYVM6NE5eSpWmw+PftQSkyiJto/P/WbfSuIDG
kxrEAxpCSZled2JAvDXSfA6rQl5QovuHE/i1EGxOgJI65l0AUVQJKQr9egK5v+Aiohvzj/J0AnRj
MxqNuowrRpzVUhc7VUr/j+bwDxgwz3933P7vPIfnXKV5k1Pp/gvl8PFLHzCH0P+Xi+LEQ3ghTM9P
49b/aAgaef9CzwMcFeqXH7Fm8yA/aA5e/C+BNMehMM2jRkSBoIWqrc7oUBr8i7/GGx4ak6txT/03
QAeIX4yWv5WagX8Bm0CGgu3ON9KNT8M5GoO2bZfUOYuoElV4eltQp0h2aEaydKR0WTia5GVpIp99
WJRmTzaNM7YoFVoMSOlw47VBvokVjd78MMG/oEI/usuWlBpW0FSPbbM0NAGjGNAl+pFYdaaUOHSv
NnhplbOEqfSpV1bz7IKzupOUKOnJ7pIP85OmvaQxU3wlltl/PTXHJqngv3oSMPQGe3v8rHF+/Szn
cH4qvbaef8awxcLiIu/FdANmfa9qkKHpXFzaRSmjY4Az5pGILdUFeeZB3AyYJZydm7XWoyV8qWld
34yUfGEyhtixNn2dd2LHSzjfOBhpWPyy6KUqq8i97PUYcVuwq6PWn9KrQjr03igDIO22ayCD0TT5
B6eD+pj05Zuo1+YypRy48aNV7Hwlyq+qoF277yRiZ+GC2VZ0SXsG2LJgREEUdI7jJD+2spZ3ePRt
bABJJs4BJlrfyAfQ9rKf5ycqr9muzItKbLp17MJnzGajBjk/A2Jc1UovJbbadndI4tS0ol+Fdm/Z
itON2EJn8kigIl4H5O/g7KsJsFsqoiuMks4jVSJzl0uHe5G1sfMYw2Ogb4c7OY9primHVtK0atJe
ZRtGmEb/iXfKdNnq8Wt6sqEtRUS3AyjqWYyIwlJdUx4mWuBdOqpyve37f0IUoel5IgMQrN3AErVd
sprfQaFYhleyQSzqkkWvt76mJUgB4zDf+oZ+qUcBxajKUhiK6ezHzzTZA36EZTt+dgZLEyBEoIcY
msJ5RDzLZdTDiIMjbIf1OOvYO/cy7b/KmUXsKHQE+l3N/XoZ0wmK66yd9tL9f+ydyXLcaJplX6Ws
95Dhx4y27l4ADp+ddCcpitQGJlEihh/zDDx9HzAqqiIUlZGW+zTLRSpEET5g+IZ7z40EmeeQAHhD
9vqhaDW6sFMnlyw+ws3kBYyiBpRmRymfbj6E1Ws25nSEUThImm4kjSC8AJYYlCdo7O4YVo3o/DCy
RYduhaZ4EclXP3gwgtgEHAU3DNUDINeyJtM+Iyar9kulGEjVtkjRIet5Hdx6k7W+eWcBQEq/SxS2
34wrHG9BJnMwWOQcpinma1narnqF+K34hlLxJsJeU69OMljnjyMy04bDMCiWfmB1w7lZDyu2OCXY
/nkkVsfxgQEQbWuMeDJ3DRXXN5W6xvENVjknS22q1xqq7YBmb2r2EcM74xalGDmlvsJqEx1RfBAy
AcJ4pSX8/kjPeFvzuqIBBmF9ge4+K88frxIBdR/ts5lNIXBnkxdrVhZnmaLpMEiaDMRdxvSLnAL0
JewO86FeHrsRzvqWPQdfKa7K9TNBNdTedbNbnlyrLU9zU/Jnl8Vf6lFes9tRUIDuZKms3NW8Tnb2
mHGHstO6If5cFfMWmkz2viwYnbzUwrdJO6wBVopMxcl3JVl4IPZEPvV+XMnJn2zZjZvO1ZZ9Cz3l
QR2d6Tqkc/Wqc6YR+1TSmnOeIpbxXMOtzp3T+2Vl4s01AbIAUNZaN+jzgkS+uWkhPKt2eErd2X3m
y4T9jIhQPKTMW9jH43V67Yy+RaOSatPjwFm8S8kP2y5ooX11iEw4Wl37liq6gPnOQ+c5c7Pp0YGF
4Ntaw4mtNWPDm+EDOFuqofDuSHDE51eCHPY7GmBGvi56K6QrEfk/yCFssjpd+w3tMEoswfSGtTOO
Q24OrQSVFaXGQSdonbXBFIfYam3uIGybBw6Yj/fo9I0Aj4KGvajTR1aRISqhvEEqo+MzgNjtxLHf
8MS4FTDlH7IBlCygODhY4LpjDSPaYm9pR+afhp3rx7Dpkj29i/iRmTae+Kif7K3KLfBcE9byU6+n
8ak3zflQ5aTjQhomYjNRPjep0jzHmoGIvJbMyDPXSXbsmhhrTQomJ6Y8/Lep2KpOPgdFpC4/kzmS
XAFj1p4ck2UIsEWbeVC+hPrrLFMiYiAbss/UbHHol0ZesKaYG3NkkEIz0GmWn4SLfWYLc4eIOP9p
mm6MyhyLLj7AuZ6PRDI4d9moPIhc0aZANQUbIekMrThnFMX1bTH0+DCoRNYOFs46Wv0NKdXVZezx
3kmlD694DLmbACHAPVv1D0gaSA4YBTRvtyU7l1BW/VxJELafQ7qSZwbEzSMzuWtsDvUDLh6gN1Er
HpDe2Y+F3cVe1k+dc18jStiDo6lWT5f6EmnjxKLTeVoizfrSs59GRQDzZMeim9Et3xsIv6FZd036
uEdRl/t9pV1bhDnYJPGpB0CM2eSVC0FYYd2pqA4YUU0ag9OM+RZTL72ZgOF1cRXAiSRrLw7j8Sua
8pydpYEtf6vmfZ8jYMuy3leEwXhNr0vfmdTuScOi9ZrAdGh5FOrqfZ/CCc5VpToMFoxSf9TTrxOP
99OY9f1dp6lf16SWS8UshoSUcaos34YCeW4t6MaD4WqPs6sYp3lKxQ0pT/cOXbH5OrtRWX+bOjUb
bnC3w+jUNYs8sMQk2qZuXjRk6rcYCycGRxl6lILEHHQsxDPq8cG22MYA2rtvms4KWpxRM0O4/Cei
qelcLwmrNur6G0Pn4RViRLiJYBBf3co176d+ZLclizivMf/Z1Z2thPKihkR+b+JeVW4QHE1URj0T
/zyzvcGwpmPV5sXXpKepNMvqc9hX6lGqzTP++QG1Oedpm6qvQosO2Pras8J8/WUcIwKkbTlD4Ahb
wXQWPHwbGdG9jgbu0tvN3unJlJG2hqxHFQBL7bKagI/HncE7dITPBAkyHtM5tCqMt+8sg1NFTeIz
ep5yr2XiS5gSOB9lFjksWmkQEtetSUhEaIAK5DzQKvjrk4X7UndJ5oyMGiUVCnyxdQ1dnTxNq/Sb
ExnWFc9T91g2BgGGTTHQVKKm8+UybRW7Gy4s/rH/9tFnS62ZUTSkZggkHD75OSbIzTx/JFZ6YLVE
+bHVsAFuGBVAmq5o21g3WCb7EbJfrjmIna0kXfVJbZrhhIpvhabyDwc8bSDL7GGfTC1zOFQPN71T
WRwUjOY3nYaIS8+X+iE2cxJ15qIdg74sktiLx1Ice0iMNwJk1U0TWgeYnc65lNH8WW2zEPlB3j/H
ffwCaJPwJFM4FBTTEH0eqnWg2k4dT9xWP1oVdI5JJQTVcGNna/UW3wPEzZH1da4S/+vY7Gy3dO4m
V0KOzKeazJrNX8/TMYvJDkaHkO2q0XCeSflTvKGamscwLe1tO9VhGvA4HPdO2iabOiMIlXwyVJON
eIhDi3SZJo2NzTJH0B6N2UDtEc+rqsQgr0bTJh32gjtdbELlHdY55vAjrXvr3WFbGCTSMpd97HbZ
W4UVdO82bhhka2lVYZ71smGuAbmKvPSzPLUCQuCwk6AN9p3e6S8juuRNOGedPw/QdqVtayeZ5sPd
0jqV/pnnm7x0DLTiwc/dKb+mXaL7rTTLhx7Bh/VAFqK++CZeFm/oUsqCYjS+S6Gp0AkYnXABqdSC
0hLyHg7kY8Ry70ywWBuQIO9OpAY7BLZQBly0DLOxV8x69GLnA2mfi044EDOL14iUiIclHFM24lG8
rWU/n83WNO/qIq7ZSNa1QqSAidytzLrTJOp55xTJdBVm1z7FY35Ep3uqnGXa4Aqu71H0tm9QNNQd
A6DmKAYz3DWR80yhNm5tIg4GuzFu6TCzXTcHKZFKTXmUHVusWmKbIEqDH2wg5sKEWJC9lGvW8oC/
rvo+SeAMnD4a7BBg/VhTC5SahR4uZ4nIhlBqomWvijsv97ham4R0ysTsvztd9QRLrZA22NIeetou
V7i5HXAn7mqWyA+lyL5ULHXjU5HVdnjWC/VbN7rVZcL96CUO58JBjmQ+eUyOJQjiNCafSTNM9UuS
8/+a0Wugk12xdtZbM2HzihverMYvS0zwPVYBJ7KvkVbVV55+B7S+uTLu/37Osza+f2yMXbb8lkHT
7uCRoU//ZcwiKZZCqyXOzZzX1slMUspE9ENU7n9/oPUX/eVAiPt5IsAM0X4VezvshohH50AkWhLs
WDkYgrqiplbja0A1h8uYyrmcqEcXbriv/+rRHbBPGETwyBAO9iuKCeSisEm/w6GVVtqTNY7OBsP3
TCmRNftyUjiq1dnUg8qYU8H//cHFn3EpBMqo4FQ1FWeKsHXsKb98yGNqKiExE+W+RRqJoneMQPKT
0qI9FWlLB4VPgDc/GHN56sgIR0LZFP0asBvZ2QomEk9//4JWyf+fvwvddBhbQwEyhAHvkr//g1Eo
csd+1iKaGbtpjAMbHveM/El7WhiG/nAbkez+/njmn4d56wdg6MIxoTUi8qM+ZDz0xwOybppRebTl
HqW0yzqXfq3lafwNPC8hClrZv8UZM8i7aHB6/YCohnG0jyUszi8kOmc87ribB1ZdGM193gziLles
BTmpJtznIe6g58mSM8lYoDcdVlLMDzVSdZcpjtEtj5qlsN2vJwk3p+/pLQjW/Vaaw9g9tnDt2+2C
x3AkV9FiNvx1oYmUa+YHXXqEMoIGL6IBlTwmnsCSYesEXfWD+0Tx7ixD8ai7EW0cEgV+3tLU6hUf
BSkTEQ2xsj4wVbpqoYS3RWn7doummwAfJyqb/bwaLoABo73ZNXgbGLULp3z9GIDkVi1+c4f9e7z5
T8abTD1Uzrd/PN68JNgY+B9Bxn+ccP7nv/s97MD5hMkLPIvG5NMUpvXfE05XfOIOav4WDPX7aJMr
4PdRpvpJ4K6DTavxhLEYDP4ro8y/3EZNLDO6AQYfPhEQhl+upF7tnJi0xuiA7mK5qHnD+jcd15EJ
Y3GxoZFp3qZ+qN8qAYn7Dx/L9bcbxH+Qr3plV9S1//d/sZ/49cZB98YECMmfvqItf72OExtVkaxa
eSCzY7nYkVy2itYyDltyUmXMLlb3Xc1Uz9NER6vME5/sgoE1/rk0QCotYY8kB0maRsQee50MWdlc
0g2G2nRtEkNuSBSqXheGpotGu5T0EFwSe+5ZeK7JgqJbLhBh1D2vEkzOHINXvCPjYfhppw4jjDoh
yaGJcdx7KduFh3W7Q5hlOO0YU05XvLCkPejxjJLUCI+luQ6TrGIqzrxMkOghQKlvOmDFLWxPuSl6
RT/M/ZwSFxsbSlExt4E62TyKcOmVozMhM/JmhW/pB3LdyNqOJD5rz+oAgSXIe+6vKWB9xXyNVXdG
8+2OCPROZadLR/fGvK7Ga63ZhOfakTNGd2wjKW9LCXf8YYxUa6tmMoe6nUS56my1duhUgtZV3TyQ
48NPRiJ27ZcJ8m+xs2rVYtaLac0D8NBw+xKtHW3E6Cw6qZ9UeRHVRW6FzNu9uoi+51S094M9l0Gp
LhnSFqjBq1qjdl4WemMlgH88BWNR27veWjYdfwKUMDRvZloPd7aTEkMrVTgLGcSzG2FU5WYMw+Gl
yW5rFsEub3L1Ilon2yHcqhoW6v6QWfUJYsm2NurqWsdS44SpbBzGPWI5ZXYJmbdmZtyVue5M8UfY
GZELrGDRhaIf+bmGPz84LQmPwFPqDbYX7EA0NYcOeMZraq6Sbni2m8RuigNb7e5ohNme0XdG7Ecq
bwO7+AKlRmTTkNU7RYwWOc7FYXLnJ7tAuYgwzW2/m6UIH3IZ25tJ1xM0rlYeqGOXn8iPbdkRslaN
lyT7XA5McGpFxDvGhO6bFcmaAi5s0iujxhrBqTDB+FQzwPrZAXBLYoFyLGKLfzXT+9+YcrE5rSGJ
YVh4SpVKe7WsiK0D4Y5viWaJZ8vhojKY5G9DcroPEdNARDhTfmj08WcYts63Bdlk4FYgZD3uCd03
9G8B0WDI5+PR8GQ1ngYjNu8ZKWZb+GM0vlYUUgRFhjww7bYuYWmL10nrHZQaBbpPDQEozqkMkfbs
+r1Rtk/sMumNR7PcSzRmpzGep7uMOeY+jyrzVsGuueuHKn2h6E9f+Uaz3TT1+qlnDLJn1F3dycWg
A4o6K/TDJrKPSaMv19rshnMO931DvSUAYlSO/TCnHcU5JhtuK4zNLg6T5RtbASjytO3qPpuaUPEq
J8GVZUX6PX1Sex7Q6H6ZWlYGHlASFc3tkFy6WNZPvezHR9rP6qjLqAiUKXFfaeLS52awuhO5ly5J
BMjhYZvai7YVYG6RULnhoQIUsesgT27QnDnbph7Md3No6p1hW/OXKUUgGrnKoZBVfujM8EJZi2ut
j1U4AObE9DA6aG51mjFfEOage5U0+h+o6ah1ZZHtVZKRvMKsyo1AY7NrEjxLWqxOSISt+nuFP+yk
1iN2A+KxfaswxltamvVdjMNpj9lGv4H2mV/6MlnezFAMNz6Q8B7XQf9lsWfhD8aIpbHtug3LonQ/
ZgYRqkZqIYPpS/kZgk2242vnalHGeuvasvqhK1a3WyBvtt4UqizDLAIt67yBqSaGAtpCPpPGrRFq
4bSm9r6somUPYizhd+pcbqh7nyoIYJc4zK8V89o7rdSil9XMuFuQR8EkmZXBY52vXqxEqhe3ky75
Y7l2m6cBqaFoZ/cMZSvbMce9z+oeY5HgQj325LxvFsNlNRKO3XTA0RkdK9CDm8ghtJoPo7j0dYf4
SOdWU2TFSbHM9KjVhni0ZkaVPlKD0G9ra36L03Eiz0RZdyB9m6Z7SB71d5RBwcTi7MizxA3CutS+
pmxQDqSnZbua7L4nwQbrIbI7ki46ArSVvl5YEs6y/twWvXs3MaC9DG2lfKvKHoc9peRDlpSoUbl6
7HMxjvOPNQt4RpFcm/uiMMejEuXDjunTcDcAPD5qmVZsnaSun0ckRdfJnMPNbLCMQE8Q33iysd5w
+5KGtLDfZ3IdM7qVlsm+G/3Ad5UGRrK4QI+q7Vg6PSO9lkkZbHiI9LxOPKatcnCERNTE5GX4hnlE
ZP6gYczyrUVJj1ls1M8hjIugtKvy4Jh5wkTGSuV7YQhc+0jEv8BCtawAwWn+XY8iZ1fU6Nt7GCWn
wSnIiiFa5wBYc+/2Em05RgOeJxnh3XcdHdk9kTntRYq5C1CxlMe6VLpL2Ck4Cwxp3o0ZAlZSLPov
DlhmDyTS0CI6RgbotfrY36qoRUxJf/5T1fus91zYFCSY8BmfsrFTwOaZ1mudlNx6SH83QGcpabHe
tAl1XpYwDDrVKe9tWeh3iRoW3JaGeSMdIj5IeTGdnd2VH+fEyAhFc3Fq5SIufaI4nG9SRakHTOUb
+4jyokSF+ehEeM+EOunnEWkft8FZu+LVUOkWisv6BR7rTBc7xJ/+MOPLJVdWu/RMvwjcYAfRxEV5
LSPMT7bTDTibcG/WdWnuFAtQB4QGPSDHW9tkkoEbOofqMAP+uCGGMN469HUMc7tq2fTj4D6y8KsI
IWi1LQpR8WSGDKv8XKmMqwzr1VwwTO4tiwp7NxL15Y+qfsbqMPK154Z6qVVx6dYxqttpxDAygPoZ
9wljT0Bl7j7santvY23226zF2BXO7bUitvMq56repzEr4Qk5iL+YieKP4+IuO6x09hdqAe1p0t0U
Y4Sp2+9OrvSveemY21BWL2adQYdKGSNqTZvy/tQ1ZXd02r3GLS/yUlRHx7FqFMwOWssu12AIzUO7
Xt6SqmE23OKfwntDdnbJ422WTsSpabSg16R5DalNtyLhYd1bEgLh6JCgstExdKU+SaLs8SNiFNu6
eS7UJr8fxoHkyXBRjR3Pu2I7GL3cZAgC6TeFvdfY2tzjKpl4KtjJKwWa1QKHdChA5nDfr6nmUSxd
jf6uEfKAZFj4nNnZdSyrgW2PMaWmZ7MaC1htzoFU5PiAaghazKKPB0udi/tO1mtmkW41nBwuYheW
2YFhSG0nVW4rKGMopnG0TIXHRH98HNQs+qzKMvuMS9fZAoaB326GdX1fyc49LdKiWonM8ABOuM8J
ZkrxKsiSJ5jnYCBJ+qFZNlOkp8e0cxmzJoNI8AZEbrnPa/Iwf+p5ihuQVGfoNg4OCNTX4WDKDfuS
5mhmcX2zmIFdDKOZ79y6ERsMHWuqaj0dodwu5F930ctiOafUsJ4iiyTOXsOzB/+Dd2kcc2mLr4lt
aB6MpMyvQ8ulJMutF/ar2gGiDzPnMdY3da8wptaXb6zMvie2cnMqhNBuPFibbMGg2taJ6pddMe5U
XTF85Nr+RItwSjKRs2yJPvO16Nt+dvCvtbjedBbSnpIl90ha9UtrGq+ixbMzDR1JzRKLCta9xq/y
jA8mhwaW5XPlQfYlVcM2iiNQCH1b9M4WRdR8ZLV8H8+G9qzjAZJsZyC8qxaJvKva1V+AVfqhJKMT
txn5i+j3bGfCFJOkbNRYge3SBP9A7jo77IT2Pcm3jKytQl4KTr9vSmsHKJ/Cp7xrrX2FJBT7Wate
4hw1xBCRas5ujcdcG5OQW9nOdm67BVtlaGJe7+Ell110B5yeJztsiXtT5c2lThYkS5fTJ1RN5wMK
aL2/bw3/2pYi/dHBjzDhsRz6wz8PeOLQIGYeH9QhZbRNCTfZ4bFZHO7SJmoRgDQFHSm1VMEjW5Wb
vz/4X6ZLdOMWNComfIiGhPvLwQmiaqx5qZKDmMrmbYEtc66SLCYw15UPf3+ov4xLQWRiAtbF2v2i
tfzlUMwMU5xqOYeqtLoIuEZAUxVzVP78++P8Em/CxIwDraIpBg5wdP5CLYLjPBtkt0aHvgrnbQwL
9GD1xDVlRdJdEe1I9zy4Mbjr2ci/VTaLZ+4qxHgh8l2b6zDm1X28pH/Pj/7J/Mi2Xc72fzw+gk5f
/Hzrkre+++P46Ld/9rs+Tnyy15ADCxEVGv0/6uNs/ROgZRsJnO0w1nEtRHD/OUQytE8gqJHTWVxV
7qqr+6+hkqF+oo8mZERf8y01qD//ylDJ+JBz/nEiDHaJwbSqofa00cdpv6CDTG0mx6BMhn0Jlx6p
GE4WBpwueqTuZbbkd0cdUm4tSxcUGJJ8mVp0CtMsj5SVFTW28+QMjjwS2yUvU5+dB2c1fyrWnVY3
SDRUhbt8OmBgXl0VeHWWraHn6qaOgC8D5WBG4CqJ71q969uudqvCQSWRL2R1iRYqEDWOl0hwTPz3
RBiLgmOqtbpJZfsyZC5SiKRECVyukWDpd0up1E3GFBhD1oIFkr3RoRqaF8GKgXJlWNMdTSUAjfeM
AP0h1cX3gd0p/7Z6ycrkvYw6rFagaVCYaTcC0VtPK3g/VjXhtm7qF0ukQG8bHlajwtsrGGj5E260
zaDYTK8dcr67LkAQV/kDO7+oy5GeUE1rUiENzuKjLJ2m3ag1vxR0u+4ZMvrMW+BjUJ1DzrByEzb8
1EDZgbXZUIIYjyURDORJp2y40AJFJBLXdECDNG6j03fsdJ1DinrBS1waqkVjzADCrvUqyB2B2Ynl
FpUMZ+ZsCLKWQxKoZp5Mg0TEYtS1oK95QWgO5UZdeHq2LoZKu3c2blm8z0Vd7mu9waYbkqI8SpYH
HoGTb2GmEHncuE+ExHaBXmTUisRA+qv+e4vYzFlnRhoTOLd9wmMrsYEzBMCAxBhuUZc95Znu6S0H
HU2bDkV5+jhJknp26H/qdlPZnAdi1m/54NDtqe4TTNrBR6/H1lM1b0PCi4pSBDq60rhbkWLIoUOZ
jjYlbTBU61nU8bOYju6SVkio0K0W2ORt+1ZIsOiicWL1Wc7jmLUl5/P75OKO0OhcvWxMvnOL5rtf
+BN9AjmkQik2Y+dgMxpK/g2LV4+VjrOBW80wtm5dv2mbl4/vO48capmM0wqC3rKNYk4ZhNR89TXi
SbR92VEV0TsXOWe1xc8iEKrYZXOqMJcAOll38+eMSBnPcvC3CV4IV57D9lomdziuD7ZhP80L3/xY
c50QjBAe0Ugtl9jm6nDt9gVdEeZ6sG9ccJxMDlfjx4dRVFwUo8KPVjL/Dt5RC5gL1sdMg9VpUKT7
zItIcSxc8YDvpPLB0zOAaWZCc7uqAhCpaUEjS3WDvomPVB14DVGMfqhVpl2E0Pes1yFBDN1CvCD0
CEj9OhpbgkKRRXKWFfzlNFLwOBoXKoYaIBhDnAWSFWRAK/6O+CS5DTGN4Xp5kdG77BFiaJg7MujZ
JQU4MKLSQyzTglB2JfWZWuwmVZcBTlouQ+mU/sd3q+S8fYIwz4hi11sIp0CB5xO9E5/Nx1n+MRQm
B9zdIQKRAWRhdws4Kdug/apQBvK5r2c4l/gtYb+002duYy52psCg5aH746vrILzxU5xGE4bZYEhF
+I0NsrI3iQelIORY2MyUPbMg7l74tgCp8RUI+c7QUIc1w9WjKlzNud65PkKN8Kg2fXG2E2yP5mQy
vk6/K1Eyewq8y3MoNRkASkz8flGVfWRynZaLKc6zHbtbNDipVxBFdCailqMX3L6wj32DluF4Yimw
Yho7N84g/SiMvgkhHnyj1VEHdaqOod1sPYKQmsNotZAmCkxVU5Kre7U0dXCRETdFanxg/Hx1ii3d
HWrLGyN3Z7cQRrqrOm4mlTEMvlnztsOBlzD2gquIycI+JxN+n9vYcD7uTZpLRfNx0eITH3wlUp74
3fHVZHq8aZBZanM67yxyXj2zQ4LFBIOTqZ6qbWsBjqANQkJVq8UZpeh019vy3TWw4wBj4MjrZ03+
stzInF/JStvdGoUlA2Pq6KupJBlPIICxSaC5amLJNzhDmSGF9Xtt85/zPg246NlJJ9xPDHqHrWia
N0fFtEwsFugxdMg5aw36uviqjP2dXSK41kcnOs7JxPZDQRIlNha4vUCTY0lo1aRY/YYoia/0K+ss
l4rAClxHtKBplyb9rqXltBHUyaaPu/XJjKjdW2es0gv6k/6YEAjgeFje8VdjXzf6IMXYgoqWkjBG
LRQSFS+yyN42GH5Tf5awl6bZRZ26GHElYPnVyrEK+28KhqwfTHXejITuFBXSJN+dWlcWi7sE9ief
2/+4x7lWbrFHT26FMKHW/SqFuJGnxqBsIh5FGw3JzsVF76ZsM70Y2ztJT2ofCtdo8303L53yMkNE
8uMedck5jF2985omEyT5Mj1L7szB0mbQ0kWoPNBcyWNsW/9k0/1rX0JdY2AjwF5gr2TIXzGUiGCI
T2BmureTeYYzF78nkoeLXjhPfcMwxiQizjcSzvQ/lID/06rsl0XZx3HBYcApw8Ogq7/UUy7d4ex2
Vb8X48fNjmtQT8gLHhXpTZV8//uj/doAfRzNtoSlGeR1uL+CH5cRin+yFD0LKk6QtRJwZagEBB6o
v72vfzcB/6QJwNmyhtz84y7gy8+2+4//0Sjz27/8vRGwqfbBTBLAJEyNyBN+6e9GGe2TZRLXaNDB
CjimGt/y742A+snSVfxYDv2BDlKVre/v22X7k3BxMLO4Q2Shre3D//s/b9P/jn4yRMxoPIv2lz//
ecP7l1NJt9gsG6CJhSCo5FdaZDQbCMXTKD60ud2fStzNFIha1Z4IXTE2DHQRqzPbEA+oM7APRGBE
ALIAa0BDB4NVQeEZ9tyBCCd45M6m8HDL3OfE6XC0raATeCrI8tDVkmv2IdabVt1ei4S42fZpH66S
NQNpn4sTx6QuNq3N4FJ0mqsKsA6NY+HAYGR6FDVQ8p3osyhaN/QGswlpH9IXdxyfxYe80AhbNs7d
AMkLxcY2GRR1Axqnv8FcFsfuQ6VIIswYdBj0B57SYf1AIFGC52IR1aZRVz5CqdySsErbTUzQxb5B
jHtZxrkAxIBEclnFkgzY5qewmvUtuvb4SoY1ixZ3Wd85an6glrmVbEBkZ1ukAUgq43HOH6MYRCx+
mwqdHX9tq8g38T5+LtG4ehFj4YtjzFtnQP0HBKPE/1wOQJwSo3uUCNSvYSnYAhmrVpQoaXSjZMZa
SAC4e2/cPnQ9DIFGoK1iUwsx8YbXLDd6i04WOEHuwX6wEW/rXyCoVXuBctVeJayij+8jNC2EVsyq
kW2okzXfMNkkFnQLxrlDE0pmUWF1nmMtkBHybu+ORffZIMWC9jBZRKAMGjTndGbV2LSFyfdh9ufF
0fYdStxkleT2qzhXht1zWMzqkUTyz7ME6+CyFP0KMGs+ihi9YT478caUPB5EZ26Y6EUPrVHoBSLA
MiNvIq/v2A4zD3YzIm+8ilSb+wh20FXqSsie3B5eQ8jvN7I+0sCMrOnMhOhn96FILubFYtOTRNcF
WfBxctnbgh/z9VXMTD5dCJ4NbXJfoNoReveC9b+gE7blIf5QRI8f6ujpQyndsAz4qo51/56kg7ih
AzdPaVTrj9IyGG+DrUUSyfoJr2TORzZWeXPBnvJ1nJhGs/NVAm1UfxKF9tUex7KlDynqw7BKu7NV
5D1ntoA80szOK660/mkBo+mnQ5ghhgrRiC8fenH1QzseWmWRkZAwjl/xC1GeC+ACVdAqdTtBFECA
vvAtB6bd5QEZnoN6G1apulxF69TE5AZNYmYJj6Z9NMXr0rqvVKFeg5AKvxsu971L1eX6ho26c8dE
G9HzqpQ3kcxHYfUTKl8IgW7V0zerst7MhsG5jzN4JwU+BD+NLW0fcc954DdgPdPb+I457smx3PEA
pS9vOZlXzgCEj1G7tB/afiecmgi6XvWaf2j/m9UGQJbdNl2NAXDZofSuZoH5wzawGgh6nAQIdeOD
/HAXaHDd8n0fCvDyDmKOEzrnVAZJi3XLI9jeZBqsh4Gtl/EhzkMR1FU3UpopCpWY5Xwxmhz3drec
CtWm1u7aeMfmCO+DpSlb+mG8V+o8bsEirMjCTL5MmLqokurx5CQ2JWeXe4zwBILT1mCu3qTmLS5z
GdBrUwKCgfUdmngfcl99TKUO8wuN2m4wWH4MIo8u42COfAI0QU/oJ82DyST+giFAeR4jlPHZiYFq
tCFrjJ1pEpUOWQ96Dnn6hJjiRUOruimbVjtMS7gEJj91yky1vIhMrwGzs2NrvLqsNXVjrtuag7QG
NNZ2U9/AsutPjunEvmXR4sYmmgJ/rhYSE1AzkkWTSfm6pG7vGZM9MkoQlLzNgHEQiko89PHkmTS8
W6DDwpuW4S5bovkd8sXA39r2NmahBdY/qXo8f+0bGX3YymlgpBdba4S9pvaHMJ9BfyGdPMN1+sqD
BZFNlw37YqmZ52chgfLgIMbRohdPujet4GkT0Bi3Z4Al7naIxGPEvHpPVp56StiJ+E3hpLvMVuDu
Lc2+rRxSJ3jABoUNGo6Ul2GvNYV6UEkPoYWQ8cEajSmgUldPkIeo4VcOXlupGsn1wj1NhZ3g8Mge
QmuZfbuN2LRVLqH0cLHe+2TuS/wPDnaainvvKMAZUKPWh9oV+eKldH8b9ojXRiCAKSdt9k0u0Qug
04RFJR5SmVWKPy/S3ZgwOI9zV4fbsa9PUw4TUgWe8QN/CulbeTUGaZZhu9L1yFt6Iz40i/vdwQNw
iMzmR+1GfdDL8Xue0zWoYhZB3/O4EU18YBIV7fsRR1QeOncD4hfYpvqdnkOGYnBg3kYjybeN0t5F
c/rQk0FwG+P0OvG5HsPJZJOjZneRnS/byZJscybok6pnDa21NRdU24RsRKwBhh4AL7a/z4ac0Wn3
fK4PkGoi67ikpORc5laNygAXpGg8LZnYvNCOzlHsGWNJB2UVzqIyBnOr5TFPVFd5GVvSVRD72M6y
SUwmcOogCxsGghRZBmEHTee8r8zk0YR4m27gWVLKtDIzSFLBmunjPmXSk2IR9FSBcWkuCSQkevj/
s3ce23EjWbT9lzeHFlwEgMEbdGYiHb0RjSZYlIP3Hl//dlCtapJSiaveuAbdg6oiwUwAETfuPWef
pYb3ZGrRhuPOcm9V/XSfAzY4Ogh4Tvq6aHf1rI0dmgjCrtbGnA5HnUxTlv6MtuaEHBXuqQ7AJ2fF
dFNNPs2Jm2yo55IjLqeeQ4fp5Nfu0sdHwtXoh1jCp5s8bmfTDb/WZq/t2m4Ul+3s1kwwa2NrNaQu
AetjeaVfwBeUzjgaIz0M7+AVw95Nck5WVco50sstAgWbxR5o5ImeRNHeGFfsbgtJN3ZlnTTMBSO/
M5tKHcrnnpYSO5e+Fa0atLpzxKi0dXpclin2z7lFzLJZ3HboD2iyegwVqXbQ6lpS+AXkNK904r0u
DIGAhHncUsfbVNQewEFvAYhIaNAG1YP+2JKdY2ymRE+u3KiprxMvGVtm3QhcSiS4O6a607Zxdbln
uoeSp05BgSMYaRyaF83c3ZOr5W2C1jNOCVnLxSrj5j8sVmxvZSt25HH0DDMZuc/K6GDx8ygY2tIa
8GtqI+KCmDgva9Jy+KASTyQVUJ2tc2m6Bzu29XsIoMk6rPQgWoe95aage+0C1yJH6HXc0ARn8V58
iy/pBN3UZ9tJwS3SSc9X3FH0/RnBTRMu3DTyx65n9N30aE+6DpUyAL0ov2BIj3NIplHvdyI6q8RI
Iu2Yd6dj74iDBKnJiJ351lWbNX3qt6LIdrQrGh/atnVE54QHJGNI/XWC8PvJo+b+SM/eOQlsSCbr
GGrnaatTmm1oDITeGc1RpAwgPWg9t/dzgKZchsLeZtqCwGwS+qHBydWskcHIR4t+zbjGVoI+GigQ
e4npnRFiPn8zwVeuO5LRnlhPYxoQmuHPtS0fCPtDE5A2uRNsNZg57qbTkWzS+cSJQ1bKNdYQyxcS
jlQ5O6mf2rG3w6bS+zDehxOC9cbzuQ3Ha1DzDVzXEceJAGwNzz16Asw41cCwSptZftnJVWVU6LfN
oVvn5RRjGOhqX5OR3Jp0yL+ahTmd4ghfzkkkrG6qkRHHmvU8+Y5du731Ch2UtcHgHLNW4h3BAARH
XH/6UYc2u3V4XpFbhfLKWroRiQQCGHPRuQAzgpXh2JU/F45B7a9LX4gAWysOQljCWV5sR1mJXQIw
+jDp1OKVl423JebSraY3fgfX9yIOmfcnyreTKAcPi8Sw4QXkZXEGYNADKx+ps/E6Uu6fVPmA5mdL
UKrcQaXyCaXPjqGYGoV4i5oCCj9R9Gwtcp5dRspvNHTl+FU+m5Aq5Ucanq1Jo3IpPR9q/z3/v3P+
h1EBUuLvj///yZ4+P+WvCBk/fuSnfNz+4HK0NzjcG4xzOd7/79zvfrAZ4eFvdhF18v+0BP5SkX/g
YE+VhHnFpoXlQWn5ee7XP5jYKTzmxBLrBGaOf3Lut9+0q/gtKs2EWbOp0hjewlYSptm0gG1t72ma
nbAhzMu+p433TjfubXNBXcaB2oUNx9LBeqhu3QvfyWK0DBGWQcNDbhu35HCC0+p19yIfSap/R5Gg
JvEvJ5pcC6kdkgRi6ol5F4oI8uJa3IuEDqcV7Gej9C502QxnhGMAIl90CBwyx6P44ob/puWHPf+X
S+LukdgNcDgZOF2UDejFJae0FbXhNME+njHOrtASdqf0HrEHl+CeBeCr0bvTURcg16IligU9Y5Xd
SSYwxa4WYb8Ww2CPzHmKeFdhFNl7WJNigPWN/rmY4ob5Wevt6iD0diM2tV0uZxNh1lQc58bIr0B2
eLtMa7qPRieLozcwKdQCkNnB3MXndpgIktnCItrNNTisOESTVHdtfmWSKvYNY8pyF6V2c+dU4Zne
z7E/IsBeI8XU94tppWh+aHauo8Tqr8y2z78v1lJeoGRKPpp6zMhBD7ItTf8CUFk+rLGBjgwNAnLa
l9rcuYOuTmrz6LO/o3jqrPbEMbryvKlcgtZAUz2xQmvoyRUqt8HnVnP2RUM5eYEEjWSWX1osY6dy
ySew60vUr9DIuthiXXurt2bzGKeaNyJUiqgZ6N/PuAbbRw8z0tyeRkWVbJ3CgRs4Bjznaz0q4fjq
Vl587hunekzI7LxPvNS89qAvRWwDrfc1cQmhXRFWx6A3N+cyJYUjpkwZXKhlumtFn9MI+sA6Luzs
gpmVy7gN4tSp04+IMNH73rmzOmAHcbMBuMuzlyxhu7IhSFwQG3cdTYiYggkUSsRgFPeP3jwSuDxs
S453dH+kJhhDy/xrk+fRLiqiLzP2tU1ImXASem6PcG4RUe63fDlREWRndZYv97ZlalegCpZTfSFc
bdVOaNNkMeiaQqgEOmgIUsRkLA6BDaZ9GIvWtxCVnupJ2H+FHdFhE4Uo4C/hIlFNd7F35CugBRbI
L3WXcYwZm/NC8VBAfnzVLbRNiO1OAg1lfsog22s1kpsDhOBa5ULTgle8bpn3EeVo62tCa+XKqboT
UAU2Y/YuJGRId5Mn8owC/mPnkxWgnQKXOqONlPV1MGbmqYzaSzGNGC5c17F5tHl7OHsMbJ42MR/G
8G3KHc7jDbpSIrqXz93EeY47Kz4jTE4vsAMQYrR03TXCcw1+intd117s92J50PrGOjeXyPQpidpz
zVkWf/TkeFMUXr8ODW/Y0vu8Ksb83rGC0tzHcJIHPMiwq+cvBYJmcxUMPcgvCWgkQfzqViYjeCCX
FL95KnxSP5Dhzlktl1OXZuR0yDw9nDESUBvrq0AD8nWXtqNNkw8xfjtyhtPKetPPQ5vc2kRRhkh+
idlzh/HWmbvI9579HeLZ64FPHt+HUBYQr3OLYjcOi8QZotmE/pKAZUIRdkdGAXGmzRxecTpjKwnz
jgTIFNHQ9ZAKFQ9cxUN4Lmvg6hQeTTFehlCIsapUsm6jEy/QBkwshD+KR7OCTU9KEoMb6l2ICOZd
0o+a2ELhFc5X59kZE2Hz046IRZVlJs3J0QGK57Xpoyaq9MYb8njX6MoqXuaO2A96l905waypzD2T
gw4nROtIscjcbFyGsV8JLfJ2ggPukXiaGpbFJPZmrukOJ745puWyeMYtkCMmb22t/rETyOBmnvsR
U3HBXKRANrKFR24dyow0l1Vvg7JN+8w+VK1eHAHVeX6X90uxzusA6qnmwkCpbRtXqDM4xhb9SbnJ
UOv7ovK6ddHqDKJJGQH6EwTeJyj2OTNvrbhZWoK7V6LQ+mozDGN+NVl29c2WQIf4Q+Jwm5p2eVLN
Xo6MV4ZZ5DcE3h9IoPAuMhHLpwxiS7SywEJvg9bJr7Qxdag4me4Xa40I2ogvo8u/kwyQ3TE7ni4z
BDkLcQR5eQNRAYtpSxlB1wWTVc97m/07BfpBNnuvCmR8/KIo2Dx1T/9Fop0/5d/+7//5TxMvZfG6
Cnz+kf9WgRDOPugIBzkSOxbGW1WU/Hf6w7TlA85oCdpCybkY//yvCnSoApXc0EUipv4Nf8PPKtD4
gJoMN5pDb1p4xj+yFpomUrOXNROTQ8HfpZRmOn8PDrnXBUxeO207pXIk3bki9olp8IghhzaQkKV+
gqjZNXMalU639LuU+OJcvye8CMhhWoA0uDVz3LbNSvEEESo2ZAiNCa9OUVfuTSyLiq2FPmYRgxCr
6H8XaMBGTLMss/M+0cZRg8lLOGI+HEAq5+0AeBXYaVedFdmM42MYYrYzz62KU4Tu05GiatAPSSzn
s9kOgtvEqivSmuSD1pbDbkT2pVLnSYZHJH+KLpV6KZl4KwQHzdtIMjBdxxHLFj2TkfOx2wyeP1p1
PfKSL4rpksnpeoGI/aRXJusBnsnhLEaV1vhm1LEiNYBnECVboZ7timnAfTA0CFSEV8YHmYe1c+55
HYP4dtbZEDUNCqqs5m7XNenQIw/A7B/ldrqvkORvk6WheQU4nF9MMzmYFGhruDAhxD1242xcjxKj
4w6NAWntbctOEZKiwM4azgt9irzZJKIeHrrGnu+CpXTkugnrajpMyGUUwVnwQaFv9+ZDkCU1OfGY
bVqTBoNtpIOP8awGTGI04GtKpl/0UEdfRwdTreJ0pEHBOnSHpH86NQEctLs4setuG7X0/lYDj/oG
gtSsX9XoK0yWwJyODEgiiXCdkJCkc4haTRKN+pZMH4ZHdlNu9B4MJxEF+Z7M0QhR+oC+2hzHkQ5K
Uq4JphtCWmKdzhcdVpVYM9YbvztBrD+hdWERFbyNW1Vc+QSozk+5cuBuyUQXu76cqhujaKKTVHbZ
Q0la2yrQB2NEexZ2+wyvnL4xG+eC1N8GgXoE0A+QHnHaUYayQzcmY/DDEA31PJB0EDmNd8HEkryc
oAF/B1b0GHnB5KxKK09vZGYhExG04r/qiVYeiL00D11OWJMEFviJt6EBM50Y3ucgR24PcqUb0l3Y
1eZtgGj6MNJF2YKmcKKVVwTtDdjgL/ootM2Ab3ATuM2cM4Cb4wPmHAtyHJAUbx1Kl1aYzOwj81OG
QxwqGMlEMliJdoH2JwY0ei37o7Vpg/qWgKzmvHb15XPW5Yy26nC+YziU74OFjXmtabrHAE8DoDtU
Wnsxl1NxXosEx1BXJkw2zEE5gtrU3RhRUH6UqNPQPnoFYo84vO8oPJF1dkF2ndqVuW4XsoWIw9h1
JQl+jRMwzhJ2ql+JqO7XczdZ3rYsbHNkZYGmeFIp8HqPd/CiUW37VurZt8JIZ/rkLT4clcg4IGRZ
gS/6kuixvcHoN64FsRv7hMbgurTNp2mc74l8pvOTht608QbTaRCnWSQCwnusECP18nJsaWhxWcbK
/dz8OAD+2xt5Z1d0pNoo/r43Am6lbJ6+lq/U0c8/89e2iNAZKQTNDDYLNjQOzj+3RbVjCmlzNLfB
Zwjnf80R2/igKzc+J+6/9BI/t0X5AZs6WgpG6gytFFj0jQjiT6II+23Sq+twqKC/7LhcDkn+m7aF
nkc0hrVFO+EJrxNkpp7nzv0D+4VdNMdEz7HFr1K21SjZOS2KInFqMZYm3TCnOnC6lShnuwqPCvOe
WmcFsD+d2BiQ8fhzsJlQU7a7Pk26KWC2GIs4Bqc2DshEF/5p0O9JL+daH3UxjPXCwt/n/RSdGkMO
qBsbp+toiKi1cU3oDeDEo+XYih0I0w3FIKXsoD+aRRPQc5Qd0Ts3Sc0KgcvMDkeHdvzUR95FHCPi
xM4GDRORHhw90TNtB5TWLNrMaZpDxjoUZY0n6PlZ+PeteeetYarBY/73b81/mhRJ5lP78q358TM/
W4oe2Akhdel5NnMKCsO/3hrP/iANBPvowXgB4B/S7/vZUgSsy4+YWEvo9eEreFFMWrxQUFowFvy0
G/yDt0a4VKwvq0nD4LfpRPmiJBKCv1Q1HV+0w+q4NtkMehtjnEtAniDUtym6YbcE0XTMlBeWQy62
2FI5ZEmeBCKY2thmXeWgLZWXtleu2oxW/VnKe3kO3cW6lWxHDDMwTG3C1nbOo2xoMY4P8W2uHLuI
g+JDHkrjU1kFLlYw7N30Xf1OeX05TSf76dkAHD+bgdu+Wr7oVQqWNEC4TDMmNW9I/U2PsOKLk0C5
insL7R7ogLOSGSxT7wC8eJJH8KlassziHGsyNBprYyq/cv5sXQ4wMZcV5ucqc71T5hzIrx05mVeT
hmHYUQ5oQ3mh52db9FBa9dZ0qMcM5Zo2vNg7N7T00piI7wiwVi/KY40ihcKwJraHxldlfbfmGSOh
8mW7zxbtJsetDQLEpk8AwRKk6QS8jPpiJzK9+jpS2TJHtNJVrfzfCLHTj/WzKXx69ocrp7inPOOj
co/rykfeGWZ/XypveddH41Wn/Oaecp6TeGJdQY2c9+SXNefSSqYrLFrxGo9WvCWOCv+6crLnFjZN
gnecbTVkww7LOR9Ded9t5YIflB++Vs54DYt83Ih5bWGaNzHP24E2+X2cYV1UzvoWi32uvPaaqx0I
SsB9X5c0upQjv1be/JC8CnAhXUyWmz3upPLwm8rNbzwb+z0Ne3cELF3zrSXpTyrFAAhnaABOjV2S
E0RFZBQNn4r19dYL7Phs0aV+Rs+EUSTdofg+6Oz2NOn17MZmiroD4W96q7EuUblMmQPnI7OsK/BJ
8VkY2st2dhwgZbS/nOviGW9QKNJB3FqDCkvVLz3FQcBmghsiUXSEnhjq80DKbE86qIXSgOZZXsn4
sXed+KFWjIVC0RYIGgBWqggMujZYJ6aiMjSKz9DZkBqSxfLwobTZAcvtoSoCNBJeIVxMOMAlkPPL
s1qRH2IDkGUCTTkHpw4ZYnxmROCmNRU1YgDKu9dQpPeKKBH1UPhhnsKZMKvAeSJY8ZtQDIpwrgZU
Wrk4lMjyto5iVcxOgSkSfAWCf0AWWmibj45b3JaDtdy1inexKPJF+QzBAKOqHQUSVcpeQODn0TMw
Y1TsDHIdk0voMgA1bHxLX6DfR7tC8TZCRd5wYz1fDzg+fEb+OXIrbuKoWB2yJ5LNtbP8BnFRRygQ
LfBVlxq3qP3w18L7KAF/FOSwr+mQ5UjhFRcEqWZ2LUCFyHnsjjJYigOhCLAWK8bbPYvlI9rz+OCI
PNgSEVVv2ONxxygaCY0j+9tC5NLagu22XhS1hCSc9IFY5ekjRgztqjIB/HFDHR3nN7buWhrVpdZM
21HxUGqaycna87aiS3KIAPAriFsAPJBdDYqnogUjYUT4Ea8SRVspUBy3a9ihw3mhQ2OxFJCANu6G
tDZnR0rV5A+Z0eMXomHw0D1DXapnwAvB8KVfKOrL0pbpTps68qPnWcDHGSapwgdGeLnB7OPNajl4
I0LC/OMNH8NlZiKUpR4pJpwoWeZaUDJe1egnnBkRXhWB7huG9gAVo3FXYcgZIs48unKyptvbMJ3G
BHNPy1Q/ZDrxIpzGGO4mafk5kxF8nzLyrgQhPYe2FVO+Ikizu4o7DRaQg+qOrsGTTBxMszRILvUW
zSg2XUs/H9xSX7tBDovBdDPpE0nq3XnsGueI3aN7xgLxab4Mn7ylk3t2xGU9J+1wjskj5lEak9M2
kcW6mzXvNO/t5rJLgvosQcl3pwVxRhZeXvml0YZUe4RsQbyofNHW1n065uZednzKJnDLLbpQ89vi
hAAbhVc92VYNSQBukf2gDLsfOxPNz4oWsbe1Ei/cEfxFkNMcUqsZQXRpoL2EGcJBeMBBfaP3fPVF
JJbNPHco9ybTPYFsT2TilJXRheUkIw8ax1jArVgXKsQquzm0+h1Uxe6Qekv1MetJfcZCgJkmWC7T
wbL9ahiYdcwM6Akj0gqbxMRpK0EXnxsAi4+eEaafSBPBhMV8B48T223MK37SBma1Z145QeGtG+8R
b3m8yYtRf8iQVu5ZmaJD0Jmb2ZTicukT7UtlO/qx6lySmsiUvTDiIjsgMQu2jEXaq2we3Y/h6AZb
A+/eTTTEhF0NToDCiTzLrcUx+7yZ688FxNov+tKz/PdNt2CRm+xwN1mjAXqSfrTZaicC2C/ZUUUT
oxToy1HkzOqLntjgPI11kBnM3+GKJyHWQAqRVdIT0YnAwuuu6rDO9mXEK40SX+k4ECkhU3ACt/7u
IaI5DFkESm4atdOYuMyZivpyGIp034n+kcyzZ64HtTmU2P5z2slH0HlPetB/d7Ll0S2n6wIzyVpb
Rkw/Vg2shzQjv6ljsOphdawix7nFw2XeYWYpvjBPnO6bgB8cCoz1TzKe6Q4dq5BP0R+rGtlHt6MP
RfzsGaUWMTd41lJd+FAWOtvHshmdThybNv049e5l3dWzfGhloLRnlkunY+TG0aM2mQQyeV0Hpb7r
Z6qeHYea8iyuaq18rFhAqb28YWNMQQrHcw7zo6ulDRkmibmhyEtPjHAujn0TO49iFvUn6N1hchlM
UXYC9dRobtH1RcEuQzREW428S/LMUIOI5Cvni1b7KGqkYoz+iCZgGEqy66F2YmtTaDquDDyG20G2
9yCrAGJOWBt1OmbMV+x74kXGPapTh+jbrj/nv5y2HtandY84KW7s095DNIWTCd10Sp7uHal22p5a
5GOx4ChDceoc2UG0m0iLQyKxMwM4rjEDDVO8au7mEdHHqovi8Qmd2nxsPKmtWoDhO6OYZvxqqtyy
FhPmiLCakxgeVLBNoQBthjLo9sSiAx+ogWy3DOmhPttX+QIYN6m18LCQwHAg2RonfG7Gx04n/Blp
GoGvRgUYXpLRGjr1p96SGQwBMe/ieojJrgKUjs2VllSclf4Y2BUi7wiVTAfdYi24zfuehiQzUzPf
CURY3+0+oIyu0gpVEP1Ry/jKMRDpaqv3hdN+6W2nTsXHoAbe0q3jOouBLP17iCu6uJvfO8Tx7HPs
+ftT3JbWR/z19UTgx8/8PMXpH/gVujCY+9uqv/G/3ofr4Ppg7VStDFoYz0e1n6c4eh86DALE0pyw
TExOf40ETPsDxhJJt0GXDlwET/yT3odqbbxSUUg6HuAGaaPgPKHf8voMF46TvrhwjfYmcccdxlBF
YgI9Ql5Jb4HZcwSwBYZMcbEBzvGei+qNoAJuo3K/0xHSFWrhF70IQaKLNyxTtxt7c/CdOZdQasyM
OjPO9y9uy+WPj/TS+fLbSzH/QG8DDVd/i0QlwWIwjFx0O9tAWJGZiCbRp1c+c5f6x/TslenmvUvx
VXrPThv5y5RlMaYUdaHNuj5NMfvaUm9QGKbrbnL6w58/1ZuBzvMXaPGZbLCA9K7e6noU3iTNBF+g
F2MKGWbzirOb/D6BUQmLgOFMaWmqQwSAhDjF9Z8vrs73L56d/14cWZF6imldvJkmdRT4gVV1HWFN
tlTT6wiqoF2f/vkqv944wbTKpEVHF8RynTdXaZlQt0Md9GwjoIJ4NouWhttUO4OfqHCEdz7U61ws
soNMga0RXx+4Tx6Tt7lYjFhMKzK6foeBFT582nxzLPM7PNd8ZWT5iSQI88fa+rePy69fIzMvk94n
oiLb4Nz5+hUMIgoF1yp7VQHT3Q68jJvllf6fv0b1Nb2+WVwF/xhRYTr1pqW+5hfNGrYQg/DDtAc5
NswrS9NOcQ9ezAZAGwIOxTuf6Xff4survblp6OPCOhRZjywISUeAriAckDBX5BfhfvcQM6fp5z9/
QJOF9JdPSCeXlCoMJTyQb5ayGc0kFFBeOyOSNthdO7sL9Z5Q7XJhRy3DlKnItcPMZV1ndvtVwgw7
VsLa92FT7obeG3z4K9Qno1N9mSYw4LO0vZWJFvVmachSxNMCabNe3lmYjN/cf/LXUJNB+3DIe1L/
/sWdcVsaU2XHaxSPPQYSW4kBYG+IwQeUqDNYM5hbueW4sfj2fJNi+RM8wwnHs0uIAgcVdM0hEm3X
Ct95F8Rv/zTWZ/WGC/735k9LPMxSi8g6goYi3wwisYkb/DtEs3d+W4ftR6JPCLgfpZdtSgrD41Qk
zWnLGCzd5BN8/4E47NRuiW8moXFlGVWwCQosGYUZzidhbzbnMNy1w4J9ekMlTHfKERUii8a768dY
I+jBxfZnxTXWAs3ZWpYZM45sXJ8J4LFLm5YhFS6pLhDeasrESWSnH3tgY+epPVur2VrSbWP1hJxq
3UXpOcu+jhnCzjYG9Qnm5imSd5WEUA+7pKBJSHjF93S2rjsyAEEOhpwJZNRd8JuL7Z+f1l9fEJe1
xjJ5621Pogx+fdPJeRa9GNVNxySlpX20jl39YMTTbb8EFeYNcnb+P64oWKwFHVu13ry+otdMA5r9
tNs1QUD0q+0zCf3iFfZpYxXUuJ58+PP1fl23ERuw2jC8AcsOHf319drQG6BU9d0umbOK+aI9HkIy
bH3XbObNny/162OKTcnEh0urXLeew+5evkFhL4ZkHEp2QXcQJ6VWG4cS2f07X+Bvr2JLJWu1sGy8
vWU5I6KcpCa2O9nomKocT9szZ3Uv//xh3sLk2YH4NPTAXapFgGLizY1KY20xJB6j3TQZ5YYWRbKV
Ux5uZIsXDtMrEWoWDz6u9PDYuPeNGe5KO43fW5Ys7s/rDYNJAeM6gfCEDtnz0OzFsgSx0F7iwSFU
jAaoP9ZetiUJotvaYxerRK3FPnCEwjmol9+ycnSu0y4Zd6HQh7N8WZB2pWXwzh0wf/s3ObS2OOR4
1KxvtpXQ1jT4V1a7Iz62OOiN8D0dJNpC9/U8oJ23jhxQmpngVc5gQ1/0KotTglogAJVgC6fIvmXG
NJynLizWZfxET8Nc13FX3cwFjpiqi8VehNF4LObsnBbpe8XF7z/As2yZkp73X+1hL75U+IkexteR
LzWar0Pki9t+tMOPEasY6TugDGGG6uvckR07VpMf52h5wmV42zbSO0AKC9YTMhY/0kvvqiRG4dZF
2bsgITlaxNNtxyqcwfckGntFl22buK7e2RKMN7PS56dTIcItjCLqE7x5OnHn8QeXc7ubiR47BotX
HDsxFZtEua/jhkW+Z/SZJPrBKgHKKJzyO0+B9dunAMk8c2PXNNB+v/4S3Zm1ZBZ9u0u0CLhkj0T3
M2XVpWO3DDQ9/WuZDdM9ZMXoS0uGaT+E66Q0CRgkFJg+XLs1dYR+5FU4qzE2RsKCzL5aR1xwNyGJ
wN0cGt/mwjBYKh06zakv9ATxp+bdo2No9sYg9FMNfc1+KcsnCEaQaLlQaD/rnrxWvPOd/1q6Kf8/
ei0qBKlzWnr9eYXpOmkAYmlXJ9l9EQA3T7KNttBXBwpjvVMn/mbZltTAnDxth1+soAgvn9A2SwEd
sujsqrD47sVk9lgG0y17Wrx3rqR+05sFhisx9PdIqHDgG7y+Eir3vnICwZPUhLepYYX3ZCiq8fTM
aULMKQMWXWp4ECU8yD+vsb/ZfUmFMyVQNDYmCu/Xl+5CRpdBojOUd+bHoHMxO9bXuh18z5zuM0de
+c4G9Vx7/vJZBYIFg4xgAQbi9QW9QWunOOaR5RheXPcWdc8cWJu5IN0Hbvc3PchvyzibNuFcUdzY
uKmHNmyY0y3vfPTfPkzMatlZkAn8AoIjS2sQ0cD7S5RVt9ErB6wAKWUY6MpwLaLk+5+/6d9smkyw
kXygXQSi+nbFlrDGQ8QM3OS5gR1VGcF66d3onTPib79fg04GTxJfL5TK199v0hphadhVu+OM3OC3
niLmkkQuy4CJ4tgSSBfCfiU2us7ouIWIHGmD+9OgnSyLfHeN/N07RD3Cx6VyhrXx5m6jGw9MooKa
HdPa6HPlNOj8idPrLtrYEPlqlKWU67LnFyAvhgVGDFedCVjktI1XiDRxn40ges+GyIIEZHZdb6xF
KNqvf743v/kzKZeIBZKq+/PLC1jBCesq1653zL2bK+QMEsyESm1sOhpef/XELn886C87Ir+2KVyc
T5wfsDk5kJfefCHjjAw/alNuDyEHfhQ64bZtFjz9c4i32dDAm+bFLnI6ZRDs9XcWmt98TihrIDZZ
ZKio3iJPIs2NZ1HIeienAAiJvQw+mm+04IGI//mloEDaDt8mDT/3bZcpToyWED2n3nVLkH+3rdm5
WqBYkDwg9fdu328WMW4fbRFKRIKd3p4bzYUOfdlz++BIhJugK6obNKmYHPR2WelTbsMnj+Z3lo/f
fJeEHUlaLYY0bLRZr1+0MNSLzotEvZsZfK1zLBuYyXITmor5HnKWBju/7M2qSaWhI8xCmgUB781j
46bE2xOMy42zG8J/JUOzBkmvPS4bZrWwMGTTmhtJTQ5p2BpGbcvJsZ/8ZXKsnFm64FEi3GfxDqBi
sjtwKVm0aYhZ7DdVlhH4jNwremK4pJ2leG5aIH6ZcheQORExeqJHtHZk6TInHQQJZKOlW/PJs00B
A5iz+KXdREQwp5FxK3uTBN/MxrOyTYhVlT5ah8gEj4JZ6ptMaJaEq4oTTHSCgckKiIxOm+hjm5XG
fMgKumu7KDZy29f0yjjmyzRhEu/ToT0XOeisMxvnc3AlWyMrFKdYG7f52LQpcEPbS4tNkQ52CE26
UJMiYZXJlrFYdjNo8BiPTaGVe0MFka2g6pgEt0XxXd7Cp11NJEAkB8YyIWjCviSFdk4JDPXzai6a
02TgOAk206tGtMTtSGbKNIh52pTDHOgnhKUFOn2HvDI3VS5UcRUjPX9yGO8jKQu6CZQxcK4bTPoa
0+uuTeZLwkaHmyK2m86fNaAk13oJ5cfHCRP2B4rYaVu7kxfD1QhltUJVtyzrtk28nUo/LP0sUO0/
XTPBSNStcD8mET7vKctLwvFsJAaM5ysBh66/os+7BW9Q3QeVmT1kmqtfd4Ucodok015TBiir9i56
0EF4t7cTWMXrwKGJakehny449Ew7HTcghvNt2A9Ha5hHSIntUwL5ZSV6E5VtQj5gbllfbUsb/aGY
FdS+cXaSMT++7ljubG8hpHUEbZ0UXnjSMuv57HQo0G1IJavCGZ6WWmKOsZSMmnkUGXF3Oj5kiUri
Unh54xtYaGDejMua4adx4uZZdGaN3A9OC7h14uBuWiyxE5pBECNqbrQjwSHw7HQ9JWlPUdE664w9
atO2znKVZtOh7uwOKz3Qk3hJL1K6S9NoN8d0mszNoqe1P3UQnpMoGNZIcfKT0Yo2MXf2MnDt61yL
yL8Y3WgL0I6Ru9b1m8CEFLNQul4HYVZ9gkeonxaRg1ykq+UGq1vzXWo1zpZuqDYuDeudU5bi0GQe
enjcjQdLj81DC0fDp0lxNI1pG4vKQAA+P+R6Xz8UcbB3hH0T9/ODmILCH3WPRl0fPOQ4mOBEpbl7
GHqHKaNWBxt83beoNYNjG1jxhoRLF+ikTYQB4sqVnXjLJuLccB032nBZh4173fboEkarPe3mwFFJ
BygntOJbC7p971oE9cZtnu+L3B2+2y1A8TnGsQR3cIg7oCB9WReLxdHc1Jsw8MvY67C+umSRmzw8
9zl+3Gnj1Jwj2MpZJHDhjY+wlNLzeuQpS2ZGpm5qHLCMzr5WduVWGotLjpDKluWFIFL12ePo/nA8
YglT/sfZDGzckEtrNo+aYW0x9zEn1YDsVztSisovk4NIe2+lmdlvcrchgAEABqHGmibBGKaO24Sr
bB6EdqQ9qxP4WNbxvmn4plDUFCCl3Hy4jejqXxIpipI9L9L4MCYYCoQX1+fGaBJmFA8jQI6aZlwU
t/pnqQfUk/R3K99Z9OykYuv70rVuKGE2hoCNRkGS7zS18sYe0uC7R3MfU2yBWxeGDjDXZXZJgx/c
/HtTNSpIJ2+NT8Xk4K/sK3GBya96xOo3btqonXcd9dKti3zlcWj5PbOWTX7ZmfVxAdK//n/sncly
5EiapN+l70jBYtgOffF9Iemkc+cFwghGYAfMsANPP58xq3qqsmemp+51CSmpjHA6sZrpr/ppOlXi
SMS6fUWFYwyS0SO564aeKyFxQvWWxIGiDlrku3wy1JtPt/chw0VbHHED5rt0NttXDLGY830cjBsv
cstu02MmKIBTGC5cJeCosUflfcZy79jTnLXxNcKbXSlYnJx9U3koJbiAVUcJ9YuKxnihSz6lSDuM
NTawNgWoUjpOHcxcSaGvQWM8YXZLHvEkF6Dpm96mnaOTxgvQRX5FX+Zhco7tha8KXuhlsKd+vI2j
KL6kAQ40Qq/LbQ2Y90bQYXuUZP72wky9x6Gz3UWjGhR9q0lygc4hP5Du7C3CmXuJG27VbVUDeVn6
iX77etJYe9+PL1BnBn8tXWqGuIkUNxVnFxFenXLczxcfqu2PZoibB7E01lObcrzTLMcJNkMLDRIO
KjnQ+WxwaT5It5E/XL3DXFeQM4hPqiyF/+mmB6xBfKzRT/dWI9RJQmC+WYZW/uhm2bwNCcd18X31
s7bihrrNnqIMiq7K6BSjRuz7sKPYcGzdi1iUMeJxC+PLhNNastomBPK1ZLDtATjYowOUCKtJNN9Y
vJblZgwznGwwqtWK6DQxpKDvIxCptWk9SWsmyevW0bP0ErKTbl9/eDE4YwyTND7ZxhJZK9LCYHp6
sKhxFyiS2ia1x0Y/nLUr4EBSbHoOaNn4qOIoPTiawCxNI770IWlRbN0u6//KDJhYOKo4NjlluauO
oHO2IZgTnZKy4y+AWdXWq7HoNtki634FH4nipaCC/TEjWoODa7/8WLjriErZo9V0+irvyUQwc7Hd
x7RMhhdRd72/Hmu+JIio/Bp0DXVoULsejXDBiierMbnMXlkRFML4/laoZboPvLZ/McnYXlN9um1M
UTcu/NurEgM/KKdLI/R9016xyEguouWoBVky35uxMf82lzrFiqa71xDto6sNXPSozARcrzPyifWS
X1lIT8+gD9uvZRyEcSL33iZbo0zm3z7R0mpN71JUr9BbYGXgoSFn7Bk1iW3C1iW+XsOLriJhg7GS
favmYzkMHvXEPVfSYqiGR68nuNJ4ZiX0ZGW1RfnLUt8bToaIS9cs59psg2Q4eg40xDUe2d91YLBj
G8wyW6tyVL9xMVsvIpbjZhhb6xd8757qF3tSDzwtlt+1nclmTQaVDHCTuf0vO+gXl3Pmc+1LyWHx
eJO3e3OES7TSVIOnxS6Ma9hRJpn6HtlmGaiHLqoQ/pUt77phlu8TfrUHqwviC+CsdN+F+PXgmDpH
nmNhg22J+7si7fRKKZ5uGzOClmd8nWvD5lxz8Egb3rInjnayjxoeYlhl0E07p2cg7AQf1Ax3d1Ep
qVcvIG4JGmOOitfmjdOInDiPH6f3nmjlToJGf24kZECNV+3imv+rlVJuokE6P9wwdndCFlRUUG+6
sZ0JU9/geHuL47Vioik2eddwH3ZOOVMR30z3LELG7wjci13EAvdg/Ugw4RanGNho00zZyzTNZuzD
7E6h/5h9MlDaIRt+bO5dzLG07hKfdDHMI8brZmrcThDhL3RiR49eZNfHcErp0+5SEFxWxbBRgXQ4
uml3Gua52KTcm7dmPDY3OJd19Uc1r1jqswQMGf8hoX6GxJiOuV9N1xxn69dACIs6Ehp/5oA/nFZt
K0ye66kT52nKxCvrbZOirKn+EY56zlSTnENZPiowakzLEhakQ1bPr7SExFezSmg7nuTBqwu1Cal2
jFcp/PVgXD7R/8r3vPQXws01BwlwQ8yDnh3O2qcvIllned4ec8N0VkNkmJe8FKCS+57Bl6WzyKSm
7uHpm1RGZu1jrwyPR10YX/uWH9K7kX/fmxC8kHWx/JLa+sSK7r14bVcc0tR/Ad9U7pFLE9aBLOVW
ZTqDtkjH5DYNEG5oYD1GzmL9SMxo3A2BYe6xPxJLTsnzjwM3YysTYmM5UmE8z96ZxYV4zYS7r9yp
3nE78QCuM3ansaegBZHs+j3kvf06SWHdhWW44FooxZPEc7meWMPuXJ5d5zJqixfL9f2HeeAsuQOt
3jufdeGq6Zp4i99c/loYNdlrOujSO5VxGWBMjFNaSiqYeVJipBdl1q4niF9kufEjL5297n2PBT3U
jE9ijyDGx+pAW09BsFsYN/WM530x7dcuNYDtwRFKsZbrpCz9b4Dz70rhRs9FXrPMEAOOMd8kXxd0
6TUwaeDJSyc4t3PK08tMtolbAAZ0GvcCPbKu18kYwmqsiuU4z7XGltBmxRqNSABBqQpz4JRdisxJ
qDzIFnowm6ZiW1oAp9ANyuNwG0Zd9lbawtu7FgI80hpuPNhICA19akz3YeSomxkxWwPnhxSXc4ND
PsSZfnWhKzT4bQ8RtKUhaPNbQkT1ua1Gn6d+DdyAAQ+VAW1H/gjOlddmB2sywreQmSn7nM+mrvp1
iYd1rQh3rjO/SnB5Dp31NtFocqxt/4e1eL9oQ1YfrFiLj6Itax5amAT9wjV2ztDH287vy4fZY8VS
QDZh6B3ScRPTjAt035wOAxnh9GQ49Sg2g2+29FTlFv2/lfDqizHGpHmr2a8viCrgA+wgI83bFwUP
oZrGrI+yzKoHWwXlA3bLHGoi1Nd9lozdV9HakFbaLPlSkQm6yzb4QIUL4OQ2Wf0I1TkY3xpWPJw3
Cqt3ZeIVvCWIfxwLGfBGCSf5ztsS5W4piE8g+vOf6ii1n1gfszPNy0Sc4hxwX5nX3ReNwIgI7QxN
JReahdAuXfRhtpkFWoQsJMi2ebpvqVr7wF3NJlxEqRGu5RLRQOxKoDk2yTB/u+Ru9VioiQdDm0xj
vfPjbqh3IhxRNMiKcXkkds8CB0Jo/ZjAqXBZY9bRh2u5/JtQTkUDRS7M3Y2oTC6jypm7fDO0fMtt
RqAo2FS4tHw2MTDUVlkqqvacLi5oVtAJgwUwRdLeRYe5xScvBp7hoxgRPzeJCGdjTw8rSwBAu/xK
bKbCmywxRbXxGiIi6wJwKVSShVfdupj66GNohiQh5ZbqEorYBXTQ9/zUXjk03I5AkT7+PJjuYMT9
ir5eC8x9a+JM860FtzL7iXpPCXi8dpTX5mu0IA49KeXq0cU/Vu2LNEPuwVmQssHMJxLYFirQxVbu
ZO06l2KMuenqR3fEUcEpZN4KNgZeLPexix7SSDPPzi0uhmEPoNJPbukDGH4P0Cu5lWxXJrcevaBP
+TzYJG2q6pVssv+Q+6Gi/QLk5NOYyHY+TMjw0UX0/NIHezD5jqzK+dZpFXHywHdWBvO/mm4rzgn3
Ltp/Mm/QZTiKg9Hx9xc60r5Sdi+gPEdWxHM7tL/SrM0oUuwbxQAjLNNsb+YpSfECuh3rXU7ncqjQ
/05j2hq6HaxjRecmQmZHMEmIKA2zFQI1KnUbbnXBhpuXMO+vddmbOgdPf0u5tpdpKS7J4JhrpZeQ
BdmPDqS+nTxbGfl/VdTmiZl0cxhL4kL0JEwg4PP0ZVmS8Xm04cJ/i8j/DhL+Tx5UG3/fP+jt/41K
sf9VN3GKJP8n4+L49Z//Yf35b/63BzUQGBIxGdnEbP8JSu7+QVoKacLH4+P9BU72X55Tx/wDw4PA
a4pFCUeA/S9ZTknn/pOuy5YHjDkfZiIho157WmT+hyl4aNdVENVBcXCC+H3Mk2nVtTyHGBK+gXd4
bHB4V1r3CUrrjSWNtev9eUflwanTGhGrevvokIw7tlpBosjYPVJKWeyb2QRsoJWmbgib33OEC7LW
OlStFSlDa1OMlM2r8a1XaeXKKdDVdN3sLqJ8eNvH/pWgYXA/Lin1kbQMVmM68mm93jIqBWrZJg6h
1TJErbUaysvc2kAOtKJGi/2x0RqbS1XbpvZHf23NY/9kpyHJWq3KJVqfEwh11ANCxOziV0+URO+1
mudrXa/TCl+mtT5Tq36W1yK2aCWQpfxWIA32SIS91gpnrRqWyIdQYMjOo31vGq0tplplzLXe6Gjl
UUIk2rtajWy0LjlqhXIUqCSk2b46rV4KrWOmWtFkUfNps4LUMt2JN0W5K1OEykwroUtXxVvOKv3L
qKQlcmmHbIrKcom0jtobajpIB01u8mvrGmq9tdPKK76cXRmOD4vVldcc1wuY3wDkdMZEmw7rvrht
pBOPWxt62FpVKn/r2TE+MKin8Kc1urXjVCyDZTw0jwru9yP9CO5Z5DPvNKN0mwMJO8VTR6Z3TV2M
b1HI41KD416mkibeFSFThJsa1SsZQjhaI0VCCr/Agz+OPOcKaoPRcgb30DmBfPfTjDdU5g/FS5VX
lCcVAIlMu7DuRPX9xrcKBPLYlM0NYlGwkTC+OHihDXMk6dEPWltWp6aNgAOB565OylhYpaqg8mGX
FjmADquG1mai7J1nBh7QMPzsw7dZX2ymiAZjBnHRS2bzCg+cqNxOZVo/Eqq07hxvqs9CvwFY7mYf
Uka8EULL55WV5otFOSaByg6h8X52B+qDOvqQV1TrTts2hYuyjGVzcLqR6bqL/XPTqEB8KtMpXgAr
mT+a3neOhuP0IFLbjqPa1PydZJjuOYDGGmFaY1CwKDyhFWHy6/hIPBNzvzGreL636R5/cWGD5we3
Hfjl1RzPV1K9fEdN1r3iH2eFWbtevnaAIm1JzvKBFgZiBUYG3tJM/zANlKV8T7j/9ilVCNoCyY43
mtIWnFgCPEpaVXo3U6n1lRKXB2bvyF/uxH4y6mt5+f5mGe7cYDf0Fh9f2Lb/EC8JEgExEG/tREnw
ICYtjWm2ElR5ugbAtz+1mRhJzs/MZFP9i39vVJlYds8+GObfRaFxH+7AQ2SDTXfemiGdztkoso/v
Ky1zO37agt2tX1kz+5VvzhSprvoyypB1DoszNE4ElheWa/brWOk5RlcK/4GskTjWeTRdLdZ0m6Zh
V2LHvS8OkoqCXQ/A6kSNE2fNpo5nV4xl99X5CXWbJjR8MJTzWUWWfY3MLLiOyii3CVckgafQjT5C
G52M3FSCvKQJgsYQ8BP9ucp3RZwYj/WC63HxWPUSmAr3ddGF2++zVY5QptJ4boN1m0dVt7ZwYa7r
jCM3+8K9sZRu1qTfKhkQ1/n4fmSM6xcTV/3CH8yA3qkznNe2qlMAtMtdWyV3g5rv6fx8GhRr9cGt
P6oURQvA4ToMbu2uZ18f3yeDma+KLjmUWfPbHcNz6LAj6VgRV7Z/nVqH3UOyB7r7Ejett3HNKbih
U50HXeRuNR3ZlnO9Duyqvna8x/qVrX3VVmp5V1Y/z62VWXce7NRNbgUxMHLprKlFF+u0nO9SSELj
BMc5qk9O5Uf3VmdMF2uys11QQ8YGw+Ale6/OadoKKV+YKdda+Ux7D8NAkVQX5CrZGI31VcXTelD2
L1UN4MWAdZ2zpW+3lV1aR2y2PxurO1SB+8BrEnbg0DusS+Po3Yjtt9YIfoIUJyRZteWuoB4CN0yF
EbgEOc/GmW2k3djDWnpe/dg7QqxpOlu+ysFlucb8TU/Zd7KbHquslyeavxECumTtugsnOPWs3aT6
aJVRFkGmw3r2ZhbtLFqP+TSXR4CezmHkIbwxQQ9up4qeBODHbEdpSIZt9K7MnolhVZs3c276p4YL
n+mFB1l+iN5Nq1Rr2rhWvTWTXZdXmQb+r9RGAxOjMj98RLuNledPHYbGTwKBzpZ7vV2ljgrW5JgY
QCB0a4SGUKthWXgeOENxiMk8s3gNTGpRUZfC6FGV7VcydxFQoGC+Y5g6EuKIGcUA/bOJMldL028p
m61uasu7K3jmP3BZESX2IuveIey6HW1aBVjrGtkhr3K5ES3d5a1ly190n+db6s+Oc1nnK0fKz76o
ifQGbbiBQfhmRkTszJq3fcheAiNo/5NoxrtKnL05q+h5tCTeegfuv4u+CbaGyXIjiGbhfqbonYay
LK3ityDjPVy1zqbDRHAzBmyIWSQEX8AehqvPHus5n5VeQ8BaZaLozaexi0YUSTsKgMEP2XPmE10W
rSh/tZGf/UIvK2A4lv6KqsKI8ayBJOGJcQfE+TTGpbOdl86886OsfoAZgc0oUaysHO1LkU1wJwc5
flTmXHyMtuXceaTN1y4rrFUDRWtTcBfxJO9S1OOkchXlt2UQrrwpi28GRiXWqbUja1ol7UIfZKj6
XRCr0uSWiF86bzIuntWAuncQTDmJpHqjJja2Q571N3itBFdMBU21Vq4klrmMvAanvr6rabI8Ceb8
NHm4JWWLKnoJ8Wpe0ZfSbLu0qqKYLayMuy4O3CMrhXxvmbXaphNkqmJ0a7FNmul3Vdr2xSrj7nls
0vFAPlO9eqpjLMuzcMO2kL2tP9IYJiSAA3855iWrMFRk42TWPMCkZatDjU9tLaG0M+uZI+ZeVsDX
KrBBiOKH3xb0mDfReMk9w7xtIpqCC6du9srG3tWPebRmzXA7MZXHwLqnypV9cLC8Z01Ty01WDQyw
R9WsFyu3VmlCYJ/ybmAuTS72S73cwjIkRMlIa0UBh7Oj42G4X3LWePlAoUjtUcIxj0z7VdaOzCtz
493pIEyQrP41+mRjlTd3u1B68a4vIrkyHBgcTZOmG9gv3OKY6vUM48obtL5U/sTIIASz3pqj++LI
aT+NU7xpneVx9hz/bkptKiEDShZwSO6BHRBXt5ptPdTxLzXNcMF45Q2qLrZDmvXbyZymUzpYLWC4
NjpSZXiTxuoqIpcG+yjI6D73pnOU4V5ltGEkYAiQda9hztPVOvs9pXk65wO2S+7zcsziB8fLFEnm
XkM0+YU1UhOoMXzNOFawNvM/wZv+N4VzYv273LjfdM7sm9Q5t0A7p0DzOyku1jBP3tuQPSnxwXsF
yAPiZ0KWfRAr75sFytvwlb30AwCtYVd+A0NFPz5GGiJqaZwo1N16lw2uuEVYeFMg67eL9K5pWBuw
HwCSJhpNWhDyvigfXGmrwaWZRphardXdjhprmsI3baiZ344uyNNgAH5KVZQ4EVIe9da9vUfosW8Q
XNQ11uBUWyNUadP+IOoWrRRddp+jBq2m38zVikhqaYBhjTPTJL7aVmvYetM60rhWqcGtSNfp3gzC
p1BDXcGynBeNeUUW+PJtcPpClXA/rHxd1OJnQnEkmjyY2DnWxNjsmx4bI6H8MBELvyCsZzejxsza
UPQPDnykI5WgjyahGnOlWMtAph26/Lh882qXRcw3gun7g9Q42wLE3G2blD/ZgMbltrYhrKzGTms0
FXDhFCqu0njczlDll//NzB2jrtv1VTrsGo3UZfnibW0mD9cuAgPAGujqaAQvvZLQeC0N5jVFCNZB
w3onje31iHafgaxUN8s31VfNXXHJKwVXftHYXwwhEIAjDQMurYRXgQkg99veUrMOKMLgK4g1RXiI
XevKrCF47fByvy8aN7wkmjw8fFOIvW8icW+O1VOlx/muHuxHesQPRWraBtZyTPX4X2ojAPiV/C7V
5gBL2wS8b8eAWyX0osJpq5E5ay6hmEVJ9u0uqLTRANFOmw66v3kQWD1rS8L0p0EBRgZsPdUOvxNt
YPC1laHRpoYJd0OubQ6tNjygqt/kTU+NTYwZwivN4T7WBgmABijZ2jSxaPuEq40UjbZU0PMdnfhi
z2z8oo0fJvUOYk5wLL7dGP9Wff6/ksfcudiS/8tl+d9Un2NRpBX2nX+Sff78R3+Xffw/WEPaJFhd
toIw2fm8v2HXQgtKlGbCk6QI/5ZK/lv0mFJqhBlMftjNfT5P4Dts675L/vM/HLBrHn0r+P/+BFL9
SzoQob+/6EC4oQGqE19FmcIqq+n3/6gDpV4qssJqk9MEVj1lKULI32VFeZbKN1qgNHAnRc+TROaK
+bT2a/IqHQKXBUzLJX8Aik4kIqgLSmYWX9CgQOMVcX/TnB5YHpdiDytpNh7yMGteFdMDl7ZlJ6Y6
Mypwlw12O9ywqwro9wBqZK96el1QQrDm3oSZ58McGpvluFhLR0VaVofbpfCdhg5asq5UzNZYjNoI
TI4IDPUDeqb/83tX1AUhc6nFhK+WyKJr13OAhQc00ijsm9Dukk0blt7tKNjllkN/bfGT7PwWC/yK
+mZKWl3PSh9lls0PU2J2d01sl1e9xa+2/lRDUc2CKXZXlWvGwcrL5LVwJRvieFRbRtvzISaQd7Jl
k56tJNjzxm4wA9RpvXMrNsJ2mzAT6UZKlkFsM9kSnW/Tv8L7L3Wa4tGycS+GifiIGUNfQNuFG/xN
zn1vZ81xgHS3SSz7PvGWdoNzx98aM2+aidLne8c3ijuKQq+uOUIyKAo8GnLyk59MZeVeEEaGFVnB
mihLxrBAL65D4/gc9iSNbxmViLsxqRy+W7/0N+a4VVSE3EWyKX9ng0fbE6G+XeuSPoobv73aXvjT
jXhFWCAm156RKIZV/MFo6jVEZls1EIDWsnBPw1gzOsA39Jg1rXN1pnA6O9If7/EsYUrJkx8Zod9P
t/bGzRJPZ1q45o2rCdgeLisWwWB+hnoqH4smB2ebF+0dvPxk3XFEdInUQ1Nk3Z0x5f065Y595tEa
sTq3p7sZ59hGYgrdWi7f1GAAvDGHKH5aYPqVqyJQzJCyis6+dZVlbFKktM5OoszTbPZfBX//Evei
eACyy6AHETG8+njjHgLk9dXSRFnEQ3tZ7oThdOtMDsY+Zwy9p0Wuupo2V7Tv9d2NnQtxngt7JRuH
yhUu+9uaWPr70LDZ2Bpdl0Cup74HL1Sh2L8MYqPyfNz3WRTvDNWfPVAAJzPxboehVYy+PKrVVA3Y
KMgm40Av+JCvWq5BzH7YpXpI8Wtv6V4MowAhu1zxX5u7yD+LQfdpq4qtR5/dJ05zMdB1rLmB4VuI
q6XMYlsF8mcrff9YZvXLrBM7rD4+Sr8pdgw5unldpvbZpfFxzT77XMxfBtV0q9oiCLT05qvoQ3bf
cxgd5DgYtyNMym3Uy3iTmeKdh2F7sSma3BltUwM7iN3jjJrxIrCV4Jf0aeKLiDAZrIi9zDj5JF5X
zPbesSaobe+XDc1iiM90Ci4dPZL0Dq8owV7NCFOAXdMVCjoVaaIk/JqBrBolbUljNq1FnrXXIHKK
Bxm4MfV/HOZ5yZ0jycnpoZyKZV91sKNwVTT7JZ+8W9EMjHWd8diAPobcY7UjPV3dC7tr42Comeps
YSUVN1jditFkw2+IItwoq7Gz+zkanRLQr3tXNsGPWtUQ6r0lBKA8A0i3KxrYoL7dA5BJLywuPysh
gfjRT7daaALy5OCSfG/M7qMFOrfXeMxNIwv7HBdVuSM8xCVtxgUFWaLA15cU9zOP3VUyaZ5k3TDg
9qv5Y+kB8MC4itYssLubdJ7mj3CmPAxbgakeceY8ViZVmjH8nUuNGof1Nix6eR+DjD06ckzIIME/
pEvCpSqqXbL6KPMBK1BadcSNZRVeu8z/LWtzXMc2g70xCQqMK4HFngeTYwB8uCrriPpfEij0Ofdu
xt4m9YydtWAFDOyu3M0Js1ce7jicp/4lKebWEod5qLpTWZlJz7vFUD9zA/fGKhEZfnLQ97Z3yZsA
ExZtzsEh74NsuZlE4z1MvLAfnSbiFslHLr1jgwr+1lppc0qWcqZoHOH/R8fVn64toqPJ2jIiX2BR
k/5V4VC2NxEL2lMNL+Ok5sjYdWFWxeBBuyNgspiuxb54xEzm+CuGJP4+oQUYWNQyJu8EOdrtYIvy
YKVx8hmAOAghfbJ0ZPjQiZvYaUAT+0Ji0FxGYvGDDLg/nGEYVkwUWIzzaP9d5cIEjCHs8bYb2vZ+
nmxl4qCaaRGk/luy5cLpBuBvWvpXE5fBp2rM9J13Mnozc8Bb9onlJRrc8Lc5JT1O2yJyrgaD1FcD
ctBdadJrb3nFr7J0vC+3Cl1gWomjetwpQ7GNMU0f3Xo4UgNVUlhl2fNmLpqgXIURR5FYYRK89MPs
0uLZFl8GdWPsdHqb7AHU/PEBBI73wnsk3MppYbs7z7ZBEZMvI5L7VhIfwUlNP/M0DQUPoxhBIa8G
Hf5itV/OiXGfZl5LWNkpm3d8ufmdU8g45iruhL+2wfkzaFL5l+hUfmXN/kgBOIXlgMajY27lJfpW
ws0q605dFuUwDG7HNphXNjZtQFN2aN5KKp3e3XEef4G8Ux+BwDxSGVlIQiQOY0LsajZOjZUN91j5
GQk7bWP8FOYMqgETCGE8bF4HxmFUefnGKD/CeKoCGgQjeIBW5zCvSTM1k10vs1ewRUKsgtrprplg
2IIfxlGIO7I4cs8xNu5tk1ayWUxqxTcPt47fmO9R2EViW6VmTlX5YADbLkR6pZfP3DOf9ym67ysk
/kCgADhJRnM7PleoZbZ/A15P0e7aeRtPwqybh75FPOKCozJ00clVsVUm+hG+y25LXiCEZdnKB6tv
OxiQbnhTGAPbEJ8d0mbyM3lsfdFQzVJUzTu9mh2U8bhvrTV5svotn5m2bDvsB4DSIN7+Ihzh3Ebm
KDeO7f0QcRI++0lVftbUuwIfQ02ln86PytU85OzNSTPwRHSn2TymBIduw0X4H4PbFEhEEkHbjt0F
A7IzOz/8EdJ4F1nOS4i6ka6C0pnECrQfMLeawntG3/zPHJhvcMC2M1+DPFLDerIT63MAVL2WlSs/
YhF1D26IZLXOJtt87xcWkNvYHHuuJbOlP5Qasq9Q2YqO5dKLjRMbvuiNXV71jHzntTunSqZz3/bz
fsgMCgyXhuqKEmP5kabJe5PCwTdV+dQ4Dsw9qejBorVFXYS6P3fhg+hC847hQryJQ4jGG5c53QV7
iwGQlVpLxbYdynkziB+AEmxigbWMXwCv+8R5y5ENoGU4Fh2abWri3Yrju7azKVIhh3S0M/Cfi3C7
zSKdYtebZn9jUR3i9fQuJpndE9vpPZ8cDPyI1cA8AOZh1zzH8NN/eKKOdtSA4I/nbFJOLxvR3yb2
lIN0dHKE4chlR502Mdb0OBfZl0SLqVaN/kMaScGjxRlva7I8r0U0FU+payZ7M3UN9gdRf9PICfa5
BR3kTJ8dZHWTNWI5xqcA/2i7qxrVH4I0hPgGlSJ/a5mAN6skGgdGN6mL0CwlfFkVLcs5Nyx5GnF1
3PAbFje2SNOf0ZJ2jEq7Dq+3Gnb031ZHVcTwYvPlVc7T2K8t22o+Y0f597QPGL8sM23+5AD92xvx
P3gjbMvSEbT/+y75Nv3J5uGz+sdd8t/+0d93yfYfApS4j9fdDaFj6GKOv++SzT+EGZC9EkzyiAl7
GBn+vksO/rBAMus+dscjRKlDhX/bJcMt194GujwI2bLr9v8lQJf1l5gfsAldckaQVO/FhfnXzg41
gfJURWudKymGTqE5lel0aBjz7qPEJDoBPI5xxU2WW8b4/B16mHA8ymbVhtL99NOhsq3NbGbOgNJH
jcyMjVrABCZGoNCUwwigPlb6FofyPxzp/0PqU2cB/yG+Z+M5EZqT6zM5cjWz7J+390FL6WzULM2Z
Ag1GnElFP8S3iWnwzTsCrsw1/98/0Pkrkpofic/FYgpJptvjbP4lB2ykhSNp0I7Pnhfe1J1vZGtK
dixvnwmBPAzn0lAHqzHlewjRQlFFLQbGraHXD9EO8oNVHyM/ZW69DL42GcJkXvY2Wt19UKVQl/E+
TmxcKLeDINYtexFV9TlrLSpD4rSi+djKo8bj1aBKiu7RGvELjLR9nA1vmK7FguERx6z7SVgTx2am
Aj3GJ2kVU8AdZeVmZO1rsx40GL7i/tCP9w5/Ly1BBiUoHjbDxnK4CEancD8bBxP0LAzc4AR5rTvW
pHm6xrdNgG9MwzHeUhM33ZsJ3RAblcT2ExhXZtWp3/K7tU2m3g3iYvexhwl5NdlpMNGAast3e2DG
QrmHjWV+Skq+UTi7DlI91W7PjXITlENl2NaTza6xPds1KIE7GD4o2Z4/e/LNdvoqOXVNy/UXt9gy
DVuPtpamsp8Mh2pXQAqYSj8cu+PIpXTSoHx0NaZC2uKw+Q041JZ1hMnOXmHG5L+C6uXb2dmAM21a
lEnjq8lq8D5itOCt6qYqk40YHX7/DOvGZzayuOtnjCBD3/DPiWE25Ual3gPeSD7aJCnA0G2Gqrzy
RNe1b8lYDfIgFlyGW46jjiWl2naXGgUumMntFAOQhYAMxn8IYmcGRxAqF31KfH1wGE2xABylU59D
0CMWZVyd4a8X+qFuk3hcHsgfYnTKJm5eJxZWsFHUroJRaogtQa2w+JaNh2uI6Z1dbEXkx5vCVbh7
7HGan7zORmFww8lfl1kkAPiSRfmMs869nefYezEG37obB4kIg6nl0x5FemBiJII1fkj/s4pZgUuK
0Sf2PlyyyUhJ4jAOne77GzniZRHl8wnlB3uzW/vhC7ajtnuw0wVvikuSgXxi43N4x7T0movZTa6D
FhMbpHBLjJuWpiqReXM2GVek/XMsJ85dSvPs+HvOAJLqEtoy+y2ZJpEkwUqSeQicaxZn7mdrV8gg
EFutp9nWZ77IDcqJYCNzbmkwK0qyP7V858hwc/lZxU2Zy3qMdq1pyPYNw9V0DXjEN5S6+hzg1OaV
vc8Lsz67DMblKppabC2Y8HO83PZ0LxxXHcjw/C/2zmy5bWTr0q/SLwAHEjMiOvqC4CSKoiRKHqQb
hCy7MI+J+en7S7rqP7bstrvuz00NUSVTAIHMnXuv9S3ybsyy59a7FYlEG2fKUoQpvG3+Bp0N94UJ
rJK02m11XUJ3bh+zZdG0D1rvLs2xo7HWckby+U3yGe/W+6UYZ/89gcNFdg4HWCFTobUMTAfTvFoG
nOerZS64ly08QGV2GJHi+n7Ejah1JDph7uXT1mJViWHD0trFMceDjD+NL67SfN5jZ1AvBSlA/CnT
aLKGllZlPCY9JsDAE17sfJpyrzduUwr5JvAi9EOvLoanU+ygkyaMouAztSzCBAvjtU2fW9Fi/2Uc
FnVfzNDrso9QYCWS3ylc7JajeQlrdDVFWuhvXCIcSUfKBH8S4Mr0QDuI77zLW3FKOd1OH70+bLKv
NmJRo1lZM8qGDQMFRrAF+88CGLoH530VloZXYPavHF2/ig2TVClbYFgEQxHpz8kEFDhJIu9Umrr/
yR56zAeLeHAJ6xkDUVT9exwu2ibrZLzmwZCB2UfxlZn74doMQ/TuBcbElaBctdexW9h7TY6kXlUW
3NbkYxRbvcSzYjscZKpaDWByQoGVcPcDXSwjMAv9WSsH/OGlEu7PJX7ZeOSsLzIj+pwzcv86RWaI
9LAtb7vcOfZj28ybLG+ne9Rm0bNtDuWmUN6XijH/2WvC8hkURLE1Sj0KA3cpCCLv3PbOj/AMYepr
oB6D1oXXG+XvjVQi2UYuvF3UdE4bpikoW7yDQzEidMoXYL7WQN47+Z33LOv1c+r38cNg5Xejq0/p
jpGPtW3mZlrBrSl3A03Jh0g6+fuxsABet11ZHn02sHUOzu6Qa3629UyLbg2GVGjMLr34ZDCrRzad
+lNpF3WMDFCWW7js1UfY7urWFolPzhMhIoHj9tOpdiZzFSVDsY5CV/6VtFg2896y9saSRqDQDeNk
Rxzn1jGQ43k1zZQDa4mW5brBHrDzctJAg5Sp+ZWL1W/LXO0+Dat6p7oIa/rf9ac0azEUTcbgXJVz
SH7TXGDDwMwcPuC0d3YaoURbG8N7oKXa4m0xoDgnrJjNNQv2vNfLcr4aNeFfLV02bgD2gAYyrD5o
cGLv41I6j0MyLF90PU+vGZos123ZgrX7fYXyhnlDfQKZmsEOr65lmD+VRHMRcQrDnHfA3Moe5mpK
I8djyzpXTgYrDXYC3nqCz/hnXUt5SX//C/xUTVquC7kJKhuBNyYQ2R9rsqbCmJLmdYiIjxYCSABw
xaPJLmhprUeTFMkSAMr2D5+qyq4fK0HXtdEOGxyNVDLJG5CDFS6xG8NPPyAax/JmJaxMdWdQ5Pz+
6t7QKbi9ruu4fAqxr0w+lWz6+4HSQKhoL33iv61MlTiu3rJplFP9hGucFevff5iL6JHbKZijvYUI
CRYR4jOZtHg5wZJVhWZVYhcJtKT/Eyrp50qabh2SQQ4DuuBA8aaSbiLfrbVJdw6mM5MU0VP7o47L
6ZB1CCvd6k9c3l98nuAgJHhMdMdCXfXjfRQ0HjCSFPZhgfH64dseWMa4DPBq44pfS2w1f7qdPz8j
HkpwLhMpOoZs/c1nEhfW6BP0qUPfJ3gKRs28mgQBnb//0n75KUj/4MEI2+Bk8uOV5aExktApnUPU
xe0egxZKVm8e//Bo/OpTOFBiBoNIyHP/5lOczkQepnEtfiO9tUMYfWDg8Vz//lp+8S2R/AN0xOO0
w3HzzR3LaNgndVLZByMEaUxnhe8EAbc7beawE6eunoblD0e6n5cP1nT1kpFJZPJPby4MyUU4k2th
HbQqdD6J3osOiz5QiqCT85ndKEGhIxcWr99f6s8vtuKEgSHkaplXv71UjJkJdi3bOGQ9L1eI2ui6
Q/e0XlLH+wNL6heXyMOBG4IaXFke3qxVbj62fFRhHC55r3MhqutFdlAFLR6YTJ3gaPMnf7ivv7o+
SFEemEXbwTz/5kMHPSnNmCC0A5khLaQJvL25TiYKB50/vmgX3tGPqzHcIHgZFpwiaEw/vWmx13q4
UHWs1hJbObgae8Tvq+dnpDrtqUpzpm7hTJk8jdR1I7WWRL87TCH6NWlxuKjslzxCai9iaVJ1YmWM
77zMQVj0+6/95ycc4zcTYJ/VHF+0od6z74wiZWKPCclkPOFQVswgCROSvCeN7WpIYZutgOL9aat6
i+NlD0FczlvF7ghl0nuLpYty+iUhW8yBMCJq3Qk9EOblaeq+eK1gx4rrUD3vaSJOWAmap2GwUeuY
eNnOjTQawCxRvwArQhq362bB2Pbf3xNWSp4VgGf6TwA3vQFjQTaKDSTIo+jW8TuKSDMPMicTfDU2
+p/aOD89m0x31dtAK4dHFKvQj19Ck0hV9M/LYbBwDEtAIyn+E3xfbKx/xG//6sPoG5k6DRqWmrfP
prcwJEHPNR8mjA53QHn9I+58Tjm0gDkl/f5W/rRMc2UMwoBuo3FkOXvz1hWqnQvCaCYTyOZgGSUd
TxYvIqfE33/QWza14Tksl2rvtrk4hDBvHuTcjJOJId/IBt6i5tM5w/UBo5wuex9q1SKv63SgE2JF
REjHY0zYZl67JpDZXG2DVTOd4ySjT6CNHJYCKRbEZm7b7nXSop98ul4AYHCzcDwH8b3sRgNbRoes
ACn576/k5+/HFlRXNEx92wRwp97Y797IpCT73C2kPBiY4dcjMWPXxRgnu0if/3XRQyYkz4DlYkAU
MF/fPHddpBsdIL/20Op4bD0j5fqbCm6bZigzTAnA+Q8Xp3av7xZGi21NRUCStoxkCuH2m2+pXApT
NK1tHZxmsr6SvjccWiv0P1waIo4r6eo0S26/r0Al/WGlM94+InDxDBx4JD2BWFWISPPHO2vlKCyt
MUkPZAZlBIfj6XAg5s3OAlokGKfQ+4wgM8MQXUkhT7h7eQNNjIF7VBGgvQwjnc96X9BFXDLVr4FD
p+p6Ml0Q8Lk8R22BmXvX8+ffueQiEbhcjQBvfS3C0yAyzC33NiaDD616vHKNzWAHcI2Jx9DOtVwZ
jpzu7HGiNSbDjL4fSUls9ISaRO7ai9AT3di6CpXRGYXej3QbTq3TabsJENZdNQtt2YHtQLY+dCWA
OoQUGAn0VC8D6dq9z3y9rY9dZrkCM0m9jOtqbhYO0EtyGL1EBPBGbIaYvYgbGAY97tWO3reOuOdF
WfMr3hkBQTToa5GLL2PrZTTFNZQ9AaZt1QydIbXdDUxkog0uwaWCDE+Lcue3fhjvnSHjUFI2C/91
QXr5rfgEUkTnxc9VXYPdHX9SmYNboVuOLzBTKBoo4+3kM6rytOnM1LmI78yCwNRjFgE0v5em5Asx
AJ2ikRZFnZ2rRWe/aPtONOQkkUCd6YZ3hCNUwUKphfwySZ2rGM3UXr6aTtlbN22DYipA0szXDO+C
H+TS7Rcbs8byUKsYkU1mpNZx4G6CAKkhwGEL6zJSoOqZj6cPQueqW2Ia4R6JgoQAYy8rgt6JQ/F5
GdXEakp77WGCQYqvP1vYtXwdZzCTstyUxm05ogk5i0Qj+ybjcYlJOPOqFoejO9akCyfW1TC0kuS+
vhu0YIEtifHOYAm3l4gnqCwHjriGOybu0RpCMV7FkwbZoJsEdjUQSfS0PPgty460Qv7ZgEvRIn3S
p/ZRlAxld16CN+MG1oBjnLQE19e3OoCePU/fEoHV38dORd8MVSOUvpBGCLK+haDjv2ALhHfegp3t
WwuOXAJ+GTOexKOFs/klCWMCoiWK8nr/7bVC9gV8Vr0zo2um3ksJlw0iiT2LRzGJONnT7aU3b3QW
y3jr2DxFMPE5GMW5zX01pOqZm6nsP88JvIbthNjt7ttoRuC8C21TFRJE9dGPq1yLaOtUdWJb2vPM
sjn+TEKnA3/Z/lBw0WSM6V2Rn+kyj1hlejKl2wrOh7wu/IjXtKg1ZeuaLW6sFQ6WuU19XHn3smz4
RYRO72SLgEeeS2iK03M/uSaWl9y1MyhAlT/1N6QcAjFMU8xQfRsm81doFDyyKQI1634WNV3geKY2
Nnn/RsyqK5sxAICKmG4Bz4rFNAdVkdWZ7kcK86yLmCR3VW2u8oTA6ZQZ7lLQm9dyOz3kraRbP+c0
Jbd00BaPjgAChUOh6xOtNjrknUeDbOmhun/b8f87J/3DnJTiTc3K/t9z0qvyS/JS/ugh//Yz/4xJ
rXeub3PMpK5W40gKg7+npJ73TkdGR43IGZR+gcF/+mdKKt65DFV1jvSUDd+4vP9oid13MFFge6oa
7CJB/jeeco4ub/Zuj24uvwWTV44KitH/4/bZo2pNFhYVRaiZ1qC08hc7hYsGEEU3wCIugwEBT87Q
JHttYPGODHF0YHDcLE5oTYEgHmUD9GP44vaiuF2wTD77egoAJ/IzWDL8VLGeyATDBLKUz4UdmtAU
hHGLqcjB/Y2S9WYR2HqCLC3wMUg/dzCyeg8us6xzO/XDrT68FFWLtgAB7ocOT9oT8zq1Wg55yUBD
r6cXmXfUfmAb5gUVYoQ3e/JL9FZmRxjFpnaa7HOM2iECp1WoMhwcF46JmdSyqSEONsz9/kZ5zU00
GOFire2W884mrzwX6a3pp+AxvdTcNb7Cl9HbiY8mfmdvg7AnwVJd5o4ZZBoTA0V4eqqIFDz1ctaD
3szldeTL8RUqYPlkAcpH/+cR4pGMWXM/1ykzp9hg4pMaFQjjHhNuUQdQUXXMCN54WiAA3dnmXOEh
96YG1kUxugQkJdnJM4vpnkSOZVvPRKZJWsDuCL+JSjYYyh5iljVT0SbunWikz6HPLF4nmQtka4V3
RxFZk1KYdg9kxksIWVJuwMObBN9TB0Aly8qD3bFHpPPSX0NgSsKrhUiVw8Amh7EjAmC1Ig7RPXp6
YZRBq835B7Oo+wfCWFCcsdxx2ssG8SmBwv6p0+rpqh5tEFClrx3HBSNRVyKArnAWqiptObLh9R/z
bK6bQBE8j2PYNtexBzySSmOBFzur8EtJP+F2sMp8U1POpOty9JtyRSE83CD7bcWKmXT20ih7fQTw
yN5FSUE1bwDueybalZg5iCVNzUTbjO5Kzy/FnlI3Ocd1Zn400Ajc+4vNp1HEtw8Cv9O2b2LrWjBC
1XGrV/EeyTD2mBkLGnV2sx9nMZwjQi0DB1DTk1ZG7cHUC//r2I5uu3V0etf0/SnFNqAQ/DMC+WUM
oBhURINGpnMXWwnVHYEtWrnyaca/WnVl+oi78VRG+lKsfbsTQVOI8pHvMcMsKeM7d0rljRRzfHAZ
BvgbQYAr2XmltdYcUgrXPK6EHJiNrhCFFS69hv8uqsi6aQarrzZxVdSntHSRXaM/5C3/NJUiVYGm
ES0sbs9keDpWWLIo+VtViqhjh/GHOXXOkp1Pz4/lt23HgDew7IuRPIlwgH91nsfBnA8xTPR9Mzp3
wkuR9lnuEpBEy7jaav2HifjpgRjPPn8KQ38mISpEZeb2li+DrDaqoCSz+gE+F5ammWlv0DERC2LE
dScLGfKxs7EUWxCrVrKSmIEJZtz44ZBtPAboQcv7cg7lhEsgwWP8frrIehF06+mdm+AG9tdWjej5
wVokBv8csXdpnwzRaPuxbz9YSA3vtcxT1F6lJDaRFA9R6dxUSmVcKL1xrpTHdV/M96i5jate6ZIr
pVD2Zpnfj63ZnvO/9csgMkw/37g1XyTpdCuoXMlKNPGpYGLaKyW0jiR6SA9wgviTTK0Bro9q2kc+
7SgdtY2gOk0R+0NWXAlPSP4YpbpW+uuYiDoYzWiyhVJnu0qnnSDY9pVyG1oG7XWl5k4XEe4jtVrP
vf6xVJrvUKm/s/lLK4frbuEehp1+nV6E4sLP9K0u4/eTqVTkyMk9d0ZXjsAcZQb098Q460p7HiJC
Rx5764xpetchT8edOK2M+dpVuvVCrx6GxCRKeXK7YFQCd0B+w9q4qN572rp7N8YpNytRfP9NHx87
Nwz35aE15TW5s9F2JplmZ5gI64WcMwajtKYxTmXxgaBoK+Hy6uUpnqS88afR2jq4/gweI2QsSKf1
qDUYBilJP6jVnWaX2s5CEUi4bbWc5osLQFZiWFEj1/fNPPtnBqpZvKahkd9nykTg+O0Xt6LllyWR
uF4Kv9kwEvWKoLYnUiuGEngAENo5emRmEq2hRpHHpGwLizIwRE40n8Diwo8eRPt+ySKaF7aFC8JP
7u1Wa3glsEO0uANQnGORaAsimoc8DO9tZaDgDIrdstLnNVFu1z4azXVmYLjIp/AlVhYMzkfjnaFs
GUnLvNRRVg3ASEXQmc5BKhvH1PPokDHy0VYWDxjcnEzSiWwoh9/UyNzXEQnm2dN8JBdQUrbmvPhb
NSD9y5FheVpG6ntMJWNn4S9pldWENUY7pl2C/6SJi+YM7SNfN8qeYiqjiq0sK/4k41fr4mPxKykD
N+vPPIQ5OaV6fgdozl45ygKTOJhhhNBVBIm1VraQq0JZZnLP9Ndar2w0o3i2hxYdIcnvD4Uy29gd
tpuuspqtvHhxWA6VL2fQnUBYsIznBHnBylYoRWXl0QZGTbYcZ+AByXTldGyRU7Y4V1oOqv1bk/G/
dfIf62QSq35bJ1fjmyL58gN/F8m+/k6BCKm2f6iQfecdAViOgLDJ3NVAY/ifCtlUbjs1aWCEqApk
ek7/6AiBLjmq5tZx7tGb4qf+z//+IVVQvvn37yMYLPMNdYmGNlkPpkP17uv47i6xOt+17sjX7YbS
TQBqNsV0raUS9m1mZOfJtLMvRTksV/hq0blD6UPzTrw08veLEP6iiWeqr92hE0Ypjzx6QEHTIUxZ
eL2vGyWqj7skjYiKV6r3sGT9D6DVIcEXqEYQ5bofZrsb73t4P3LVzsiNDmjH8y/DgJh/aHrvQ4w/
HpPBRe3fXZT/tHTUCkCvQNkCBmUQSGPlFXAuvoFSWQiAoORfS1wFEfS/U+pPA8TGxjpjjMB90A91
+FenLAmRNtxkec9GgFknfVqUdcEKo+HjFDUc2GcZ/wUAB38DOFNIPu3k3kE39Cn5Z1PypkfTDQ1X
QkP91oKtWmjafVWmOKXdoYhOg2aQM3jxVkS4FmjDV6Z1NOI0Ix2PBQNd/9jHLwuZOvvcCeUGYkb8
JGYTVIjpFd6ODhieDr9w8geUEfEtFQM+CISM+2TMox1iM+9g4/na6dVUm+ulKJyHIo7gnxIvkbsE
vaOXxgVl0B6IM6qcNaog/8sMW7fGfdi6eoAAHiMX4oPACLPm0IdZukG5CIMYlx1Agmbyr1uw5hcH
ZonjufZOEF1B8QOy7c+DWzT7aI6rPfhRySkEpVDgkzRcBRYRKg9NPnYH4Xr4LUAI3ld+DrxEq8v8
Vrg0Y2D2Lelt4swVzETbHT7lPawOp7c6D5Ni5aK1RoylcICuT9nphB0o0DHd5ADmbstYCcinBGOD
6dQNQr+J1oOeyO7QpYUZr5x4iu68rv6L2cjc7/VuaZK1RkPzL1iRubUCqZWPq8RauteypezYh6GX
fwj7Kb0azLLZLP6cQssuneGFdhqHirFFQo9qf+trZuty5GjMrah8Dl4TiVG3Syej9EOjg+4Z7qEh
JuAOBGKdbufSzzqPsxvfFYbP9OcL3y5ivAAQesK9nawy1uRRJ1CyAgTluEV4imTjrxkz0qixuuFp
tEeH+ksY7yOPz4B7saar+WDJCVVnSfs46IQYyn1YCoVlwc+Ac9AJBp8kbIw+2RamY8HrTebNTIeO
pPFx5aJUgrFpVRup10XQdCLcpnE2rzQiVwBm+NjEI7NADySujc4XN5UuADBV1hnj/D4fdfu41FYY
zHqLA0ov5z3mTe57D3u1WA3WHK5Lr+UJtMpGR6ZYzQ55A70ZYIbytwkYBCZ4bbFJsMhCV/fHYw+7
dz02RbZrbOxhK4SVzbUjm/5gpH1xnkVplaukcuydk5bdWfPl/RLzYmZV+hcW/fdCYxnIvYyhXGWt
QeQShgUX8VHrjfyUj8gk6X3Fq2SyxQM8Y1Ytr6A+8/EGrXQHS16YGTEknMhDzwnPZeizO9MqP/hW
mwfRwoutVeY+7aKz45QxYCSRBiHEkSBN9MFecf709u3iIEbNHHW3q/GRIVO81vEeXrlE5xHU6Qw7
phbG2aGxuWZ5yjYcGuwrJrMoDW2fGjOyJK036tQN/dfpOBdYV83csj6hWUvXcUZNP0FrP7h95z7S
Y+mv69HJJxYpyZpCmYIzKrFD7VUHi0mTI4uWWz2Dmw9lJqXbydqYRRSo1UJ7tNd8MA1C8ydOlNG0
DY2F5MxSLwK46eTwJFlzKpS0xG0LZZUwXnSHM02Pqms7hbCUbb/pNoVUjCb60vE97FFaJgv2z8CJ
cu62Yaa8qBRh/muCCJl7bg548ejnTUHMsfCY4Da8TaU3fhl0GwRMmdG7hNqz0b2aCDnL7bet9IpP
nEa8u7iLcCdFfP2fUs/eGnavnexsKm/FQKLnnEf6I4Pj/C85W92TKyLrwW2m8r5B6byZ8ZJu8xof
ybB03hXmTwlYis7GBpFSzqIbJ/1DYpnVwWOE/WJKHmnTbMYjfrfyxmMsuJ8gjt9KaROk0dHPkCg7
HyJRIIUsNJHA6PapzDmsHaWdh3s9ttNgSGW2rgjv2oZ5dCt80LkJoLY78j1dD1qL5+LFMyMVzker
JOzi5aDndbwtaBmdyL0O38clXr4VlGD5TPmHkHHRhuRoDJncw9hpkP2K6XNB6HOwmPXyaA6Mhuow
dVvQHQlNV7eR7xtGMccFA8sRgxF0lNzRU563Jj7bTi8ejGgwQPelNSDDBj8tcJj4Y93UEjgSXepY
VjTNWJiaPTv69BKDRH6Ex+fKVe+ICVOrmQW6YdGd5qk80OW973qoKpzPTdF1n/TGUcXtzBEm0z/N
UBfLfTW5bfLR4iwATaxDo8VOlOleertU8QDV1+yLTS+cZj2jEQUPp0/LF68bnA2aZI7BLWpCIhss
TjhtO4arKJ773agXj+M0kX6UMbHhIQ2v+CrzNTTW/N5UnSS7dA99pNXrBujpf/vI3+Chf6qP6WiK
39XH1y+lfJHfu204fKgf+adCJr0eJbZr64iWELQJqtS/+8hCN95hsjEod5UQhozq/1TJzH7/6RvD
oABOIVRCt0N1Z4l/UxXThP6xb6xkHrTAMNkwcWUC+zZ9uyH9L0+jybkuDDwJAZmBgsmVwKHZBAj8
6q4hHhJ75biC6V2Fp6qc2YJbJp10DpaOp/IhrxpdK0BBOGY7oUCfGBrvvZAnmr7pYEveynwhrSEm
XNbdFi2+6fHUoabDDzAzE7MCCGROF207mRfOcbAa+ZpF4z2MHhfjqoGNwIodd5tbvg8AoYnWtbHM
D5q3LOK4dBDmgsYXJbY21sMUv4poVQLPJHKiSaTOIdJtwUDu88brm7tUC7OHtgn9J4wZJqd2Nl3B
Szak9TXBHEzCID580kjZrfgIxs+bCa1wsqtp5xPjMJfFBhyYd5s1pfPU0Kpda341PieDxY7DmXZb
9bMNSTGGLZwSksDebhLBtuoqDYTTUuRXaZ/Hz460m0+GNGkXCyJzXivfe82n+QQ+nVyjIQPvyl/C
m6F3TCI4En1PTJjYdKnpBxN9Sf4fQlzu+xScfqDPM+mjIxS4FUW4z1i4r1gSrZAo0lHYw77UluKu
x2j6AT8LfsV2HncQQ+Z7XxrzgY1RdaQTClcGVVqyj/M0+cLzYN+nGTCmzVAZ2m1clMA0bKfdy2oS
tHW78jHGbrBbSM66Y4t1g2GKYuphrzNuLHswPmpVLgFJNYZ5W1lRv/ZryuXChW4wJGK5zjsbq2bS
W/1GGGVPcAyr4aiF09YczWWPR2uqQJU0y7M2FzXy61zbNcAvr6zYWF5pV7tXsRT1w6LP4anXmupY
AcwudtZC9u3ULw7Wp+00WJ3hUHr+/Xf6ftYQ32i2UROYm+hYQUGEDT6JH4e0ltiVDvT2xpy4XOLR
Un9LF4LGivBGfTWM8PSWjc7YWH+9LBP/7Tj8cUXF1/fbFZWFuX/N5h/X1MsP/TOaE+++ty9+N5nz
3xEhrZbZi9APSe//rKim/05Yhi90HUchSl/FaP7PCmsxkgPMI0AA6eqn3vQZftd3eKunQzWm0/hQ
WdLIyITxVj5mOmbcemQVHgZBxUOnULj3Izh2nvGS+POG896gf061kblKY1kjVAXPB0Y3dHsALsPO
bAgApLcMyey72/gLeyLxqz+u/fxqXBw7kW44gIP1tzPDSdqznaHdunKBFVe3PoX4rbc4rPUskna2
Ej0gVGFp1iZp0SpETDNQxcig4MAUfvHKUtxLaNlNu6lnt3A/LrUWnSBKjB0LthRPBTlj5GXlQ02s
EuQy0g7s1NBvGQp4UltbqGO8PXjAZW3pWQkWSBAVh+0eP13Wvo+JxKN00gqm4L6dNwBEZD6vqcRo
RjPWQnje9kKN/9LN1PqPrO4x6Et/9Mw7iPb9e78i/WLEijisWMFzRqFj2nwu5kKHv0dmCQe3tk4J
VKQzS/OXTvCW4NI4P3RQVwnAIhyHHDg4Svdlg+xjjEbM0uTNhZG2Q1TUHpooFbu+N+VrosftrU8c
5NpJ5TVhrIe6cuSjWybkOflgAV3Zd9dhSJLLpA3aOsE+xQLNDOnUkJJJEku81YiN4gzTi+qsWf6T
jn4CO5CsKvRMefzJCMPaXem9Pd5ozJzucduDenHjWW7GZJiOkbs8EKGW37YzUd7EFZdkJYyOiLZe
plmf0Ryk5CDEcjXhy0ElROicc9a9rD4PiG/JEPCKO3tYXJXI24rshmONNN+nEYb1CV3G7bI0Gw66
xpYk9PFxZmi0KmOUM+j67F2eF+W2djuSW0XrIJCihbFZ8PPvJzNUYWi+tjIXnWw9HacRfQhsTE3k
3HPXm2t0Xu02hZd8iITpH3zheIdY6DmhnqWef6ohpj5WLgffZhQQ6rJeo90ikwXUkoF/bdDdL5Eb
O1v4As2G2WuyYpTWBYS7YdVKqs5Zcd+t7dKME6iErI5fMh77lWm0U9DxpK0WVv2z7g7jyWdvuLZH
2W+APviMpuJ802lwEBBgm1xQZ57jriBEVV+MVdQmMY802NFwO3JEmYMF/sYnmz8k0KacvdTz+42N
9/LFiNIY4+I8fzVwhN004F7W3jS1e8gzDOM7OhhP7MQLOCWGKVfG4KTtuhrNOQ6WDprMjh2YSatr
S+mtjKZwDWarmEkwofnzOo/yaEF3HmqPNuopUiy0vCMFqBXXWKCh30zcx6vBRe+8KlDkHiPOyORw
jtw9qw8XpGWqFzbESGgMm1xGL7ReQR6MDtjusX1cxloZpnyf27c0yNxQFmzNyg8Dw0vU2xV7DWgC
6o1hx5nbzJmoQj13SXWwd25WOVdZ177343H57A4L+TGjtK580MsrGmL0GGuhVSdWwvEJ/KTXrmrP
mfVVES2lWGdJm8EsGMtxBvXTus8lIZX92oafg3lNCG84Ma22kKtx2lsVdKvR8g1dXBzniuYOzt1h
uKoIzCDJg0WE5GNaX1C9KodckyQybhlEj/dOOwgOl8RRU5KWMr8lRahm6O6Rb8ohstI4lwv4TjU9
j5PDcnBdxH4O+jnMiw8UQg0URLMjrxBW7E2oZrQaiFW5dtXkNlEzXJcSKl+LPrHWuprxOjyj/qZV
k98Bm+HNaMTxXWKM2ftaTYg9NSuOyE1ZF/XIqf0ySrZllr2mUceAGQ8Rw2aac84dZpRc+wTWjXH0
pCbTxmVI7V4G1hExgu0WP6b/tV3IrEPPPz5FXox6Qc27hZp80zpZY3PVCJJUc3H9MiLv1LQ89gHY
uyP0eTJVGaaHwonv8ZUYH6uhSM7uPBVij007ukNsXwOUI1QFq4cby+dq1stiZcHMsQkmYIofqnk+
0sUGoKeYhhs0TgPiEjHaMZQRj9FPxkn8Frc/6gB7gHfEDJvUEdZ3hu0aoVGN68hnUuj5iMjXlyM8
IoRes0lgSWZMm2ZElcDaMF2lSqkAc0fwFx461nle8owZHSFV+HpWvaKi+xe5Q6qUD+IignBnQwki
JNoIhpCcp6EN9Ned5ziXr22vefF1wWmCtp/JRQ7C3eB3ek1NxnmjZ9WARifzA1Pu+irlsHDnm7Hg
U4tXg3E/D6KdmbeTVh8JU2LJsfNjNHshSg7yulyoL46twTYWhbbGnFAD3bDS04zydmdxcOAHlgkZ
Ii86uCQlKLGVtMQAcbYmKY6pcstfEk/XnlMlSGkNc7q27MbCI1XHCFZsf3gdlIglI+hi3cIX2qm6
5HOuxC48pbYZQDpBA4PMDj3MrKQxshpggLCdQjDwlLzGNmN0NEIurrXpZw0SHmN339zOLUj3NUgk
/YOTdl25aZRQx7poduaLfieylJYnveh6uovGx4vdkbO0pwbwFxVQrwRBiZIGIa7i64pfNCsdbjVS
Js+z7jxkU2jv0ou2yCTMYQEgHZs36FBRH6kz+G2YkXdJiVU9z0qm1CnBEgoevi/48OiYSLwrn027
KfgzkTkZSvBEo51puqtkUF4jxVGynPEWKZlUdFFMUXehnsq9jqYQvq3shQHXk9QEpvBZmCheUr8+
pGg+XJrsnkarHfVRHAAahuOsVU1xHmMIhpViGVqKajhdAIeK1YPfXXEPeynPkT+yWduefRPbVYzM
ilfsmDBRs9eMYBm8YmcHLmYXFvoIxZ0PFWsRZULz2fObmr7QovkHhq+jKjBto91Aj/PpAi4d+D7F
cPQuOEdfkR27C+SxTnLweBN+cQ74aTocG7gMgGcveMj2goqkPGk/GheA5GAqmGTPpn/PWwtiUucZ
CDe+Ik9i82YnAAVTNvus4X6upzGMQ7ZWYvFWVW56D9MEybK6QC0txbf02oyFNvbNeudVTp7etPGc
YfIN3QIxizd9aMFonxHbuM8NkORd5aB+WWVYAF4tESowkNuUu0a2DMi0qNDNVSwWtgyi4/tdUtTi
zgACVhy8OvFR0br1X36pWwkJQZF+VWMA1YMSSPhKmj349gllkNldO95sMAj677Hu/wffenERfHce
+Qnfevo6/q/9S1EjS2y/fn+2+/sn/z7bufo7h02cPtc3YeXfvTIXSKuNTRIrsXL+obr8n5OdZb+j
uMTh6ONLVV00mm//TJQNRabhf0epybnE0M1/c7JTbojv3RKei/GTHhxHUX4LunY/Ki4tzWF26rkL
LmKb1w4ZJRaB6MN3N+VXh7RffQguEFyUXOdPbryOp7TGp7Xs+wwx+uRKkHKuyqPNrG7z+4/66TTI
9RAfg73W0l39Jw9eVYT/l73zWo7jyLruq/wvkIosX3nbvhtoeEPwpgIgiSzv/dN/qzCaCRJSUP/c
z50UErq6y2Wec/Zee6wQss2HEYgyG78ouTBNXP5GwYyLOEEAT0aNnWF27JXyp+IfDv+X08lMG0Ml
TSzD4KIttfrPzhoznX0mf7Dm43x4MKkm/aj5l6rjF03AzxqA5SN+uWLLIdh+e/j/0Mh+7nXWaBuR
hRrVwTGGh9GxnhplFOvOZNYn54q79D/64b+5cljl/no4urn0efHwLK46bsSff5GlqQZG1TQHe2Dn
pQG6l+tC0SlNnCA7pb39aAeMAFeQeVrJ4lrEGYYnBQsiA9RVb5hEQCw0NaMutALJETkPnFQ6A4rI
8jQl9qNp4CNSDxiQAdiQrqCOm8DIMusNneRe92S55rB5KYhaaT5NAJHWYlJsKhORW1dh1amNFSbW
hln0+DTFQX0ZuRquvGV6NTyZSmUPrpPq54iwQabztXUbaNKSnTZP7tivfFTQ8E51q6+6npA1nUGg
KOiyYldzKjSwM3ECvj53MYEMFmEytpfeFZH9zZ3927ZG4DTYfnZi4AFsl9aHymJ3KxzSWjPg5ZuE
amOfVA4EcCoBp4mHH3WoqqMXh9fl5FJGqwLTmJl126EY3KtxZDajCMQ9mdp68oQRnOKQYIyqgaKJ
hBA7iVAPI+aVzWTE8dWsKv3QumySOp+hjuo1NA0gg6xf/WGO0mAbw184542zJoN3JQOc0heOlm6y
HWrB7EiT/KKOrR93RLZDjXmo2DxtyDSmke5j9Shh9EjAVRB6d/lY1+6jnXviOUx6hvrEcyB0xEr1
UBhJf0EQEJN7i3Z5VNc4e3BQhxdBVtXnAh7v1iSYZJcN9HaxPcc3VbFQ9Ifc2PYTGdl9lEryjRMf
6GA1Euccmd0Lyu/K0DSHjUuWef0QhdUM2LAwVoGbQaKoyA5kM7kgIUQdXNKdqG/LOa9vCOu9RM5p
vVSz3z7YnZUcKhEaZ2O03EOG2JSsTTfadW0+7lGhvDCodSaW505TxlvjwW4idStdHe+FVdbnWYvi
pqN1Y4LuO2vKjWpNJ1juavoxL8y4mZRGLtoTY3Sifa3s7iIKyKeCmuDegGLZBXRrMuaFHqpgQ3+N
uyQ88mfPY69PZAVWG/xNt+WUPMZGQwY8cMC9jaDnom3o+0YhbEIyN9GCBoOBCJFWuoGZ8oAgCOpr
2VQXUyEXv4sm/yGbWDe4o9HYw9/R8tYKqum1EaR2MD7NL3sdi4tWu+aeMX64cVPUiJuYuMYdyENv
U8mKo+nEKnhehLAWMUiwC8oQQ6fwgxc/aYlE9bXak1k+XIwxeFLQO8PapcLZM1oOePYzcnxsJvYw
K4kkdBLFuDkdTjM4xctRWf4uiAE7FUURr7MkImXSC1+twHpW7IHI4G7lXQTV8WD21leP6yr8VN8n
ZK2vDI8zbUXziXwTRI8BVdFMGNQG1l9CyAvIG3eOz6Kpytu4CtIN9qrvUGhoOcA+oEWGXugY0GHf
GkLejlO3a0cUOrHoqMRVyUQhWdQtxDU/4uTxMl5Pg9iUVV3sOrOwXpsemkwRli6K4V1VauvBcUqi
jYykzo+51zcEJJXWK+9t/xhlA5kyBnXq2IfmNgyptAmmLeerIE0o6+kqTY+F4VNFFc58NNBUrErT
eamLAaee8gV1SwDiuAxMEjzpePj5PmQBgDcu+5YocZx7KYX2VbNw+3vzMclCklQDI19rvz7ZtS82
kI6CTZAIn4D55EcARZEGT7P1OtN+7aRdvlF/9tel3WRqRcKtv+GV4F5HE0oGOsHp0c3M+gBjmJn4
MA9fCDRmnxrVC9lE0Qpapy4PEKaDMX5XOIOeDczLDwRr2Lf4+VzC+ZSxNlKCe1dEZFp7Lw3brYuR
jOfEHb+T6i6WIVTKac7XSe3FT2TU54dJocZZV3UKd9Ee7TVGcWcLaDvdd+zZL1MrGqoVw/OeNqwv
Dgwa3XVVed88KhJ0IIrrXgVOTMXgew9pMxqkF0fZtjZJtPL6CbtlYoPzdlV46CKC3Iqxcw5O6zjX
LuGoh1Bo/dV3tpmOpj1wZE4/4fWPBm+ujUnffcdJYqAOl2ntSIMCQTCQubcrd+sOWfbcTon9dSTB
/Mqt3fm5ya0NJpEhWsVlXV91Rtnukizmzpu8+ACumyYq9LYNiyfs3gZRQVUnO1cHzZH1cYA0TXqS
qsbCcy9aI5tMWlNp0/1rX/G/2c0/zW4WIMtPu6K/bPIvi454vc++qn/91b+HN/4f7O6xUyMA/RB5
YtP6c5Ov7D8kOyfJjt01LJPN2382+Zb1B+MKU4KXRFQKGoO915+bfJMPBEaDidnEK0//878akFuf
tqVsRhdSEfvixcHloTH8dRMXTfXQEXdUHx2qUwhBsTDuJAspKTVRuSuq2G9XTunJt0Z4wYNHND3h
WXlwEnVEOgJNPvSknnFZSDffk1nUL42jFK05TfkHv8xoEYYlEPpCtmptIOm+NnLR/Yhr3FnEGqdP
eFDbbZn50ZqCNkCYZofjhjS4flNXSNwMLeth32ZiPtBscO87AI1XP12yv9nIfto1cwZsm/mQw2lY
0jQ+b8xjOrLsOcvySD95vEG9yeI1dQr3Z7v8Lr7374/n/Lpt/jgemgQLlCV6ABLAfj3jpkC0qZOk
hFZVW3DX0rdFjwb8gnPw+yN92qAvR/IsdveoKUgIQU/x65FmBD3zgixC+MuAx6RHs4AexZ7wyege
CqG9n8I4uPv9Qf/m50GA8hgKcjNROi7//ScZcixNzCq0mI+4jydauIs3oEGw7JBj7dTT6r8/msMY
E8iDb7tEl/x6NK38IcqzOD0acnDwD9fZvBtdhLzXXaoefn8sYyES/FRfLedTeTytuOmINEEF/uvB
xkSnYYY791iFY4r4MWRgB+YxKzY+nvpVOIXjdcfM7nJoEjbYqdeWW1hEzX/9m+FmUJ1TxqK04aXy
69dIjcabiGSOiTplVd/QzWsIagyCB+WWeG9+/6P/eg+xTC0tb9AWqNc/j3drpmFWW7vxsTTm+bbw
62bTCp5gINrsUqcmQsjo5aTb/cNx/3obOdKjNcI0bAG9fmY1wC8kj9wl0jofqp7OO1dzsLphWOUR
27Hf/8ZPx4J3weerZVjO5TXkotH/+Za1IzEYfaiiI9Z7jS9m8pJVKevpQpOh9/j7Y316334cC7wG
p9L3pO18wHt+fjyylkEEDdrjPM2DsSloCZ7SyOqNze+P87nb8UE0pgsA6+jjdjV//U2dmza1W4zR
MZCk9NKyZGiwsqecLURvOfdhFGUY5fDcwcJlSkzcYqbD8++/w6d7Z/mtqKl50eHJZ1f7+d5hApNE
ldPyHfoGUZPRVwwVZ6HPgTVlp0L7zKxca/qH9/ln/tFy2AVCB2sDvg8Nik+Xs9cuLVwwv8eQSI7n
OnazE/yb6apES7SvrRIGYiuKkUCDadTeOhi6qT8Obj5+x2xQ1d9KfAEnklHxoi26rwC4/ymYY3H7
+7Pzd98THhpbA1B9tE8+t2sSxwoGwB2Cqthz36aps+t1T4OES8Smz0XUxJxlNcXCI4SnGJIznM2J
pGri345dUtgXqlXBEfutdUVToPF2LoC8GDS88vr977/rX+9aHwwZaEP6VgyEPn9VqYg3IwshOmZK
QrRMIOInDCiaf+rR/fVJBILNJWPUsFAUP6+NkTA5KaKJjsVQzLcKOi3ptknhXKCzcu5//5s+v865
T3xJ2pW5cNwQxHwG0Ex+4zT2GPM6J4pxo/2g3yDX7daYPhPU06VeQ7OdLgxwCi8iy/WeuUX7DyfW
kB8Uop9WleVrWEgU5QLcoQf6WaWS1qUweTKCg9cN9XT0UpOXaatGqzzqrgQsDKD8zQmDaB1FHZER
UxnGmn8mo2RFmJtzQaphcFJdBxIIl0C3aiqKiXWVtsSQmKBmzmnYYMeJKvNuTq3gvccd+eRP6XzG
jUMqoKpqd9FWJ4j4feeiryUvXPTQ5h0Riu69G5by0NLDvgxJCyATuozEg/BAHk86sLpVylT5Oqtl
+5oGhE3Pgm0cwkoc7mrMg/fMFw6AkAxi9goEc3DAnW03NFLCLlxZXr3sEQpiSVY5KIrXkCCQb3mX
WY8Ddh06wkGfiXVDhst72rf2sMla7J7bxo/DM6bkjARRXi1G3UdvXcjLu2i08458xDfx5rJtZOYi
fQ3VWOluR8KRvR9sEFsbcjCb7z6l7jaPK+/Fr+DJ3GEC4H7j6de0O6j4kQOUxBj6JuATBqed9zJj
Hd2MidJnb/nbhmkWfnzHIvgiGhqMGEj4HlRhTWfWmfSpqqbh+uP0Bu7Q0uMK5W1pVWFyKmbK3WNg
aNc6mSTwnBOtaPNVcxgjJ/l4WxEFdFG3M28of2Fp50XCHVnI0aBVkxp0zCNaQiv6OUR01lKGD/YY
2c9dLVNBuIXMb5bMjkV1z+eAcArPJIMQ9Fl50Vst1QACrq4nvVeArucVcwbnnu649ejnfW2uhMm5
zSwzekt1ZoLxKOxXZskgmnhoqEqDKJtvnYFp9rpNoLVI2nK0BlAebjzbiL5S+/Nqwkr5ZEySGCFr
uQ+zJVHN73BlrKfQb6PNPBpsYAD+zjtSUrmXvKydz3QdQccElF7Tqm36+TZzBOqwJWFn04UNpoGY
H4DUIx5mIli4wbbYgMvXcNASQZXP3Uvi5XhTB3jOoEBTMeAiFQ8ujpiFCGDTpBNpfEr8dKtmpvEI
esdraNrVjsAh4wDNu9hWQKfXkyjqW0iS0VH6dX6BQmrJkk4j0DeNPBtWPp+6SroHy3OCB91628Je
TP1ungBzRytEsoV3nc3ePolmRLwEBJNbEVsvPpyCFbxs7F4TLqqEsE8pxhllgWmuDVS6OzXSPCYc
JU3WnFXzSUX9daTz6RQbaheG2JUwnBUnBjhIqgT2c8JTFa1TfhadmnodJklKr5R8SHNJ824d+6VG
WHYGHHBdw19ZIXsdN/3k22sWHEJnq+jRpW0KOLc0L1LoD7JLnHXZ5sM+UYT9JsDh8XBJF5Er0bSR
Cu+acHojY+S17ESzjcmw3kwurh6TwfJRSP8L/VfQy71VputppOtITpf5NbPs02z5BuF8EcjqCKuw
7T70fXBR5J7+0iJ93ob2NJ7CNOMFbC97pMycrtzIss44wKtbI0qbk+idhAaWe5l4FciyFexxD+jA
8hLRzQ+cW+VhMgryoPKgDwjj0hbgrcJeesNCe5edk/KFihROIKIOc350ZqA6I3kG3bbtTUUzxaiu
2SjZ4WaAlL5JwCc+1uTGPKJLGO6nwmH/UDSlD7q+n6dz4s3Wkuri7eyk9b/HGREgY+qORxQhGQdl
F32utbxjBjTcecM0ba2567bL+oPbqCj7cB2VVXbTtEz+PZ609Iguka2AmZBwVU/sRQDksxbmbrN2
pRfxKsoHDEYBK4KnlXcoY0ofpMbJJmObt1OzZKA99Og26tLMrhvZPnkEFGwM1HRXNp1vgqMAh8Sb
1iVzZYdwEZ9T2SS7PE6cG0kGzw7ys35uYz1cWN24aWlan+Khk+3K9Af11YrHJlg5OelHpC7W4pir
OjxhsoGeYA7EGM19xo0Zs3egREjFbTrV3jab6i85DIKdzDDDdXbuv7f2SPfVzQ2TuZjjPY/DrOa9
dCIBB2DAM1h07MfysTqU86yuRtjxJPIhR6MLzcCnrbwDFbQ6qNEw21VpdPWP0vT9bTnE06lqrbOX
2fKsgppQOVsZl4hFaCjq3INgkKrbNKgCNBR0mCn+49CmTVEbD4Ko3bXRpurERYUE4WA3ZRHG9JiL
3v42zrK59aCFHEdgYRu/qMyND3grwM4GCyLQzp64hHTn4nMhoyeyifxuihvdNhZoBSM+BnFlnjmD
0cYiyaeCmbXvHYcbW+VnMkkI0c6UeaOrlOZj5VmXSgPzqMvZuQ+cythk/lDsU0lyezo3/mu3pA7x
oiE+pEHJt4YbXEerJHD8fQjvEk7KgP6L7HASf+RoXXXSL67lHLDtV1bhrspGxPl2SkRhg3jp032a
5N6LQ971Az9NX2CW8otNENjpcRJq+tFSjl9i3e1uW1uMPv1WhW4W0Spruq2GepEfOFdU7EuqM3J4
YhyKU2pMLU9XW56HOEtvStdpr/1mJC+hakK1jpR/yMa5Pg5+Llaoif0LwIjBOe7Q5du6z96WBF93
m5Sqerax8e5cN07elZORGlp66C5BKNBLitP6yWvKrxkfva2rgvGXcmYTpRDp7q8S3REEENGIoy47
9rK+QRZ3FebOxo4hyBjBREx4geTW6aJtkhF1IFSJiL8EgIUIutnmWk9nNHrFm2fkPQjlGEmTYg1E
ZQFRz8EsibquvTFk37zFdcI7u0pZNXgJEFXRrnvbqxLnsZVd7jXfMJb79kqCOwzfQwE9pIXHGfJg
tzllUiveKzfMzyPY+qtocLpH4hD7N7uO/BfdKcKzFkwNwVeS6TLLHsZrL1vTEckPwrUJfDBjokoz
t3+eWkxtMskqfLM9cJ24WuSJQ2Ks2UWhajYnD8x/RVfDrAK8yelo8a1ahl15LM+AC1PcowNrBnq1
KVunXecSNZoUYbcy4mo8GMHiD64B62ygphW8zqZZ3/tWbBJXTEL3kWwLlhGD7hD3JdKbtW5m8RCl
Su5UUnDdWBT2lizbUzlH3beS2miRQDGlERlnofajrwE5EjTU2eKcQ680c4bH9XhwpRU8TY5pvQqz
FO8m+u5LJpn6wcnneG2QMw+icFSPBnRj4gmc+mtQ2hHbSamYnEaPbIwJWA5csDlJdedaBI0vwWAz
r9cgDbipsieY9nIlfXHn9WOyir2chBHP3+HDcFd1zqAUB2q2GtmcbDyPfHQDnP/Kp8bG+2YX8Amj
tyQ1w3wtqJMh5rQFS6U+4Ecxd507/CBZQe2p5W3mGqbaJfAE1knmnswmc9YG8eqrzOl2jNX0mvGd
IFmd25mwD+NicjLmHgbWcz44LDp/b04V+QjZlO6hOI33lWuGaxOQ8znO+3dRoiWq5ixfuX1vniIa
u9uGbtYpqqf0ABKQBWfssWGXdbcvw1a+JS3jeWp8Vh02QieYPDbsq6hiVttidG7H+DIxxn3ianbz
bLjWFNUuXp3xenClATJudA9OXYVrmfU+pUlJbAAp5TCGg5vRaOSqTWOsL23zo61FsS2hpe4NN1og
U+or2SnZrp5KhhslvYMZdVM8NET/itfItXdFEE7sU9QVGB4C0auXIZuvuyQ44UF8LOvgzCuXhhHO
yQu3nt/jSj8ZSt15Zr4v2U0TyZq+Khktgz2alF6r3oB3Nuu5Xqw8wnAeizQis7Uw30ZlsLESmpd8
aJKDXbcbZcpd3JXIjL2Bgar7LesV0YIZXe2VI6gI9NB1z7M1f0NvcnRjptiVl4KVnNSknyVOHGJC
gFgyi0PgNk0TdujI2hvEQFTRl7EfyQFsw0unepR+36H+h4waNtG9Z+nw4A0qWddV330RZu1vxwE3
RU8Nc9l1NbFoY7w85pM8OVbkfXEbO0c1Vrn+pgmH+hhVLu3RIV7KCcK9x32Ba3hLaFli4z9150tS
LUW9g1J755iu+o6NndBCUaY0dFaJany5N3tzsC6QuDYNWYGoim9Ss14+z6yS+BXaAhkSU4wh5Kjx
/yo0tgkaT7qadtwSWpECBmywUq0S9kMHz+o8cdXigY42TKJj0j0VTVO3GSg5E4U6ojMZLeskeG8C
IlxWHJURg4PQuWYrQiG1Mf2Cskhz23fM0wKicPUy05iKLnghvl1sA4CgO8L8HOBB83hVscY9Edsx
nYWN/AL4mNi2U+XKq1g4Ub9t1UTZ0Xm8loYmtpjhLtWJEY39j3g2h+vYRXQAB3XewQhNTmEyBC86
EzS5te0Zd0bjMMp0aioRZJbyrUC94ZzbsF9KXtUibQgZzJNY3bN1SIUr96Vh1Uf29ny0cHMB94oC
HQ0mPhrP8KivkIF+ddPM3EQ127+VHZY3Tg2MDlTAkdxORrcs+UczaVhIGys4WaFDUwAL4NnvPHoE
y6Tm43h9aYvthDz8GLgWM5uEaD+A2dmXj/9FEdtyhwDEvS+8WO1JfZgPhPSVr03WUoONtUmXwLeG
62Fm2yMoNpn1zLl7rxJOJq5Agk/I5IBeSaO4TEfGKCPxBV3Cvy7JNJLcl1DtheIrZuGQnMgRzvdu
5jTPRdTyA6KYT+Q9Mt82NF5uAHMaXzI4oWztE8l3Hsb6WDv5eJOM7HdnEcrDDBL5PJbT1K5Hye9C
MhE8lA5lX9WHZbF2prjas1Wjtu+6lOASqK/IL6KZrgjNS14GHRTNQGL4LOzeqY5JQEoU97+cxaUq
dPlK8y/ayySmo+jPF6qumcQaqWppyWAwJVhQz8WuTYaB+TNapyv0V85FEc9MyGaH5lUwJ6eP+04Q
IraDbS7Y/rfpEwHa822IjIMyaYSyytIA0ESgEKUpQpl1m3bLOUk7pmwG/8q1Gq8Kr+e00aRc20Y5
n83cyPfAi4ia6vL57BEOfA0Nw98URTTvEP/M59ZeYkgU+US3aRq799pUggRwpDz4Fenne0QXjLkn
v2SSP0FmXB+9fPmvJKzVG8MduWENy5vOPR+0xcWhnE01CPklNBw73kCiVfuo4b4PBdtrgwAnnsil
4DfgprzPhk1TKeZusgCbbxau6yutRCbfLOf9Y2titlTGEJz6MCheybwbbyYMLYQYhTzCttUxmxza
4BSURvGaeA3Oj2oUcHnRW0ikwWlg3FEc8AtzfGAdiBH0KWsfgfJe5ZF5Sd1SP7eoVaJVJtPk1IEc
PvdNYd4NSQuub3lgzSYJv2dzVr4Sqsqhx67pT2k7BceWlisSMF80rzOpoVrSkWsr/k7Vi4AQiXnn
NP06NNAUlm35LZe+gpsSwHzp6+AkW65O2wY87CNPYNBNio5FrvZt3bdbXbjT2aIFfi6zPnipBwxr
69mdjQvw+8Z1biH1QhrBN2+pfJwNEVVqj4aK5gdjUX/jLHfBgK/50ikdWgpYsvt14uPgWQ2q4y7x
ZvmmZVyCevAFuc1hyTNd1A4qNqpTbD68H5XNmQIBJh5mCoJ3Lyj5wapd7sFaTtx5DnEyOEnQdfhg
tw7C6/yN53uUfb4b9j98lzp5TYExfmmKaETd4DOFQpIGnYS1XW9DthWsjIS4XhpNn1+FQ9s9RHLw
v5cg59+jYsQi6JDNvCLYfri2EXDsJseb9ArqIZH0qgpeYtdxcjLtAI6gYaPBvUmJxpi2Hy3h/wkd
/kHogJDYYJj5H/nnX4QO9wV7jf+3eWUj/vqzmPnPP/y3+d/9g7EWg18UyJjswFr9R+vAVO0PCf/K
orgmLfAXRJbzB+IINEsYSP/kav0pdbCJ7vTZYngwZP97pypCa2ZeP3XaJRJVxyTRB7sEuzMCx36d
iRG5lbdBUIkLJlb9LcJWcucWYku2sFu8heIi6V3dWR9kl4XxYiy0F6broPYSCDDTwoIBl52tjaol
GfwDFRMAVabchR8DnjEks0zf6dJCu9P2q2ChzbDCPA3gZ4aFQ4PL0qdOhk1jfFBqGng1aiHXNB8Q
Gwwt5j12q5DOswnqztLZlT30zUNuqZBnqrU3U1en36EFriYwOTGuQeuDYRB0t2ws27sY4eAeqxCN
OGgt2R1wnu5UlD4qQKyPjPwWJk+/0HniNAdJM7ggEzVUjnih+NgLz6dtIPvESTG7G83phPIOkX81
LBSg/gMI5H3AgTBATYd5IQZRU1OBO5VzKWv/kKbmXSnRHFstpKEM5BB9T0ifC4VIY53fJguZqKr8
YNdKaEXcMMXWXwhG1cIy4ulf8wKvAfy02cW8EI88R3inLIaCFCw8pM72yt1o6jE/jB/AJGdhJ5Er
eF85ebUZpvAJNJP5OGSOexxtr3/JF/pSuHCY5LRAHkrcRBJsLmo1akDWGXnR54CF76FHJUm3jYbC
F9+SdCSzji5hJ+iswdavV11eNNR+DvuElSAmvKWzGk93lZX7EPsVq+PgV/B8a2Sqwz4ziS9B+TDu
QRzmmNrQa1yP2cI78lraaFMksrBl/9RYPfbjyLnErSnXsQE2dysSWtPgAhWdgxhW7ZUgIr4UG5GN
owa1j1WvRjsbpxERyXCTUC2AGbX6xlPrsh+BGJ88eCwuFGIzcO7qGXBnAiCpiETMm53dYkygeptk
+7yCH6yvLW/u+2EHLF8SMWHPZd3eqYbGgPs4yK6R96KfXF9voSmkxCzDoO1IcpPIBsaIL4ADUY5n
1vWprHZ0z3P0eak0ngu/HG9xps4Ec8e0Z3dmZMQFFGI9biJsDsFaYBFShHX24ilMHOSE5uxltP7d
bDwnDO39Va6q74Dml7gABmV3xNGIck3TvaK9iN/1KXDyJLsS8WQa66yc5PXcD26/S5lSBWvcLwXk
XULxTpQk4QGHnNhGM3XUmvDs6Z4xgYdsVNTjc0I7gi5P5VpfsQfCT9WZvq7Cqbp2q8ind1XCPA4N
euJ8AXmmB7gIASuYWXk6H6IpL2/cpoYyNVYjw4yKPdvKnuImXaFzYCMXxwFbSBeUTUm6+8qh25us
NFmbG0MQN7uSBqbmtp+TbBU7Vgtw9kMcKpv2ruu9/KbyS7338KKGRu9cq7jXD0FajhdlijZ0VQk9
v/xvQfz/svdI5Bm/WxDPrzREXvPvPy+G5r/+6N/OHmdR93mSYbm9yPQWC8+/3T3qD+b9DgQGNC7I
/piC/wlUB9vgIbXxafXAqyHiDvnhn4uh5f2xCI8MQJGeTWD9f2fu+SR64/Ds+Hh0WBOVMklP+HUp
zGUX11mYzAdPG86MJsTOL/Wop8cM7+paa8f5By3aXxQEQOKZbjP+5pvT+P2knaKRHmI0d6fDOMb1
rRR9v3aXCKWfLsLfaPn+onrhJy0iPnxRkIP+AqNonYZBpBOOh6mtIvzNY3WbFDXiOrx6WykGHsSm
HnB+xOKuIUntH8Q9qOp+3WIsLhiELovoxUfti7rj1/PKEJ76YfJaYN2A3JgohfMu9ShSe2L4oI8R
dwMJjjyJCeGPsSoZOyxtfSKp1w0b+3smI4ZeFfQvz5gdSXLVhp2yQgzJjuhc/t+0mEigsFJB1uxY
xlSOTtBQNbT+RG4J8uI7Ai0YjY14qkLboeTw3IoZBjSeAMDifpmnE0KhDTjHC82zWiGmmQ+yIi3D
tczyqqYn/EATcLxprS44DW5TvpLZHMk1ftnpPQTBuOthIz+lHb79Jh7zy8AQ6ZpUCfhKQ2Hm8L1l
8TWMpvIF+SZ/OIyRumwogJBVu8Gd6hnzbvqmlMWRU0XGlEYlaeAbsG1rD7+Mnym9xgSrQPoy6WSU
G2MRXjvVnJPxqqDmUR6lq9KL6tsi7XGa9h5MjriFwta4IboGa4wOFPHDBqVjTaicWd3SwAhOc+eN
e7dCvF61M1/HavunmM7kUxXP7j1XByIyYsVtbjIB7YAgfpsgU6812Md1NOTTY9gGxQt0BK5MVeby
4A6KZ2ig0rPaXF26kCQOEOqm96FDwC9r/gSoYvPssj5fBqO2j5VujQcyqpvnuB3yy7Eo1GWW+ZwR
KEWAze1sgNXsdrNcJWlabpuSDE/Cq80ta19yV7r4oDp0A2tI/PU3O+BfdYLKF5KeOesD0xgyruyu
wnnN4+wjR9+7UZceAYCXV5NHbgusZVpmjZXXOQZhlJpl46M4mZmoekxz9viKkjsN343pVVhdIUN0
GBLr/kci8aDmRBvvslRKXhpGQZZv1T8FqpjPqur5KCuc9iWwDUT8/GI1iPIqgLG0dkXlXAste0Zw
/BbXjhUilxC/F1R0GJNh3v9ALjbtwTTZ19rmSgQ96XV2Xk6bjH4q9ErmNe8DwMNXxnbOGhdTzPRy
pKeC5ikI7lwZVN8cnPPnfAinR3MgPp1RYwLCAm8Rw6n2u4xd4wG2AEkuOqV5Jzi3jeY6wqziVC+3
KLvi/scEIWQ3J5NJTMHMlbDdYtpTNEzvOHsJT9JecEqb5GUQTYeypgZA67/TiaYfwZ4OWGUTZCbw
JuerpB+/sE26J21yb65MkUR7U9ITs+30KzHgPcM0r0Sc5nBTLj2CMeRCuZ5od0Fll9clE/Nr1Q7O
dUcs7kMeNeVL57jFV8GchdxsepC1GRRfrcyZLmJLOPejv0zERUwjws9JT9LU6vk6siZB0wJa/MeP
80MeAqj04m6cyrwl9DCezwNc+GdmgTjSCxQ/q15zfgxooqcxjbO1O8jo0BZQkMmOHskoHSPUcvAH
uUwZDMRF1VF9Id5KXcZy8qwtsOLqqnVN7ZvPfkIGuvvSF/nQfovqzn6JjDxL9IFiJLcPUTuLfGtJ
OXTnqRrIBBy01dl3VkJnvLLH6dHwafABF4TxazgjifeYtHbchw4zBKTyjOPHlldTl191BYPzljvs
ZIvkppUNvFrSD4XTXdlZme3w5ju3M11EUhEZhtaOZqgaXDFBQIfh8RBpQsWPmZk8NmiPt5jdCWO2
p7fIR6JDMvP3JDSzIwkK39DshcdwdjVZ0V15WeCu36ZOPzJrJG3biJpqq6PmYmwrEsSH2jiNc6I2
BoPwNek8eqNLHV3ZM4oUhoz9tK5pGbqxfxIJGNworQjSKlVQHW1T4uwQ2F0qbFzEXyewJbI0fdfl
jJjDgoW47xocLGC+7iYo0FszE+oiDnV5btx42LkhD2wVZ8ZFNAXjtlO+RoHKhTSNXh4lM+1D5tHm
K1vLh1YvwE4u8FFMj/E+lF65NkUmLwYnUodOG/eEpit6i15zaeTKSrcm5/5bUw6Du/4/9s5rO3Lk
yqJfBC1484r0hmTRmxcsklUEEHABE3BfPxtsaaZMT9WSnvUiqdXdlZkwETfuPWcfpw60OQT3upAc
867fmzJFmmgMKJgwYKqW0VVp6uoQD4HByDHAw+bgqVpPUftuVYPaxU7MnscG7m97Eh9C0MfdRpRu
fYN436CSz9ptTCsdh32GRzPwRww5PSATKxtP5RgDys+z7DnQospbuaM77VDPMHjxXPqcqPESfD62
RcvEqq+pzpjjEajlHSTrq76eWEQSskmk2WK4iqoLO2/lCaHRDIlJNw/kvJJskCS8Ve2GTmMdlhx8
QsarzlG6zXg/k+y1agRDfb8t90O+tnqtYjLqzq94Ap2DORXznRSyiiFNBHvsxsGhUNH0Jc2sed1H
qj5mAF9WrpkXPO4ZOU5AjlGKWPa1R5eA4mAyOEk3A0EF0t/WWl9wJkPDNZAnsbYDSzx5Lok2vj4N
MIOmPlRBr21B/VTMqYrrHHfbqqX/dkhTiymv3ffrWIuDhxzT0i5PeeJdq0oOPoGg0KYi+4KcQdLD
s0G7QX3nXxr1PB0X10SObCxI0L65TfENl+9lEs3eORjh0a3sYWAGmjumgx4lyS5kOxsHmRRIFNLE
bU45iO5nBXzBDj1nAGpjwp47JWS4+RyAhf5NFkWRQ8Mq3XG95J4dZtgvK1loDRF3ufM85CpFQZal
4mwTdPKOo9ZFk9Xa/YzTEkS28xz0ur4fkowkC7goTKq0ESOjlzj9WyVwRnf5sNQFsr4m/jNfu3Vf
0omA/HICb4SXL8KEBZnULJJDY/XNmbTfyl41ECvgblVOSvsBZhfIYDzDkxml+zkp5ZspaRYjupmy
5d7QCV1KJCEs9qFFtiecFtgQR3IWZ0noKKoaidHWJJRSx+GFnohV+KPMc/rvZKPeSKRFvAPoEc9e
pMtoHTtL/zVJ4Txjrbma01S70cj84OemVrJVYCT8dYxve1VQ5GFzdkf5Nko1y03icJOMmd15UlSF
fxVfdWoad8KY2q9SeMJfm0B8qZMLht/kuE+YE1Pp3o6gL9pwKRjLjQlwZi0SMz8gXC7PeTPPe1tv
EWdWA4txsySIFhIdwTpxWjb3oKi0mzIO1ENqWvFVjOdzXTquvIznz28R1E8WfJ4UdxsdnNBB6ffR
CWqSNPAoT4K6Nr6wDJZfLelW/VpD4M2ujejVjVmIwgIANLlCctolYKMfkpQuP9Elml8ydG6mXVy4
00mHf7lJVD+s45i9vKLYemYGW6zaaSl/A7d69roxP6BP0EMrto07vxinD3+SKUiAqEInmgZMAAdE
iZMTkRdI+ll+yAB5/EEX7hi/HiKw7fgcGjnMEBHwswraUdiK82kgJq5mLQFbI8WmLmCDVujo1jIt
h3WQWN4HcvB+j/w73mqG+eoL+TiUsbVJHbYpzRnitZJFddE3pv1M56K8SGcrO+l6Yb2YdpaMFzKW
uIibJPGZBRrZGoTIvE2ZpO0KbuE+DlLnSjcSuYFDQp1A1+fMxs0cdSSBz06ooppakeO43FnTVtpN
H6Mk1mjdo/qNdSc0S9sGjNbybLs2PqR2qPAFgfA+MOqhVuKQQj0YZ/xD4DW59Q1iU9RjS41EB6u+
LvN6uZfBUi5lFFIg6Ii8hOx2azOU3GA+hrtKcNhZKOa7hJdQq/dJ/7C4DBKQRGb+0liImI9dPnsw
YKIh5iKlKNS0se3GjUNkJOlX0opybW/RMKXv6JgdKciYOVVpPlSRbaBasGR28Nw5jw+wfNI1UGz+
j4hCKlrrLR3xVZS6ht+HDpXOKdDt9quXW6D57YFaqtETUSKeSvjFcRlA0eLhT8J8pITykPOGGiGO
K44x+p5TD4+2b7ePxPCirylh0bYOKtRVETDrGxsKZj+x5duESXzbpF26Uz27mp4NM4lYHYVcUrrq
oUtzvNHU7Shs5bM/4IpdN9Mi/FuuXZChSDvO8+LWcxLtphGmdTB4Ya8zgN67KEu8cgWhKz90yL5e
R2Swrzawe+qs3ITnPHI/rc5vvnAC8M9TrYOcGjhsuXnZPpbIdB8B4hCfNnbVS7fU1CUwMRD5Hewh
e85H5A75oLbGHBeHphVUi6VnhexZ3nVhNepBN9BWMxysXp2W5HNsNNNJGpxa1qQJ8uZ1ldEC7uEg
X9e5vEQ34CHgs8fqtYtKf235HRVpZNudt8I8zTvSorUywtHgbxJ5Vr9XRBs/+8VM252qPHRIDtiX
CWtRLWu6ISZy8RCyBUtXQvzR1pmgYzN7r58g//tnY+B4C3YqOMeGbI7AI8qzC5t217Bw7UrddFaV
X/YPMDM4Vg1TuvOXkzfoNnlZZJzLvZTjiT+U8wfyh3jepD6BrMwWvvSjJ98QQnDM0R0I46WNynlI
lsAY/tBSWwqW5VuP9iIqJZaAB6PKl3tgDVjgllcVxsnMRpINa2RU8sWhEbkdG7gTodAHcwP/nRPp
cmhISRot18lo19d62XBnKsEW8LkGyjImiZQz9gROixnfUmxwnrYQZdDQ4tfl3nQik3O6GHu6Gp+P
oblAFHm8a30/Km26sGNOmlY71defJ2369Dk/xQMlb3BiJSUsP+SlkQLBZSPLfdc/q8h1CM3kWKZB
9X7r7JoTBY0eLv3SQJlTf9pmmIhWQ5J8gBydLmZet3I1kiMWhQN5oys/pmugyzG7qaU9Qh5hXkp9
yFaoKkQUteppipQdtzgeIAaOM79IB0rD4XnmFaxAGd6ZEYYHjtQ66meFIglIFMdIGibDpix4Y5iV
OFdm5i4eKl1vaDj0LSLZhk7MbGf10wy9Cyt/N9TvseCki/B2ui8xfYaR2eQHbTnUoitmWeMkhURj
OSEvWp3Qb70S4eSc8icVJofsemaJsww+/vPc7KFPvBgzemZlldgorLVvuj4vZYqncfvygk2qbnUC
Ij4fTbR9W0mm7oHZVHSjG3l5lpUJBwFIzRm9Vf1UGfQu0OHQy1BLjTIQtUFkHRUuY+6OxV0jAr7K
g+pljBt/3eh1cB481tlqSLiEiYNXSi8tbggzE2PTUrZuWpeyCNxjcF6e57pZluE2qloMPDmdoCD1
qDXAaWAO6WrSBXEm3yVLt3GoUUWEM4Xxi+HzSNizar+qGkVAYkTxlYcTBhfC8vxkNoUXKxHOeH5O
tHQdPssKn9DDbZyBbingPWwXfTToCMO8+9wbjI7WGzK45Mpjyee8v0AnCbm68mINQl8wBP65DrjC
9ZSZdxhx+lVQME138T3BY+bGJ64w7qRLvk3KCO4Q0Jg7TLlenmdLlWfHpHggL5nIOuqlZ9AQjdw2
c0VRNBisZghYH6aB8kRm9EX0Kjfv8BSx2LKOPVWtL58x6qIXiVj2P1sxfUezyDeZvccgsBmf0cho
WU3kivIy2y4OrG1djfhAOorMz2CHzrLoPlU5L8Wk99UL+DUagwO9OiuNKNE6ChbLJcbWpKm3YbPn
4flcZkePq8GJHcMJHOtHTlMTImZziaBERcvpv7GwU3BYvgf8hwIAFOWE0rjnYuosb0nPe5ShjX3U
3V5SW1s8axoRe+NAn4I8hiI9lND6jgODildvWSrJUjc3TWZlV7NvEt3gpg7dBnwEVk3GT5hwVOWd
bOgKlh3CEy8wjDur9tQ3bzFRdHx1pP6EjKEapvhDxiLf2qKh5KjJzTuIkpcslWlyhQPmpe8drtpn
RDbAS16VPuMadLlOFdoP9RNVibBDUsWQged6FVC3KCe9RODCIjugboNFEpEyPfXTulfc8MnP5ovM
pJX5+ZefL+ZUCLYYDfH5uzOwp2J6tw/l3I1fRlObtkUiUnR2FS90agNL8hwWmd7hybalNxOG66Tz
hXRnKuHBm7Zjm30oe65cJH8cHD4bdIum2TY5EQxLFTCNNaUwbgm14wDHLx5wjolhr3z7GQFjsp6X
DnjHQXajHHQfTAiVf+yirvqDeXYRCsjvpuqfLW/P9GCOOYiAvOAnO7KqgNeg7ej2dkpzGMSKcq48
lzlv3CHqmWyWtiSg+CbwffzixRWj5tax9ujVXuKo5OxSQo9icDmdykHWT0rZ9lUPq/2eJWHe/n4+
YDA/+eXLEiWLFx5LvEue7I/9ed/zM6/XrHavpYv1o0W5NknOYroBc0lTHEzoVlCIGj2HoqxrKa1o
ZSzug+pVSFqrnzf791/q0wf74xUESolZfvlSHjCCn2YjseJJDtK43ReFhQI7QBy3bn1VE/Ch9bum
Ucma0/u8mYgwodBRNNmE5O56yXKSs/vsRgw8VOgWWA0ip/oK/NC79t1YblhlKQy1poIB3zna+vff
/G9OKmgpMPcy2vEw2y4Ei++d04iVsyqOtW4fa2Z9jAL6NnTuqR5riPvX2EuYRFi1v+5ZE1/aiV2k
JNQ8WqvO+efs5b/anT9odxCy2Dzl/7925+K1bV/fE4WCumt/nFd+/pv/nFe6wT8Al+C4R9NpeQDj
meD9a175GWKHpAcIAKPCT+TgvxKgzc+pJKofIj+WQGme3X+pd4x/mBaRzYw4LZfdkAHov8GZ/9kZ
7PMJ2PMtB0khloyfB2uBBQ8tk5rck5LwkXDk3Gl+FS1I2OEPC9rffRKyFqxf6I5M1oofn+mcZCp7
OTbtfRMQaKHLF0lSXQjzU/1hJvp3n7RomywGxSbKqeXvf8cCAHQczQ3A7n03ZAptoH7V9lDM3Xp+
+O6Gf/lrKfkeDPg3H8TbCVTL4eN0PuvHD+q9nCM0CpD9xL6S5dkHIRgfgv/+Tz7GgcXhccd/uUcd
o7c2cUbJgjMEm8BnuLjgR1bZmP4Hl45nFQ4OAYqM0D+99d9fOqkXdpXwi3oMcOcRsyI2MZOzSCn+
8KOWHeH7xZkHDwYPySrcJzCdP9MEvB5/KbRvuU8GRMOumm6meHwwtOlB9shZf38Ff95LPz/MwmCP
D5zd6WcWDZ6DinezkntajTT5KGn2Apl6WGnpKz5mrD02zBhjirp//1H0XdtCkwBRBOLGTw+921R0
Zehe7tlXqlsFewezk5Y9aIL/9fvfuDxsv1xQ9jtWBQLieat/fBhnJdSUUjLsNVU3eyyC04bQhOj2
95/yd488Son//ZSlx/bdA7IoLHqNod6ePDQHne740BdEnxBw8B9duu8+6adLN8BgqRiI84Dkalq7
o3id8RKv/vx6/QIsgAOLgNFF8uS65Mf9ArtRTDxtiv9954rFZNJWIf4bZEyW/VRjYdjTN2T4QWd2
66DRXgEVPv7hqn7ie368e4g0fUitUCts0/wZPoP+zvELiKl72ZvVWuo9IrVJUubOdjERbq1XayNo
jG2N+GWvN2OFzpB8Z6u2yyPSDExjA0dxuJBkDDfMAt8/O9meiKzDAhXaKi/7wJVsHeLZ6C+kh8UU
12PrhmZADVMhLNwC7y42dLxMJvSWs0eNWFxPTWA+Zp5ZHZxIRC99Qa0+FKOzhzfHyGRCcT0IXqnM
G92Yni/w7JCijsqk5pjVdUm5UVlebjoODLedJuyjHszDex2x0Ridy3d3DT5F2NUJa2svVonnJxWB
fznZJlmiYbrg+2hmYL/Cma3WGTbHbRXE8opZYrXuHAQrtPiiCHo/ZKKRTnqH5SvikFjrDORETVNf
AwWxKnR+3VywdmJp7lboI0w0HKxvSZyWG9dlFwJeYGw7rA2YCQPDghHJiUpw2DzhZQRGVFAb+gHw
AzInzMc46Z3TGBviJfar/MEdaK7WrSWfawB+jxG/XYbeQJtQFjbCPxfDdB7irws6WNsTy83o2rR2
NNoaD+0AIILzZ3GNnL57ibg0p0TU8spV4kM3uKdKuOYjOK+PsR2i286dqwPqQb5921anKV/GHA0n
Lx7fANL3F5G6440AXHBgU+lWqFPSXR/nVkglknIcM1WJ9hw0SWiTAXcZYzTFfBOXH5BOjUsc3lxE
lcOoNLWBgcHnm5e3MR5zaKZn/OXlBpkuP1MlWGRs/GIFZMY7fzaXbpWXZi/BjHC+qAfsrUTBozLo
oMesqrlx813KoFJeGLRYg7WbRP1TEkkt2DAzbX00v7j6Q5fm2VnDavHoa6UDfDUrPggIqI78xmlT
MvgN0SzVextzz0PFy31n4Y0VK4fDKs4mFDqIMpOkhyE50l9vRmmFKLa4BV00ZnjD4ZDAdo8zDcMf
WMwW3ORa2lhTMJKyy85Ej+863nsFo3FAC9mVWtzvlF+K12CAvx6UvEeuVyErSgOcvW0fjRwhg/5p
buZs50jV5VtQZGa6FdJy5s2MfoiE3Bb/WojbynibA9l+NWfeLVtj9rjOB6e974FbPccCa4c35Szj
9ISdsGFycUQPlzKHHLBvGxl3wkni7KWOzfJIskzJLKE1V/jtPjiLB0iHAGDwRTCExcW01qaWo3mC
guIyJv6F3L882AmNO6Qsdl+Mf/SRfY4RDqCQW9E32N0TOSbfShk4+zJzaS27CRY221BPsp36nVVU
uCECxYMwYyw+QprHRbZEYmkdY1Aj3wVN/K1TjbdO2vEWgSoKhx6YyJQei9KlYxphP2Q39q4TxUvJ
vHvc0E3rL/quCTZxxntOIBhsbOlljz6OnJMejFu82EvO6Ci7VTFkcGiZU6YoonMealZFchhzdC2l
EsGVRV3LpJC3Plsgsj2MFEYmYtrMDasbNst+ZyxbvwTauTYL8Zq2mn/lD8IhYL31r62+My4r9Dp3
gtif46h4ojIW1BcF63Kl51O17kt+vtPOvEYFPsKrrlTDe6s1+OfiljUnsTP/2nAbguv1/BUbOt2+
hvXDTTTvek5xgpiwQtaRB8IidCzlX0dV1tAIV6xkn8UeXuQaP3qh1gJg0aowVbV2Bz66oUe9T1vC
hE3DGN4heJLDm5dhHLQ6TzBaqybNryzZVdtksIALM4+9auultK/M6pQbkoeJJgypN4VhrzKPq5NG
AW01wi6hq7HqopN77jLf+KYPrFb98ow4+mxcZlGXXgpnjLc9nDvWOIqZUNM651LEzralnQpsuiFp
BjX8jjiTcdXPbnWPoim4mtFO46r2mhUb7gA/uWPlzvWm2cfsBne9jCPcL0iKo1kV161i7dFiVo8h
4KXPepBwPWEEWwuSA03xPr20IlN/CwzVneg6UhJX6srP2nzfunq/E0kV7Iog1i66Jr2ywIE9aUK0
V9OYdBeRmB9T3RpQ0KCEA0yeIs42nP0MHonJCnkPErzxlzx79uqmWDMD/gDyHK+w/97zPj80vY7V
2K8wFcYF/nLdklf2hAyDbRGmkWu/EegLJ8Rj04NsQ2c5TUDXlKy8TcmKoxc+mindwEk3c0vlX4us
a7dyO3MPthz/sHS7I/If3y5XpEqNal/AQm92zH1Ck6nEEHafJG8Cp1jMBOfMmkdEBBgpYj1bEG86
JmP0fJj8FjI46vkZ8qm00oJZ7Cc9/JMkLgvzvi3M4jjUFgAxRPQQx2mU0PoAeqr+AqBGf+FQp8HE
IcjmkzesfwVK8Juawc7ArEwkAJTTvkiOxFtYJDXgber9I8oehOLkuFikgHAcaJQbzkHjfbSTSPzQ
J6/wm3TQ+hhp7B1GxjnoHaegWZqWDhG/7ci6PvleBkGga7ruS+kiLG+ErQISo/xYbDqZNDYdEWX0
DJ6N9sXP9AxR05jfDsIakTQaUKWX+h69hfSm/ljmIltjm3yzfQXiQ6BhmIgHsx0t2Zqkba9ZOPpr
Aou0BUejoYfzCpi7tjnteE9NK6wEA2tFwMferFXHeCh6zRIHu8tgZhtz0aGRNYHFsjPHS3T4AFJo
9uvr0jYVGTK5NV/yusbvMZBPFWZGqzGNwdUpck07kL6s+1svLljfbJfl246pTjiwgTof7CB31pIf
vM8YDjK2nJw/UcmsX4r8pSAGbOm4i9D6l1OgHFNITyBP9klR2EfVt8VHZZFaFg7d0OLIB48ybnI8
jwLCvNFdLuFNoZElqOoMyip0e69sXOXRN+lRTSZHnTaV6FHzSTkn20S1WjaiYZSBP4EkIQYlHf21
fRzxDlojJ6WNTcL3rWXr9iuBmug0Av5jR5qid41Yj+U2msb8QU9T8fK5BpalHvirYV4MQL+vzD9b
bT8U5ki6EYjreuDQ3sTQ9eOBp53n2Fatnu9pWLP2mgMRRLHCKuw31EwdZfblZGnACcyZGisLGtDG
DX7ozgJlzIj9T+fmxUz1y/dZMio8Gkb0Hn7qOXixSf4P28m+KYwHAPynJmN/GTxwurm6iSa2/N9f
gV8O6jwMOid1zFsLUe9n1QTCH6eImTBghKcgLSNFtENJaVKWSXXSiLo//P7zjL97+hh3Mj8EkmJZ
/k8H2bKh2LPdLGdxxQ0bsmJW67SFcbZGW/8KYjDYZHCprvDLDV8+t2Cgdoa7S8zB2CK/1Agpz53X
aq773dhS4/z++/1yzibikRQIBK8L+hVXwY8PBKzuwZUpI9aA8/bOIVTvBE7pT+/gLx0LPoVGhela
nm163s+NGJWqPnLLKt27NpWrG7NqlNKFqEJrmJzprMKoK6jcmcT2T7//geZPfj7CNKgPaJ37uGfA
GP98FgUvafdNPiQA+Yc4YpSMRkqLouClUNSlsB+c6SrQnOABbt1DFkw1/AtnwOjfk4feVWVCjmBM
GAGpFMq3mFdIajmytPYUv4gSkIx9raMFYqBFLafGz2//3371n/rVLE20SH7Tr07L8lv7k9HU/Ovf
+mev2sdA4y8DJwc5I02577w1gffZdcbdAveFZrHLZ/2rVx38A+cJzwtJ5FZg8tz8X6/awpGDaZXT
MsK4gD/53+lVGzhNflz99MDA62Ligjb5grr52cr5rv1E6khQdHZJOIauVQSRoOAgzwMFSoTS2Rjl
JrPJ0yMYrpfNFje7gVga7e23cczRmhRzWoao3dsLhpJ2QB4FcSGP45zbNgSTnIng0BpvaI3i+2JE
JQEp13nsEbxcIA/uvgDD0iICO4SDlYQSHqIef3PVk9Yid5pIsn3TifLkCabH9Eiu86az3rQBrehJ
RwOPmts1u3MvEBPfW1mkvHM71zM6KbCkJLnZhaW+inlqMNy34ypysXsz4NvOExLAOWuntdXoFh0S
Sz1zShkQ6ipcJxeZlTL3p0bFvplxb29RlxcuwCFO0huZR+m9gdWO+HeUMasmFb17wCWFJoXp1a1r
K/OAATbZmaP4mtfU2amXLq6ZOiWnpTfNnTBTLLpW9sUVXiT2/CPWBQrOqMAkwGC8KwEZh5y4rU1n
aK8jiEA0sqIY0CB52mpGyLypwbVyDGBKvJ4Tr3bwB2vtjaHnzkUfOOPG6JRnHBRJkdWpm4PoYS58
71Yu+L+mm0z/QHvR0giCk06+MEvbekVEhXjqmdluNGJnVhmlDNeAPl2txvLoEjEG3MbjWqqCGAAm
8xHGj4kgFnRAi1c4lsnGS935pi5jO9V3UUxTOCNbBaHlNIRmN+wnQIjl2vMnKHI2mc5bf4qivQ03
70nOoHYJANXmuyD3chubKVvw3obPlz+kja/Ke+wBVFcbRck34l9Fkd22O1OJSW8PSDNIOYSv7aTG
K8CmJubOQY9ynDzYFK29MhHaXM5ONGxGPaI9RbfhkPbzjZ9ELogJ2FsZzmlCaB3UwDYId2QUQUej
gNFqmM+alYatYyKan6MeZa0vwat5dxmOyMIx4Z82F87ki3Am5dBLq4VbR2y7k+1Q90RHLyu3pZu1
95qWXI9UImHDx2w5dnfkYEzPMMHBp3gpCSX9dKvnoj3UqB03qE7FuS40stIc7MXEYJvHQCtxZ1OT
b1qNw2IBTPNoq7zaDn6FHjif5oNe82qabm7eB5P5UnawE8mf8UKRdBqnLdFvQRh23RFjnzi06fDW
VE1+bFI7PtWg9MAVFvoGXfCu0oBA2FIBkCJVMdOQ+hcawRy1RoysZBINCz/55iAGoNGHwD2qJEMh
Hc2M3SCPZg6HAFRN8bl0oBC2GK12jMpvu1QjOwOYf9ibDol1jTC+8O3FSTiTBrJz7OTBsCzY3Uvv
wYdWRu2eDHsC9uiLsnuDMcG4VtccyJzb2spvMj89z0ZEi0RhSzbnu9TtdpXeksUXDzdgoFA4gKRB
ab6JUUo3sZusfHKf2rre+dN4IbAsoMIkPaiRebfpoxkIXWQ/uJy4wwFqE+zP/FtuI6Myy8GlVZyo
21QrCSs0jFXQISthas0imPoXtqSPIzA/h6hmjZD0BPtaxwyyKcamXHlBP/BsydYouR/uzmwLeHRJ
oPZ+k7/P3pSGqPuDo8tyeVQNsV9jZInLJOgEkgkLyqOXGtdxUl/3ot2Aj137c1VejgCLXvNlNctU
RMiST8TjCWu+fZOatYuvnsRrblizlaMMOH8nT7rWotg3x4+kIzs09lqOfmmdh8hDp5WjRcGRasza
tCzr1501LIAgNzhkwruJ3OYajpO+ZZkAfUditrdqM7d7ZF1Ra7P3oj6UVicuhalg+XRZt9O5UVu9
qtWlEzvJjTWOwUUz6jcz6U3g7Ipn5I3mSgSKTkKxLTGmhaOAKQ275wboDKsL5wHmjmKLPN3i60F5
TewUSW3C7lBHK9p/oF1Ed5fTW9uaxRzdDtlwIbW6WY1GJ+49Tdw7CIXDXOtf2zl4cmM8EviTeI6V
xCeW49Iwhy1yKCKNxC4wBRgRjG6XphHXu8Fv3kugJxtYRu1e78w7GXkZDzB+doI/c8KK60G/TAzr
RgXynLfJg5uZKDRRQ+iVPYWstBtawS9AB9sV8IlVtqylUvO/+K21a1Mx3ozcuiKUfYzzgFyulyyK
jafc8d11Y3m8ahp8VPImIOf0m77Ojozmuq3T1+YJ7L0fQp9P6xUOt2SVTbm/o7sxH5Kq23dSHPs0
ynYoiUivCLQlg0sDMkV+6xwFHLw4A2OytJX9bhOXuwj+NP9yAsx5nRSL2M1r6gtcDGAuhx70mXCS
N0k/ZjWY6jymNXvCkN8bdr8v8aEE/czGKgLaz01320/tJSOf4h2n/560uieY1fmm5/fQsq2yle14
6amfkPVy/NraCEXMVQzM6XJEeohOOQLERkyscXJSJ95OmjWFrYqtZ1ib8gZxVlaGWtOR0+qTCrXq
C6v8Ems95/yqQY7asa9J/JB7OKhibRiG3JZKqrOJbnSVmibzS6Uj57e0+0Qblu0ZMXrlEq/uO5cD
A+oHjR7glR7LflzbU25zAp1moW5KofmHoM3m49hb9/aoyzet6bV4HxUlgmfHG6w2tHJjaELbrlD2
ss+am74L3gut/2IkHp0Xe+huWqf8MpSatqoz7bqYEnXFDPpxwcfQZnerI9axR7+18ztIC0cT7/3G
4OcBJMrrF5ZXez/Qg3kVs9FsBidqDhakvo2o+mTnIlUj3URmZFNBvUjb/nlBc27g/mgXcT9kDwxO
YGozIfhwFRYvBboxdBIrf4WyMN3ShXTDTPnPVubIFb5P7wFJXbrWABDC/03EHeJbPRwHvd0FHiQe
y2KcNNrLS8QNEyGWHYR/PmJKAVNgEzdtQRrqV9lkb5OueTdBUPaPVttD9lTJJaMWh3YaW7YnpEEX
Jm1sMrdlY4ckHOQn2gYVYkgF+a0t4wvDzPddFmUrRPwIx1RQ3QAEq5Hk+4m6xh/n72fPrR+1OdhX
3TTeAfa3t0aQQmkL8OKccYd+rTP/ndU5ZwboBmvVROo+FcbJhWGykwF9ZLjR6Ya2OhtEGgALNNGQ
Jo6pw0eshHlZImNcgWqrz+SdzWHetdO5YNaxHypjxPlSv8NlMFZqzFN8IbI3blkg23FjkVsMEr0b
EtiHZdxuyXTN2LxarXyuybo8oVh2toAt04elUzzROsz9pVk2WbdFYhlvZe64bwRP4/+auzgAQ0a/
mDzxzUxE3NZkTINOj04v87ajp2YNISidMotoXg4qS1hu2eCYRuu+Lqg8GFSkfUwsemSg4T41xBuS
7dTHt4FGIWpcUGitSHF7aIL5QLvmaxW57q5GDQjjXDL6QAl6iEDWhfPoBCGb5I67dnQEFBn8bHAU
CUhDCa5e4KLTXZ8lsGP85Gsnp3nekPgCZ6bCA/7Jo5XQqXwj31udCT2iEXQW9WETNdalSIR1n9pu
s8ul65/SpKhOgnxxWu3B7TSTmd7XzU1DwvxON95UnlAwCWSuoojugd8RnQn6NtJsiwmZlOvWaeiU
iujYuFO58ep8T8p5sSoY+4R+AJ+j0kqJjKEHfEdcPZhaJ7RBSGGyYHQ9Z8nLEHRnchiCre5zifE9
3NOiqzaogwCcpsVpcJkICMMv1hxVaMp3Gqqz2JPsiXl1qCr7JhgI88Ub9J6X6r6SE8ZjF2pXwTnF
7BzUlUOJjUt2a2lPAPmk01xA/+iR62rmAzZN8iHyorgfu7Ygglqw1U0kHwuDeDWrYrKfOAy9TVFV
ZyBn9wwUxy1GWsB7BFp+zRpjbYzezNyEpxzKVggAHUP36Ef3npGfGWXYl43NdFXV5QfFL9LZpN0Y
Yq5WCWQgbml/NaKk3M65Ku4bW6TrnOHnlgl6sLFhglN0+044aSKHGs/iMiFB2MKbqC9dP3rT2yZe
B9lIn2nIxut68pgBtq6xmnKPqsegGahLcVmSb3dJ/3dVVPWwmtuGEa2tT5d05Y8aoWn0+isLo2Tf
h17gDWff8r5WnDdwDz6b/vwaS3fnGa06c8yduBjZdsjnQ+Rn/WbWtF2efGh+DTLRbXWoX0Lu66z5
UqcWBs2E5TGp/RVeBH0rJcfb3mysHV78nVk5BtwicULDyQYqdMao/j36VWvJ9XsdPfUeqRieYsbz
U1nXqrvwqui+6ucOAW8Zv2hkKawUymwkwmRcW955DvwnXzKICoJql7E5htiRMaUjvCabTgcHbRMH
iOdupbVCX3Vqxi6YYV9ifgQ9FCfRF7xysEsz4MRsCSLi57IT1KGuyWQ7+X57aHiCX6Ym+WZlNAKJ
9ZjCxDJbKGw242SU8sVzTvpptUlTo7hky4ILM1ZWToFXMXiEO1BeD50Jw/N/2Duz3riVbEv/lYt+
5wEjOAN9+yFHZWoeLEt+ISRZ5jxEcOav749pnyrLqPKtg7790I16KRxDlVImk4yIvfda3zJGtcx5
s32aGJFe1xLz0LpiyPhM0zDB894zZXVq9Wno/PzQ43U6cKrO0E7E5d4OSntH8EJ0zsjd3emye5g0
bkhVBdeB36U3ZWKIb07SdOdznLhHLL7wifJpYeKF084ZbP1glwwVfC1fqOHTS1iAFPgRQJ056lF8
V9GFNTIdAZjoXNKNxfs5j0StQ93fgNSsdj0EgV0bkCSmMVmFVlnuexi4m2jEqVssrfmkacmC6TCj
l5aJ0b/z126dWlsZ5+G1i6DgzMunV5zWAS4ID7V4zhXjUHtZdnl5ptPpAFcTdOrQXxEcsCQ+xB57
cfCF/niyIbDYIq8yBs9UOyXHID1vhoxf3wRM8Xh2InfkuEfVv7Mlrqx2lIxfxnQX4xA/cG48gGpK
CVgo+h3LlbNlNSf6s3DKbY5uIqWdSzHl35H4au8phem4WGP63GcBfK7QNrNLtmp2oYFq4WpqgvOy
Kf1VnaUYykIATV1Gojc6kFUlpGJ03pj0TPPkrMlssdYE8awQHZvnbabaY1NZ39SMHT5gTrvUFnJO
rgSr+3bEOXWTar7GKsPYE2SgLPJ8WBuDIVYuIM1NpnzjfLDTm0QWEu13cRm53mPlB82e8zX5ujW3
P4DsXSnMfTTQ78hbUp5rJ54WBym/yic+PUna97mqb92qvZzqKV1pGGAzFkO6DNRZ0gI6jouBcUvM
x8MngTtibcYjq7JjhmdxlestJhaHQ8t0HHhS18RcIojoWtZIR2j87/1r76WvaK4Pvq1ucIyNB3If
SFVU6pwl+rEO+xKD9ril1OJOFpO3bnsY0jwN5tUsOrknS4E2ysyma7fWQdfijgk08Y7ddu7dbI15
tAwodObysyLTmkTYYfB3MhcPrJ13coomPhEsxswdqLz8AdUU5WBrmKt5xhhDR2AjwmQ4xqifASyW
r0ThBLdpZPBF+gtqTRGTOlrzJ1/YN94cgFKohcT6ZAJScyC1ahKI1hyUDfxx3gTyxUsfijB+94W6
amZ5nvnuiyXkrs5fWgHNufW/6cV/YfoJs2QBw5oAzo2CMifSOt0wLfhWtzpb50b2JQZetlXM6tbL
GD+TxLKSM02vZE6DaFOW9AJIjufYghwAVtyNjlmg102n3XFdo0q9xjciyfKLXZiXEdjcoaco79UE
fq1jJ6+Zea4Cs1bbshlLvYlbD0eEe14DEkDAsoZhV3AQy/JuRxcnOrJlOSuiIjzFDj2pDmXMrPc2
w+Zg5blwRZNchTc+q1pLeoLQDhjfWDFchQ/mtg8GU8RmV/gNjgltZINeWyKm1eZSI0wsH7JDpGIH
QmFC5Bo5YU3PAbeZedGRUP3aZKOXtWhKgoaOxfdxyn93v37/Xl29FO/N/1x+8RuHC9a5uP1fH//Z
fP939F4tpMUP/0ASlLTTbfeup7v3pst56ff87+X/+a/+8D/e/yXI1TI7/X0nnoFvp5MPovHvL/p7
I5554w+io2RA9kMxHjh/4ASRzJ/opP+t/37Kul/4SEgCQFstf/yHVtxy/0BxLVFcC1A/Cwfyr/Tf
0av/2n4nQArFucNpnGE9U+iPsy8NXFF1KoqPs2NyykR24MI+tNNQ8gC6dv9sRoV3ZThOdZfUU3m1
dMxXyi9M/EZBl26Fl5j3aZsROKzlmF2TVgM0zzVKunGe3o9BYh0R0cBlJyVTbRx/ZNZb4X9gE8g4
508x4dZ9PlQXZsSoYFXJ/IJReHbjVZa/L8wg3ode6O1JeOXsDjkawwc25f2cxPrAaMC97JplqUVP
baytbqJxXQxYi+EgDV8gw0+E1nhoPCwc7eijlpMDdI27StmM3omzGw8d6PZsrl5oC/iXc0a6xYr2
assBcoi2A6MAAp1H93oIR5B+wg1yc714sg+L9uAs09J4Gyqtvnl1ElxbaekfUH7q92iUocLJW4ub
JK47hGeWvrMbm2CQzDMZ9WXpBJ0qle+pSaR06qQATNBxUEdNkXtFKlF03tSz8Va6iFNXaErklTGr
8jAl6qkPRoWTRbr7LPb7T3HdtvdB0OLjhHalX2HlRE+sCllAB5gzp4tUoqOVFczgecsDlS76EQnG
/BA7QeZxchf6RU3j0K2lPXx2pcuu0pX5Kzz49iyYk3Yn7CR5m80uv0hMfW3MkXPMdFsfdTjP53CX
+nXpkM/twVSSG03dgXiLOHLN9xllT1S9NNS4Sh2/rTCanWys/HwSHoEtVeHyQYlUXjUi7C5E4hiQ
H8x4jwAjf6hKO/6ctQkRQUNZWxzhwUAR0+CkgkaAY5LpA3QboyH3Hi1ru7vs7GBucLGaFnJb0Ye7
eEbAmEc06ddDA285ny0UfoQsDN8SGoQcHUerRE+TN/O+TuPyJnGdcWVTDlxEuiLLZJ7Q/Gi/uKyR
u15IRlATmQMDfSn6auxTTlVHj6hnpYt6LrJf1TjYuMgQwJDUTCWEFLc4m2vyqTYc+jiHgfC8mgsn
uI3CKV4PQNfBfVDYT/3G1c4VaMX+DZ93doCHpdZDStN+05OYTq0ej+fzTLd3lwZt+Smo0vAJilJk
HOnMq3QblJ74Sh+w6QjqHrq7Hv9huO2nTDy3QR5yqCtVdyu6Un3RkykJXx/ES0azhyPr1E53kN5y
/wxiwABrzQ+qs0RODVQKa7RJXcevuepCYT1avRmfKzO2Xznwm3jAbG7atafn/KyOSv9LCpXvMnPI
Hj+MQRY8zHQp6d0xbFqcxnmfb+qoqaALlcWLE8XBJ1r/r4Y51Bu31hYyUnd6d2rNiKsRoiq3oR+W
T2nEEWOda+BlfFmlfm49SrwVc6v6QMJ3C/uqZ+bWOk5wsYBwNuz9t6JhNL4CkNNu2YUVoiNtb/28
nlFVeYiWelC2o10nG5sOOLrHFgdbJbyjYzYLVDamranpbO+rrmNFoxXireEPmfseN/adRKC2rxIz
GzdG0IY2GhdtPsssRmxqs5j2aGIBDZVFku4RgeaHaILyRDOsy1dEn7V3RHXYXFivSAFqpgp8k6DT
zWIWdocQaquPg3Wov/TeVGsmUSQFIf+KEBaaU3NtN9p4qxyPZn8j0v5mUmQPpNmMkqwy0gApJ4zr
nQGY7AtitOFd5fHwPNmluLQaghq3CH988iucSYfrILTUdTwFYbbBSFvQoBjgb6IUJmTLrO+jrKk3
fhYMNHp1si7yTG3c0jva9QSerizz2wASyqaPkvCQAu7dVsJW+9EsHqLS6faABJEiYmCmd6ET7a2M
bCoZWvTuVpnj/HVGWVZsewHaqLI6FOtV3Es0hH56PS4C0u7czokKaxnUDHXyGWIF9c3k2XDun/wp
o89No8YSbYslcmrS63AMDVTwqXst0iHcka2m71xAbHeu8KIblkUwsxhTD300PHJOLe8UypW7TjSh
XJE6Fj4OeNQBrTD0W5VeyYkW2M6jj8aVRWrgsfLRPt2YyJBvUOKrHXAU3MNJZkO2ZZhCjU0LlPka
yza73XospuSqk0FHM9JTKQfeorhKA5O362YG+Q45RViTA2pFZEfTSejGvVCCt894Tl6C8w6p4uY2
vLd97R7SJBseOMv5ahX3nI6t2ZiukTJ3Beh+VV1M5hReBWBu7pk4eYeID/5GYx6B36SdPYAtMAeh
mr+QZTUiVFQERkcinzguTrRUmNtuVQvGK6P/02+6RMznsp29A7l4tECG9AYJiF45SlrXYcXglkU2
w2k7h8vUQjJUqaIKb769iBw7cpxmD7wk1/NBVwu+Pp31GcuFt8f2SGo9wDsKWjkwWg/m+GvYYllP
RqqzlVZjzd+BCXCcmErdykwP+2AKgkMvuuZRhxUUCOH0ZzxP7sRQuNI0qDzmCEhcerJap8ncMLyP
qWatQN0OllkwQk0tWG+BJyD8JJjbVW6Tg0IO4+wF46FhY0ROKIcrbNFvZpUEb6KxZAV/1lFPsAHj
L+YQZtDgjHpfWrGBd7pnqeH2i9mk7Ry8O2A2b5f0aXbDJGT4gg2c4LZWuM+ySvxrOZU8efGyaA5B
LpP9PAwoybWWsrovp+ApkWXEih37cY2WWnVibZY+wTR4coLnxAize4dDu7pxdZM0Z5YXKMYjrksC
XZEKZV5Il34OzWNRmoS5EciHnxshNvnccobgS/DjGFjwIayYBLY6cL11XJZuuCa77HYWkhloS2JY
gVfeiJ+c2nKSF+nyiK8nmZnOVg9MtmnLA3yc3UshxrFnzhnhHOiO3LKSiA+vL10yAFQ4P3PsBRXM
XOQt7Uf5GKAJeCA4uD4qlTyo0pu22HiLg6eaeu11KD29arxz8/mZBfAbJumXtHWfvW7oXq2q4QRh
A6BbNU737AVGeuZ6fn4DoXI72IVxwZcjFwUfItmsVd+s2enLFWE4GXUs3fiEFnSCxI4YwVvLGbJp
TSuf1lStGUo8+G6nt8UsyZggUY0QARRRhfF/py66TN501VTf2o+V0Km6+XuZ9P9S9YRZFvzsP9cx
Xb2/6pcme/lQPX1/0Y/qiSoJoSaGWhunnwkwn9/3o4A68fId1Jyujypp0SP9rYqyKJVQePouFZYH
DhYd5I8qyjb/StXEhPyXqsm3HdMRNh5A03Id3tjHqomIG4NVNu4vrGIO+piygQeYjokFL3cqL3ov
sae6QN/B+hyflmpYY8ODs6zfzbKS54XPol7y9i/1stLLZc0fT8t/u+wE8rQpSEszJiXk68le9gx9
2j76ZSchdSK5ksvukp02GqIV5bYWcbNmRmxdtcuOFC57k9n7BVseIaftsnMFp00sWfYzNDHD0T5t
cuOy35lwCJGfxoakvquCuzz2izst20d32SthN7FrLvunC/hnoaTouzGywp217LNzCCLKGKz2mNXB
TPPVyhBRiXFrxzZSkCRT+UPHiPnF8wqFyaEK0bjMLqAZVTc3xBrEn6Htd2RUVWm9saJe7oLYE/ee
o+I7Z3TTbW/aPSwqExK/jgZ54avmE/miLRpzIRlk270l1wj254ey7TIoBeNrNoIPXll9xrzc6JML
lRDYyOTHab4QLjMwu+I7/JRnaXHlD328M9p4PuoCUd4qnqxok/eEi6UlFJJVig34RgZNembk0TVt
0nSHJgzLfuzQdMICeGYO1XAxxmV3AcEGEacoXJBGxTDdT8uOm3EOXpMfKa995jtnk1TlpafM4cJu
yAaAi2W9pLZVHZlUtvdoVfORTq2RbckDYRyuYwRToA67y5k1fqeEZ2zKMC9vceZY9+1kt8/I+PJv
k2zMB9l3xK5mY3ldNI5xZcGUjNhGn7hWnEbVWAY3mHSKJ0sn/U74dbkpWxj/Q5nN+8F0DNRXeqSI
aJpr0dbVRTq24xrxP06glBuHrBEjCN5Q7lA6KS1Ylo3ZKvP1yMBra5PscFs2vUkPIFDtdgoJMy7M
ih4xOGTmWvZLL3v/vGSksUeBWF/ZWkTrrjRpEoLoWMdNBAxa4EXd9vDzL+rZts/yqPbPTDTp72kZ
pTdmDcM0yaL5OnPSGrK9ExpvDDl88pCihhQ2NYCUXtFx6c7LxPXQYcbxkRhoIsGLMN2kRu48MV8w
P2sQ0xdukJkkqTbdZeLVlH5VrfpbeDzzM8wsaPHGCRzvJNEDBBXn2ocqrxe8fL+A5hOzaSkEYsIa
HKvFQHBi0osFT+8gNwH+0yLRck/8+oZBO02HBWvP5CY8yAV1T+YSEEFkPEw6whMN39Vh8cgyUt9M
Cyy/jMDmU9k422RB6Xsnqj5GO7bMBbWvF+h+seD39QLidxVI/vxE5+fZHj83J2b/6HfTPacESP6Y
FAyca+D9HZe49m5mc18RyAX/v4c83O/ACJvXuEzRFRnf0wKY8Tx6olS4H90qhNWmFGzqMqnnzVxU
X3NsuP6qW0IIrFMeQXLKJkiXmIKoXxILUrGkF5AKN26sU6bBfMo3GE9ZB7VP7IFcAhD0KQuBZrMm
GCH/HpMgaFwtqQnke3SEKBAUFhUBFMhTwAJu9sa8h+q9RC9EXlG3d+3S6EGahbOzPM61RM+3bn3U
UPXG7mU23Ot0jPw3UHohKYMxvs/B+VT06aC8rV8zrtwZXdemX+E/1yLDHCq0ZuNic/vv7o/+/3cO
sMzFl/K7c0D/8vXjKeD7S36cAoQgGgdiPREBnChOnIy/nQIWyfuf6mXJvr9wVlxpO1A6BIeFP7un
Dj9yTjx/LNmnI8GfXeMfcAgazt+7yD/+/TMsAnfAL+cACsblzyBdxkFAPsnitPhJvBy39tiXuiY4
N2w8qFW2c5gsYVC3zDmE3BhzMkOO6gigQQkmWQqxyYwGZnD9fN/JRl0AyOzkkxPPGXFluaatgp4H
tWitWDY6jRzf6u3+ifQRvWkjouLjepKsx73Pdli3KUMUYk+xsQ6TuOuspnou+7C/JnksHOkelFhT
s1kTzqJI9d0l6DzOPJi7TPgyjLAeBfzeDXiLqzpmQyPPoCKnDOfUeGNPk+fu4tEforPAFnNHnHuK
h7sjUHjFKDT7qjxDkbXt9AWjomK8DsGXMXlCrGxuoEcTIY5fOfMO1aRtEuhEN9Z7nlV+ajVofRbI
2EQWrKOmQ4QlON2QSjgaR583WJ3b4YzznAe5sG4lY+nbwE6juznN+muVkwmeMlLcDDH4zHUIb3+f
Dto7K4K8VGu856CpE/atG0r4rNzgyEbSeWll8hPOBYKj682A/75VZ6Fwkm5fhJIB+N5nuYt2nk7M
2dyMaaFL0ryJmLsi8KUoxRo7hHGwG1Hh0q4jhbwrBYNRlhlcwtzIWWzr3G6sux60Gr0iVyCDdJKQ
JLpM9XYQbjmw6GAF0FgXO5Y9IrE7ixY2WaUoacPrUEzGrg9hNg5rp2ktAJ+A+Lz2ouH8QrKSMnEn
n4GPFSGcBqbAG2U3/XLjgBqbx9QBCDimuH/pe8MyO7Zt19XmFWzbtLUQdDdNPxAuAw8AUfxTFMZS
zs8srlOpv0LhawtmTNk85+Htvxe8f2lsxB7522yUq/fhP47vunmfPpQ+31/2Y9HzrD8Ck2QvunXW
nwXOn7Qh5w+amRbWiSXk5Od0FFv8we0FaQpTE14j1sy/L4E+9KKFJ8JPTFuQwvFXSiGsJB+XQKBm
C8kSYxFII89G7/JxCZRKl7gcHH0GOps8bXKhOPVFlc7OwQCAUzC16u8jhwTJykzi7tAnZXsb17C4
9xmTT8JZwWODD13iS72wwwjYaRjX9UiEIAro5BaBoMkovrRwQivQBHSHsLyL2NowgQkfRlk6T27Z
vxCaDdI2Lx56FTr3Lalct40OHmjOo1IoayJbK7iBgDkFFYnGJnLZsV6XaGd8cdeg4aFb0JpPQUY9
hvk5kXdlSexms8QPVnAaEF/wwsElABXN6HiFH5KBtyHEXQgjAY2/EXxrpEY6VVcWHrW+mPUh6llG
VsS21y9Wj3hyHogdnW0I26cLlc3YKbUXv/L9J2sDTonJvL7nVJjp2d8zSA+qdVp0hxldxBqbCC9s
nIEZi+SYBgCpCIrgc5/OKlqXuW8+kRcyX7o1YYeOhFlZ0F6FmdSQDWjgaZ2FPxDzmzI0bpKWQMSE
fisn1EAjLUsS8IJDY81IR/yu2IBTMJ67jqgVRnosDbh9xYX2m8DcD47IH6csR7zSR5140pB/kAKN
Jr8tL+Lx2q9z49scD8F6tFR4BKEcfzXyZryqOc7tT++vWd4Vd7ZGmsz/kt3Z8mWcwKGeS9N1Z+qu
3NPQ7VEfgrTE5G5s6Vi325KufUwIMYmVkc+sIF51LRjXC1eGcXwW5oTNnnHg1tYudjykKNZsMe1P
2U+wTFTZcbarQ6/tFjxu2ne7lsTGpxqbh7sT9URkL7fKwoosuBdQrx5TzL4b/jq6zaZxEpr8GHIq
4LKP2rDy+5g5xZOq4+bCR7b5kJLcuUPSpN0NZ1DrSP87Og8VU6wUjP4qDybn3Kj5sn0i2WmktbAt
evS563Sm9CJ9vSn3DsixVeYo1LFYQNxFiU5LrBymPbzjYE9snPVtcJHEr0NdFNVKWPPI9iDpDO+C
1Gzjqyyv+F0BVJ+dWyGZlGubYwS9zV5XHu5qGvp3IZxsQNdDtrbgc0BBNMPLwi0SXD3R4MNyCQQA
ktgivsbP9oVPGil9v0WzObZJ4e8zYTb3bWU/gT9G3OaYn9kqJ3zdBLrFqxTVJwHNWX5ZROCW141w
3R34XtwWnqzXnZmVx4gcG6Qzna9RTeXVTePOEAIMy90NJKffwIUUxw4O9AoFENnsyCIWTW27lXiH
j7GtMsLU5GCth9yxPo2M01dOMaFTDTV2iIFx5spuMh4MWSaEc9K43ZVtPxLB0C70PWgB625oDJSk
VnNJj5hpgw/2mxrNuWmdCLV03LcnTJ9JikCRwzXwjYDg2kAl3WYYTe+pZ7Z4GQpBvoVOU7QG1UFP
fPVzTXpI6VrugBiyQos8pZYLZJ3XvMwq4KE3UkyxZzAe1b1CNpIyaRbxtot7fD4EsMyfRmcyqdNU
fNVbsJNns64eDdeZ9lJ5sCDIKKlwB0U1SXolFmEYmTmZh0SnY7LvSsSBAwuFWHX5YG56153Oh5BD
FHHBzeeAz28dOGCN6QHuudds3DnSxy7ET2NMBOpwRPAznEElocIrU3XdGo9XJdZeWeu1Jp/9wfUi
kz5PjrpG6iI975n6AzrVC7QjlQi/LbcG7R/04z42o3I9TAX2XVPBsJgkE3LlXVWghR4IVV5CYyVA
2mAYyY/2yrylZe3PmrNbRjd5idcFBzrf0oZmVWpcglhPK4vK2vBbMBbZkWjeZiPFTLD16SkCPevc
j4x9HvVQ+BvXYMLOMA4p4sqb2GF05ZZ7ogH1AtiQNo/DIO8YJfCHYN+OG8x6vJO8h106mAMht/Fg
BOUV2/Z0hfyzmkgMnn+kCANedc7/fVz6F49LC0Lwd/Xh8B+X72PyVv1yXFpe9meNaC5d3yUTDlig
+8HwCgvxD9OxXE49HIs8d6nWfpSMlseLONsEvlwqug/nJY5SNGLoLmOWx59q+3/lvOT84jUnQ44/
75CY6tCPDhwa0R8qRtjN+TxEZXqhkWhNL3a1YLtL22vtrRljrQtW1qCHdDpLGHkUxqGSMarrBRVR
nlUDrkZmK9NXbTHuWxtmTbgTfZb5fISg8a507m3od7l6VmdlG2H4Y4fJh8m+N+i++R3xXx2ek+Zr
DkCbJ3vC0ehsOfKnMVrnxGi9277qeiy2GNPx392TfAUFzh0wWz3nkNOTCXS3gYhOowIti2PCfHoN
34Nxa0+qEgCxiHCsMb5gZKRq/z6WHmDndI2SiTVLoDuEVpKWddE8NFDvxNan65mbnxPltfB5y7r3
JbwPs8APjCGfgFHWjLfYaPTOU/V0Q0xByVx+GlJe6k7GDHHS9JLLfz+A/8oDKJhl8Ez88wfw7GV4
SZKfH74fL/nz4XPsP/ylFkFJZjnfLeV/jmlc8w9puzbudIYnS7nyt4dPSozoAv83hQRMX+n/vV8j
KFaQzWEQB8Yp+In4Sw/fRwQDIQIWDx4TJEnQFhF5v2JEAdjnM1Zved80NSaQei5oZfSCRWI9L5kd
tR3p2zjJyeryYJvHcWbcEVtCVAECl3qdJ/DxOcWCnTfDfNgYeAWIS6+3ztgDMjdNfo9rRJTtRl8l
yI7Hekmnd6xDFcMg72hJMaOB+C4NAM9xAHY9YdvcV5Iwwjnl5B1gg0SHanTvJccnjdFgsK+NETw3
uansxTFc8xdYedOLZ8Hd2kQxl40oAEqvFdQQbKq5qY7orutX9tT0hZ1tukFtITbST6dnNO4sJXWE
5ot88va91xH+UJoWh0iai6nTvRWtwTGRwb781FlkcG1+ul/+QctsWZl/gp2cvgIXrSPfKvwVgKHc
Bj93zAra+ekCibiH2RUcHCrHbS2ZPyGIGfGKWFIh70GKHdxUXi0vSsBsTORdv3LWSQYACmPXtPU8
pzoEc9dfzqDormRnV0SIZcbnUjnNXTwZ5JUkaXrZOa2IV37c5o95Hvr7KIYi2DVWde37+lPLuP7M
qYcLLLryQcYSTHTwNVWuev39hw4+1sh8aJt+JN8E/BNzGWL+IrKsCW2ISCQq73Gah89i+fajqhJP
QtrjjeFR/XSppQ9FOiA7RBQlaciT0NYsRerYjeZrnS2ZEYEzjNdRaWfHoeKEE078l7KkfJd1Jc4B
Sw/XceeKC0BQ443jh4+RPcp9kCT5Y1YSzgiBxTxL4EoTyquNfdZb7maqNHWhWXBPW63Zn5uz9bV0
u4tBS3F2YvggmWrQNuCXSsYp244O4RhMYOKdkzzndZAe8RcOb6hDqG5QL73VGkLlCXWnWxQ/1GT9
uj7VWcN4x0OZXcEV52FqsuQss76iykj1Cr6j22wyjm/nvg3CLQn9sdskSaNWFCzB3pzBj0lKhY1X
ljhVS76lVVsm6SV+NAVnPpefJ1yY736uKLhLrEku3vtAERvmiV0JVPGMNmdynreteRnG03iDCq+/
dDLFh5NWlxdbFc/pGd6UdKnQI3kHt3G8blrBBZVJtEs4lJ4NzvJskjh9S4Bd89kmKvs1iLIIbwwB
2WY0jle/v3ecj2uWw+gElYTgcCI40Syd5o8PzBLyGUa9Z9zFBLLctgFFsYFk6BG55tI66AJiIpd7
B6ni24DfaN20DXM+m3Dvr2SnUXJTFx9Va6rPnrIxw8W5uVd+/TQyzdooxjb4svgtWa8d8rN7q9zn
fPcXFTE8K7MldKVxonE7FZW8o5lDG8Wb+Kgc3qdL3LLJmuVq2vW2I5cFlfIa000rtk6LDxRVCIbu
lIjUK47N8+3ptoWAjwEscadLrRxxgbI1/EYSA1Iuo6A2wcn4uUTpepU0CY2gAmlkvLFQaL6WZrZX
lcZO0I04NldW17l7m0OHt838GNCfqapp+/vL/ys5h8tPYw1YlO+6EpG0tzzaP3X4BwXIi0ohvGMo
BZekZdywmrQy7tOZ8pnZvTTXrmqMh3RKqC8c3O31JT77eNz7Jv4MJAEjV0ai5j/iKKhfst6l5RGo
oWYWJ3T4TI+fD2PiszhQVxq7v/4B7GV7FS5Cck86v9w/JZgRLeLIu4N5D9UsFeMVXE9Mcm6IWYbo
+Jn0zIH1QrosMSWOva1L3tqLGZrOuRjc8BvPHqYyOVUvOJrEhTuM2TGWdRfuVO6HD7mnSJWJywgz
z+/f+2k//omMtVx8mwjnhRqDRh7eyC8Xv0AtONuDc1d1qOCoaJvwG3dz6J/pRuePYiYKIgUIdZ0j
Otq3py6URM5EanjSH09NuyGQ+pA7i6neU8ZDS8dsHwwQ/9ZadSWZGk1y4Uk+/8DsgI4QbalvPdsE
XxGa1CYcuoM5z36/zvBv3XT2kJV7r4d2iAkda5qE1EWXPfwsY4E4wDf8IxADEll9Zid5Q+BYncfj
M/qKea+HPjygjMbpg6rQX7dSju8ialivJC533Ca1FNsZcOuOjsyrgF7SxFapVgR41Yfc7sNnVMH6
wJmA6czy6IWBEX3VoRH3W8JeeHtlRnLvqOVdLiH3booUv3AgVfzVJFVwl5px+Myd17/bebGsIMul
QZR7hPk5Xy6k1ATHLitfnWiCGmWRPZjkZiDVUG5CazF9s6qiIpc3Hg8MEajvNR5CTKXyIh6HZuN4
+XiVipm95Pc3AodEvukPd0JgLSHRwmfNXo6DvxwbWKuLrsl6dRfnokVaaPKArU5rcz6MioxoRVZl
jEpjFc9xtOMoVr+46BbRtLEmbZFlHmJDQS7N0/yokhxf1FSYCSoVI03A30XljgSQ5XEFw/06DWb+
ieW/fZWD3b93hGIbm8B1Cm/TxFBO9iXHscuefCS6UiZDudEuLWJ2rDzMd7nAHbBC5w5RIzLGzTTX
MBBtXLK4smlwxM2Uo3VI9oFyjVuLB2tAbW92XxXDl1vurxgUqKrORjE3e3tJqvDyJenIXL7Xekja
z82YnTGpBtw8SsiWEP8/C1LrNlaFt4L3E6OBTHkgQFRys6YS+owLEO8NMFmx0X2fHSuRkhOFYc9Y
QRhR+1nJuLokJM4mOLLL4kf2geSxwTibr+Ya2uiqShApk7eGhwD1rxudQUsyEalYrAaw62v6u6gq
78hXWg44qECPpj+yVTUF9Aj039GKwXy7bce4MPm4GUsebRsuFLwL/jtsOx6DKZY0CH23sW1k+qJ8
iKK2OYSmza4zi9R6jUmppssv3Do7N4hX5vgTTLdRC91wOzMfey3It4FYpmj7TKzs5tooZ3ERIfhD
RVplPnFW1Ylxh5jVAfHyJCrisrifuvk2LYMQHy7CnjvN2fKspRpHbojx/xvaLv/g09Lc4jSmbYuE
Aw+BqedhS6YMitIGBvMa4QamL83sYJUoTpkLM23TBk5mrJw6NAGOzvk39KB3baXyZO1wbCWOKyME
JMeYfIU2Kr6R8DfXbAYBVyaY5tvTg/Rv6cHDVL//5/94+VqQxIYvVidv7c9lKhugy5LxzyvbZRL3
zFDqH7zozzmc+AO9AEeBJbThh13rzzlc8IeHV4vS1SOX5rs68UdjyUZwsLR7TEazYlEiUg/9TYP4
f0JSQ0jx8wJJLeuyVwJMchjscVj5pa8keleR4Rox2fDJhGRsHTnXFnL5qznnnPjTpfkHRdyiavhp
MT79LUpxk2vB4J+q5uO2zDyO85kvyoNnDThZ+klckQcZPE5cgQvCpoP/4hD2yxF4+XtwQTkD0B/g
APzriJExi/Rq3+TvFXCyV4NJbDqnSsDF7Whbh7INXWtrjb54gHggH37/YT/WbtRqjktfwqWI49vD
mfrLh1WG2TDo0+VhBlT7tcgLCotc9P7FJGYKkXAOHgEW/1cf+R9cYpYfjj/ugqbEo/fxErcNOXmD
75H6WIjxJsvj9muPjwSwVaIpHs3pL/9BV3CT8ufQ1iLTWfpAP59zU9PA6My8lHU9rM49xAnIV1rQ
Zb5lfLHC3n3+/WVdBuEfbyJicCx3GVAHXFz5a1rI1AiUMOHYn3XV+L/ZO5PlyI1s2/7KsztHGRxw
dIM3QfTBngxGJjWBMYtK9I0DcHRf/xaYJXtKqa5077wGpbJSJZMRgMPh55y911YAy92osxgDKRO4
xShBy854D+59QmYoJnPxrAanulZNw/aYuPkCF9vrvGdQcpyu28HRIJ/WIZyYgukrHKi/WQXO50H/
p0VPaBf1OJBW7iYPu/z5AlUlQeBZ2euj49mxJJIOcthNF9Nv2cc1Ax0s+2I8M+yZC14avUMoVhXP
z+RNQw4wE9c9w7W1T+XcOO+x3dHxIPCFtYTppL4pF1/c0+YBtDyw+Zc7TLvivgT0QnZx7ixii1gI
JIDRpjiPZ2vx9ygVxb3Reka7054JsdSYp2egANNjlIIzD5d2qJ1vPsOjGVfZMg0AipSV3bS2Mz26
7BLuNgXUHBwzczC+wBMLwD63DHMg82XKrkKvmyGhAsFNhPiVVTqBKRDweae7XgaDfJqqebytzIQ3
GXY85t0oGCzmfmwE7UxcfTgNHd2NsZ8eg1y1/gbXSUOQtdUQu2baJ3dAp7+ZoLgTMGoPjyYW23IT
kOUIvcHMVtVg67z7rTk9Q4dDlFsOUfNmo6d8NpQhLk5PNyBdUuedI6NVnXBPTG/47+lO04asO66s
Mz1r2fJNGekSXVB0/EJ0i9EVCkfebrU/QobXXEfSdblurRQXHXDTFl8F11EtzrtrkLpA4FiwU/bo
2HuY4r2/CSaDKIjPfIAfazXJYhvtqp2O+i7NJxrsGUE0IUUxOIp5aLpDNw7FsjHaOU/OgRel5SlX
hir70LUATux6aSVfkmEMrj7p9qS955rsj3KWrBP8FPL9R/Bh3PDwKzqVATX4tSlIHw5llbIyUBiA
1oun+qZF1YxektL/kek52aID6Y/phqe7eYPfAGA6rtEd7AckYIh5E2GfiHyA2DzCGXpOQXEhR0XA
cfy8/nLq8bSQlbdLcs/bBr6BxlxVgXn/+Wf6CFNhOZsZ+8aSHA2+61Pi9cN2jINgr1XHAk7Wx8Pt
87E5dl0WRTcCfXADI2PU0BcmPwCj5QlqzJ4pgYYoA2vyvlcuaMjQL3NremncyoSKGNVTNOyLzJxX
YBY/QE9UmKeRigA0Od7gKjl3HXC/A+e5jMzb2JiJBW8qGhtJ7TggEzmDRrcWpfubG0ASGmZDkcqZ
dUv6OM400JBwgcA/dBWSuo5h6hguJiAUwx+MTW3mzGadweE6d5fGjpLdtBpdo4rA6cAuNipR02m0
FWgRP7PvSQTWG4BexyiYp5s+rqeLW2rYNU2UctuN+V46ubvpUPR+7UxLbZtkdkNYUQIKT9I/j4lC
Ttejovmll3kgWV8d024YctMNDaHhKP06ZnhqWjWznHq591sdf6iObZMxvneuiI+/b0xOtaFe5Hwr
qrHkhk9rGs4CaZhxy9J/BGlCkERnEBqyZXEHZ4mWv9oSCtQxePe86GpXXV+hdJGvgCXIb2nVe8Up
+T4rcGocFcaqgT9IMHTYmutBf85BkSaC/xGyL0/PvOZYy1YERfjoGhFv6YWk1rnrmzcHlcF1pY4R
OhD7pRM6wzA9o2aIrsBvxH0jRfNGFBfA9yEf36caJXLmuGyYBLReMsPMvmS4ThciJ+myR2aXHlLP
tqn/A5OoUpLQt7xG6wul225JoZh0fI14L+zSd85OsZjBl6VrxC8lh/bltCRS+ye7bBd73Iimm/Z2
K3A0uZZtfwN94bi7tmLcHDTRLWG08WPbZckp9oOLlyTqWvTt+1xO6+6fiisoCiIeNNcJb/PajGxE
esaWZ/2ijUiTQpuM5l0TjN6LhcGCud0wru1w2Go2TacNz6WHBrJufXJJrOph0hb5xIu0rmXiN9t6
6tCLA+Yft9j2FJbKQjpDWNpRdV95hvxWCJs/3/DGal+JALGib4E/pm2I4SKq9wtFbAHeJ9cERXS5
cYsyUXPpSjgRC9qHr7PnY/6Vlf8AUcgE09oToihAp+EDi7q3evI5izSEXt/aa3xJLgZuqwqCdkdt
LdksZBG3GFa6GUFs5t8b08xroQTtszUKt/sAMRqgfXXY3nJ3YdEgMpieu9j0VwDOupQQfqBpSWpx
z3iWvVS5Fnt6hgPwOlh8GrcnFKUbuTUwaAL2wVJnfCbPB72UNmhFkZRVLMHJhlDtFk1aopDJ2e/b
oT3OycA+CNwagCvzIv82QLC0ycjJo13JywRnvudPj43Nr3edURWHz4Y2vXLkRNEi3xcEHXrzuQV6
iY7anUfwDEufxkHy2I+VX4W6GeXtqDXitcIBeN/2RvdR2TD1Eeys7WlrUc47KtbpsUsZQ8BxTQsS
HYilxaTeE1BHYDZ1zeHHxxKV0xYHlWScJCLD4PXlUWXfqIKkjWHW02NPFOil9Em6EUtRzWdUP27V
hXqG0HpHWgIRsGYb1G8jJNrkwXIGPnVaNnzXcVj4lRXSDO9ZqqboeFu4PbOKsEjiVWUz+ubgeQQ6
S/es8y6DD6mc+SUyaufNTQQb69xijR+bdkIGVugMwqQW8WVk+gs8zizcW7nYfse+iKmnqA3z3OjE
+N63KjgkeiQbhc/MKSc1vOBqTfhFQ58utN6ooBcXu10DBeKVIr9vPZmDq5rS9Yoq0oQA6OCw2ejG
hzpcMqqoXqL1jmaZzW3S5RpURFjDvSHWNmVvLSahDQ4QmHRX+Kivr7SvGdlwnThavrh2augXoA+F
C3ttTOLEfy5yP3B5VeFsslH0xmpO93MOdUq8Zj6nZaJBxt4JPcFxg1RcfBqmBAwIsjndkilMie/O
1qFEOjSGnpWY51y2yb1NyPsmNZJ5x39QiUsnOBfZ0txx+9VzTTbZKR8S4+tkBOnZ6HF9D13Cq2f2
y2NsuXShJ3hlhR4dvodyt5W59uu94IbEkmijUE3HPlu6DfZlL8xY0IURZdhOkzrVJCaHcV+I50qy
xZAxDjWDiCDCDXJOJPRI8+9GKp29P9QRxIa6xBGpyErgCRwh0lXfK4AXkH4fgkmOJ9Y1BwOtzIeg
b8wHNFjDdsDP4xILT8S5o3acjaOXiUTAfcZLdIuoCQoy4bXS7OUd7fHqibvNe7maijNvvvIgMT+F
HvS/jV+6uzgo7nROwrvNpXow5yZ+bQxXv7W1Zd/XBEHWGzs2OUDSCSxQgG/d4dEuxTMnv2qHid38
jtXFOds/JHAlznDst5UHxts/Gtnyq6NcbojUPMJ7Ij/HZFtqs6g5aBtDszF4A3fhjGGJHSRh8Eub
SrMb9ojUtbKMk2vPqrnr8oJFWibsNqnbsiIX0sEiLD1F0j3O+Zih8+PY/Tel+Fp1/FSV0Lej4HBo
LKBvY679c1WyDFYW8MZrjg0OGw79w2RaIA1ZiX9drv2pWvN9n+QAehmU/ZLC7effE0RJr7O6b44F
5l4oEJ4nLgoAQYG2VazYobV0+dwO//r3/qn05/euWmXXpTKVVIo//15K8sLO6qk5TlnhkhRBT5yc
7WLaj3R7W3S51fxM0ht7scLdk27++rcjPPjj1QVdRlXMA86HWA2kvy+KYQnQPRFuzdgvogBZ/Na6
+Ouum3kICyGEN/zTbFrKkvXkbUlc2z9a3//p2P1txw73zu/u1gp1+hesaaVG/d//uudlm/yf7Xv+
x/wD+/MH/9W1C9x/0L/BMoyD0qF0X71AvylSTNxE6601LeZ6/Bd397euHUIxOnZItXimVn07y/K3
rp3zj4C+MVIxk8RMRmr/K0WK9H5eYgRzeNL2XBpYFm1C+acMXdpOTUcilHW7cJiOl0PaxXMfbWuL
pPq5uzOotXdNySkhHHyHVC5f2subYRWuYBwujt3QGLf4X/RuVka5jzk9YKJfurs6ro5AMfSZxBVv
K4vAval1ZbyoCq99XcXGTZ/6Imxk6b4MOPB4lUGUCTU07YNoVE2cPa95t2Mkwt8n9haW/QpYb2RD
bsDMx+eGV+3ExzxN7lzOzGdUuSglVfQ0Luph6uotiTcm86RGHFWH9BkRRE7OonsWMtpGOg+2HC4+
tCPGrc4Qi5ZDm21au5rvojaGvNTjwRlMxF+oSVXRGbsoy4i0ZBp3wFkZw2C3DriGqi/EzWe7rlk1
zIXcFVP70Oaz3LGb9+/4l+194ZU+wD4YKnbJ6UmUArj6rOS2r/yApF+dPoN3r7elEMuxyS2E8fXM
axtiLiFm2UM7B+ZGwVrmRQYnTjOwJ/6tsXcJcsNtnBpOOOJODAdkM+c89e4SQc1FkfEcmCUpKuCr
AqZBDcPDMCosmDVkDKPIjk1YgObBgPm7ASd4dfoBDW2/fokm77e9Jt2cgKV40zqGy1tefyu7YAu7
vDw3lUhvGk5shEJMu3rx9kaK2NuBELUFjwVwlw5XqBz3GABS72cQU35uwd1eIuM622kdUmo7u65u
fObo0A0tCcYXU8Z8stArX4Dq4PkW/rBlXgHhZBIO0CZj3naTKbcVZ+bQ8Tn4aBe6jg3dMiA1s5ka
eaMgQ85VBA/WsdVWw34BQx0f2KI9pt4gwAr8p3mmLnXnXv1puc2s0QvjwZV7o0rNHW3B5OA15fvi
ZL9kqpeHrI5aavSxAtScGWdlBb/KZQ3wImhiy5q4IMkK3ZEl4bfxE0wkEiJj1MgWRrRNHhP96Ytl
I7vCDEXvnGiCiV9mguE2edvdIDr6tsxy2k2UVbssRXnpVAhQlgUapVGwFnCNq60XN/KYLFKjz5mn
DeWL2uai/Wp0fUkkwBTBw+mY4NazOgifO1jbgdy7mD/2kZ29tpYb39ErK/e2/20N9DtPsac2DpKC
SyEF0BhsDHLLoC99LgeSC6oONXuWJ/MBrFh7wfbubxlLIBNjPrFlJnXHEKTY+9B2qKwTd7/kiKMd
jEK7amI01SMxA2TVAn9f8nIHBinZkAZhwSW0s1VS456EBfgnjf3haFnxqXcG66YzTL01UJy+asfm
KvqIfiyZeRs3JkfQGUsVmk5NlIiTma/gz8ywN4TLk6uWNWXV2wR6EaBq8uolB5T+GDXaPAtm6k4Y
8JZON6ORJ8S3kMow9QSawCnNUbJ3+Z6Pqm89A5NP4Bq3pCQVB4Cd94bMv6UDWQlw1YC4KlLiNK2Y
rbdwPQm7JdOWiS5sIfP7FCX+lhGrc15ZCGHm9i9wIU+6GtyzD4RmhYc8u7Q2d6Np19BKJ0VYRuFu
JS2u0FLBP3VfPKcIgyKhHwtNyIWZpeIwp8avpVzmfdEuN23v3aYjf77zqgPHergz8IP2Xmy0G2qP
ZjuvZ0XyXPxQyPRdETYZxv7y0tXWdPTW5kiRI5Ydfd1vOGjNOwtjybatFEsqdtu72fL2urTeA7VW
Gikq9AET/0tkJfGm9IKdZmDLlDw7TFL9OnT4IL0F2o/TZvbBLIQ4R36R77PCGnb53HBq7XOsjkHp
H6niH+rC+sV1u9sslsRuONPVHzuPtBBCqIrZdiHhpdUlCIYvBV7RLa32X+FAjZshSvvNGBcXS+gb
T/btfeNb57SGaO3UdXFXeC4ki/axSGi3RHbibyKlvrctyO80IDLAWXR9kBIqQYTZfafGvridgUcf
5NT6hGRGwbHISOewk1+CmWbKLOdjXVTiZnEzvR+sWe17vxi2k89vrJblgpkyfSTwAeo5LyHaBROG
hYDnWcTFvkUqEpql89IQN03bUaU3s+pOcYt9HdiQQeEDr5WBirnFnuu+Ffn0dYy0Pnoz3GZtASGO
i2SvrX48TNVk7CH1OxuvHIKHvqBLHXuAI5Cx8cGJd1DUWj1dXtjlzzVgapy96Z68O9rhrixOIjG+
EMeQhcqYPuwUBLVdaH3yh6Vlr0lb+AiRe2T/Tc9gw8dDbLDLAYRz8OdCM0DVZh/SxXb2sTfaoFgb
aFKyEYfYy76MQ+qcFsO/zH1309FhDxsj/m4bjXcuqiLaG16xhLJxxd6pPX8nZGme/YbyoAbcTgOw
jvbQvOrt6M/wG77Rlan6V5n2EdkFsW+ooDpO4Odls4EZ5dfjlTqoJDYBgWSXFaFi9ZU+QPc2IJvD
S6x8fcho8DidfVTAjgb8Iqv27NXWY2UDR5nntgOh6HQ1u3cOOR4xAzwOK3KebYm7p32ryWhYCNO0
h84jObFeix/sagVlchHiPVna9j9S7/8Z0RRx/V8PxD+P15v3ti7S6v3nsfjnj/42Fnf+IZGGeXC7
Hc+yPgXk/zpg+xLnxJo5ZhLZRRSEzSn6XwdsKKYY/RhwouWxLX6Ms/dvFn37H/xRQd1lIwgXAaKv
P1jy/8qi7/0phh1OAD3AAG++5a/n9j9oyLx8QhBaQG6Z+rU6E0GeeNuli2l6W0MLZqQfGrMm38pL
SBGAcixP9FvJnnQXGJgba4Tcu7cXfEa72qljBQGmFqRqNMxjzdCkJ/9RpvRBwQHJU1OvCcMOgupe
airG2coUIlnXxvYqqM9H0kAxrRXYQwEH0XaEJPpWdX7z1pgL9SyROusgphL+rUgs+f5jDEhAebWe
2V2X8zle+INVeKjI6NuuP2JHtDJz0CyPaKeDKy5NfvHYmJTpfedPzzGhCNcyFahaMosmeV7SB7Ob
yWtJXK/y+lw7be2f3cDrPjrf5DhVrdM7kVTEUqPqoxkoeSsSVkuVna9RyWETrHMpjg3t0RS2uKyW
l3fPIqy5rg19tIfEfl1GGqiVzRyps006t27ZifvYUnz/xouja+YW/NVUFbymPDrkHdCypfvI2pQr
UMnauqRdQWEdrRPhyW75Y5+thpJBzvscrx1BHfMBqB/4tCP5FI+mHVuXLEoYI2rbBTcD2YBvLXN+
p5/bzRujI747cas0DzXHgHtXEpNQJR7tuJwGpj9EHF/GdLrLonQ42XUATWztitOLWq8nRPS10TyV
jBRZ1/ybHze0MGP6sdAPaV7q9Q5/NmS5pV33lejZeaI1uuaBTzk89a3ZAUh/YoDMV6jnjL+lodFH
VkpXMMlwCs11AfrJZ0wmY20fzpIXgmd4jGww6TtkufBqA16DToriplwwZmLs/55QVNGOGCqUGMX4
3HM82s9VQkwOiXEEsOFqe/IGibeUPAkD8WlpXSr6f2+fo5baKVnoOTEZ0Z4OG3/TEln881+qunUR
ARvCtuDyUsB9O7AarLbjzgZ279m7zwkMFa6WHAg8+l8gPll8lKrJNho4UxIr3fQfHvlD8c7sG3Gf
jIqHEO4eN5g6hDeTH8T0xfOsoX1dAWtHxxLgD9wxyWa9CR7L2xpmnTySVWefjGygpz2PNp87XTSt
4BJSL8NE3tgowEtWDEe57mOiSRnjGja4d8O6ThgUM4hee+a+3TOSdzQjaNHxl/XKRJeHdXoHXZIZ
Fdqu3ecMCt58dP1cwp8t6jnvCIVdH3bgPc1b5DK1Gm3NJRkJc32c0IE/gpODYpEAkNpbKCCuP8YY
fd0wsWgKf50/r3P7Hw21z0cCuy5zjXRtZ3+2GOE92CdsUOpt8ejyK6dZTzQo/C8SrOvVWCf3YcMM
CnezomYpWo+H060RhyyWnxIt4YxDOKYlX8dMJbj4iRuqPufDOBVYYAZJyERnETpEwokUl8/JCiU2
OwgyCGT8CUGhY10Et4sitCTs05m/ocbEQt/d8Bnqaw+N6mOmBui2RtvN7KfxEmzNovGOrtOa+x+T
HjUZzLWwHYRTnbN+7AmK135BpJrsSLriCUN5wAdiSjA9l1Y9Js9zNzV3gIuDXTorxi4zz/Jn6rZf
5QbCFGJhOdS7pTxBkSRUoWfLME3Gi73TaK4gY4/nhoUO6jjJ1VtuRuoYiC4+ALK1Lp/SJQwR8EH9
hBniS0d2q6RdzRaJTC+4nfKcFWUEcCe3BcFHl4jOQ3OOa485g12VRXKGJUXQgUkmOtYephLDyF0q
0ki+d6nF1iyimTWFyZkFPqO+Vpu2I8bWhPyIxKEStFD1LC6ZM4/zNm+JjgpBZbFeRIfypq5YpSP0
AzcsXSXu0zoQlxIFVEtsA6nqu4FSiSeRnIP5LLO15UzF233EOQLVNHFY3YTBXijOmbyljshuZKPb
o0bgqvafa15akh8yOQ+T4q3W9a/Bjt/rdAiu2BcZ2gKz5FcMo1D904A+ddqjaWd/Y8zi4ySw1/UY
zB3dFeUHV8NeuJE/trSsE/TLGamwlJyIyfQp8ztYlZzdxxYXlCEepcvTVRR5kOHD5vLatHU/n7hy
8OV1rPpJbCbltMn+c2et64Rh2Jj46ipS4jKuYxzP+RcH1ly6KeSq/RXDCFUs6Z33oGAOlmlVPolE
Wwzqqg8Uw8GpbZr1ZaDM9eUcxezAWMLE/bg4bGSArHiCfXADZHsnSSUYk83JfGT7sctxK2ISB5Iw
JmNHbNx6CW5KJuPERHsRQ194nEHxtGQwyswUMsKGuJ34yquUXOWemciZjFOemnyVm2DkBOdD4BB9
GGO0YMjZqnU/6qq81rFoz7B7tIlC2R8nziF2e6GzfKqD9UVEGF1xAcPWkFmm/Uc4Y2bEszvY+1Zh
HScNsL9HeFXfQMyP6XzEyWvqKQQQ9GR+Ub21M6xaAZQJnA3F7Mb0Mp6BUJeiNMZj38+nLtENkXZB
W0aPEJ7rDWBxfFXMkptO7Q1AFY+NHMKs9J4jJPvml5nhqsF7ApB3dALXXLKrZjzh0sUHT5fJ2jYI
9raWay2kD6KMIuxYyWwD0bw8CnCgSUiRQcKezO19XlkDAQjpsjc1aRUOEaxEbHnjPJB7iD5iP7uk
8xwDlmW7iTsNrs3CtUU2t1we/Kn3zl0W8JpLJzCDk0GYUzmKVymG+s4w3eohXXL/7FkRq1cwUHJR
c+9iP2sYnTUTXYPc0zcEHIFZoztHyLnhTO+kJWevs1e+0glRxW2hOvmkcvIUDTob/kbCWmJSZg/f
u7kNviU+zIAO2wHKEWHtFPFyWx8oANFxGZjAQQ3bmeYHwrpmIoRUUglpu8vufIxH8x3Xy/3Ier/a
Lxoc41zQEYvT8TVYY2NpLbYHLxp/GWA7YXDzvmH0mp8TZ0aeQbjU3s490Cm90z51JpeVjFEXb2I5
/TPT1sVA6R+Ksevu/DTBv7TMzqb2dLmvyWw6RMHg3cKlkLtYdRcVaFJoWpeT0a4rVX3XLxFbFCFO
G2dMmh0mNFwDZSvOaAaNoxPU3SkPtLytbdJvuWgV6AeFCd+FvDEp5e+MAHNwxo5F7maZP8LJ3Hqc
Oo0lFw+8BNZGCvEl1J3uqQCz/RSTqWRXdnW0MP8e/PUNYc/Eb04xSZVOzg0jzdN460DmbbOmDe4w
dj7plIzNnuj45xyGyW09F/2rNVnG7Vw2BWR93+PnRs6u3/qhCDiXWNZyRu2iCBHq66/YpRiMlpqo
AtY3AhM6ZP6Rytu4N+Gc06MT3jb35V57ZGNldV6eRtPz3o28ZEy7DsqFVyAraNturb4lqcXeiJFi
6fXBjPJk4yDB27D5x9vFoScakYdxGirno0liubN6sapOzGLdrcRpzlr7PWpNOqZgtaavnIh3nK5b
ToKpWW3n3Mx3vZLuJVLsKOz8bblLa4FCKbW8I7NQ+0AsJA1bayZOcyQJ8BYSKe6lxtbkXLKRMMlS
294xn8niK8QudooW2LuHzyV7TiMxoYXPSlkcvaUb4g82/3ifZMiU0Co25JgNpJPFSYRLtYYDeujd
xGBjalP36Od6vBp5Z/m89iLLBfEhMDVA52uzRO2o9Ou7tOO5SO1+vGLuLE6Li5CKxLt8D95+gYOx
yncyL927VmG+jvHks8TtspbGOXXWgx8baQmemajq+BZF3H0y9N2XNcb0pmz9OzevkCBwGngptQXH
ZezcNiSkLwJQqpjff+lcWpMnpPxBfzaUWCzMGnaG8SawtRqRHhqcnEjusqFy9cHIaXaoKUOctPbf
IlWwqTONGHEJGeNs0ux3BKIhvBZZvTgbqyA1OIzppo5AjBxT228+tge1X7OCXZIFfXxB8EicEoh+
y7/Pa45cW9Mp0RYOrYWKxmHIsIMqzWmrGjsOIu4geTelqDPms7kqj2drFBfkEsWmXO1bsAN+mz3+
t3w7e62Nfz9dBnuA9NqhN+szXf7T/NNDpteWrUqOjRvzwozhcBQ6DEZQaxObtN1VLw0ZTvI016t6
YwJZkJ8HaQ3ILoeARugqaDRNiCih/HxNCyybzDs408Vy4TSRrsrKIqrXI8VaeqIrRAJjEPrDmxJ9
C5FO9Ck+fpyR0xIDqV7WoqSam+kZBxTCR+BH0+P6WnlPqzy4rZYObEhIKCMHst/NFx9/fO/f4/6s
Pw7BuRwejCsXBzsdjeCPUnCMjiqdUd4d7MThllj1guDQ1+vJqwJUf/lUZqI9HoyXylpVaVOZ8LHm
VC8vU0B/7SW26cRvnMUgGw9UHHdbWvxzIsgrJhKaE65trTPlkfSu6RbwdZwea2j3GGI9cll3MQmD
x2VeheCOBbgWzutMw9nnfPLx119WrArzn+89EyKBtoABOPLLPyrQh4C5lm34BZGqA9YcJIy6W5XX
DUcdBLd85aYkxnrq1DtQwflZ9XQYVEIFntZT+1zC4fubT/TvVqNpS3s1OjA6/PzEv7NiGg6oes3b
Hj7VarH5lOb2NJKuHY0ZLsKnAmu0rO5DIkc8NQNVQUU2S3EQLS/SDab/tXJCePbXH+yPGgU6TIyW
yem0GOPSbVr//999Lp1EKD/6NDtGdcDqLWvwX18WuejuK+5UlLayDDi018hQsQ6RCpwe/voD/Jt7
JTEzST7Imhdkr4Pz33+CMXGxMVl9fHQmVOoIUjuUPzoQkXUvIH/E1GRRc0jtNIlv+iZaKvgeXXQf
V724+KYW9xJF8PBDufDf7h7/5rLg1cCPQnXryj9ZGCpbR0wSZXzEzUvjYuKQjF6WRG8KFwZz4Lso
EHS5UEMYQ9z8nb9g1Wb8vH7xPYMJ5T/rlP6PoJVq9nJmP3AgnbmgYwAcf244mBFdlHFDktmBm2+P
vn3Jvcg4iVWPWMlCgjJCAmc9SHeG/xOaeR8nx35tNDUKbMv3T1E5/WzOI5838T9Cj78TeqyWnt+t
9z8JPR7y4p2W3c896B8/9JvIQ/6DjrHwHGxekFhJ2fqdyGPFAbkuIinrE97D//VbD3pl/qx7Ce84
CzvV/+8/Y4XB6o2MhL62g/bjf9F/piz+eR0CHUIrYgUBW6lFL/SPZqmWaW41uUKdZY8Z1Cbst+es
skf+5z85SZXUJyeAfhr2EHpg8bSuJgq6dzIYPZ+K18loGwqnsgzS6GBo4NwXPavixkcHnj32btX+
gnLPe3Ow3Z4TJmA3/ZhZ22BViNLNSsszts587+bBwMQ8q26zRhk0nZOmvqOEbJZDOTNQGpdhEy/Y
uveADdrgbUB76h99M2G779Xsfh3GiXpzthyPg3uaMLYHo7azAf0Q5RI3fvo+rJER+jM9om5rSKrN
mtR1ywkz6eO9UZSmXLlvKc7dcuQMNN4XCfocb++rYmnugXixiydT13pQwOZMRse+o/hF1Vkr0yhB
6UnHZ/BkRYHlbDFIlNG9j2FUj6gquJ4qTOdSc1aLnMBEVDIMsFFEEgnzn+OI43fZ5UnqcCDncOhw
bK0YgRFOrQmznUNXU2yERG2AF5h6xpZYBvxFSbEFMS6XTe4OMQdegGtW4uVAI3W9ZB9URXPnQHYv
49mBhVin4BEsOcQHK5+i9h4co3EySTt+NDM/ChcCjcNxkKgtu6TCkWwMh9hpLKblrqZk7kw03cj0
n0RBXL0brJyXJst3Iz3hzZzPCRxCinCQ/vltC23zUHeyJMiX+iKvBtWHqqpxpw3FOmKciNQggrgs
q3pLNzx+oK1JQHlSTFsX/PVW9o7NmDyuj6TRR09tOZZfosroia6KsPIvaB8fisx9JRIzfgIp0j0S
fuk9IU0Z3sDuTlvy2ggvbpLpifVQ07qp0ytSjOixsOr5Czpnw9qgfx4IIrCiLTGU3n0Q5NE1IXDr
OCWuAdkmWmfprRHsB6+1byOYBAeDjviC2AERz5W2EsLaqHBflSuqF9qLRN5zOoypfzNlTxv6KN60
qXnNnipEFmBkelK+CWvqT+O0tIexyOMrXhj7Jli8dfzTOOOFFymyJh9QSYZYpi2+i1G6WGa8hXYC
7Z1qRz7kEs5gxB7blOybdnQuGe7xLtPSDiUYhFtBjzwGiI/UGt6gHh4YRlg35KHUR3SMuFiymXsN
KxmgUOFW15ZUyMMQec23EaePUCRuYXTxz9zpcgcZUm7mriF/jjHLU+R2yZk82fYSg3b8qmmrEVs8
TtY/s7o1bwzwAUyUle2dx2IK9jJrfh0CFR1x+KkdpCHOzpGXvQS5r7+ablZ8mfMl/WKPfepsHOXn
XxTOZsJeecJco28PHP+sXeCN/T5t3JuxJoUT3mlxoAIlWSionPM4kQrLqZvWPFHAgUGwEqPbxQEc
FqK+Sx+rKJvO9FumdkMajM0q5miekPZXhCn64K001LyrR03GUQQdkuvSh55XJJvYMJFmdeO5NgMc
7LNjXSXC34feaF/TpX3JGsP7mJyajCczWGMF6Pd5lFjNgkipzeRNSTv7Fh1xE7pZF229ND4FsvPu
5rFF6Vzr7mUp/GJLK7r+p6sB1TfjUj8iOli+KQ6HKhSQm4k4G5ubGGHEa5xI0joVXEBEXYrI0yWI
7xAW6reeYNKqpqvGCI3U5xy12Cab2rNOm/gd9UL6azEiWe8GdWvpaNw57jhtk0HbXy1KlaNteBTE
0zjOt9aEvVKSo0p+NkodnjiZwGmmSb5va2FQ+pp+/ZQzFKPw7AUl0to1HLqUwQazHNrJSTlm09Fa
zXD1uBYSeTzaL0Mf+d/ysaSc0una1fXXNiggl/lZGhENEZoN75px302wAnf+H3tnsh23kXbbV7kv
AK0I9Jgmsicz2YikKE2wKEpE3wOB5un/DcoqS7Qtle+4alJe5aJSCQKBrzlnH+Qhy1KyX9Y6oSzw
fvRu1K5gHjD/WmbHE9Xj2WHiMq3CnmAyaTAjYPASHWBrMCSpJhaVGqlBZ8KIYI8OVul3Ynwm1764
hR2ycL2D1ucPpQ9OghasbeXtmFqMl1q3AFXdChR/2VgvpWZ+IR9Sv5SOajt/qnMY4x5iEWp9HnIt
PQ0ItE6ekaaXkSBpapXMzxGmKdYZKLXNcbwvRfOeQAGEbrKJfBRoZI6hqtrGUlo7Ec/eTS2bcqPZ
emT4JpyPfahF5yxVIam5cYAKp5GA6CwEZ/TsW5735wQR2G2tI3qPSEy/C3HAsBdtquOQIKpq0Fln
J6skv8JqC3UqCxHuSZSc6E1yu9thnS5vuHNztPnecB3Tyn6pR6YCILdkRtljug+hHZhH/obTWh8q
lrwWMkU0QlZ+nQeatc2grhwk+Ry+aAUoiVbEl1oTOiu7KMpd18NIMvux+6g3DZ4RtyxWykk/da38
nNRVCkZTny8Vrq9+ZbdDdG26NQqatiQTM490H8p7+yIJSNn0curfJ8K2Nq/j+TJ00y3uMhf7gBa8
R8rRnm3hdLvBQ9M3Aea5UmFiyA0QHHx5po6+kmhc7TAwPY1NBl3F8LkRZvaJLMR+G0IT/ZJj/dhM
M949jr1PkZt9bdK4PeDjW6bQKSgii38KLMdbTdiT9yruxEHQJa9ZnetbLD/ycq605NlLoLB1WaTt
AAZrIF6D7CaB5cUoMom3IPHrAybOagN6yNsbZrmkUlJ5aUjDdqkeqYs4L9mqZiOTtU5q2hqAR+eD
wFcbw2mL584aYp+/+13ch9Lvp8jeD8rA8mKdYNFU+wJzAtNiT9+W0nquRXXTk6q5KtAJ+mYy7zii
tdVkaI+SEKBVFCEIiolHXdmZsDepKM9O1dw4AuNRC3gD4ShqpXRYi6i4dTWQFoyQwi2hAu4KMKy+
suOCZRz5Je2chdvAzE5Grmm3XjsOu8zuvb05JcwTjfwGbOw187doC7qY/LMS0YCdTfCze7kmfijb
4bgr190MKcQMSwRMUS93hTKw02iOcaV1DMA52507zKjxniBkZv+W/FoHNmDiKclXMaPRFVtrixdZ
SjY9Ld7NoEvvOc4nxnoat1/ZanubTIQbWyMI3utIVMYDSIiZV/WHMcdfToILGqx4do856b5ZbH0i
rvT+f73UfwNw1OlkftlLXX8tCvAy6qmIf+6nvv3gd02P+Q73qyuhWUBEdfmn//RTrnhnSY5+EPI6
+FLYWP/pp0wwjjawAiG+t2F/9lQAMuSiEoL3h1McLdC/6am+uVp+7O1dZ4HhO1LoCxzKfssOyHKj
nfNKINV1inRa97KMqdOzwTjrwVh6y0YZ0k6ex+QsDJ1deyu9bQAnuaUU27mGr+pDQdM8RN1dZq0j
5MzaCkdHv26854q36NVgQ0ymMRJrM+bdu5oxjFJ5am3LbHgy17OdoabWDPykGySY7Jl4x1NFMeCe
d8sbkYJvao7Twm9mnCh4Oub5PtA1dnQm6p1N4wmgz/S9NemaCwpavGKh5bgQol9h0ekrOLq0DSDS
HDcppiRkxn1U7GNnjr8Cng+fhxn+9MjPPFpTmfR0ffCpo1dUtXRazNSM90gX6headblwrRkPZRdq
YV3HZdSd1AD/Wi4k7EBwtKzKDj62u5CyEydMFO81+NnjQtLWUJvAds+x6mF/Bae8MLfdhsssNZKT
EcVjbCOruN8UwDSQFEPsBp3pwZWH4j3MXn7dLWTvbmF8i4X2nSzc7+gVAU5dVxzpnyssmACA0iFy
tjpzyc5HBXki0zYUG8JIKByblMKPrGHxAWtyd9mX5iN4uu69bNvC3blNAJ5cR+iBE6uHWl40vfEw
Zqm+hUvg7libJ+DN5yA4MfGK15MhaABL4FeWpdpb0o3cZGO/esUW11i7+MdMjGSOul6SRdbtQKyp
idXM7Pu4RO2N/4wSqf+4dAP3LPDHK9Umlu9hWtNat/OtVx9bhKPNWLxtjAcDrKZJcUMgl3lKTf0D
fnt7zfw/XQPenrbF4pSbFs+crVn5fsBGJ0rZ+SmRY7fB4rHrF7ddsPjuQrskQsFwN7mJSjfqRbkO
Xr163mLbS7zA2kL3S1+Y1z9LUGHb0lzcftAw5S03OT7lxQzYztgCETwYG+BbRFUyXUTLbt2U3G0+
kvOLcjEW5ovFEOv/44zYbTUv1sNoMSFaix1xaDEmhj0WRdljcs5QMz0yEAwPsM/qWyurqhMWS+/o
oABYJ3j4No0cFTv7xQapau6bV2/kuNgkqynCro5VfJ28uigrG5uCu1grp8VkScSsieHSNvMJ+6Ub
ZGO8bT05IJe25Gxi00yGV9Pm8M3COWnQFd7rGH+H9xaaeoyeFrtb+SBN7oWNsJL4wm6Ec8NmP4g+
jOaMAbKXSWZsC29BOGTocfh8FZ89d9I/ePSSYpWBRlA+nEtUeKAmNAuYolEkh2GhNcO1msFhjAhD
wG81rOzUexXH5kAmRdxT3oWhBh0gxTaffEzTrpmLNYCsgoyeyGqpyirbm9eq1UdOtj4Ow4+5jEMW
BpGM+f1oZY6VEYOK2Ixw31nzynhc1OLD5JBZh1De3eD+7NJwP3Wu+bEvi6F7dlJPpjZ+e0IB1Crr
u/IYdwUokFURpJ3Bf9nkmia4VxlFRQJKwl2REsPsCwCjtq93DS08KpjxG9rnf1PP30w9l7E4r85/
BlI9fMUNX3Q/Cm//+JnvL2n5jjUIb1NMmd9exf95SRMZYzLXXKhFrO0k7/Y/X9KvPCqdREs2Fehs
nT8Hn7y/HUDnwGoZfkqeBOffvKSXlcMPr2hgztQJHih1Fja8rcXy739YivDE9DPLUmvvurT6eRQR
ohjWxreh+X+9Y3BtafAdccmRCcaVeLN6CXpFDnEZBvs+KQq5UiCHV+4YlJ+WoIfr3GYNlM31snyZ
oU388Pv4u3UgV/HHr4jimX4XkrRgvMvb5q03FXwPkli84fvQ9Mp06zQtrJVR8rmWSG8TioCn0Msr
D8hmbKzbeYq/jhrqhI3d2MY6ayQjph4FWafcDAGQVuOtL6Or1k0Q5SUZroNuaqpNG4ZE1bROcJvb
QKf/P74EvkjG0wT5cCO9uYKiMStGp7O3Z+2vY8ou522uoamL0dzc15xRfiBT5J0arm4sK6+SNLg7
KKGRj3SxB0uo0NH9tqRkCsWix/PIclBumhH9rlKEMayp87jvkKLOHQSjnA3wr78Dt+xffg/gNIFD
AvVmKP7GA40IFs6NM3gg86EoNBQXoIeaaeeUycuvP+ntTmn5jcNwNhYqmAtm7c3FsuiDsTPySQp1
EMcrssTOdutj0xn1jbCQYP768948RK93mIf7lEUEiCzwvz8/RLqEQ8Mwh88L4+aGE6VdzT0G819/
yt9cPxOJPv5Y13B14+2mzGs4LrJBA6qqs5p0uWqV4cFmbn8H0XrdhP5wKCzfx9Il62QePOzcbw+F
BBGBB5XC3euzRPPhtDo+LO6ZacEUTblBJoGMqDOZaKe3k0JVX2U2k+pEBrdRX8wXuWXVN8206B5t
RXACTBWGYYop6T7MKiKmAF/sYu7Ne/SoBebIWZh0mwnEmZUZ8iE4FHUKHfrbVrfbD4M9x/tfX81v
OLqfviUtEF556lWH/aNnLTKCH46+QA+yPpqbcT8wIlnlqCYOCN7bg1Y36bZEFgNzs3whO0VbWynz
NG7eZA/KCa+TrLptWjU4rNJ4QL9fGGuC7yl28bafLW8yPzlDnn8AWEAJNejvpZcDWG5Q9/gNs/M7
XaTeNpqBJHYqGu+jsNDXRRhPO7YxMlHhJ46zdG93lnUV9rrFkAUaJm+XaJ9XAaEyoR3vme/C7LDi
fIMDQe7gWLp3TLqSQ6IhOCgIfGXPEAbPES8eP6dBOJjVrK4qFEb1Ss2OeUmxmDEiYJpUKR32KLpT
H9lyydJXsm5IWQ49dC3Uy7rA1pNP2pXFquPLxC4Fy1PUbXDuGjsrMBOALzaDqjmtqD6d2WRjZoi7
qm/zDzh20xcSj0vMX8JD4+Q1EePRoUS2V6L1fHTQCa+dXG+Qp3nZIZmIep1rz76yAXqsyU9esjby
eLjqu6L+jMsIZW7dbrQRPWoUpF+1VHNPGmmpTEvicKM5zTHPCfHBel2zIPAOo9KKM3moaJdHaiwA
JY220jAG0tldLtdzXWZJ5Rsws1ZtyaxX5sZHC/0848pIHEKMGJdmUE33WpZ2Ov9WzGfZL/CbacmT
FbxfyP4ajJ1eeu4BhJPx1LAauE64TsWhE0C7a6dlgW3CN6+4I1SGlrA2jKeybsptGulorqsRH1mp
F819gdHZL1PGRsgHiREby3A/TP02iowbPch7hH6VOnSoiVcA9Dt3RerwF6Phd97YsrqZmuwUQ9v3
UUalrLqyft0HKREFMPH8RkB00dHXi9A0kfmN4fsiCU9BaH+KxknsI6jrt4Gcp03S2IDa0yc9L4r1
AEDJ1xIbawEaYWhLjbx0xn5g1Zd6q1LNAGYxdaz6BOVwpwQ+DGROHFHwk2T+Om8rxwuNVeguZb/i
T5obfNSQifKXGQM6lBRoVrqkf6GyUtxcCi88ryH8pqFrF/QKMTqJ0NZ3TdtqF9Zclpedhle6Ga3p
KRlagaSwdVw2H5bLAkJPqquZfohjqpX1xTRJ8xDR2O2lEYu9U/K42Bpe6xSns44jdwODJ8IOSs78
3EXBgrUrnhtlho8JzoQvttNOj4ZqhmPuugrci4fLH6PxJRPECqtHGvgAatShlzxf2pQyn8+mKTQw
pjqtxJniOXO9lrWNmlRAAhu1ebw3lSi2htCjg0iZgppZafrJ1GN7MaCWSLsuLmOAljg26XQw0rMQ
LnpcorE91kevohG1y37aabbb4vET6TZI1PSiumYozwTGZOugoigA+inIUdLTdcXwdx2HvDnkHLgr
XfTVRigyAvjGzdGxkRwP6PpIphLTxdyJ9sPsEWqh86Cep1jUgHUCtIOMOEr1VUK9XHuZmPdTkjTP
kYPm0C5j5yGiW7ksLKgjmqC+gPIbXZH5RnWiKPnKkq0uHuWEvx3elpoOjriZUdjpbRaa9SMsoHSd
ipm8DY26ULOqaZelgO/o59NtxYLjoezaDP465LJZiwSGVNTBScOXBJZOol5WAtYmdmw/TUZ1NqI5
ODrtQjFjG4UY3LCg2pRFtfEaxTdnx321WP/XVm8gAe7IZgcxFF7NThW0LHtmfkb3svYDlq7F6gmx
bMBZJXZKAQUKyBXBwc06EpJxmlgbw4usK8nB4M8FhLMKiNFe4J/yPacPjtQqll8FtgchImuOCorp
ShrR9EINrB5i9IQbo9TrY8JckCWnZeo7KfJ6x67XuujoT28nPgARDg5QPD8OnhxriqxP6BMX5t5C
ohMOqq+A+dhtw8plCSyUj8K1cJ1iRXZUXe7aRJ+HFfWicWGNghUPh4Jk+EJ42YLDW8B4kPxsX2VJ
tC0XdF5Z9HcyWFbEXReTOwrHCGHrdRMUnlqlRJrsmlcUH5ffSZ8bVhfRZYMWmaS8yQJSNBZspboc
mFNjoNO99IKc3tocJ5h5rPHN6DwO+pjPh9fX+/8a1t80rKCNlwbnnxvW26j88vX/HdrsqfjyY9f6
xw/+2bXKRYjD1NJbkn4W6Mp3ijKAZRCh2Ne/45W/01jIc9Yl7eqiQjXFj2Idck4R3726RFnG/5t+
FfHv2zaC9sEQJlwGqCwYRd8U2zWgrCb3vHKvsQVaJVNUskFn7YQ/wENarVuPQ67UKdMq1OF99ZiF
1qLtcM562WeMEeeIwxA9BguXvAAgIB44vEOWpFmdMHqDwjyj3jk0aMSheGnOFonngOnPOVdEzVFD
yOsE8tmTZ+Qn4ntPhjZgVaqCdYfeEocMdMRM9e4Ktc8LuPj4DBDApgKooLYUZb0SmguI3tLB34n5
ovTEtS1beArN8FSOw8gjht3cJJS56eKXNksYKBshWTqle3aMcTegMMWzV7x4aXEig/Q2GK2I6W2/
xdt06qf52kymC+zviGASDX9M/MTYu1yX9fxssbbKlHwuHfuxntot+7XMb0hm+RDU5j5uXGSPAqVv
2QYzGZzuWXbGY6qyJwfd81aEwy3BIuDn5XXH2JbNePaSVIszDfrK1sgmBCw57JR+8d6rQd2FxnC7
qKp8F67Gocm8Z0bW3k5G5h5P0EXa6+VhXuyl2tByYYTwTSs+6osTaEyhcLIPHyrzMTLSYzhmT02d
EE5onUEdshS3zXZj8oUGM34pu+nazPhdTUa3rb0KD4G5BIjyOh07MPuFjsxBL7lQetQA+7KabsXc
OtrEqdf5wBxL9JYMEENtuZZR/sSilWn+EpTWMcKjNG7xF/J/0Or5mnLjutOHHc3DhXRpJjUlLiqn
1HyVRi8G4WsbS8anNB0vWHMwWSnh0CSvETnm9DAHHUvNzs6ALhjamiwDGASxm7DdMOfLxkqOqGQe
GrMmq8Ma73JhrcepGPwiajocBvFTgVh7k+njs1vOF0oPYyaOTUx0tfMYE0Hk1saVN8S87AYoPHq3
ny3cZPWo7uba2mPaBVjTGPsQRMBKE0w00k4xSu3nCwyJ0WYY+H1CVjKg33InjHNHF6HnBv5F8VCE
8tlDn4K1tkEJF2ZHZAB3ddPfmWP2kouEOaRddqhFxzsjINIpjbuK5TirntnWIl/CJSbngusuCxuR
kflIXZNskbYTOGs6LET5Ob4n6jJYFYNhP+KkmVhUcjsy0zxXaDA+JQELISeJpjU7b3VjYNxdZ2MY
IEZAETJ5ndrXzqSOdWmpA7EG7tIAaFcwWrINLIP8qtCqaQsPWR1zyK2+rmXGcyfbT5Nq7Evpopzm
riljuEMN4qhkTe9mrJ10Hp4Ch1gb7AZ6Bu3RrAvimoKHfEQUtp7N1otXOWIJoKhns0g/IcohjWTM
INYwn52NeF0xJ9ogqoiA/AFSg4eCu/LoloxbbKc+Z1p0XZQmbArNfCg15Ar4ptj099YTDOfmuShA
aBdaEm0yQpVch1zhavbsbc6+d40AIbiWHW9c5G+UsYn+XMoS+HGdQ3tShN+MutwaDrtf/hYLaZbb
sEZzRzaF6UL4c/rdqHPTTanz6Gj2udfr4RCo5kUbmgvTTo8/vHT+Zir3lxEN4ACWljZ67EW8+RbZ
Fie2Cfo3RYWlljixvu4wYI7n2KrJCpP2b+aPfxmd8GkeLzSqJmFK9y1+D6JjX9gT0Ywhjzq9cXrU
MwPjFZqK33zSMlr6eaiwKFvRSOjsVwmifDPkGhxnNBISXPc6zZMXcBoux3EiB4YcoK5RiWBE2f76
Wv7MJmPI5fKZTIptw2UszH/zd/phkBEahRe5bVAw6bKijdWqO7ivZJcY5n7QrMxfvi+W9Yum5XT7
9Uf/xXry+tlEquCfgjmIvP7nz8YEMczJ5Bb7Nm8Mausc7Sm16HJcXCRlku6FNz4P7ai2dAHqmKiW
59aDH9RE03NkB9yu80UfYgEAn7L3QCj4Sd9sdHe4GIiQhUbGthEF3Kouk1NhNzhi1e2Yhw/CirBV
jOa5d0HCjmXp7SyrrD6GiFJ8AH/Tbyawf3MLMcKGQSdthu762+mlnsUeMGMTWpvebs1SXAtvxjuO
MO3XV/Q1LOntHWSS1wgzhcE/+I2fr6g3SHfkX3KvevAp2P1dTyhUNoJtOtsfL1ljnDl1ocxvMjVd
O53Ib6KF/mDO4UutOJeXUoW4whQj/kjaXEtLOfR3mmefjUbtIpfj3gKzS2x7ZKP318fH0NKnHYFC
1QLKji960bS3RTo+jLBIt70em0cgdDnMnA6nfBG/BDFcsSLN+C2ObrkbteQlKOcHF4Tp3LEaGytj
j3J/jzc39sN8fuVYXEBUyny9n6+diQUDlj65ZeTyqbFggDmSGuvXF/JvThiWK4D7JAEYOgCTn6/j
jM6lNjHO7+cBfzLlxMjJhoiX0PjB+M0w8S8DYJ5AS/CegnTjeNZbY0ejTzE+wqnA8ahuzTY+5gSs
/frrvD5Jb+4Lx5a6yeic8etfghjAf6ddJgTxsp6qyIUfCQsP5uflpAc9NO26hgB33dx7mn4eAi/a
ENF8RLn7oU2Szy7675UOuo/BXWLsFQmGq8jjdKqm/IRC4WW2B2MD7z7dZ4Y9A1c2cBsDxrgk02gD
ePDeRRGAOs1ljDjFkw/Nd1gxXe1A/9bVVm8YoBhMU3b9iMhC6PGLhQx1VcfpSZFDllrh5BOlToEq
2blasvILlse+Et1tWejRBlzit3jmf9w5mX/zxPK7wP4lOIdN09J/vgEKverGcsqLvcxoFFSUx37c
9VTw+EBPMuIKxJRbkPvcc26BEQ5a0rTYsl91CfdykGIctot+OwR0zB3OHTQd4nFIKmPtCpbAqbLP
AUZ8vw+sc4SUBe0qJ1GF+W7tJNOD0IfnuRWr2Inf47ijqqr5wo027tJIPEwUYqsqiKqdkQ07rxpu
Q8vuGWVwfzKHXQzkalh5mpms8yDzdro1P3hVo75xlf7xIv3NQ8I7Y/kPgh+6tzfXaAhrkJWDKvYD
xk1KHOyCA38dE0lKUIW/+Y1I+cZksbypXN7CHGvAbdjNvHkma9OY0C30BSuMtthIG/qkGyTHgDeV
J/n9EEKMXHmiQVI6x1SSUAGGGTZRCsC+DGwmxh68Z0B2Gw+Byipe9MnF5H5mwnGJku0q82D0RR7V
/liUBmPV9jlP5tsxQyXkLC9jbrPQSJ+CYalSB91PZnEiYG6djKXuU65uSEh3tx2/0tf2cjZH8jSJ
0mRsDWAeNayfVIPaVkHfrTJGZ4cRUMlrExQUI5CuDlBP0Q93cUcj6TKK8cnsGmCrDXdNF2IyNj0m
fOpOT+U1zAtgx1Rr0iFDc1FILf+g5fwvBLlwQ1a92kqzaTfLY9SO1rl0hjs7XBoIwqp4nsiSyGqq
JREkJ9JZSN2s+H83CB3qxOIR64L60rPG56br1gNGXNaV8Sk26Fm8kVIcH9VjEimQKKbtGyV7BrKi
NZUc55zhXAO2YdV12ZGmeJcHvFniUHFj8nTYQ3fKpPUpaofimEoLzTM8fL2Z/KUxQtAf7wZm2xfs
sM/E3T/qTfy797H9N483tY617ENxB/1lpwwJL6kBG+T71pmegTretoL3nqKRDCwe66X+em21y86T
244dJzsrnvkiYsU5tAzBEn4MBcY67Ypk48E5dVVjOCDdQwgdultsvLGf9plsNRq0FKZiaMYbViHh
M3Ak74SZPVrPpCFsUE9iSuMs92cHaZvGGZN004MyKLdEY1Q+yvveH8MuRVNLZR3SGFbjRWSAaGTZ
ztop6e862DurRsd7DeAVQCO5dX1/a1oMg8vMHjdxk7JkGtitRQPwJIa5udSwl5bTs93O1bbBtu3Q
HQB6tc+KlwhNZn9n2JhuqeY75/v79X8Ttt9M2AyG8tyL/zxhu0O8+bVtv379cbz2x0/9MV5z5Tsw
bH9KO/4YrXninSEtOMOLqJOKfhF0fnfB2e8Yqwk0lDodzCIW+VO1ab5DV8EGk37KQmCBzPJfOOEQ
p/Be/KnQwAVnS854ilDh/WV7Tmws/PbBKg6aSltZ7ZQToDHcBNowELyZC3DEiwF7uOwWZEHeYr6Q
C8aA5amzr3Mz5gEMcPdgQZPndkEfjAsEwV5wCGFot5Y/NMYmD+3xMUfZhlDdsAzSsoEp6AtWofes
gYwWUAtO4Hzpiwr4ggEPyIqLcG0vaAa5QBoAEPSQn4Rg2YR8HNPW2G6tqIavVCBrYDJYPpoYk4Cz
tfmhH0NYJbG9RaHhrAVLKl8lcXhFsqu7L6aYnWxkYJVQrYniDi1V+RjJvt7pSpuP7SuFApq//ZnA
UNgU4yunIod/fCqbqbtPQYFcjrxLbvuhYZWbOTeoub2TSNDhu3kYfoIuj13ESNV+dnqFzptWO0hE
s4MFxds3Jt+DgcFNWZXYmADbbW3iwFfEG8qrwvGOITtSqxzTazZnEPchfq2YULmbLCQkpk9BeDTC
AElZm8JHz2ZeeuStHvp21vaBNsujmUbakTKoYiNaz34ETh+XlChP4KJQudauBkdkoE2QZHJsdEyS
lyGD+h0Qy3yr14bFn9rON+yJ25MTawFYB/3OHkGWTMjPNu2AwShw0vZmTgP+IFgzW5vAsDVOIzwt
CwKlh4UCL+yTyOMWcrWR7HsFGRraVvCg3LjcJklgf3FjnPIUiXpyChFlcl4u9JVxBMTi5rBF48h1
90Aimi05IwhD0Vxt2KvAPFhwLuBbvM9uUwwv4TB523nB8fp1gP+d58a8MTn3QZom1T2K+uTepTp8
YofDIrqYLXHSylRduNpC3swFv+TYg6BShezXoGO662hB0gQLnMZYMDUA5+/hvlHF0WfXe7cv05ux
rLWjWxjqSkdCf2HWLOuYKwN98mOp5c6+1/p42jYgqtUKDAvMnHnB59hwdJJXog6hsMY2WjA7+itx
p17gOwCE0NLOHkQeiifBalsHImxgBdXJaADo1VI7rUZ9zq81jSYa5eQKGUZ9amz9qcxqJ7isgTZF
F9hZPthx49wC59sFmiu1Qxv3ZqDvSASHqbNS3lB4z4QQ1YzTg2m+mtXYXre97ubPNO3BfGkWzKDc
rr+3cAdeN24fNf0GWO6dGbS8RZseQElWeCSfO3q+8oIWtEkV2RWIL43cdB8wQ7ivTCdt7vVsMNNx
jQir6Ig1sZ2SLKTWcluNiBXymq84KLnuuaqIPrYTmv8NEjLxcY7qofMFMKNzDe7H+SBY+tZwFq1J
3hRETgdfkoDBHuwHb8UJt4qkqdFA9+V77lwLUyiUb2rrxpSpP6olDkJ0XvLZ0YJJ27uFEnh9S5Q2
q9Lte3borwFcwRj15mkI8yUIiWy4lChn7hQxyRB8bCfUqqjhexSdY36ZTHSdO4a/qtrT7DrFWmmx
RzElg8DbsDTnI3GJNBDDRiHvjBA5MPk+GWWrGGDLcfYBl2CvzAZb91qc93kIZJgyxCvKK6Jz9NIm
d6+OjO4CLJQl1mUJYi50RgdmX1TYV6Oyx6218PSEyBSIIItr7NuQzu7ImdQvGhtczyrFV4dDLvcG
xpmGfSo8sz6kscdzP1rBonoxOzp2w9kByYx2haPcXRk16XWhZ5czvlJn1UirvBwjK7oIqsrZlkNn
khhrug4PlcIptu6LXuKytPWjCxUJ2WqyPKvQlCQilk0DP0jbCjaK750Mob2to3P2iXAj8FYrCkb9
fXnrKocKxq7VRyuB/EkMvHeB65kc+7rBMjOaIc0vGMXVPPfAw3MkfM/1VH/mHdWcqR3t7QA7wI9V
jK1QF7V4H84y2LLld+9Z97Y3Jq47Xg5FdshIK7wqO5fEFm0SR0Vay/MMTZWhlly3DlsMjs5gD3lI
PKaOjNfER7kfFZbAkgQwvdonVj1eOLNDTrOFjRDwE9umYUo+RbgxjlZdqjPpb1sya01WEwKRfGdE
2NUI8jU3yRTM14x4MBywJmmzorqfnbI7TLbqgWOQTW2p3KpXjBMHf26Joh4ylIiwGil4m1F3LwCu
sdzWDWtdgehf0d+NIE1Ma6XLGCQaCPLragphRbMF25iJh0SbL4ADnC3PCnttxNE4m48GnDPehch9
npSrdyfpzPKrYl2ztbrZ2KQykHu7rY0P2sjn6V4ZriuQfVvi6Sqyt7rsnIqhfuh5Dk9wV5rrRYV6
ydS08OeoSC7TaAQ1YUTqnJYWrCoG6vtsVp9q14wvJ1xUH4KyF+cgkIBSk9amEsiRC/Yumo8yN8S5
JZ+482Oe/GsrccYdPpjmiaEZThGEaAZrixumnWO+MnPXPuRe692kkEYvZJKWnweosqtqzAXw7VIc
IhF+oLuxoajiF80Kh5QubTJYJaYNYklJtk8RiI2Jp/xkxbG4MLSWVC7e/sQBaUa1Nllo0XDK7l7T
e4B7fRu2UFDh8nm42cgfHG0kQIxQfViyuA5JRGBski+TXMAViAj408TgwlTkoW5Uty4ZsD3po0tN
AZiSsCyRcBI0TeqxylIgmJz3CH5cooFI04vD6K61pyq+eS1a/1ff/66+N7FM/aq+v++eop9K+28/
8EdpD0jinbAES2qxqCiRT/5nc85u/J2wWQsQzoMUWpgoDn/YnUPGkAx9/6zrF/CFEAZ63wVv8S8X
53QBP5X1xAGxJWD2srA0SL54Gw1EVDnu/8mdTh6I1Tn13aGapm1ug37Kc9M4pCOOdF+FIAtby2y/
yGmKdyMVzPVUF82+wYVN20paZQKga/MKKo6mybpGadsuWj4sHoHLKmcQvZr3SPDMYLjVnAlsGyW9
QlNwHwUjQus95Hw2XuGgavrjLNCuvNxU+bFskqb1KHxk6b4YlQOPaT+weRjVIXQwrASHAIdowmLS
rdX7SnGR32sFdQarWSSQG+SjoP+5lqZx5UKY9VHeKQ69Stg8JjrPPDCriQY7NwEPD1l8DvI82tWO
Phv+gLHirsj16G7uSgOZJfO+DCHA54G54Z2bmA0W7zxKqPEs4ozxrM9WDGitDPonT+LjpMmg8o3T
hphVyn7fKxUEROYss6MXxySEAk8qwpwOyLeHAb7ghe7MeSGXyITxHIWp0g7EIiyE0VQLp/faJPtZ
rCEWJ4udtLJ0Z6fHFCHIAkXZ1XvCwgK5nEOpqtPxFttq3JwqAl3oflY5G4xc/U9T819B2FnCmHTi
/9zxf3hqI5rPrix+Ohe+/dj3c0Ha7xiyWijFlmXBYtv4rqhhqP/OAZdFv79MFr4fCUu4EeP+JebZ
ZnxNgtF39g1p5ZZpMbHF1+mYQM7+VbgRH/FDv4/sDDMoXlEOBuYLOvqdn+fkcznXmNV6+yZXQKr9
Ih77G+gwnQ0EoW4//XBh/mbvu/xhfw4XXj+MWfOyGPUAtOlvh/KhNS62ys68ibSp+vjKD58IiHlg
9Eo5jGmADR7x4k+eSprfLGn+9qPRE3E22+xKlwnKj2vSWEvl2JXSvGFSwEd74Ew2ahp4TTsQI+8g
GlPQt6KBx4D+Ben6r7/5z6P25ZtDlEFVzwgc2uHrAOfHj9eNOCxQPho3GZiE2Hc19Q3qC6w4JmmB
Bu7/2DuT5bqRLE2/S+8RhtmBRS36TrwcRVIUU9QGRpESZsABx+R4+v78MtJaoqIky1qXlVVERgRF
TD4c/88/wC79g2TAZYy8e91clKHis7fgevlemdDIJhlTNPB3hGXiIk7RfO7WIV5nSIziRzlA3fdz
j4uPztirs2wYh9dQQl6s8F/wth2kzjM8r/GwUPgZJPt1JVQzjFwML5Jgsp3L6WSYnqNix7QLsCDb
LVWDc/bv352h4v88aoQbIoIKIJVxHn8vfYjw/xoXsivu4F0zVkYao0s1YkwYkXj0AOOmvVxKOKG/
v+rPffW3L4Z4OoaJadhs8bsBE1q47i5B79wVzoTn4ckeTTTZd7tYurtTrHzg44+OFQI2iCcn8N9f
/9eJiX8eWg/BIZVx836uTHHclCztDiJ9k/hsJoyOcUPHXdC5+f2l3nVmTs+KKRczK7K54C9d50SL
obHt0bnz0Qrdw83G3hpDB8rOxCM6YSl9/3myQzM77brevhlGY1VLOQC09IfP/U8PDsWP1ZLd2vtl
1Lq+1cadncDqHjomiY+zUHvlAj1Om5N55O+f/Z8miYFimZf8n/ile+tInKAtb3I5MlC9NzrDEpJD
Wns5GuP3Gveac2/CSJ4QBEb5yYiamJkl3WrjP4r76tpeWsZaPu0CzPNK242uBljie2egesqyCaou
RlnMsgA23HwRI9ysDr9/iBNh5t0UwTpNGIVQQIzG+9ZaUaXJGOnYuUuAFbvDKvA4P40bsDP51PcQ
KypKvie6sjHKDzhkmDsYt0Udd0e6wAAOeekjCFnnFXdEJ7HV6ynU/ff3+Q+roKAmRkoPpQhK6LsO
oEWK6ISXinMX0KBHY29esyNJZnSMJTwpuX8a2WYH/WntQCzMqGbPBTQHm35/xXpI3cIutbqbJXbb
AcEMz0m8mL94CCFGY6rTeyHu7YQvYAaP2jfj4Ax++DEfDVBD0t3w6hF5c3uykLctJkHu+SycZkyc
XpFi1yD3IDdJx5NoLzXytCu8L/1zV/BAqx7bP7RSeYL3j8WT8J2hrfu4K/zirbBGZSywOU3viHZC
VCP1it+8sIoPQH16ODZTNs3bQkzFsHMDOOPAHxhyHeIMJGkDj8Czt3qRlNsFIVRoDMQBE0ZrOGah
wgekcVLtbUDLknVne1grkaAyW5+kVafDzhZt24MtwD7f+rHI1M52bWZGoeZxzxYQYpRUGLefSDZ3
WHxll5GqiysECO3NVMBc30WYr4wbeHS4r2AA+cHBAvrFptuwq6gDYGliFCa5vyl71XS4wotBZ80u
H9i/L7BEhwnTeYW87WyMGSDc4ZK0wUCGvGCB7TzeOsKSj2NTkS3vJUJ8jGm9oxAoUnw9e3fqCOAO
0n4lwyzW/RbpQ/SVlh4pCU2thvK4Ah+4m24c/f7c7QgWO08ix79y0xHVuJySC5tmzEc9T864FZjI
9XcwShz0NMHQBCAQLt0JAmalvBVpXfVbAJgs2UUFJ600G9l2S8aI0CYFBM5ljAw8A6ijNCD/wRmA
hk/ZKSr2KROaCNt7SkAW4kmyC+CmzR/TQpm4DpMKAfGrAkpCCi+uyCcvR3ZmJ3MiiQhhtIW8QAKJ
YTlStu4KzVTkED7Z1hnMj3yJzpFMZTcTJNiXqCnDFoQoszFhKvod9Ob0pnf9/tBDbOT0SMgBWRSf
McaFojvhKwcP3P2qh7YFae3UGe6KyYGjVPsFuCX4DK4XEAYus1cGyvItHZNi2Kwo3Xb2yOdBujWg
uk9lQB9TTFsG1klCRBd9wY4aAGYDMfLV7+xwi51zKh+sIMrLy6mJVOlfNA2d/gcxJdiRMQCgHotd
TXwkXMJBwwoixgong8Tl7w7iHnrhpZ9bMFIxI9dhTWfeieVnK5tCj9sti8YEeus6Olgmm75a8TFo
y5I33RhusJ2ix2S1t/znLppR2ZKphad0TXDhp8VSfDGdkDFSIzoZtxMpOekmbtFL5ppRiT+hw2bq
N0igt0Cm8immAcApER0OrmsFzBDb7iPi33BsBxtSwTNoHEt27qd3o4gwPVp16D8nwUxIXW5Tr+JI
x2pUzxBDkzV+PHnpqjXzz1HvsfD4rEMCM9t93UNw3XTM0AiXFY9fr7vAqL+8oIWxTLrPGMK8K3Xd
XpZN6T50sOr4IRMkMgxg1mBXIoFt4Md1uiOygH+TrkaVBLSLmbltUieQfaCqjgJeTk/EQrXB44mf
6DOnuKEJwRITB9xV2tXxVSza5R53HDb1N4WPWSOp4aKrBFEXcQbYJidtpF672LxKA9E/KGXyWk53
W48jELkHhfa2JafHxTAl17edmPmfJe6x/YdTjkOaTqRjrHyRyacy1MaBe8JRYe+6hb4/xWZ4VWEi
iFBEY81mRK2metQu795B50g+A/O3QN4yqde8ZTDAklCviJXJqknxukKzNQXPJ9c2QBf1Kk26exen
3ROGY1S/S670/alQWMuOkJxTKvIJ0Dvl0PQdNwNcW7z6XiV4F8hwz+kd2TeA9xaZFQkIZ1+V7RXD
iG/nmrtFO8DGo0xQU8Id2YVNEd62XbwPnJJsm9EQ6XXpWv0+IeP1GVYA1mpTCz/6nAho7nzizxDh
A8awXHVWj1v1qcAZTalSrsXw+nb4OWUka+IZSGQPtI8Kwiq7YiOw+KABgpMIzjWB/0x6IpbNbDvc
IDI+YMrIauZiL2sn+QqXmYs3pynkIEpdDhOYCWUQO8+w6+e7yJ/VaxWTNcUJIqK44x/j1GEDbvyA
ta01R5US7OXM0Q6FAajWeciXvmmUJ855nPbSm6zwPtcj6Y7kznG305j3R0zPnZvBDM+gqZwbOy3Y
mUqUACT5TZSrfoTK7lrOmMod6wwuOTSkhlELmz/y9sB63ExifKoHv+SdDQ7G1cuUi4eiRC67H0zy
0FtEUJUhRcXgj3e6SFhGb4sArEg8UHLCwrbER8VXoQ688w7u6KUMzeXrGfN4/OcpxwZHPhUOyt44
5atS7nfHLvH4qjlm47uKjZz3MFOCxg25UPixLLeLTsPnPoKHWUIIpceer2RcpQEzvu8Vd3Iaif5S
OOryFCgUONToe6cnoZCatkvVbbwk7nweteYDFR1M9YPbErlDSET8mA/rEm8GjqMKxv5AUeRG2CZu
XPpeH7VdBM+eCXJ1rYgzQFxwDPGXyHmYsZ9DsuZqh7yupIhRxuaxfApTyUTvnHm5PT0hOxE1sgpZ
gfoWitDpwLvOlnxaceR9wLgVU3KWbnszc6R9QCLrPLSQHrz9YKq0FcMjcsxNxXjaNjGpY0TJCrGO
F2U8+xpIeDguMt5idJHDjiMnGfPWUKgtMSpSp1p36LGZ9CFPUZoEIDkOzNcmQ61flQ3TatWk+Qpv
9WAKVA7ua4D5r/CvmFwQ5VkdM9VjyJox5OmEmiCrLE9Cbz9PojvqPCAGK4C9E9wvPX6y24Ye54rp
nh08o3ljZeGn48eTDX1VjWQida3V7mFhzNVFPYX8aUTpbvcRJvLMEEkQH2+RjBArVJzWvsUl+Jnw
GRZ5SpHUHMn9gfMK7ZD28vQC3tYic3CfCpd1wSysfSrYcU5jN0lNuNQykLK8iFx/xd4iuTuNTx83
zLMCIOBsajq/vBZjxBDBd7w/+vBaL7JU0w95GxCY0EbfJUmp07bup/5oFQ2iFNMXRSrpIAdhVIRL
aYJ03MQhvw03CadryOEKDNpQKgtfJswRHeQIAeYJW6Q21lZ0LiAEpEx883PzQNZcM/qgaSJTIo9I
nWkKoR6PWte5wRmoPzLknAe02i2ml1XKzBJJxw4jXM87kOC13I5FGz96Xu58wAdgveOkzqC2cf4a
t8PMon1aAf1ywP2xTQQve0hM/lhMhxIaiJiZNmYDIgs69fS8ldPAotCm/ZQcSFAmAaLBGgS+7AjD
au91muumUpONpf0+3EiOao/xoin8gpTnHvUUMbrJc7J2QMoYlvXUQuvHyYny5TiMU5N9cAwv4xzX
fuemt00UbRANXCHNW0a77RDk8TAEI0VIapXx46lf3NCL53kF7pU+zvsfx2ipP9AEfMmsxCKbrVDH
oOogyvTMHWL4iu+pB29EGL2Hh3FhuZ1ajwm8sD3SwmNH0vm8bgcgz5gKRYePZUEAVpBLPmgbzOuC
w3XhHewmIvAn7VrIxNNSn9P9K649XznOll2zPudkvxwbB9rHFnOp5jppMVSIl4p6ITQphHQsGGG9
codovyxqsC+Q8BDYVSSQxreIXampRh9BkUtS6rnVuiZ5QvDpuiqZrY9p4fJ5+lry1y52eEleQMgE
CCB6PW8mRhwFHEbUEzVObUq6LovIJksHKryFZL3RtDROB+WyYpWdvZipGmcd9gR2z+0lqwBsclvq
A3oZ3Oly2kwS+rVPoP9t+a2lxmR3iSUhVmYPd2gOPyZQWk3GtVnsyLiTaC8Kk8YwsKa1ZMgnGNgu
/fGU2ZbHqX8+y5jIxYXkPoeoold31dEu9Er/nDMY37UJXfbPvmBzG+uU1WoNc/fhZM5/WjfjomRx
jNkwCZenU+NWpt6UCbmVZKxg3p/QK3mYF18+nRIt24F1r++YQoMJsssTq7ywWnysU7MyryvW1VvO
dtnRDfDK9afQVpeBHJlxgyHHBGUXX1lvFUYHRmKxM9dlE/nnQqy2OOfAtgyGlDluoE/0Zyi2x0Pl
u27EWYX4D7tcnYcocoDsAhMdCM7DKxGFxbaRJOSbnZ1i1MJJhw8ZiPVu7UxKRLAwH1aTBPZWMgd2
/T1MXWzuYtq2B1waCM8N9eAeuHL2AC1l+YTyar3K4Kt/kiSN7xQzhNWZ0856YEMk6FyEtY2Tly+t
294K22VLOd1Ee6/3MO1NA+tllF7wWhCX/a2iqvxOk0tRbs8V4Xq4oIFcKPvKoSg7qwBXPkPcC4kL
hLZB9jDKtm7ftaj1A2/Jb5BtRru0CPN/1XJIP4bU+Mt2rKHHlCqwz3QU6JvYk8mnDJ++lxYr934X
NMS4USk3cXq7NhYnVhIsUTMg+ujhdMRT+HRCZ/635/unni/JOfRLf9PhydVLi2j/5wbP25/6N6cz
/OsEE9P0Rf/1k2Q6dv9iQIdA6oTrAtaY1sO/uzw0eckC8THchNqJDxe38XfCAUZfLIACPCOE9Ak0
+R/xOt8Db8bgJoC66nv8NqPrBk/6QSRGYyIrR3bKt2Kzr/G/ChxWi1XjOr4deo4+P7yg2zfo8ccY
nn+6IKg9fR6Du4WO6Uf/cMGSp5aurINLDyLMzjGRf6tBr8Mq6o6ppvL//fXe43zmAQn94X3RXsEN
9R2yGBcEAaM59C9Fm4XPhTlanIpVFUx/crJ6j71xKT41LQEaErbRlvz8aH02Z+lYOv5lac7guaBV
BS+GpSl0U1ZVrMgfRVmwXpmD2n/8lIwkWojwC2ijvddNzl2Jo4fV+5fKBZZuIsnR1woaQ5NLKaN+
f7FfugI8KCMQF9mAMKUQ266fH3RpK1WLJfcxm6eZxxGQioQsXZtieBoEu0UDDJddQOPluKN7Dsms
gS3HloUs8K1tgmB/f0e/fuSQ/l0YAuRiTvVLhk9BTMQI0u1fRrPP4yLNzc9s2mln/8Nrwcmg8coQ
ZuC8G1Bp4dkVDAf/0lMzeIJvqVeBQvl+NGX17x/LvMcfwXsI1+D2xtFPQFlCXvjze0Ylbbaf0b+c
kuy7chFec4D5T7sqp4vQ4D39nVXq3ccE2PbFQObZ5WpScYto4jBzkpA41N5/6nY65u28fySTs0Tf
zvSu38sYowSW7Go53mXhIp7YnRoo+IhQfVe9Ise3KzkRhZpJahpOOhu8c9Ql3htl4b/VN/3DCA7x
igB/NlPVFBk/v9kEyVOShKV/uUSDe+GVjUO2qSmNpKUYoRx86n1ZutTqekWbhu02kzcwHVBWkD91
oP9p9OKIHJPdzJemB/7zzZRVDGW6lExerJ3uT3Xq3NAb4CQT738/ov7pUiGCYDpobC2/9NkJLuCI
LTrvMg94vXFsFKIEKLDUR6iu/tCN+HmpZ/k2diC2wJHD5XK/DF+ZDbCMO2ldJGAESPWJwnlqPAKX
VxMuPuFoFf1pZfp5CTaXxAVP2F6IPwkf+H0zn9Q4zPhwKLmwE5AEP2oo9FWv4MHMFr1SBbVnfzoN
ZBHY2Sm/rqZ7cCmshnIemnl3XE2xfFpB3qAevYKmbJIMvvwuN7DMH77IaYv9/1MCxgehq6cmNpQO
D5LZu88Pz6fwl9rzL1Rl1wd7xSCpzUPrkDqqHKES15qeIoeFvk22bSF1uHcY1XfYlQEL6KLi5Ela
Ah8ywUr5dcUP8nWBo0iYyulU69LDyHZUhqAwwSlt3UnBAU+HHhwDeryI+GO9QdKE5s8hACBEeXaL
7mkwXaso9b2LvuAFYgJQ6FtoiWCJ0FbiRxROFm5rcdI5R4cgHTyJSbafd3VM0hx51nnikTyRe+FZ
1XRcwwBUhKOAzXaY8G38yUfcBJCEHiRrGSHS5wgFZj9gwk3JHV6cenNqSInb1b1DXF+Jv9wrXaTu
CeMUV17gravvsS3HFcodLLAelOf5F0fHfDKxeiFZgjP40CP5D4y9oQyfS/ib9HELlxh6J1avSFnM
Dj0B3NbApC+S3PTj1Inuvg8xfg5mjr2kkpCZy/o7BZs5DthhTuij5XHQAdOg55cAU3iLv9yfsto1
Dvxnpwb5qXV8OqHiIsX7iedE3CuVro8uBoivMjZwwIls5yy9ei1RWxt/QfKjV5Xgzh0hXXgcpean
oKF753HS8Ftqc+xeB94bvH+OZaddrmGnhrEbIr/WddYXx9RfYIJqIcxBNQtJM6gbvYqLzBQmpx79
CXy3C5fTL920ZY+pOrDhCSDt8o5Rg8tx8CxCE6WNo5ccAAQiTQqRnYjw4nSUtMC31JnyJ1rEZLVy
MzgrmnQNYmNewzZj/rV2SjxiTe7oTWbR+NrpU1ImgD7IhYDWSzD5idPuNAgzSYSEy6GI+1ZnCAoi
w6VdbqUTsRcNg4DcoSv2ZcwVYVluJST561VUeG0RWB08T20XPId006DsND1u4pD/e3IbV/e4rjOa
CDcN/S/NNDUP0Zrr66qbql2HmZ6zARNwogOOlP1FXrWQCyvTSlDVssACXNtxZ6skfMAwIccCJqQv
thFBoW8iHGYvaz/DVKMu45icCQXQT9tji2OqfijRKe7HNpPyorQNyZcxmZEtrJo7ICOCJ4pkrAEM
+uF75K8oDFwx3mCsMGKHtxSwFceSlWm7GlR3tiX06wHCx2dMEEmpRdoQvsAkhIOOMe0Vrc4+PRgi
BzKGUeY7B1Ozs6kd25u4mIinJV0z+5KaDhz0cVy9Q6P0b3Ry6ehBdGeRmsMnLACM2atcv0DFbC88
n2wsGF/++qWpunKPqGbdKmfiM0ZQfXA2n5svhSzEsKO3rLBp68WZKUaJol3oee4MxWDfUQNuIIrX
B+jNeOxgwLZpcOK7H4H8zqGzyPOiz9RBB6P+lqTtvM+s3LrTcVt/zsvJ31a6QRfd5EgoO0Vqetk/
i8FnfgB0kwNcZ9tx6p1DLVt+UWSBP9OwJHUxwTwQBRXWKqGg/4QTexcLL9j0kHvS1nx5OV9R6UZH
ePhkgDU58mo/QfCOz3+cEM+SZoDiUgHLK3SdhC3v3bodP8ky7OR2atRhNEYFTWa/VEK1n4kHdpEI
OctBWYm3Gyvug9za+o5dCdugleX9KvS7eSNTmy8qYCFcgT80t/YwylvodQxqK6Qiez71Di08C/EH
Ma2dfSsHt7jE9YYC2/UWMHRW2+E17W0WJPLMnQeNHxM+hwPEuV4gbdtH4xJAZyezDUCVGDZ6yLTi
1i2t//YpcWiYnRAvoav+OKiY/TgagwTbdNdvL4neNL/NWaQ6e+PhwZSgMDNkX2vhHKUUba1dOAHc
TNJn6o9Z0B39xYcXdmo+Scmw3bZiom9SgtU9EV6eUs9l6GwcXO1aYxirZP2FoPBIftdy8k1rcUj2
lRjUvin8+RuclI6EntIK/kU/nwj4LFZHXC5xTm+WNB+JfS+yr2oangtg1X3gY7m+TTTLx+dqtUbr
Y76SH3aM3Cy6mUDLCFXJy302z92xsML1gEkJcooY46NNLPz50xT09T0tiu9utX5esFD9gLsnwFVY
Yfzlxsia/FG6r+mQpa9rns8f01Hw5ZjxxB2ByxKZkIoZpXqWo9TrKiUuwgAoaLfMlay3KmQd35Zo
AchrjxcbNVirrwmy8O7DdcmtTV+Xo7MJ+Qrk0YAnPFrNRB43MoLqeul7/8MKP+dD5/jjfZ1H3ZbE
KfWCW061b9FgfMVUarocQrmCyCVuHm5U5OXbkizizTyuc7zBcZblgnSBXVFH/gV0ha+JtOaP85CW
8OhG+7rP0+BLOYdkR/RVFrNXNuRSg2GnNzGg2XW/BN6FFc/YV2VTqp7dfJbI6KEpNHkwXuJpbsG7
IMitx6lQ5weLYpbkb8d1iXQiLWY5ZHABH8JSSpTl3vpR5hkZYHpc7wbCoTbxlM5PYzV0495Wys8v
lnxZgi0iDyvcRAlpRDfhAsB9FmejOnLKta4KsbafIDq78dYiWRpPC0vYJbhoNN/M7PDfnalT16OU
09nCRnjZFKqudjLOElB7h+NFxuJ2hp+Mk9NSNt5l6SSmu9SdZgRLRYI1IWLP/qlcBsxNdBVcLbnL
MurZGEttOzk18w5t35igE2nd60HoNdjAoHKifVQJnwXRmb+1Ls41hxivMHoB4Lu+3+HtWIXrUY0i
v1e1030aHa0eo0r7+2mBjL8WC10RvMs3vg3svVnWQuBeMIscseuavULQYR8abCylSPTOK+JOAKin
lXNKUwFhbwM0Ix/ghy2f7H620KkM+LHmXucdIsvrxQYmaHDolEBa27p5rM5Gxu53gMrlXzLyhpc5
QGuLwQspSDaNXrWl+UXXpWgr0W+SCNyevO8u3/UZbKajGOT3IFvSW1VAK9isuRouPJK/WrrLTbdD
3dNpBDB9j6qt6T9YFX1h1w6TYRenRs266mWBUdTiQRaM/hBhBUfglOWL6TNmWS20mnQtPoALCxsf
iqb60MRVhXbfXSyIwx5frQJA8qHpk6w3Pi4ZsbX+G1/3f7HQP2ChyCY4mPz3UOj/reCfgAW+UefP
X//r/7z9iX/z3N34L3owUQiVEg4noNG/ee5kU//FQRGBDMdR/LhC+LZ/o6DC+QvGHD8Ozy2A9fmD
uj3gPwWAiBGtDjAYBDX/ibrdkOZ/hCW4HXqDAVkEDvobkNd3MGgkJl3Xo+1/y+xVFt8hvCeevUPZ
bnUY4w2Fqx+hUubDQWmvYhVXhJy9LEklmyuH+OrOPUjLpxVUIpluS3K4EhO7ElUo2j71dm1hgdf7
MlzDTU6Q8oQnoDd1/rT1KqwZsRIpRuV+IKVAMq1SNKwzIbKGm1DR3oV86nOgISxvHYGJzhC9k3O3
WfIiiPttNS+Ivw/NVCgJ0UNlGMP+6VT9DrQJY1JwAYcj/h+VjPv+7bQKm5tBrcE3qeaJfkyNkyNm
1b3veeV1nAYxl1ycvKm/d2Gf6wff0Mj7LY6NPc/TOHO6fPphbN2+nY5/RJHdX25JiNiBwYmRP3BG
/B7wFBxa6lb16atT2UF5jQtjenJ2pDo8y6wwx9SlFjlkI9g6MhphHi7w6zaFLdsSQ02lcTIRI5v2
RWVPCuvBNUlX/PqqhU+xHzjZro8ZpuzWsg8h64Q3K4mR/FhNOiVSSztlzY7/IAV4B/cBW5gxSFMf
aVdMW+Ad3JdkJQUAddI3e4aN9jFocqu9Jw2qXW9///aYUT+Odi6EGR0SkjAwPHKu9zPgpKu6i1cK
yVcMVFzH20sIBT65hjYzfPFE4X+YVRuwguswqKxhK51UTPdlHjR/imR4h0eZO0GFbTi4wDZgNu/A
RwcLU5zgivB1UlEf3uDsXOAsyZEB+vcFnJAVR7HfP/svLznAQ42lBPzaptJ/D9/in2gJdi/vpRqx
otG7TksMLTYTyVVYV/3+Wj8DYES4sDShEcJngpUPVu67D+oiHS5lHrivi5Oq3P/mIv3KsnMMfBh3
KUdVXnGlQyOc+/2Ff31IxhAMZ1SF6AM4+P/8gWFgqZ7+r3pZ7HjENqkQVYQlrGvlvN3fX8r59ROi
X6IRFQIds3i/Ry+LtnXKeXLrV1VhuyOOORjFpwrn3Y6EEciEqfywxGti11dtjpzW3gdTVq6PhRJS
epu6YkGksY51TXyHsROdsG02GSE5yZ59pI/j7Pv1nxDXXz4METlYgAlaF5im/NL1csjWBaywmxdI
3D13geanLL5PjsYiqW3rEI+opJ7oiP/pZf36YYwvkUvMnmNUP++XrcQyGSx9YH1dA8gm0ApEkFNV
iUhmvb11vMpV1ZFpUopn9AZwmnZd3/eYW9VQ5KeHvF5nDJfgK6zDV5xRivjgwQPQlwHEEshhv/+0
zIt3CwU3KBAgM00w6PqVJB+ks+zrsW+/ZhEOytjVRnpYb1W49AyqVQPsTORgAjrdWF6SM5tU4/ts
BrhqahbLuPRT/cIArIvvobJ5M2x/EJ+wtnV8gkreFmBCFFhdggUn/88qjTktb6dalIzUiUM3X6fp
UfmDL9A64ItAUDNLtKWyjAu6eqmiOwzThuVp1aaE2HTLmvAuXGzjWeTtFVC3OLh+Z6zpumzOQZNC
v6i/hTPqUWfjDYlab5n+cfCZFFCGZr8CRnJClUWMrYWDU8FnWiPkvu1HYsnWxxVz9+lh6rtwulcF
/2beoF5nBTFxoS3fzM2QyHUbamDOgNvCkxYTPYn4HQhi7aLI0gPEdWLaNjikuPxkiIyVH8mJFKhD
1PxLNtwNs6jZzHS3FCzBqvcL7J6LNObSVk6SK/U1OWJcDVmoxMQR0kT31EV5MB0T4Lj8uvLh4ZzN
DtEKl1ln6fGCwNmFsbREiVn5MD5w9GU0qYzN0k4Gs2d2EWBKf5RRN2DY2PqNLMvj3w8QFEPGoza0
WsNiZ9uJxQsN7Ibhp5bULGJVLWyr3ncAZfwNaoOui62SJXjj37+jI72+33skUeQZ9s9Ri7UcdvwB
72D0yH+HfSbBlC+01/JM6dtbxRAFIBjCkxz5gXkesvKiqfoR30gni80VCWematPY6PNapBacqXcs
9Ga4tDE+Xt+9EsN6wh8xDKnvmyFoBQbenpHjQcYqXObU1MTgH7vUhWCLKeti8wtB0pwE/2EsuiKO
vD42mC9dvUy8w3YBp6ywKKAlmXyMCIflneDhA/n3PAmbCQZLukKUinaFs3j8N03Ai3mIIoavf915
ydSkhDqaFDoYVxOrwL5f4a7W+5bWFHfSQ2jmn9KI09p0EavJ57e0uvWZCrCscE3kyw9w7dAuYGaG
LoKn51/OY2HuxY8zY98WEuSnXzR9NUaKt4aEO05h5HF7BfCBqdsS4hvzG4UQKviM6wv/sI09Lbit
giR0nrHDEL34jiENsXKbNYKrjQaaEtA/FsPCef6QklLOEDWl9fQgo4a/cvKtmMCiGFgbKB1hJO19
PMqne93r1SweGfTw56LzejOl/dj8UiKHcbOAWkndCF4lHW96EDnUZbJsWiGVPk6LzdHyegIB5hd2
vaIHsl2pxcyo9vIcL2xZxqsTHJeoChakL/ZDnAV5PO2I8cQHDaCuwjrhAEZxgPGTSu8wlDr17R1j
G8A7nWy53gZaLwz/SOFS7O/jegZ+pFCg230TBsFkYlPsAebcNkwKL//QOrA3idcsRvOFgRDxHzq4
zGW027miKw6A2ndDq7ZLpZQ1X5aJwjYXCybFt+l8bI6C50Y5NKsIvi50inV93SU+8TSqjfEqwijO
n6s9CzHLzZ4jfKHhYsmxjWMUmmG0TBs0DUN2TLyCsFBYZiXLbPiyYpgCIZTFVvPMeD8RJI+bXLZk
WXpFWNnoCETrsTKDJy/MkiKGWePbWerEjEt7XBRjKPHyrkwvWyMJlofOncYe9VLgsVSqDuEFLIOS
79FsFhiUY3cDjOyy5BZNN/KVGpRK7AVYbpKVidulbVZBQFNjvWfnMhmmgz3ImZ/kCNPx33AsNetS
aU/1cgfj0lSEGUAsy5P0l5D3N2QWq8PEW2QuOO6gGFBT13tQ2vn6nQ4uIwjR/jGq1MqN48c0cmnf
AeyUB5ZLtqNJY83uYaIJhU3tI78ym+wwjB3DcQGwa6GdRr1mfdBRZvkfFlv3sPVYogL/KDtUkdke
uRKCp7V2TYllW3OpX8hO4jSy+qM5h7Dqm5czt52HDXHZs6oir8uK2bPOx2JdexrtkZfuumRukj3m
mkn3EZ4qD0+6a8Vqb2TI3LEoZou3hDxHMLEL9P8MnijHxgAZy9uwJgjJ/DeEJR4Dd80XUziHLcoe
uVVWxKblYFzDO/ZET6QASqoqtZmfVpozc32gfOFs5gwZyo2LIBk34bikhUMPzdHhFwj8Vf/Rrpfq
IXbdGFOvvqdBdBE2koy4sJ1G+YILQmfBKK4t/zrhTr0tgSp59yVnzV0PpcAI8dUvqrXHZSqs++eZ
DLH5wxpbWPPMVkVnEE7dTBoC+XkxwpyOjEQYgvMcRNNN3+ER0W6g5dXOFfx3ENwkGiZn2/GNsC3H
2LpbC3bhqfeXLVTmyZT0az9rmOGg2268gUqhh6fYdUb/Y1ihBkq30NzLxUK56WqCVSVCGydhnCbp
cD5k7GTVVqzVvK67OK9Wuz8khKQYRbFOCGQfyLQnSEweplik3i6gQFsf0sLNWja+cBAXSmPQtfH8
wXW2JA3FBDPh0aniHe1AURCaLtx+mwZVeoSWPOy61sbFMYmR2545s5O5h0QuZMdvBrpbObooL7Bu
ZdnW/qdRdX3Rntl4YUgcT1t7WR6WYfGGa4s+kHWPrZVaHwe4l9Um6MOwxy4IGlBr8gVEL8+iJUCu
s7EntBs7nCiq8izJB8ika+tHNQBs2XputhX9qrroq1MXUfOa4fExLbsyHHT3LYauPY7bUWBLRytC
BQOZMUnTBZjclHaADX6CmD28QdZkleUZpqWUtdm3DA80XDe3bYRNXLtzgkGvIZ3kwcOzC7Nk2RW3
f1fftq6S0LlHX9DSO5jb3GyosvZqGXyadSClv5PJ3CfoVmy8MMqjnkRANZbYMxOmJ7SK8Q81smAa
wto0/tdBzELC5O4iUz72bOBMh8wPzQpH5KOpMNFSJzhAFbqaUyy2PCXn6HLtUouSFAvBia0He/GC
XYbuY+quZzRX+Z20gFpT/UHeNCcHUcCcAYrBvASH3rGr8/Bz0CiT/eNIWJzxGYJKsAY5dgHLZKAU
lX1UIiB1z3w3oAqebWo3nIH1LFnLiig3mwZGiwkewl4NL3Q/kZSwesfYdytKosblnG2dk+9u86DU
JYhZtkFQ92ZBrCuXPRqpvE9pgn514AXJRpidkwbswp32aSa49og/VQvp3A9gDGxb1LD8MrtoE+aS
Ctqe+1dxYdbJ0hcVP+IWTswdNYlUDsEnPSa7BEgmE6uNO4x9+JUmS9PC6S5Ec5W2xcS2OEhpaqlG
ClOyZPFg3hEOGuHgfMduAhXyjji8aYS2QTvYdiCXJQvvNrbh/9fXrOHalEgnuCfEW4Vd6u8dDIYZ
75EsZoNYhPFs7t7xEosXCdr+/9g7j+24kWxdv8sdX5wFbwZ3kj6ZSW8kcYJFiRS8CyDgnv5+Qaq6
xVQ1ueqMe1Bdi10SkQkEIvb+92/SoNpOSUHTkeMVQOHqc67wCWSrxSyfv+7E3PAKLWRtzVSkiPr5
jVXRuYW9ygwMhdEDaaS94BgNsYiepRhD5yviZLCnt8fIgWkYD7R/srvzmxAbt43F+IRnJBlsGeKi
xNFliK9m2HJh8K3PmCFnu7h2o2LYw5h0yeOAPcm3MuZagU9CyD6J97VeqqJC71AVDCgFJtXI+27D
YinA64xxmQxMXruVDTGdwtkMVTXfV7UQzk6vo7b3r7AlNqvk6IKe83mm2VbvgWUJna/aZxSZdzku
l7wiDTa/AF4QlfkDYU/W9lNq5LTGSWOoBWaFMmnMbWN6zOFW0dvpGvd9xKEpq4FCdYl/MVWgawlV
b3auWo9hnmI/v9S5A/jCzx7Gxkv+f/WnqUoEASq573FcGjGfy1zGsadKw8yVkSrmrVp92rfXI+sc
nksuh4qHCrnH6oqjNVrkI/b+QNQmw0ePocmyaFgLOd6C1ATpxha2Wrt5aQbleTEYEY5aUd76hjzj
FxQWRe1QTTxbcl8KrlXOgq+g132iwApMUYn8QDbX3zCqSMRTLyC2FMTOy7pjc5kG2zrag9FlJT6n
JusMCrlqAplK0rExRVUPpLUDyksaT55zNznzdLBQaU4HGELTyGzKtJrsqY+NkZsSvlU+baT31Bpt
5Qu+bTIGGYXBr47Yn0tyTTZjFOFptC6jxuKniJ6FqCBN08YfVi9JptFJotGX6Dxj2pE+FlGLn6Fb
W/LOnXNLauTsGNx/LQ5U042oXFVhqFBUk+8FQhXyETPU/i5sw4in1hUAugw0fW2G7yB6p6RGCRys
/rnrasedjYaed98wSRta1T+wnFyHywPthbPaKmv2ZHdXew45PETOjyz9HTQewh+mzKeOenv1yj5X
pVWuFZD5EanCO21WXd+3amGUg8KPGLJPakl6uj+Ul7o94ivFDZlVx+0EWseNHAxPveJ0y1F97kL6
U9L7IY22YVziaYP0Ym73TMqNfOe3Jj0FB5tmUx8wY+/ZOuFaVPyawO6IKtqmTakqUXxT2MVhhrx2
jWinGLLvG1gWbFIU/NJdtiBXZr4Ool51gW+NRR7O6kNX8zhM0ZK3DL/3RefPdLx276csdJokndU/
xGXJI00MqT66xB4iKkiMkWHXEXFZ2siwasAR/uA8saLgbakNq+MxkqczZm2SlDglJu3MZCC2yuzJ
qkbVoU9vOweeuKrQLQxySj+LOvkbzAizEMjWDHQ8LGZOwGXsUyFcBfnwfQw71WcSJ5/HzkrDPTQn
TFkKvu8nsNopqgZMhZODg50DzB+iFk5w1qkuS1/v3O674w5qevO2NHLcazm6PsbE/rwUbmzUuGSq
mIDnp5HVJvr9uQed+M4kW+1PlWtbSMFHNmv2ro+v9YoG/psZaHsG0LGH3QksYwtu8+ncpdUNFOV5
Zn0frQJbgIOMC5OV6GCmyWsYw9bnLJzdik1Doo/F41z2eUPGC0wR+m5QCDXZCGh51d7ztjP/mn2U
IlItQuk5LWeC5zYDP3388f+4VRawMIWtcubB1/80LngUISYbg+c8dYkx8jk4oFRbyOFKC/Xxpf5Y
cxbAMDbXLpMgRBOneDdlVGKWFFBPJN5YuLOHE7YKD8YMi8SkSY9wUfzky52OUAweDIbccP1BTc0/
CMSiaS0/Ar9/wmRO7VEd2u75Sibs7DeRia51WoUB9T7FxMTPL7np6eJSpY45n3CZT28zU1MH9yM1
VeV1wxDoPdY/lN1I9FdkPYJJ0Dqi0AKl8nGHZgf8Z3fZRCjCt7XQNnhMkE7B64zC0LeM1HgksM4j
bKbOVWuepHRqOyJvVdX48QVP/J08Za4E7MyQ12HCB3z0/qsRuTCzmUziUZTMieK1wGqYbY5NceK5
hqLJkUrGCao0or8yByXq+uMP8CrZ+P0NpNSCyKrDWfQQ7ziW+f4T0CXGuVF75SNOIVNUrpllzdka
1CMO0u1b2dKLWJXGeLWp/fsXKK4h/KC9KNyu5FwY3m5OkcJVAa9ytIm3uELlQ7cw5xCQLOqIAYOD
lW91mk8EoJF17Nbe4KjDsscohnyqONSVi67F7kQt0nkS8MgYxEjSdJ8B0a19inmz2yeMlv15VWWa
qq3aHpbWhNQYEwZgZGidPDO3TqhtSB9WR3yNzw4fy3sD6FtKe3ZNyO+qaEp9NGUcr6ahiuUwxasZ
1AbyEvffj1IBMmn2I7SnQ1xmwLIf3/7T15p9z8R/DpfLAPrdH0tb0lnEGtLrb1XcWNSsUd2pFigg
TYit9xdk/fEl1dvy7oGz1QavMxq0Sbg+nRABGJRNXdP6w7cgchXGKJPAzc5RdpmZdqG3Op9AMQMl
TdQIcYgHAQtbfZqPP8bpN4cIDnceXWDA12bwfnKIluT8DjzL+FtWAX+eJYXoinszG0xxNNvuE4nU
6Q5iUZwpSzHbRWyG2uRkkbtYRiZx3baPfYOS9wHnXLUs4Puqyurj72WevNL8dnzLcBNDpcO5YOkn
XywaRj3Py968L9H1+qsQ+LKLNohqEjrdJB04HRYMvAv+5QHYsC5HJZamWXNQmROHTZF+oOVR8/t6
wL4cHGG2VaGekNL4Fdd63grI5LGCtUZNwQBEFOFxuu99V8HEWcF05K5HgsKX0zKHsyiKYHKzrfS4
GNFVGTjINXtNYx/NN7BUI/uTdJ2T+809wHfY0nlPbfwd/5iYOtD0g8JFiCqLVJ3MYcWoIiN/qqJz
/vh+WyfrWT1TNi9yF3BzBNc/Xc9DVYOpGnZ459vV67WkA3Sa4Q2qjia2eragt9l7DkmHu1COpUJJ
f/0keqkQAm3QubmO7Sk8k16wZqczCyyGhr2WpVKbjy2vKvluSV1kwxaTFhqmNTGItMcJBhq0Jb8G
f0yL1BBJw7qEd2f29Zn/1leFeuCzk3IV7XU67r1BE/DmFMZL/qZ6kqlB1TIsiCxWz70TiQKWf43Q
eCNZuykzD869MATlgAdvFAMQyMe31H//+DwP32xPheCiwOQs/MOrrOEbINevwx95b3lfUwERfWMy
Ht25mV/bYPxEycC9Dw6Tn+ThqrZJcijMLH/osenBD96XJUNTcsADbVIpAnHX3If0ry1k3LaPl0Sx
mbskSK8LRm0/FLMWfYLAsWLJLMe97J2wOsQogM85keJZedKQ6K61qfVlZo7cn4ViSB0cPwLdxgvK
yR60WetoDrD6H5ZtIK5sTiWch3DIOPcm0a+6emrWzMTzh5gZPrp0kylBWuMCySEyMMLrjPwR1oRz
QImi7ArmRjegIQrvzuR8fqrjynAWoXBjIIyobbdmWpZ3GCLJh8SyYnhQumaXKw3c7lsm0VwQwitu
CU9tKYtCuUtHmW4YE0wqmojh8nIcApiw0i76M/iU624IYGX7cZp+kYgAQc1D/Pfxaaju5lQCidmG
BhtY02xyRvVru5v07+bUtY9QrnEXlo5cxqNbkDTXJmviWpPPJDzvzgwWBGNlNjOHUkFpdU/pNBXw
j9c4UfnM88LTxESjsSZyXOV3Ct29/2T5/c3FMCOEkEWOJC5CJ5t1ONuUdkQlPiNBLeAIjfqdUYKv
LoqCTDXbkvR/UVVcMyL0sk/qsT9W/uvXhKvDyIZN/LQfkU4bVJktiuemLGlckXIhxygsA+Lbx1/y
9Tf9+xh+vaWo8iAe4AqrlHEnx8RoEjfew5V5Ngia76k/OC4WFQ1PssLWy7spzSJUci6NkIbcCWqE
hHWSb3FTdhGZdtC+IOu5l8IVwVmpNd495y26AXDFDltrihezK0lANTvDvkYBWf4sJN58JfDsdW9O
5pcgpU9dGJWh18soiy4tJE0E43qFC3qTMYsz0AHtdBFMz2kVdYwSpNgYkaM/6VCElzPP75Na6EQ5
yS1RZQBlEPcF6aR5WhIYBI+Ntj/NzwSlcfPjxIq3VpXmu3Een0ojyL9ZWjCupBkx9GgQju7scnLK
1cdPxlF3/t2T8RRZU/FBUEVwjJ8USEYWFowPYu85kgwOgNNEthh9zE5XuN/P3aq3i3HnFR02OIlW
F0x7qmJXgVudY1RHeFvuRdrlbET2zpongDMRBo9FAp6+FJl2nkyld5yILSytwroDA80vK42HtnAZ
jBGk1Y2MXVKCqJdeHXg3lI19tVFRz5ObJheWh3EFChQCjaOqviycLleu+a38PuWxvEehmF1rpc8B
4Y7GsLHMbpALC7773ZAHMUq2BheqPh6NYNF3ESMAL21SBiGcibe2o/nHJJ7sLwaoNgGlWeaMnyz7
97QkHjH3luRbyl6XbtY7leJKIGGeuxdiLGQ7Fxpmhg91Yk14QTSlfmEM9BKfXNF4T3x9vSS1AS2O
YeIEAl2Nx/2bHB8/oVwUHJ0vaHjsM2AzrViEctIOAJXphkFEx06PK+Jzjez5IYnG7pgkgX6t9YG1
+XhpvQod3y8tSk22T5OIA5i4p2RAQUY6QZKkaEUjAwb69ip8rMQc96ummHAN1M0MhKOo8FbBNIUo
1zR2SROFDrsCJwkCHNI0nIZF5ZJ53eW9gn6B0Eutjc8zN2l3jWWNF66M0aDgum4vEN4Qwtei83r1
gy8kuSV+tfRxham3Grdlk2addk4sljKMHzzt+KpeJPid4yzF92YTDZzey8pIsmPBmJeK0kJxTwJJ
XkIpGVJmuAw9H5ye1pRapL3tzLHcx0VuCTx+oMuwEhkXLUnBaq+sICkZucKoG5loMlciDjwn7hnu
w/lQB4RHVEntwqv1zcrYK5mX2OqYnXzpRJV8leXQ/bQTZNVoFdLwM+Drz/3Hs+kTYFxDmOP5nG7J
lskkNBuH7AUbbR2xzBCk32F5TEwNeWT0VN7z3Mpw75ba94kkUbyR3L4u/hcLFosIymYL5ioe5ycL
FqZUS5KLl7+EhTvJ1esDcWcZ58ckdzvks31w1wgCOlG3hes6CMdvsS9I3ImJkLn7eMWeAHSvb49v
K2yZrUMlOJjv3565kENP/Fb6Enm6e9u4RnuDeam28gB2D5yL8kLmTXdWY0qwz0fLOO9Kj4OMcM3x
KsGUFEJyOfTHRJPWT5jzjbPw8RS7/eRTvu8B1Kd04bs6vOJwpmkqT24ZBq9TETS2fAH1bqJ7Kgun
XYIkTguJN9yF6fYZM6V2dommFE71M8avB6kauTXDlmjw9sEJ8uioE5R5bwpbMiHhFNgQy5Bzu6PU
W9oN4963B/1fncXdVL/8v//z9FwkWNO2NCk/ut9VE6xs1TT/Z6HFF3xYSRX4m7/zl9RCJ08EqAp/
cBcAFn3FX1ILjehV/pPyxlN5gIjO/yW1IDsACQZnANpC24XvzyL5y3BG/x+8U6BLg0Dr7M+kwf6T
IMF39QOWL3RMqqRzAGqhoFsK+fjtwAnlYCRO2AwXsniO2nwV599/uxt/Iw14jzD8eYGTAkWMCDTq
kQv4KQI1v1jI4CnpL5IAM7znjy/1ioz8+8TiWhhY4GKBbRxZSn/aVk9Ga+QOZLTz1MnxOEACrEF2
d6cF5VPWOI/QtSIfOAKyCv65VOnavKxwz0zKM5yWm6h4xkHX96LLSNoxecXbUETK9KmULwnC4qQ4
SmG3mn3QUfTtc8bvobjzU52JIWbo4d3UdBuMNJyztkuNq5Qw9AShdtiU5HMxoMLuTDjdwuwhTcGi
6K2gWzmQ/+PstgnMqMfk2C7R+EM+8QuQXLyr2kUpzTOBKP4eZq085GEjCSgitGTYEG+VW8XB64iV
ckZ3vvCNzBketYokFcJJigSoBU6L/hq1YkPJnA/M2GPtFvQgscs1E9owwOO3IxdxDLceBgHt9vWJ
/HfX+GTXMBgWWb8t3tVT9/RLinXxVLDf7J+f4ur3PePX3/hrz1AbAzg9rbLNAnVVsMmv9FE2kP9h
gRuOrTCk37cMlUSCwYcOnR2Y7FXS9deWYbBlAN6zoZDEi3uN9U+2DChrJ5uG+g06H4uNi8wK67TD
JliskY4XIhCJbW0f4QbdHEpvmsy15iPbJkFHdYxWeYbewc1v8Vxygu8chy9xNTu3xAqSVGlU1h0m
lOMXAueTA/qQkWbE9PMQXbnLNhHMdLcrja6ku9FylQsURxBY7vWyIVuT1Dq19rOAJdv3UBkuPDMO
msXQ5P4maeNyzylrLYnsbZYF4X+rsshtvJF9ZxMnSF/XuMVdZ3XQCTRIQ3jMrbo+ttLstlRJzRnC
4uEZRtyjXXT+sx20+jeATo89I6kfkQTrS7QV7t612ifcCw2+rx9PmO+aIj7MUzzu0DXZcE6Rvpep
Fo4rz+s3MfuXCJfi7VX38OoreuhGeScXaHbTSy2OzS89rr+2JK7MSEa4gkms30xtWd1AhSSfsNO/
5NBn70dnnC5BBq1tbQZf8OIm/V2H02H1xbWdaqi+pTAvRFGIvUR1v9TTJDmioBj2jhsn57D8niAe
OZi7EwwHApkdGtwStnml9d/bzAv3U+hYG2x48hcUIWI9p77xwsaLwNlvRbULzORFSlOsA/j7X5E1
UV7iWB8tmtpnkF7k/qNpSuwJPMiJo199KZLiSwOEe47VNOTMeOi/hZ3mwHcBUMJB3Vs6tYdQ2BvK
Hupu0TsoAZKguPVmyBeLUI/rvVqR903fuhs43rReeExlkPVkg10rxC8+fe+tcALvra3eWy6Jljkk
6YWbGdGNnRnZ1TS182U4xPoynu3mGFum1i4SfXS4ioW9K/3glvZA4MyhWcnt4Lb50Snq6RhPrnVO
uZluKGKHq0E0YlO27fijg9MHrUm3OowhtPonTUEqaU1sY1tAEz2KOUx2I2yzYxcyPIPKOkRw93I8
Y+uaXsnAvHMxydo7GKifq0XSefrFALcIqCogSk9AJSMtz+0D4hhb+WCNE1r9xprMTWZlzbQcCWXE
RCMGtI1NZ5lpaBsXVWEGh74oxhTWNvDEsm8qsYGCdUwaPpTXuPVZO0/tfSQ8iBx9ZsY/KzlX+Crn
wQ6Kt3tEE/OM2ktHDQDOB60jcunMNaKFx5lccqu2FA9WD77ArobYJLxDHZbJFdk48SYHd/neu0YO
DGu4P7ImnM/msQBKdXscLgaCz2nsuuFrUNnWlZaFJP16aCZlVwXRssyG6VANGpmWvh9WZzgNDzXE
YC1eT9KcrzjNqvXcBOXSdcdyBc/S3OPlL24QHjpb5hHywYmd6hrKRTxh55HRwgVRctBqa1o4xCgW
S5/sRti4tFYLE3PrJZnziDlFP62NuU+3tHrTOmFGfd+PzUjb2BibmOJjFQdAOaKzw3Ook+LKdRsC
OHxxl0AWvAksuRPI5y8HqaPeHr0zR/JaL9LcHPdJWAw7f3Ar/OBNDbTKaMeFX/vTLXmi9XnR9uad
yTT+MdGNZqW5WbiQg8D/eUKLvy8pRW7HtCHeHtK6Ndb6eeFpa72shuvIboQKy02XbJ74kUsed+WU
MSEJCRRuvQlWEWFv+7kxAO8c96K2m3JvGr25L1qJAMhoyWYAsWTgEUZbQfbkKkzqO8qFKVxMUGFv
5yCeXsjaJauAoLjdlBb2NXmp1BfCAAwAE41xe3GyLR4X9Qr9WLfQzbk7JDEzFazE7U1Tl9HS9Xv3
XB9pqSvMzfdBFA+rMCOX06r0eDehEV9qYx6sBYAxvrut437jEJx3KDS1FyNtNGxPYvz9XVv+TEOt
urChhd+0dHnL2i5e/TSeormI1o2R5yuz6vstYhpNLOuwib+Zc9QdRZHftFUlz+LALZeWEPXBxI8Y
104H2Ape45VuJMFlS3gqAL0M57UduWJb2ETAm9bor9rM71fSi+2XaCr79eCNP7AUUbYrylI/zIZ4
KVxHO0JRbxZV7Qxf6jFIlrZRzzcuaS6rzqrcb9KPeTcst17Njp/vQSvG8zKWGhtWROfnJPZjlvdQ
r4kOuTDCstzOemU8DUVkr8Zuvg8lW7o5TObOgctbwHUPndsEVseq1mefHM38Bk76nupBXwQC4sAa
rxsecMmAf+Ul/fWALROhoE6xTGXRAgyU8VWat+B/WhMND3rkNmeB1XhnEVbaPjtoGOzYN7Vl2+nH
1tOsGzJcrySYLo4aeg4RRmRLh7V3l05mcRZWuCQg+t2WgVEe3RnPlsDXbrIpYKkxJoCGbYXR0i4j
f5eMrtxExEKvW0sWS90Pj2lWZ9vKbeU+JPuV1Gc9WQ11Ye95oeINgFOyjTqZLswxb9aIp4pj5Ai2
b/i4T3GiAxURgXSY+9b7YXh5/l20tXbhtOK6tQrndvbtex113kWGT9ZxGPCph1k/b318Q9YN5MD7
tojlmeMWTylu+/s49aJNkyXVtpcT3K8594hc06L2LGFYwvwism9a2NxXM1KDlc/J1TOrvTai2vyG
1cZwDDiVoQkYYf/FSBJtR4KqcyzqJD2jU9hUVqoMo/TLzLUfRm2wF7pf5OuEGOeFF/Uw/P2o3srO
by5rvzOWY4tGRm/CFz+L2AKjON76CEYQC6BUbJlY4qRrD4ca96+vfaC8eVq4CvWcNyvbdeafTpPf
xUVZLs0s9W4zIkw3HeyGJZ8PQnxqnffsqus6Nh7D1tbIOLHjy7SujgQtT+ejOx6hZNv3WA+VZw3T
vbWtiX6b4AKzScYsfBRyGrf2mIjHUSsJdAygTVS92e+9IcVf2G0fB4N9JUA4AFjXY/kPkQ4v9SdN
OtNKTBb21346nwXBhKtQlB/GDqdQ1zZJjikI5c2riIGcXi1j3cvvcYwpbymqskPZ+Bz1DvKwBRQ6
P72sqs7YIgWoL/LIJj/TUjx7XZwPFlhhiT3MNk5t7N1iMzp6yhZdmKncRWGaOAoodK8apx73sZ0b
m9GXmGSlqbMc7OER+5IUDx0BJDkMxnyJ+0e6zMgfO6tmUW4cfxifpB/CTW6bmSIla10Ht52ogQE4
NTb58PP4A3JG/ehiE6JT5j4VEdZGfBCmHkWzSYsyqHCr0sR+anUiQdJM20WzyNyl12RFujDsrCRC
0syWuE+76wE+Z7zU7Og57Ei1t8sZkmfhMi9xAh0rsSy9pO5ddomebwYT8Yce1pygQ2icKXs2iC9U
mzFGpsiVNP2n4t2QzpKTEdBB7qjgA6zx8hILSg/Su/Ps2sE5CYaMPo0HlHH6sinNdK/zqB/xvol2
5hiGa6+UGCXhH5udiRZFbRRr7aoZ8NIn6CT0vsLfEcHGkJ6zSGb92qs5kBaQMFNg9c74MdZefjmP
IxtCb+ZLK8zQX5RzXhq3/hgSWLwKez+ufiSy6F0bI7XXnJkRcqZ9Fr4m0HSjH1R3w9Rz10ioGVVU
TfCaWpMKMl2wXckNAm2IwnBWTpBk3mqKSb3ROhWAAzw8vtSvqTgoghfUCM5X/k71qEVDuJnMvt5j
aTQKOAok7Ogqa0f2fnPewKBdYM9QfbN486xsEhtqc+0cIzIitqPJ3CaeU5PfU4/lswh145xJjL/H
DXTmDaaZu/CkezfHWLA1wnGfbcwE0fh5c30InWBYO3MgbpgPWIsUzc6ZVtTFtT7E8YrcoAmz63iQ
OzvvfLUbTCuqPnOFPnFcmENbLKIoyXauyO21lzvmQS9b+0zoONkljk6kBh4zK8edCkX04Hp6Vlf3
Y9LbX1pQhXHRQiXwEAFoRC7pDJp07tzNgLPlMkG98w1jmssoRT3F/C8gzBoG3KpPoyRcduijzqc6
MpeID1tklKi+0C/A/ligRfcvfU7hdEGlJfdpa1Ajt3VZnI1Fmt5FiBa/dZSe9Extf4GBW3RbOHO7
8dXNRtWUbrWgo/tycBy70MJ+EIuqHPu1K2t9PyFfuw3DghkS+q10K+fA2WetKG+6KMDWozGaB7hi
xlcDIdjXsooeQgYARxuYlbicUtd2llnXpEcEeg2RUz9gS17fMo5qy1WI3Y13LsfYvi7j5smbUaku
6nnEBUvDsoTUXp1jP5kjG3M6pDOXWT7lX3C7SO9hQoZb3wwMgumkYW5phbr7TMjhWZFglrVpR4e2
iOoVn6jcpCLlJUQ7MeOR1jnTgtaDWge1l7kKY2f4PlP1UfFrDlk+1YiVo+dn8QojnuRGRAGVWDML
9ASpNNetrxlr4myD/UDM0j6e5/ToxH2yL/BKuMgx38AjzmUx6dr33K/mewLuQwcxNIzrhTWxaWDt
MX3J2CpMVv5AJj1GT5faVM2rXNbhtjP7/KZUdZI1s64EmRcLo9Gjs9CEtFJT+S4ZVlU7HJwI1KUt
Q+VVqkLWcMTRsSiuk1J31A4WrYOpGfAdapO0aL5W3eAXl0aWthbxFS7NWGNwCiCoaGMfmzO31ZE+
2+78rE2lPlwZgZbuXFLH+IW9Nn3pyrEe78gwSTlftY6Gt7uSOhE15lpKz/TqRWBB3DtwS4Tvb6qo
idFMtEYls8X/JfW4jYmCGC/maNyGmtfgOliMD7/BP38DkxrvpwJvOCl2MZDrAFeUY+h7ILZuxoFs
MWO4iLQWenbADMwwe55Isdd8mFnRo1lYKiwEe1xno5H45cTG2vfC81rO6BG6NV91G8wp08nPnLTf
099+fTYFXtsMmIPgdBBaGD0DT/JoLuAmXng1tWK4A8P9+A783UUMMGgmjqTpeqc3ADn7SNPbDxfQ
iBbqH1eD7+VVb2PN/0KSn0GSTBggD/znQcb5U1K+vIMk3/7GL0jSJRjZcnmJsClWzLXA/hckiS8U
cwR4WPCdf4Wj/9s3XzEMEQEEjJHhnwOK/oVJWmr04WFnoZNoCpjp/RNM8mTx2KgMlMKBleNbzH9P
Z9UTni8WbeO8q8I1WX3OdE4N+Nvd+Js39M9LKEt3yDYMX9iRTp3yw0HmGtTxeYf/9SKb/QV7DZov
bum/7vn/4irqU/w2j4F+gblezFUgObfaYzW+dM4ntKHPvsjJTuMl+EhUPZfA4c/Tr6dk1cyfDH3U
r/htEIPyAwoDrzDj6QB9hndyCWw5THYjH3cIWyU9auA6SV1dF0WzBTIu3qYM/9E+/I8v9Ho1bG+U
6w1gOSvz93vmgYYqCwlEdFXkKDo0RSWG+Os8qvPVP3w86mQ2YeiiMgBkPzUq11uXwns0+GKxH93h
FE1cPSqjc737VNpyArK/3kMwcdhFIBxc8eQeUnWhurW4VMn4/JjlRF66Qgn3IBgtmmgsthV16j9d
G3w/07AMpvmQmoLTizpJaJhaBTeD/EpnQS3C+S98exFq/M/Ht/K9ZEOpg7gUEDjzcEjlzCveP7XM
IlKprjWxK6aYZjcn0WmnoQbeZ6Y+LvJcNFf1ZIz0TnN8LvH9/eT6alWcrlEGKWxbjErYmk5WDS4T
daxnUbvz0YqvXeTZC7cZ7j/+kien+uuXhB5BLDTjWqUhf/8lR4zapi4wsXPtGmPrDfjdLCLPCi9y
U59J9SAZp5cBZrKiEJuPL/1368cysYHSiQtVwfHvL82AFJsr08LrBSeENSqfLkKLPHlLT9PzZmFF
MZ6YMeauH18WcPvPt5+G0ubLQo5SUqOTO9vCJ01Jv0b4qZXiR+W5+rBO9MFcewO7jhNm+Y2lFwS0
5jI8s1pdbsbW4hGko7FFdzlsk1qIBzOeLRKq5jZdic67Nh2glVXcjyAqAv/LKhT6ykJsszH6MLxN
dFPil1HI9A7J4ghtx0sPrdt7GJXWj4Vfr1Lfb9d5ZfQ7meLE+Ro2q6FzWWWaF5+Dx0+LrJG4GiQC
W3Qh032s595B92f3m1Z4JdIWZ4rP9UZzD3lEmu+sk78Xaw4Gr1EhWaj4e69mmcmjDIr5Pun4EZEn
jY/X/HDNwjsLk4JOS2v6VevNBery9ohAuLsfy8m+HiDfE9jl4RzLTGlvF3q2yKVhbwAdET+PtXHu
61h5g7qMzNfG/sYi6GJrZ3539GaoTdXsm9Oix3LzHLsQjsKUbTeqZHwdpv3wA233dN3PcMGhco0s
gz7lesn8MpRu+DWupUhxis/ne3dwHWuFIcSLECOMf6e1u59ag4fzkoTM7oHhDyj/6Hb2dd/r/CJ1
gzFzPK8mBzfpgiTrJXmK7qrATeSYu6HFLFvhPKFTelib0FAuA6fzljJPtYs0sl86Zup0/518Tufx
3p7NlwDTiW8j6vulLbXka5eNQAxTwy0RMS8SeX0vc1eJYBEPzbxLG3YMnPd5CEQhdw8SgvOiGPkc
6ehlZ0XgtA+YCXhLek/vUPgyPq+LISR6QBhb2Q7x9ZCDYUSl1a8CUQtwEl/fVqaJRTQHTrQMaPfR
88ApwPrbj84I3MTB3HC5gDm7y6ZJu+1Q+HgzOWl/m1WzvO3qkD9M48rCwAXqGgORSvWC2RkegBjI
apVcEyZpX/oBt5OZjhGuClGbK0IysIGBzpXuIeUXmzqn28MngZj3pcSL5caWYXQ9QV6/TUu0Eegu
EueSOLF0G6M83hq2CL+HBKYErBItvDCHgKSCjBGZXNi4ZzETCe3LKQYrmqKJ3F661LOpFg1po55x
YxRzv3eD2r0KYR9u2zq2rjyjiI6kPdIhN7gCe3E7oAPp9Z2MG9fcNwJjeynHfFwiuw2/QzYlgL0e
CJyzsHzeVlPs/7RJ5vypRUr0pLXDQeDy/R23KGMdycY2YGj4+lprSbILq0Ddj1DPXLQk43OOfxW2
Vf2Yr1F76jtIHtOuQKJ0JOzLvtNx0VkjMCROASd1Y+t7pdg6IHVffTPsH8vQia91pOe7PjFzFwfx
kcYcEByvO9vwfxgZprgNwNuFtMbhSTCQPC9lFFyOAD53edAx3mrpnNdjYziHATbvldVnyjJY+FeE
vZUYwznDtcCi6GpM4+4CKa97NEZvOm+bwDlktVVujQZr9nrq3Nt6snzSS6Z51wya3y8d3eQCDUGH
WA+aYXctIHuV+JKHGW7AruusElx9N3046JAJSUBYxHkV3zaiT5+d2W13Rs8mxNiPQMbQcFajGzib
mgBcTBzQKK8wIW1XFJT2GjfV5pAPrvJlqZr4boayHS1AmPmdThi7qzTwmCp45XzGp43uTKOaz6b/
z96ZLMetZNn2V569OdIAuKMbvEkgGkSwFylS0gSmFn3vaL/+LTBvlUlBFmnKcQ0yzfKmrhDoHMfP
2XvtbG4uAHKRDAgBu/FTu6TbYBWpd0SOTvcaRODWkZF3XLXoCCSnalfrkXZo4ywpOAG6Pb4roB2x
QVA7fW7bIymbOafRuPM+JNl154QrWdWkb+QPoeI6THRIMXSTSQJVrPk2NkqxjA3ZXc7IjrYtg27S
x0HZJN5Cc9lxAmWmw09HL5e9GbnWhUlg5QFISe4SdpvWgHIr45tyym6mlZeEvzqSPx/nbhpvUOdl
p+c/bpa2dV/EkqbrFBUm5hdnvBkBPt90QPZ2g0skw45neOHq4h/HWEFL9PmQAM0zSgcyF/x+Nr0O
Hb7Sv2WZ6p7QNHTbAUZJu5Gt0HYJkp6rso5S3+wi84Msp/BzSlbB45AUxUF5OFEsawl3yWLofKv1
wh8bkrP1qc9OdtV/dT2hji7K9IwcDxqXbpjp6+edVI25Ha49pXP5ytjSdq3hJVd2Ng1Xhka7C+tN
NQUVpA2TsaMhji1KbXp17lCc6LpNhCfQ6O23EgxSoEi1bDc6iqKAxqh9b0yd/kl1w3KXyI5bVxdu
wrjeLalnMLVvlrrnsEk2hqdpwUFjwMigQ95oD3Vij5iLJm69KxYDsr5AkJCL+Idn8KezPLXvCwZm
F6EBkSmy6Q+aDTx63n7NPbARbY+AC7JH/CfeoSwb+95rbG1nQY7wXUUyeYQAxIfZBrPbM7rNc4rG
aNNSgk3o+ZXXEQEb2tOtaGf51YC1voOwvZxscFynhSfad3SpdoXUy58p3/Cj2endA9gYiCmRG93a
sRbdqLT37su0GFBndR6zjro8uK2wPyn2opi2GAMxHcER63d07g8mmJBbpbLlbtH04edQhtrHAmoK
YnlEYVtXs/+5Txmiq1+zzo+dpBj3uqwJQybM5SEKMxYZuscnZsf9TrOm5DO0PPfOA/lD9HlvPWGq
lk9Dq8mn1Krna75U9j5uYm07M2HaapigAxLBq6sl0toPZAiXO5h6xU7LEFw/X3VlocyuOte9MTOd
hNASG2fbpRcM0oxNU8WVX/YLY2wexP1kVTQ/m7jclTB7jsWsQNQ2BbOoVpe8xMAyTj0Eq5vQNaKj
UcRz5j8/y0SMLHeeJgGS0Wq4WNxkunY62FoFrgPfkGpoNpZVZjd6kxZHe57sT14YDrCLdIn0NuFj
qC+S2780y1XWVcuV0XSeH0FbZDAwZzFLoGF8IJviW5vN0zWLwnw0ESLcwEpa6PpaPeqKrp4f9amy
LCaJAM7Jj+r2jpGRJOwh2ekzJ70RWazte2FmJ9kThZeOy3RrOKO2C9t6ummcjk+3E5fqAMlQE0gg
4GFuTcQ8SOxAHu74Ng1H79kMF2IPuxoVkwq/BLL10FdTue9ZcKiBEBtf4CdRN020DH7b2wNzkXy5
mkejPjWhvVog4IJtGK5pD52uVy3a94GKWQo0MQPLBpxjXk0amOkGqDy6P3dgGNAAvD8oo8wfdVAZ
u4LMnBPideMbXsn5ShZNt5XjqH+bkUH2gKorOB2yC09xx4uZkEGGPGNc7trMIRxhlPPOVXOL9oA5
B33foQad6dnDtFEDdqMN0d7LnW5PvPOagDjjh/yPB8nkmCSRMB4ue0UKUcgfvU0FGafgNZow6IxU
HhJdLMfUDRGB0KNcz+jGiScAaZ4VXxtLYnZ+nxT35pS1uwrw2G7BcHxgb49MS1iz+WUG+sPgt2zu
xbD2i7NEu4jC4bYHMrlh1BH7Y6r9dBvl7A1ZfhJ9bsABnMNLTiPbEh/LymlFXbt33XbcVXlkHggX
wQRIXXJBs7vtfTiCDkEdcXyqFwbkingksyYGmTleAQdF+w54+4ZkHbE3p7FY67bm6MYOsXtL8jBW
8eITeBIFrFZMbbXBN3QGjlHI9g7K7SetFK2vUkEOStI14RZATrTJBAgr3VVEr1i1JGyj5nzL2oIX
1mP8YsUuryBaXNUEYPtweMudTSROsqngyRzo4hMi0w9WkIFMIRioZwCClKG6r6VtQmuJ9AY3mhlf
xKld35ZlVn/SIrA4fNWLzx32zu/14Nj3jtHKaZu7dXbsh3lhOO1lB4lPJ4DIZE1bmuLyVrqAaVI0
Efc106QdYB4HDdLUEjuy2PZuctC3hS0z6ZxG9B5XK904gIunKDUImjVU881rl+KC/rwIlgynGCnR
FfqUeg/wJcsuuvIb5b3xeWI7fmV4vdL91kTMMzRpq23Mqh+J+8VCqkAMHFKNiBrl4j00C+QpBPxq
MQG+LXdxCwjqm4xlM8I7WeYbaaj0rrRUte+Tuf2MDxBDxgTV7Xp2PUXgbuycmImUT+Hs6BCXyl48
6usX0jawpemxGwcTBJiLOHHlVVx06qlUAqqlasZTbkXDBdPx7LuSKZT5mFCyTQWc8xagW/Gj6Bzd
Rw0lv6INq0xekdo5GZkpL1vFDtwGQYwzdigle91O9pCClPwoSofAu5DUlk0yDPF1pc0/s8FxP5mV
U+4YGrs+fqhlVQ+mfjoUEC2tGCxdG6NdAIo1jVt7blnJ0jwN0nrINzUuEW4vX9vTzK5iW8Vi2YwG
JJyuXrZdUjxoefJpKnGmRqzyG3q2LmOkmU2xUT+1IhXA5nK6F7p0mh7ZsqcOhJsUD1VWVJdqyc1j
24aUUruoANlHjH0G550ZWjdqRcB2ydZ+zoox0WZsraPR2+6j0piJs+90D+xiYCBqSfgxF5q65KOY
31Iqpl8nYmk+pk3WfKr7enIOtWbNBtBiXBkEKVlMp7KMkkZqqryTDE9K3DnJ9CVrbUYnPcbb02D2
P+GNjCAuXeNy8twSI0i1fC9r3QbR6nRbW8uul2rImTwKLT8ozKP+yK2CeF2P8cZranVNIzC6TimG
gLDmKYBK12qu2sgO/a5NzQ+8/z9WBCUeWYVUj5ESA7NQIWOouv42w8GzlVEeP04tYVT67Bg7oyzC
O6Qc1TfaYF9k2o1f5DzdL73Zyb1jI6sC8mhAN1pY2eEVg2Du83vXc0YFiqtpP1g6oZ9+aHdIEnt9
vwwD8gee+EBzK3kAfOxcmpnNUJjRooPDyWNvmprRN2tmUogoq9pYYP72bjQ5D2x1+J5EXvFlnYBu
68h7IjVovNBr5pP8Lea2mRp1LxP5A3B5ezPQ1PoWLSGiw2x0E67bnF553jIeEAJyxSrXPTRrevZG
87goInSenCGWD8mADDHtE17Y1iMAp6SmmmPb21uadVAiNm/ZgzyuaU83U73Yp6axu40alQ0Rvwy/
Vmvwd96OLm1CkRI6Ey4YFlGtbUxGn8HUWVBYh7H8QK5WRIWr0W8uYEe6c3EXJpp96zCL3NqpbV6j
WxO/DLxtJPiN9Q52GENKJFg3pTXFl7mVoVJecdPMaJdQ6z+nqNbIAyD0muV2N6B+3OJ91O/CsLeD
fKx7v1JZdZgHkd8rVtxNj6Ru53mDfmjz/gFvJqRDR7dPAhLNAav0l9grnSBFvuOPFIInFlItYA47
XFLKOaeRmK/rLmoy6t+q/NWrdEi2uaq/iSatP3cuamC2ABgHvq38ah31aB8SthqmW7olxMtFnfnQ
mxoWTQaJlned5C0DeEJfEAOIFmHavilpI/tu3HrX5dzmDyVMr01hzd4hTroIGKJXPNhm93OakCfr
C6VK24j2pC/jd8iOxcnKTaKkLItNUjPMm4Xh7LEgaGvHdiLQTDM98f5bn3DoPhYRtbGEqhBQFebQ
O93vnZn020qfV2Uy39d5HIN+sr86bEGmdLm0Wv2OGsqmc0abSOtd47v08vFCVkRK2Y2gkZIRWBOF
RjB4WvgrtoV1a+maeddN3q9mktpjxKv3EWtnG29BKiER9top3IKXczYaar8DMQf9zkwQVSNwGTZY
PIp35pkvu6C4iiVq/HU4ZdqrH+D3qYToPLtyEvqvTpPmJ7TeH22PfX9ks7v1HBr5b/ddXxuCCIYt
5BxDDTHOjehRCwRAI58wwNFmPTRmc2AHMO0a8ILvjFvOrIf/7tzjGIIFw3DPfkFc8Jbln6Y2Rr/x
O35NWlxAWH8APZ02GpFEV/SV9IPtLvrXOFx3lMh5/4PuPaYp5tESm7/7YnrgCEWAoN4GAufonUWk
31Ud0Sf9+4vKLVx72DqDz3OHvSSvCOwBM5jncciQrqpFb56QYKX1O/fvtXGEfM4Ph1zAiHG9v78N
/rKpL1dXD5MlPAxbc6y+2G715e3Tee8YZyOlxFKmzdvaBoaprhaUrfBl794+xKsPB8+fwc3h8XiR
nut5qTu2pgJazwfsKup182RWJd1yosU/xVAQd0056DcRrKJtLSL9SAbxe6Odl68e9hQiTICoQu3h
Qf3zWkog0kKrPALMjRZzcqVW6mDWXOZa2hxxfbznwn95XTkeVCSkERbZuufvXkNt5c61aIICMuCF
tOc7B3bzO+vJyxccRo0L24L+DsZAbH9/PCBeZChEgHkTJCrq/a5Gk1zVA+JFGppv38NXjsRJIEWR
q1GVQNyzI4ErJG/erQKWNmzTWncBgP6hbtPHt4/zym0yHImshHvFyvVsM/rtkUe6nAmvdapgSfRd
m38FjI0sqPSTJnyH1mC+HDaKPw51Nmxko2pjUOZQ/eDRvSslqa2jA3Nn8gZkv0O5fJwtBtMWTdB2
20hafHrbhJ/JDtF2ZMWqXcoI6GB27KULNGwF3eMFyqyb1iclJkxQY7xcwVSlq9eUANUjWsYUV2qX
mypVJ2fIp+ux6mljAaPMgSs46Wa0k+WdE12NYWdTTUaZNPexglmgCs+nfuShaoKYDK5pF6snr1hB
BYP7AdFU8rVYeufU52tUVB5+bqFk7p1sZuM0YWWySYiwGM8YTZ35Zv+xQHfuKxsjQVV8ALx8tZBU
iR44a3bA0Wg6JMIBMpMKE79LNWzawXROWqr1/iQrGTDgGrdKuabPcdIt+3jnMpNoGVJ01/7Eek3I
HEGqTjRtJWfocbVMsDHoYfVvDgT2dz5arzxr8J0MFBx8s/jur9PS35414mOwWAJgDpZU6y4HSI9H
7voUAE1L8eWEYgzefrhfTn4xPgCQsKSH7OVF2FBTyWFAtY5XylXySNOFII6oVZcokdUhdHEjxPRf
HmTiRX/Fv1k/z9AAKSaRjSLWfSG+aEmB0eLeLgP2uvOnwR6NLw1N3wfLsNOff32STHlZjdjw8J/z
GTrDEYrOuQeoNLS0RocVdUs7uNtqadkeAXAnrt8xZZthJNO5e/vgryxT1FUCXdoansWw+c9bijy8
Z+9ZlkGH4eDQjOVDNEXMe9O5/esyAMYK75ODwgjowrk0jY1gF1UGbBfTdZ/meU2XdAGqtLkQf/2Y
Um4gmEIYhQwDPNKf51Sv7pQILA7DxX7cLjbdF5HeQN239+w+f/ztBZQ6zG7qG5L2mOmefVFIDq9L
CRsjYLYuAq2eYdKPM43dLhdZ9841fPkCcjBKG0oDi6nW+eerYUAc233BmWnyIRbaU7O4P9JJPESj
/U4Nsr7Lfyo7OBT6HJtT4/NinZ1XQc4P8nmmsaLOd4KGiVdZwGPygZyTcjjRq3ivGn39iB6lKMZ8
Xrrzz4usHbdaj9gYwynz6q8VieBidREhTs03cW9e/v2to/AWz1UHR1yv9m/LmdWx71ChkwVa358Q
6wdSZjeJrb9zmJeFjYQPgEYGegnVx7myCq7alCT81cGgmRqesFIeayI/dm+fzMulkqPAVYRkRbzo
i/y7SQPCkqZGFrTwtjds93yyW345pX2XNoqpmrv4ZIm8s0qaL7+UHJWFw7HwRLNanr1qYbEoD/1L
FnjWTCsM4hDfujpbriaPUd1CkMqmmwmj2GiVzKAOLbhsyk53DmoiNRnbPnYKyiJSrpoPXp9l26iu
KQ7WsgDhvXWBNsb+6JmjHRAzYb3z61+9Ma63bn4MuCvnN4a5JBRhyatLi6rcpbOXnrSJZsfbN+bl
CsslQle5ckrMZ9LEH09ZIRs+I1GVByWpF9j2hkDPjAfXUe9VLa+8sNjTV26bba+Zn2dPM1ngZd2U
LERTDadQC+PjZOvT/u2zeW0FwkmPHnHNCeLa/XmUJdVNcrG0DAVBh+PA4TM1Wb3adV3+bUjl31fR
7BmRifLJwEkKNfTPw7kqAeQS84rOWfhjvXZtYt8Vbfj09lm99vIguAe4zBXkxM6u3dTh0l7I/Avy
xHJvs9mgzx5aP+i4Vvs2stzv5Fyn2L7tf9gO/6Pq8rU1D0WspK5GMvhi00P/RI+FHDJ4neaNKrWv
SxrtaxBZ6XLPcn14+zRfe+DZ9pg87Csr5fxq5pyjY9ddFtQR7sACSO3daKba9u2jnBGEnpHlOhcR
1LEkQuAFUs/rzYnEpoYEin7UH3HfV3sNxfGGYKmVX9U548d0ZVL1lRpumrnMri3CKw9wTcQO9LvN
dCnFu9/gDMxHl6Fs36fv7W6NV688gIn1zRTEF57d8hbTlTXCFwzodNErVM1XQ62WMeF2x8Rxn/qJ
7oRTx3QyS5E8ZuPQHUOv+kJCn7/YNQCkETclXSQPSxrIPg9Y8Dub1VfeNQZblKCOI6C+nX8Qc6zA
aTJRbo/l8qNeDEhQNYqqMGeIPX99+6a9cjnglPFiW6ti9QWC0TRmXZeuorQPjR86DYdtAfivm/My
cDw4zGiG1TsVxisvHSBgotM5GlSf88/v0Obz1EYVp5cCuQV165uM7mlmtgtwxLn52LQj0QhGOQR/
f65Qg8AQU9m8JG9IzUNz5HZVwF7turExPOHoukOWHG3iLHqcXSv6+7qNA65tANJwPZayP5cx3pVR
dbKpAk2PGn82BkaT5AbdjY1XBIXNRvrtM3zlm8PxqKEEHzaKxbPKpghbGSc4xINpiJBwy3bc6k3V
bEG/Ov/JobwVrgTdGdHd2QehdmSiipItmuFV5a2VN5isHGVfJL1hvLN8vfaMCl6o1YewSp7PStIB
XUwJc4K9StE/9HH107KwEXXcvyRq7kDQqr/eHLGAYbowATshWT9/AQ2SACuzW8pgwfm+0Z3xQ4uL
taYP8M6BXlmY0RYDuAJ4L7FxrPfzt0q0Xkj20UO2gGAfnqJpOrhL8/DOIyH4O84K+j+OcfZM4ObK
UgnIIkDVa2xkksCvsDrrg9nb4QbqMRSPSMcBNrb1trPT6GM1tg6KAQY2vYs1fTR6JFGkiWJ2nZDB
ADffje6cB4lQ7QledXxHRsDkl/MQfg5rvTzAtGM2lbnkNkFJOsaWi1qbYK9by2gR7KXM8D4sXoHi
ojS6jCy4Dvbf0IQeG6gpuklxxe9RoCWbMkvam3hy4oPRdvMxt9BpDSImNBHjdOBm3kNSZZ3PFc72
REMx+I9RCwUolIpNNS71LuxJ61BLNl5i1E38McFH/fblfe3Z5CvuGDwnZBOdbwPthvCR2ebZRCv4
tZnUV0z/N1Joe1FUO2Kuqv/gtaPmpthb0YQYKf58Yqx4LhuCpstANfHac7oezew4qvKd4vVly4+U
GuwTNP7oEYBx+/MwcspiTH1eGaAkvavrhHS30f3eZB+ZRF0xlfZ7y/wSteU7Wybx+nHp0nJF2Vyf
F2ReXTRFPVr0RKp5+RRPOi6hVmp3qN31fMfgnD1OYxXhTmVDswVMaTDhKlnIG2zyFlJfKx21o9B7
bW8oWfoh6jAeuPqA8YMxlpd+s4yBjfqEHihzlmiLBdam9+Is24jsUzOTne8S4brJVCqzjVrqaJfy
e7Yqr38i/AZMRgDhoSYTd4+ji38OX9OPQZbtHM0xHxthvXcrXlvTbVhW8DtpMwhjvWS/rRHANK2i
zIYy0NXXGV/IZh71Q2ao4Z0n67W16LfjnBdGQz0UeeWNZeBauU62qN37RRzv3n5dXittbNLRmSsw
b7OfeeS/nYzeEL3XyLYMGDq5PkjfDZvxpyqLEdZ28zums1cPRr+SPQvIzhdlr92yGJXEnSLCsQt2
osthkPUeGRiCSpW8c/leWwhgh9HBWC17L4rffJ4JUEBKEcCSvDM7x/aBQjxVeftTJZi3YvudK3mW
Vf5cbbN7YMu/tknNF4Ddpatzri91WgqlHauHaZzcBeyNSS9+WwktDmTdKH+qPfEh0UMoMRHK5qhK
yis3crM9AKH5o4MvAI12GMn3QmVee2y5z4I2Ev1bEN9/PrbjFHZaFlPmjE39U3jRI/lz97lgmPz2
E/XqcRyXnSLb39U38+dxOizKcY0oJ2AnWtPNUV/LWRu3Vd++8yF9rWylOYV7TV//yzl7D8XoIeNG
gBUohONxh85tLO/ayjqB97rJq+aB9L93GhWvPcC/HfJ8a58uMkeooxeBNk6HqK9+ejJH4Wqf2uo9
A7F47fllR8qQjPJxxXP/eR0xiUs8+E7BMmPOX1Rc/xqJC/GHHPwF7dvI12ot8QtW5F3SrIJjzVjl
WS3KH2/oniRNlaewcbugN5EtY23BbBCr9j5aING5ZZ77Rdi5+8kZ3UfXYtXc2ORIAgvrpu1CsGOw
VOYvfQTw5FTuFkzTlxSkA57Eeqco+RJ3GDfFLJJdX8zmfY3yko+9ab3zNL12FbzVqUuLg+dWP7sK
OcyIrkSkHCwwKhe1GBulyyerti7omT6phLDFtx/f127xas/AMejQbD2/7DX8u7mhGAqSxtMQx/Rt
vSeoFQpAFILzIzgyf3z7iK+cIt/11W3sYcR5sbv07NktlCnygMhouYvb2YafRIU2gyJ/SltjCdAh
fXv7mM96jbMiFO0N0EWTV5St7dl1jbQZ8o+bF4FdLMBLx96+l7EBQkQQlRJXef5YmwVxHBLJ1rNO
2Y1V/lj0i9optEQHbRyRzL7zo15pYqJKoOuzrtqkQJl/PvLRZJFLOfBGEy2Hnk3AukGVJvZd2Hbg
b2yx4UlBPmWtyXdtDD2ry5BfS2P79g955sSeXx184cgxYEAzaDv7ITrSCLtQSYFvORWMRlZxcyLy
5Q6BZWldcLuco0qRJOKzAAyT00QmLY05Kuyg4XYUo76f51D/FEsKb1Mt+ifK4hI6Bo8Utolsj7IH
vFsf/5xRZLJkDzsC2OMdgkG5bbVSBbHdODsy+ZytG12YVSbuIVBON7y2OFFmXoSn2O29U647n/WV
5PT2BXhlDeeTCZGXAQC137lShHYbAC0lOP88m+5j/LkBtKTkKTG0eP/3h0J9idYANzqfjbUK+q0A
YejUNMX6WfIqEW9rwqWoPKY6O5EsFz29fazn+3Z+X9fuL0hduoz4uf88GCluBHsCQA5qgk7cjWJg
jONjAXAIRWjYlk5uXBiVHt6qCT6EaWrRnak0z5cirw91qbfH5x/0v/iGd/ANdFhdPtf/jRJ4QZS9
qkrqAlpnP0uVqPn44//933/+nf9iyq4cahYLHhw+CoZnscv+b6asDW7WY55ks2NBksHb+18Ehzeo
svJfwpb0hOiBMRPlzf8bggNyXB6l3x413QKQ/bwBFcyB6D6ePdf1UmVmGM7xjVPXxFITMwqRZozB
WlqNnc2BwzuNlyIjsj3ZJKK+ip5BmkkU/+ie6ZoOxq3ad/W4gdy1NOBEK4rY70treruiRLq9kSvN
k3zGNn9KaMdcVt2i/0hFNHmbNWYKpSND4HlbPENEkYxWH9GIOAAmG28YTpNI2vGqre1yx9xogqhv
5uijZxLJasOTvkEe6MaatUvWlxo64spCNdJyQT9LaN7Qw0s1zTg/ymHCwzZTdP1EXddjw17Xbc8N
Y3OH8sGKfblSWimcRtxSvRNo9G6OpDJBtG6TckIOrxHq00N3gv46rhhYQj1V4RcRbpPNPC/p02R1
tS96hKoQ2S5jz0gwgi9GaxjbEX6v2vZVnk7dBkcWSGpjpVObVPodjMcwo2bgznOV9aU3bskwsE44
w7rbroaMdjEajvWdKzJfZP8mYNNTXo7q32RspyXufcc3eFPL0Z7qQ+vWcb4zWR2uKsTTicxZIme6
q+XeXrC3GP4o41iJgH4xxsTJ77J66J2LBQktDFTf6OiFTrsxzvo0HjZ8xSb2yUaRGd6An5F+qI2K
x2CsmB0R3ThOva3p7n8emJx96DpsmTllyfQDvS1ZpF5qdL/4zpijuCbExiqMe6cIjb2tEsj6m3pl
k0GiXDFlBWLckViRk/3MMnPaLOT7meMLT6RXCgRL2Z1hVO1OX+loqIPHG3rOw0ZPkhS+65RV23nl
q2nIC09umlU73LnLfknQrmdVfGMk9fRB2b1MtiGA423itXGJ/URFJ9dVjmQJ5WqT6u2GgV7qA1Ii
Ko0j5Wu7X1ZsXGXW+XcTroDAWtJBmWtX4Jx6Zs9FfGsF40rPOHVCjRspovyUFklqEEPTf4F9Nyif
fHnrdu0oAy2TdUQzROoX0YrFI1NGOwwrKs/hcFc5opWDsRjTXbli9Qgug64iV9he0azcPYgN2YVp
RM2ahd0NWzezy+Mw6tZ1Ak8NZqzK5SWp08upDBd9wySODBWgf/zGdO+uLMA+j67tuMPL0UubbAOn
o3MCTzBuIQtWWJIPNb73XbZyB3vDqT+m3XKNndy6W5/sm9Do9K2jC5wxjXEFlmomkKeGICuQOq9G
MgyYotZ/VcwKbqqVjRjVyXLRNpK22pBBTszJsZoTOzqk6ZAdQrKMNmFTdz/MkSYiKR/efSTh1trC
NS/dzHlcQDaWK7vR0UL7MluZjnXSaIjsu/HJaiqcAymuhsspEeZndNUoY/t5qSIGzbr4QI3Z4wHo
xC/NcWNcRlyNfbbiJnuVf2dP7Pltwl5jq/Vz422ywZb3tRhx4JvOUH0ndyh6sFKJ0LzKWuubWpmY
JfBh/g6CnnM3N32Bc3LTEEB7HHW7OpGhB/g2TVMSxNNpL1b25mTRPh3rcnA3Pbkne2VFmCidXiUX
hhf3D2rFekJVzh66qQGom1YfIAxceisJ1FqZoIATwIO6KynUbbXE27C5c39g3olvvdxNIOVU5Q8n
0T2sVyuAtC6Yk+7mSuqbGUBpaKcfVNG6x1kM0zbj6b43tAqgqbGyTb2VcjqCOwVwZmxnUo6cjbMS
UdOVjVr1uviCgYsd1UpOnUYkuduJgexnCIzeVqzE1eqZveq041MWs0+zRFpdmYRkdQx/p+/kNg+7
AcDtryijG5hZDW7iPO4OkzTFJ7NcCnKRoMEOKxd2XgmxxsqKNVuosXRF9dUxtWR+1yDz2FdVFwHh
avSvLvufrUTg9iHF46/8eYXWkqGuYb5X0S/c9npQDqXzWVDlakh8Wg/JFPDbWAEr3LgRWNxyBeQi
owVdvEJzzWaJ8NtrYi8jw/wYNV6N2N+KTxWwgltQaGTGNfrAlV1JvRic1D1d6yb1m5XmC6gR3Ee8
cn7DqbE3hjGYxwXDeu9Ls/lZrJxgY6o8+uVmdcXoMPXJX2wvlxUvnOMnpFj2rpqBCdfGeeYRCywz
V/FKKjZWZnHeDeZDunKMnZVorI8GzAPNjr0P0ptUMLhqOlZTmBDwE8rVkJXoN+1QZ0+FVzVPkQtK
uezz8LGGRnrRT1gU4hW+jB9t3jGATQ94m2cs/liTdDbc8VZytpU/KVNXxxKcag1Spf9ITpY+A5oA
z6clFmzUFRTd6LF+23ROJHYgpqtTiRJd+YQiztja5yIjL90wd1hmBNdRjZ/k5Fgba8VUz9NKrE5X
eLWxYqwRx+iaX62U60iR3Genuvc0L1YX6HLhQ++WOtSDLuqSvb0StJ2krh9CZ2ijjWa1NnaN0E0k
hr/psl9x3F29krn/tzh+rmbfKY7XFAK24/9zcXyP3y7+P/7XtsqTP2vkf/7Vf2pkx/0Xg3/dQYUC
4ss22eX9UyK74l+M2i1cAOih//3//FMhC+tf1L+rdmlNiTUthy3SP4wzYVJWk7CCxOi5XcxW7S+i
WqznkcVvFfKqVUKOJVc9iQ2j6by1g9Uc20uarLNRxxhJEs/E6JP9h2kHrv7eLvms+CUczjsvEctA
rECZXFOFVdshj4EItqI3HtIwEU/POU2VbZb38PTDL2zop9t6wYgZOONiBXUrCBGkX0kIrAY/2MnK
avLHKcM5CAkx7TYxxCpx6eZafJ0ZFXFDubTEiShKmMyNl0SMUmd8zX7W24BFwaqXvxh9EpSHW1zu
M62TN7GRTrdZHEpfq6YBDGSjiVMbziDpuQUlUb5YwuLjAPIY0iM9HlNrQ+JKzFAc+0KI00iU6dGb
Evp5oKCHz3rBj9o2Rah+chSAIK2EQO0znIQD4NYNmQGOnc+wJS1xnMKS7K7MVlW2S7SRjDq23M5O
LHrxC/qgBafImm7t0hrh3y5J+GOxrYahijF2TzUgdP5eftmTrK3uqRz17IOXkTYZTkkMAT4sH+rO
rW5Ux9J1wZIWgbXsiUelTiS0lYCDHJoLK2hFNcQ39G4CELprbGAHm9QAWrrRBSD1DS1J526BMPHF
iFz3NswrpnHT0pL3GTKrL7e4oqq94wLxthbnONVFfZMZjXdrdXESX6Yg+4KO60eka4Ph3U6aA3TZ
8TLuPXM/xWQE+CyV1b1hNO4doaB8XDPKEQ8dQVCAuKDh2RoPq5f7SHabOOERRcvcO9VN1jaDdr/I
Yt7ZTmqcZDeOfpNnvdwmSDM7ZJ6F4pwpTkWZQPFYiuZz21fmUw19W/geuGzbtyKr+0EfyN1hhlV8
/cbZu5vqKGYTI717kyzAu0nAVd15U0tXwRrEFzOcum7Dk2eZWxVr41d3yVzs2YZ3Wde4gfb9DHJU
TmmZBKHTqOXYw+WYD0nYa5fQGYbRH03stUKf3BLCqFihBjGWvxEhe91/AExjZYRDTN5tDTFVwLMg
d6I0Zpy/naaPkS9yqekbiinSTHybKkAcIthAXgiAAjvhDEU9z/AMwad3PzcD4nhNeWPjx7UtQu6P
BviaKKa+GXf0d9x9RMfS7IOwajV1Unbd68e8aebkyaw7T51oA1mILnh8PjlhpN3PI9s0MwuvnKIY
LpIB0EjcFNehJ6LLvMeE9z2F5QpP2WSAK7VTVOgOhbyZ6x/xDSR7zB3x/+fu3JrTVpI4/lVS+45K
N3R52FO1gI2d2DhxEufyQhGbICEhoRsgPv3+RhIOwnbO2YwfVDt1Xo5xGmnc09OXf/+byC6HNoda
9rlq8b854wQvcTO2d36u+9CPevF1tvTA+q/z22WheSPAwroFrRZ4xEGADt1ZFim/C45371O0MKbj
OE33KW22BrRLTDphEsBST0ZwkCzOezl8Jw+463p4Uao+cTbBcDEq6Rd718O9u8Sb649KN7qFw+oq
X2bTS0j1sqHrxLu3ouJ9Zu/88MzMGfqZxLsxl3gP7gcsTThNh1zR450D/VHp69qgXOf2hLDvY04X
6MhebMdOvuzfaSkg9GVRFIM949tvto56CwmezugKWjN7meuNmKSwGGzCKfNs19YCuulsmC37EUTJ
62xOwX+i7vXpN7y97QWl0/BjZG2cmyUUtOAEKD2ZuEHvyQAY53BEhIOt75VjGGknPkQ349BURd9u
Fp6XWqANdj3+lRbAk+GndGOOAmf/LYayifDSvtmv0+t8G0yhAhaTBYw4HSfTiMZZq6de02O9vWEu
iQN9QPzDxdqOI19zznwIqs7jNF8OITzKqHboCdUIWoTCzaYnAj/tXRmW9ETbi+8xPAuUij2f8nEZ
jXQX0rMQMq0vjKPbXqhM3f68LFIQW9a2Nybc/lmkVjguPSjG8nSrfdpo+vQ7JLSMptxNPfPSImJk
RAj1mMvCirfArlcmed6EeYyuS1gwWFOxG68LuLkdIt0hXNz2h2JNB7+/52parjIfjgeTcY8ba29P
yoxxtgwl2fvLMyfx81sXooQ7l5I5fF2Uzbl7vcnedZIfURzEDMbb+cFX+MJX0IkDTpr6unNOh747
jvEMv623U/UL1Bx08WzEaAzwaJOIgY3v4BeGetBYOR9gUYiumXPcu2Hc5Z29SFbqUHMTxhIwg2/C
RAz6G4tdHmhv+7vl4soNIJ8aLCK6jcPcZxpXoBuQMSQ080CzQSt+Pzfj4Qb01sSYwgewX3miE3od
+WObyWNjew0lWS9dhKN0vSgGCQxZd/lazb6gcVEy8ost7NtGemtNl/GH3T5XJwZNUSPRRWIVIWpg
QhYDAcUQ/gLzQtfT6WADVf9lOrWXcyMzV/NiJQgZPGO1H27y6ZbEgGmVbyNBoTpclkl/ZPV97XPs
FZtbD1KKBwjuF2drN3Gukqn+vecWPxmesvhK2QE/HkLlYWb2P0dMXL3mTNEcZASbwUbDzu3LZMoQ
GXO8M5bfp1Zx7+hJf0xaIWdcIXl8psh/LTclYy9CqMhtO50xGohxMYZ6GRDew1Kkr+cLnORBsOzF
NFUYywsa9qN4qO9L82xvTbX3YWalZ0G2DT5EmjWJFnl0tdqnxRkVBdx9fbHx8+HWS+nizqAumyxK
GA3Xq+yBbNGnMh7hSuFf+FAJDrZAOC9sbbkf9UkAJQNXGFfCPuHMJBDkm2kGyX3POPOiqT/Tg+BT
T7cYZ71N1O+ebvuMzXXseaqlt8VG+wkVGrgOOLHcnv0tCjV1lPRzf7wLVPutW073V2uVLJJtJN/i
xZ6CmFu83UbMdYH5f322iRJmRSw2ZL125erSgFC+X8KqvbS0z/62DK5CdH4Q+ZZ2DmwIUqFl7g3X
6nKcbqgQx/nuo7mH/ELbexHEMH0osJf7hxwm0WFuFPHHqbOj+pIxEHgwXRnlCADB5qxvwcdWRtnq
nOB0NUh7zv10oX/VksX0m5r0jRuamKhwOv0PRELoVf9+pa+0S39fZMyD8NfvSBTE74pEn9urLSwf
2kPmBIk3IsVA11iUMeAGyrtBZkJh4iegITaOBRFIvLVvIbVZMFlwuzxX8R5v9Mievk+JxlL+6CQd
x+BsJ16ZmUMa0FBRzVnAxr/TR6m21CYGpOm7YG3dTinujAXZXTGwdUZiFV4RD5cZQTKhb9+CTdzk
Sr/qJZkFCmx/ly/9sXA2Ey26ie2c1t2t+w7wxs++v7hI9BV9GT2VeVDZzT70B4yJz4ZpxgjQ9ep7
GtINv892n7bwN6y1/CbvRZAPYU8RDBlaPt0NCaADfMACjgBB+8EkF+LwvsE0RVr9zf5VBOHklbVK
oqFnpQO9tKl79YLVngxCFNRV9v+bqkjzIqJocVYFdB+KeVrezjN4j7JDSCQ+fQ92I/8U/9kv/V5Q
UxipQ8n7GEileIKFH0etmokop7UCyeqRquf9nYRwRtWleGC0n+EqtMzQPEsPXrWos4RxxDCc6uOe
S0VFA1zDGHUahln1Fx5t0Uub8Pv3q3fz97/TeoMXZ55SxqQ280824UREaxMgvLUtna6EerU3we4r
gJloXwHkWy0ibb6wQ5ugUQ2T3QRdIZNANU1MkD1WAcdSIGMX2HEA69Xq3Nu7Zv0XqdtBHo/m03Pw
sgqYisBM6Q4tMNU62QRQ3gq7I/p+rOqc1DrXIRWgg1CX1QFTVWjTEk1tzeItj1XBthV4Csgs0Fta
LbJH3ToIsFfDzS9nDkxDAVho0VVN06JYJzaRCQLMAgBcQ4NttShAd2sXCPqlbaKJKqAITPd4/FMf
q4KrK/Q20cXSb5SlczaRSqVghJe6GUx2QYyup53w2V1w+gqtpq7tgjqpVv2FHTILtIueIjFe8BFe
to3M8O2DIeMda30/sQrss2IxKdwmsV3vQtfOQw1xktIEw2EqMaOKGf7x/CaofbLxNAJZtRHukAoQ
Ktd2+s+vR1OYPMoG4BiffXsb54FiMjwvnTMDYtKGpBUQf3sKGfBU4f0eG0HuQ1DQoCyNxjHsnHcM
NEXALKVUX6fOBI+EZgqeFrFOzr/DVQCcE1rB5hc6dwI0zuw/jJRetoK6YpkC6uXibD+3C4ZCSxns
A4zOqFbndkE3wCBL6gIeoujUA4/X7ALK1ToRpmIxcxGapPom6F68COJXlTaH7IIO4T4l1OY127vg
uApfA4+f8yug7JiHCPGOrF0gdyDcHpMOhkeNP9YFAkduBHwjQsdqde5uINhzpE8EZXMQ9qRQgGyI
dRItuAYZFpBCdJhXH6udcxE1SxN8I1J3BFckGFj6jggNq3VyR7iOYjhkksg11Sem3vYOeUmAjTXp
XcAHhOhAMJo9vuXxibCxCw6sQgKxUa0O6gLmUVYXbKWv05PHNKd6FzC3x7tA0ARrFFwLAhQiVvfs
Ap069fX95y6zoSowAnDwSSTUq70LrkaADb0LPUH1x53zHbm+QMnL2QXTVuC6IMFM/161OPfHuoBn
poA3EoWt2qGov7BLdgFQlOwdIQIIjgS2r/32tqUwnZHE4yG73jmf0YB2XzaJgp8AG63ImDXB44nP
WOVW4f6jYa1z9hDslClrCUxdITtCgQW/uVon9pB8Ii1xZNgbPeuS8pPSkXUTTUsxCJoEE1Jt7k9d
A1PRGD5DnFp/U5deH/C07G1IxAS1Q1+jufXZvz7RM58YxM+/KnDdihWg0lFllQBwqa1TY3sMiE4s
IRGTAKqSXWtihe5ZAuhiZC0B6FuInk2ihfoknGZSXDwnVWRRSNnVq7p+u3QiIEKR1gViAcsmaGyu
fKFcxz6BKC3gHULx0nhOnfMPcdos2ay6SKmSMhf3Yq0Mp7vgKriPENYeUq7dOxHY7PpPI+El4xvg
/gG3ft46QqmFYSBkAlpabVP3/EPCGOkTYSqCII0CSqMLGJrjEwExj6JhGGik7uL7W/VD/bkW4CHh
A+umABlU6+T9AWBwN9Bze6jOd+8smDycbKxksAtQgdCP/2j9W1pQxUoYBepMXbsXIFRrSj9/rgXc
jg6XLEreOIonFpF8IoR0DCfBk+ioLRAIGlktIBqAQcllykC9nkYLcJHRUwMYpVq1U9IhH0F0KUln
2LGIJOQgaXkhb6CqCr45cUWz4V16fzZA+l7UgJzB8uhQwDvo+rEtAJcHb75It/7KsXUraoA9Xfos
GPjDGmRiuIvPnwVHEWAlGLGbz7t3FqyKc00qtw4IBfwlJTer8ZGexk6wWlChhWK3Wv/DLvyDY/MI
eR16fvhQgV39efYcJvalXzjAPJ9+3kA8K/6Po37D6hcF9rX+7vljW+VfrfJshcA8+vCAyDz+580L
Pv3qZx/q8MMLf57O0nuvrF63bB5zMlsBmf1POPsxW82OcbicUfb815P8+1+t5zy6Ef5GcBacyBUj
UaTlpv4+bjeSQvCBhZIXHMyibJYdJIk/Yw09k5U8nIX+zxiS09Z21FgmadlxGKezh/j4qWuAkLzk
KJrf5/59kbeEV/gbWeGjeThjpPv8WHKNfZaW7Gd56t/nb+Kfb4YxTXc/2tteI2hkv+WcXfcfWn/P
BpwiK3k8j9NF+5EbwIes5At23PePdxzKHzFQRVbw5cPMaymgZpIKeAW58INFsd8+kTXgQfqRowf/
hLIJjIMAEUhLjrdttair8rJi3z21TXWhW1owAor7oDy8eWX2RAnr8INnCQAeXYDfXQFXceFnT7a5
rkbKPvb1zI9a1oOs+2tcL9eztAxn0cPh7avLvC6ayT9yls3uvSKb53lLp5uyjLR8/x6++1m7p6aG
DcuL5i7I4ryl2WJ20SscmGs/y8R/8EC3Nr3O08s/eUZXanoq+lUe/GXat0cX7898p8n8Rzo78Z6a
LK3sfkzmm1n73iLwFIlPecHbNxez1Trz/Pa13jQxvIb8t/M0m7csVYMCfA3h1/Odf9+6xhAukqGv
IfxbnAYHSZVJMcApHX7w5xZ2Ql/58+QqDQBI+tmrLxjNgtOzD/MpuSFZ8TfMkzhIqbalLlFKiw1C
PJJ2VMPQDlHxkhadzhenbYtVslRW8Pt5FAmSutlJmNB0QsmKv/Xih/mby+zJ3VYn+WTFf/xblh9J
k1h/wVNFbNJzss//id2fZ9m85VI0aWB52bt2VAkN/2sErJ/zmXdQaHF4GnSL7OPezVNGN7ZiPop2
As4gLdknsjlR7yaxJiv6y4x7BwaC9tFsMF/SwudZ/ubuuYenjkNuWFq+n93HUea3PDejzrVJyy5j
KIIXh4es9ISBHJRcfi/5uUzTY5Pw0/zToQP6uX/WTq6J37gP57P0r/8CAAD//w==</cx:binary>
              </cx:geoCache>
            </cx:geography>
          </cx:layoutPr>
        </cx:series>
      </cx:plotAreaRegion>
    </cx:plotArea>
    <cx:legend pos="r" align="ctr" overlay="0"/>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plotSurface>
          <cx:spPr>
            <a:noFill/>
          </cx:spPr>
        </cx:plotSurface>
        <cx:series layoutId="sunburst" uniqueId="{896352E6-ADA8-4898-93AC-B81367DAEB58}">
          <cx:dataLabels>
            <cx:visibility seriesName="0" categoryName="1" value="0"/>
          </cx:dataLabels>
          <cx:dataId val="0"/>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_xlchart.v1.9</cx:f>
      </cx:numDim>
    </cx:data>
  </cx:chartData>
  <cx:chart>
    <cx:plotArea>
      <cx:plotAreaRegion>
        <cx:series layoutId="waterfall" uniqueId="{073F679C-0981-4C93-9455-5120B3CDC5EA}">
          <cx:spPr>
            <a:ln>
              <a:noFill/>
            </a:ln>
          </cx:spPr>
          <cx:dataPt idx="0">
            <cx:spPr>
              <a:gradFill>
                <a:gsLst>
                  <a:gs pos="3000">
                    <a:srgbClr val="673FFF">
                      <a:lumMod val="99000"/>
                      <a:lumOff val="1000"/>
                    </a:srgbClr>
                  </a:gs>
                  <a:gs pos="39000">
                    <a:srgbClr val="6346FF"/>
                  </a:gs>
                  <a:gs pos="100000">
                    <a:srgbClr val="178BFF"/>
                  </a:gs>
                </a:gsLst>
                <a:lin ang="9000000" scaled="0"/>
              </a:gradFill>
              <a:ln w="12700" cap="rnd" cmpd="sng">
                <a:gradFill>
                  <a:gsLst>
                    <a:gs pos="9000">
                      <a:srgbClr val="A5D9F1">
                        <a:lumMod val="0"/>
                      </a:srgbClr>
                    </a:gs>
                    <a:gs pos="0">
                      <a:srgbClr val="156082">
                        <a:lumMod val="5000"/>
                        <a:lumOff val="95000"/>
                      </a:srgbClr>
                    </a:gs>
                    <a:gs pos="74000">
                      <a:srgbClr val="156082">
                        <a:lumMod val="45000"/>
                        <a:lumOff val="55000"/>
                      </a:srgbClr>
                    </a:gs>
                    <a:gs pos="83000">
                      <a:srgbClr val="156082">
                        <a:lumMod val="45000"/>
                        <a:lumOff val="55000"/>
                      </a:srgbClr>
                    </a:gs>
                    <a:gs pos="100000">
                      <a:srgbClr val="156082">
                        <a:lumMod val="30000"/>
                        <a:lumOff val="70000"/>
                      </a:srgbClr>
                    </a:gs>
                  </a:gsLst>
                  <a:lin ang="5400000" scaled="1"/>
                </a:gradFill>
                <a:prstDash val="sysDot"/>
                <a:round/>
              </a:ln>
            </cx:spPr>
          </cx:dataPt>
          <cx:dataPt idx="1">
            <cx:spPr>
              <a:gradFill>
                <a:gsLst>
                  <a:gs pos="0">
                    <a:srgbClr val="A02B96"/>
                  </a:gs>
                  <a:gs pos="100000">
                    <a:srgbClr val="FF00FF"/>
                  </a:gs>
                </a:gsLst>
                <a:lin ang="5400000" scaled="1"/>
              </a:gradFill>
            </cx:spPr>
          </cx:dataPt>
          <cx:dataPt idx="2">
            <cx:spPr>
              <a:gradFill>
                <a:gsLst>
                  <a:gs pos="0">
                    <a:srgbClr val="A02B96"/>
                  </a:gs>
                  <a:gs pos="100000">
                    <a:srgbClr val="FF00FF"/>
                  </a:gs>
                </a:gsLst>
                <a:lin ang="9000000" scaled="0"/>
              </a:gradFill>
            </cx:spPr>
          </cx:dataPt>
          <cx:dataPt idx="3">
            <cx:spPr>
              <a:gradFill>
                <a:gsLst>
                  <a:gs pos="0">
                    <a:srgbClr val="4EA72E">
                      <a:lumMod val="50000"/>
                    </a:srgbClr>
                  </a:gs>
                  <a:gs pos="52000">
                    <a:srgbClr val="4EA72E">
                      <a:lumMod val="75000"/>
                    </a:srgbClr>
                  </a:gs>
                  <a:gs pos="100000">
                    <a:srgbClr val="4EA72E">
                      <a:lumMod val="60000"/>
                      <a:lumOff val="40000"/>
                    </a:srgbClr>
                  </a:gs>
                </a:gsLst>
                <a:lin ang="9000000" scaled="0"/>
              </a:gradFill>
            </cx:spPr>
          </cx:dataPt>
          <cx:dataLabels pos="outEnd">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Aptos Narrow" panose="02110004020202020204"/>
                </a:endParaRPr>
              </a:p>
            </cx:txPr>
            <cx:visibility seriesName="0" categoryName="0" value="1"/>
            <cx:separator>, </cx:separator>
            <cx:dataLabel idx="0" pos="outEnd">
              <cx:txPr>
                <a:bodyPr spcFirstLastPara="1" vertOverflow="ellipsis" horzOverflow="overflow" wrap="square" lIns="0" tIns="0" rIns="0" bIns="0" anchor="ctr" anchorCtr="1"/>
                <a:lstStyle/>
                <a:p>
                  <a:pPr algn="ctr" rtl="0">
                    <a:defRPr/>
                  </a:pPr>
                  <a:r>
                    <a:rPr lang="en-US" sz="1000" b="0" i="0" u="none" strike="noStrike" baseline="0">
                      <a:solidFill>
                        <a:schemeClr val="bg1"/>
                      </a:solidFill>
                      <a:latin typeface="Aptos Narrow" panose="02110004020202020204"/>
                    </a:rPr>
                    <a:t>$621,186</a:t>
                  </a:r>
                </a:p>
              </cx:txPr>
              <cx:separator>, </cx:separator>
            </cx:dataLabel>
          </cx:dataLabels>
          <cx:dataId val="0"/>
          <cx:layoutPr>
            <cx:visibility connectorLines="1"/>
            <cx:subtotals>
              <cx:idx val="0"/>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axis id="1" hidden="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noFill/>
          </cx:spPr>
        </cx:plotSurface>
        <cx:series layoutId="regionMap" uniqueId="{8EB8B989-C362-4006-AC0F-B1E0E9AD8F69}">
          <cx:tx>
            <cx:txData>
              <cx:f/>
              <cx:v>Net Sales</cx:v>
            </cx:txData>
          </cx:tx>
          <cx:dataId val="0"/>
          <cx:layoutPr>
            <cx:geography cultureLanguage="en-US" cultureRegion="EG" attribution="Powered by Bing">
              <cx:geoCache provider="{E9337A44-BEBE-4D9F-B70C-5C5E7DAFC167}">
                <cx:binary>7H1pb9y4svZfCfL5lYebRPLgzAWG6sXtPbGzfhE6jiNRGyWRWn/9rY7txFZ6Jj44Bl4YuEYmM4ma
rSIf1vZUkfPv6+Ff1/nNtnk1FHlp/3U9/Pk6ca761x9/2Ovkptjag0JfN8aab+7g2hR/mG/f9PXN
H1+bba/L+A+CMPvjOtk27mZ4/T//hm+Lb8yJud46bco37U0zvr2xbe7sPzzb++jV9muhy4W2rtHX
Dv/5Otzm+ptpSr19/eqmdNqNV2N18+frR597/eqP+bf98uZXOQjn2q8wlvID4rMgkFii7z/49avc
lPHdYw9jeRBgTjhmWH7/uX/32baA8U+T6btE269fmxtrYVrf//147KM5wKO/Xr+6Nm3pdqsXw0L+
+fpdqd3N11eXbutu7OtX2prw9gOh2U3k3eX3mf/xeP3/59+zv4C1mP3NA4jmC/e7R78g9Fe+/bIt
nhMecsCDgBFC+GNcRHAgGKKUIHILi3yMyxMk2Q/Kj4EzRP46eZGIfND22pRWl/fL89+rDGMHAZXS
pwH6sfQPVUbIA06J9H1Jb1WK3r/7VmWeJNJ+cB4MncHzYfMi4fmr0ZMpn1Nh2AGRlBCB2S04M73B
GB+AQvky8IN7e3drS2/BeYJA+6H5MXAGzF+fXyQwZzfd9utz4iIPqB8w5tM7pRGP7RnGwUHg+1Rw
Ifbh8nt59sNyP26Gytn7F4nKX022Le0W3N+z+X92IKQUiGL/Vl9muEhywKjEvu/fwoL8+3ff68vv
JdqPzM+5zLD56+2LxGZxk2/7bXNzvz7/vaOh8gAhwQNC77ABH//Q0XD/gAUiYBQDhLufGTZPkWg/
Nj9HzrBZLF8kNqHJTbP9ap4RG3EAauP7iJFbJ48fY4ORf+AzLmgw8/5PEWU/KD9HzkAJz18kKGc3
X5qtzZ7RyTB84EOmQjm/9e2IPAZFygOBESegULegBfcb4taYPUWi/dj8HDnD5uxlKsx91vnKfHsF
+64tvjxr0gnKg0A5MGWPAeL8AOGAyIDeWTR4/jA6+0/F2g/W/m+ZAbcIX6RShaYsb66dvm7d/dL9
945op1fcxz6915uZseOQpVIBMTeZeaAnSrMfpkeDZ+iEVy8Snaub4VmDNwwBABVMYLzXCYG9o0AR
SM7vSAII7h6q02/F2Q/M3bAZJFcfXyQkK4gM9HNmOkQc+JD8Y3aX/aOZsgiIqAWnjIj99MATBNoP
y4+BM2BWL5O5Wd+YJn5Wr0MOAgZWisn92iLoAWOMcobuUp1Z5PYEgfYD82PgDJj1Xy9SY84T/YyB
NEMHDNJLLPl+YgDUBZ5QUBh+a+NmqPxOmv2Q3I6a4XF++CLx2OS5Lo2297b9Gfw9OsCEYUhe7ki0
WeIJDCdmIqC++JmYPvQrT5FoPy4/R86w2bxMI3Z20786umnszfi86FCJgIC+s2OzLIcDP82FD3Wp
W1ZAzoLop8m0H5+HY2cInR29TO0pv+rtszLQ8gCKaZKJe8YMDNZD1gYqNxApcwks9a1Bm8XMm98L
tB+bHwNnwGzOXiQwZ6Zxyatw2xgwb89IElAgZig4lB9M9KxCwMG4CSCig+CORJiTBE+Waz9M83nN
0DoLXyRaG9M/I0aMHCDOAp8z9sPpP9QhSQ92DE6A0d3zGUa/k2Y/MrejZnhsXmaQdvzcdQIBWQuD
PJLfhWH4sVWT4oAKhKGQcBcSgFY9DAl+L89+TO7HzVA5vnyRWnLe3MTmOUvR9ECCpYJQLLjz9Y9R
wQQdQOUGyGg2w+P3kuzH437cDI/zl1mzOYYt2l5nzxicQT8NUNBEBP5PyuWh5RI+eH/OOcV32f/M
+z9Fov3I/Bw5w+b404vUlYubsrRj3m2ftd8J0k0hod3pLsVHc3YGGGhBhdiZuVuNmlFmT5VqP0aP
R89wuniZnubEtNo+cwiNDiQYLRQE9ynMY7MmMYCIBXR53IE0y3CeJNJ+hB4MncFz8jLheee2yb0r
/u+ZAShJU7Krr5G7Ctos9/zeXsMBGRLMQrLfybEfjttRMyTevUzy/3TbjPm2/PqMaEAdDbwNhFyP
9YMHwJlh6IOSd/wNpKAPg7GnSLIfj58jZ5icLl6kkzndWru9Tlp745y9X6T/Xk0gf4GeWQo+5KcX
eRgFcGhCQz60b4pZWPZkef4OnkfTmWP0Mi3Yqb5OdLx9zrAZmp444xIq0D+c/EN4IEjj0KcGHM3d
85kte4pEfwPQj7nMsdm8SP35sLUJNMG7Z01qOFQEMPW5AAB2PzOC5japgVIOYrcEKKSiD63b02Ta
j8/DsTOEPrxM7dkxtofbogKcnrM3jdGDQPgQn923BICLeahCYOH8XZgABvCWwYFA4SFITxZrP06z
4TOozl5mIedUQ++GNW57v1TP4IiCAwr1TmjhvEt4QFcewiTZAZZQiIaO6fuX3rZCPUmW/dg8GDrD
5fRlMtGn2trdr6rS94v03yNDoa5JoLvzRwltFsNBjQ1a1An0F96VCX7xQU8S6u8gejB4DtLLpNZ2
IJm2eU6EgNIMOFRx7tzML92E0MgBRA7H5C5KmFE5T5Ho7+G5ncscm5fa6dm/Or0Z9PUz9g1QdsAI
tHpidlemmTkgjIIDjAQUSsUsPtj5jt9Lsx+Zh2Nn2JydvsgIbjejT6bJns+yQfIDmSdhu8Np339m
yEDbOtg1BMHDXXY6s2xPkejv0bmdyxybTy8Sm/Ms3ybmWc8TQvFTUAaltVto5vSnBPoalAYhfhd7
g1d6GLY9RaL92PwcOcPm/PhFYvM2gWOnrzb2eRkd6LQNiIDDg3f9zxLo54fx2i6sxnBCaneC7fsP
6NZDfJ4q1X6MHo+e4fR28yJw+udTw7drdRu9Pfrkf3psWoKeQIoK7YJ7bRx03kIxFA5/3DNwM4Z6
dpj578XaD9Rs+KOZvIyT0pemhe6OxTZ73nQHggIKfgVSz1v1mFMHCB0QiiAjCmaAPFWe/Xg8Hj1T
nMuXSY1eQf0Njuvf3NxbmGfIeXw4tA51UXR3xnMeUUNrFGWU7O4buNWqWeT2JJH2I/Rg6Ayeq5eZ
lL7X0B39rKXRXekaEyEh6blVnrnvEQe7uqkv0d3zme95ikT7wfk5cobN+7/+//icv78i4sddGout
2y6/X8Lx4JaIf376ffJwOchs6J0D36tet45h8/XP1xIaBh44qd13PPL8+w81zcffbK3787UHBSIg
5gDNXRfv3bmd/ub2ET/AmEMBHKoTcCsIQxCdl7uWN7grZHfmEWJ22CIQgzC4mOL1K7uz498fQS0W
jppI6HyAA3bw6H62FyYfoenlx9Lc/flV2RYXRpfO/vkaA/lU3X5sN1WfAWcIJyvhTDKBA+MB3c28
ut6+BaZ59+n/N+Iyw8k4oMNsMGERf8tj73wYo00qxKLsy8NCoyOLoqWM2o8481RKLRjhHxej7BFh
F2j9IgKFAjSFqx7AZuHd8wciGD8IKiFidGiaEZ1F7OMoqxPbZcuyWMUZqRRydbuQVVwqlkenVRWn
a05YuezJJ9aRcEoWZeXFp2jylDZi5WSmKo7P6iSIFPM7hat04XVxolB1zYYCPpSotkyUl31OLVnu
/nNkTDE9vrOTWevCKustR18eMuPqRMVZcFKjrhzVhJxplddYShcoa8ORlu9HkakG9tThEAhV0Fgx
Qo/jtudKp9Mb5mylRC6UFt6p76dCUUft0mYnzGvf5EnZLocyVsST7k0gP2HqLW3Mt5MFCYoUKzjA
F7KAh0UtFUqSZWvyRTcUYdNmbwcvukrrvllmtlh2rvrcSoLWOm8vYsuPU1x+meI2dGkW1kGfr4MJ
xOidyxUty+tiYGidpWJUI+qvSxYv4qC1J6XtfZWjKqwCCy+bVjqj53GRxuHDS2HuYL/didemGhsd
J3f38vz44/9cmQJ+fb8l5udf7q71+fknqP/c3gf0j5+CYx87LtXOP7QzLj++C4S5MzY7jX70h1+s
y71GzezH7fVCf/PwacZFCAqu9od+/GpcZmfbd1p6O+beoPgHEFXBkScwCxj8RwB5471BgWIaHGL3
xa012R0RvLcncByXQicBlxQiNriCAMzAT3vCoAjkQwuIDwelCKL/kT2R4Jpm2gx0A4Ybc+CovJAo
mBmULO2SFE+yPhyDMfnoUldWi6CifauGqTDhwJvCrap6vMgNmfowT7oQcmQZlhGqVmmny1RNdMIf
I90WiSrLLAi1RP3N4AJvIeDLQxHRTOWxuyiF56mmzT8zrxEL2upqVcbSrkeK4mUzyGBUsIj6MCp8
/zJ1fXkyDG46y1Pf9Uq0aDrktY1YGKVFcwQdsNmiNdGgPJ4nyiVNragMmuOhblIVFDRX3uCn6x6E
I4o2QbXhk442xmvc21LG7Kix+nPKa++jzgvvKq7LQLF6KNeglfGyiiuqKmGr82mwYlEM9k0n4q++
l8EkI5gpTsgbRsZsJWWWLEafgq2NS7dGcfataqjuFZLOLEo0uaVf6WlFalet6gnennTkTUAHpDR3
p87UVLWEvNFYXEVde4ojWapkKC/7esInQ1+lKs/KThHR734rTsxYnDBRfYwKB8YUu+EoG+PPMog2
QW06lVP6Jhuzz7XfpYobczmk3vQpy0u0qGiSLDJRtasWjV2odRnCFrwaaLSMeBqoLAp2ItQq8OGr
ZT3QNZ84OqeZ561cl5nL2Mr8vRlb9h4PtFzTMq/COo7oKsBiUKVztUpQ8c1O1QVk6tNhxLwjx8Z6
axhurirpOpXoiNCQVvmyF6S6yHv/MBKTUMJ39fnYJc1HlomrwGqzNkOj19iO8UkQZXw5cYkPZR2I
ZZOLd/lUebVitH8Xsyg+YoWxPOSxLd4QcH7XHqqbMuQ1om8cyelZoesEL3qSDEKZpJ6WYMsvqYeH
JW3KJlkQQ9/a3MmVFVG5oDQJwgg0R6W604sk97qwK4ZarpuaVtkmrjBWsR6NSrEvlBNdYM4IHtrj
OPZcu+obz3/HWa+PWRGgzwwmvrCj02GhU6IXPqylWWHRRI2iw4iO+7H23cakyFfgdNz4zSv9yVuL
xpjo2yh5f5qThoJrK1m2zLmmjcJ5HFbgci7/z9D//Y1wP6NAuJQKLPPfG/pfr3P7HpB9H3Vn6jGG
miEcOgbbTAg0F++aj+5MPRwaO2AQucGmR9/NPTiVO1u/6+iHsDLYVVOkJBA//rT1BA5kwBdyAXkh
hdAT/0e2Ht7x0NRDfhJARQZ6oqGFA07ZMvA3DwM3N1FT1W07nJU9lcuuj5JKGZryLMx4370JPH88
SoeuzJYIZe6TM6x7lzE71MrKsv7wYPXu4olHkSwQDnNpGJIEOn4ZgsOnwU7aB2EkK8cqk0nbnZG6
xGdxNpWRarkJknDonJGq61n7iXeVp1VTCFeHddpksYomy1kIUXr5VTqHzuE7knZB8hy/m3xP4PUY
+NENHkGzV/8sMQEi5BeJAx4ICSwkR4LMXCXTPAFsR3dGBz+OF8Ew5e86BkXkleOj8VU3DjhdaB4J
NfFg1GrMEF0XXTPiRdMZ9zUZrMWh9ip/YeGOxE65IkGd4o2fxcvYpMlF1sqjwsrELoBdk+9tUh9n
YCGHpbZecKqbpCvW/zyrX2EAqg4cNoGWBAwpz27SD2Dgoxf3XpXbs9JF8r2J4SoDxTICW6Mq2+Gi
Hxp5WUU4//jPr93ttQd5DOKYcwyHvSWQTrvfdmI9eK2PhphVNi7PSjHhM5wl7Vlpm1CLKHn/z2+a
pSvf3yQRgVMzApoyoLHp8Zuqko1T3STmTFSIbeveNPk6cmIkKquSJarbfAopGoUJU+r3xe82zW5T
PJ4obBQC6RqFuyTBOsxeD2VSncRloc94nfnbIm39bQYH7/O1PxV2GYCBh4AeoF/3ed0TVWeG37hc
2k0vR3YyBLRBIe1Tk4UpL4t3tKkIXSRiHG8qr6sWyJsKHvrSsOYQEsapVf+8evhXoCBEBbMBKS+B
oi4Dm/YQKBS0fun7kXeK26jY6sbZWGEvcyVTdBzL+KhPdPYlFpADDlOdrALDBh0S3PFvjk+TCcck
5iEzaXejG8q/dn6VcDgw+cMSX9yu5kNbwvxfQN6xY5TvznpA7cznuyj3wXYKGqFRkzh6mrK6iqRY
OJlM68ENVELg0rZhM9ToTVeMfquSJOFhg8u1JU21zllFwiyvi7dV7heD4nkff+jTwmxG65yq/Lp6
F9hMLKK6jMLWpKlW2tG0V1Fqy7O+8ux57U10GcdYpsqborIISZcUh37g8rckjS/isaSDylten7mo
vnKk8Ogi6AgspB4J2AbWTpNCvUhP8sQXnyLUsqMkEPhkiodOhj1KWAF30Yx644lmLFQ/immBe99b
TOlwXdnaXbbI44nqC8dXka3bDYsIuYKIp8/WEfewVlOSRV/gXsamU7qsvc9twYtFVVmyyUxZbXAt
86+6qwLQe1pkl1pGA1ddzeIjCFIgc4Z1WGOgA87rvhiWrG/qFcYD7pa5z3Ecdn0s6rAjSbQsLG0W
bSXPk8iL0QJj4w7B1ZA+LBEEmcLx/ONQoOSYNLK69KnzIeROPbKyQTFtRWCapUVDOq26TMQrbxjQ
lti8/2bjqvLDiTjUqjImXbwaXGpAOfp+OcZdK1aNiZJF7mhxWMJHIRdnjYGFLjquUpumXsgjSPO5
8YdJMZdHIXVeWaybIFvGrB3Rm55iBnRSg3KVwk5yK+p6SFAGyoeTIJumPHrT9rUrCjXqfCybr0mU
EDJ9sr03cEgKZAOm3FyTsUgdhGita9sKnbnMFdlwJHU9rTvZumhTNFpXKiW5uUTco5t0pLQNW8Ag
UmON5ABwFTtGJ4rAH7o86+tlkPUxCpvc4eg8qVHAzWE28h5yjyGX7iSwjsKO6iODbR+24AtXgZek
0XkHqhPEYS0qARuOAvewKnPdSJXX4Lyi5dDpIPQiaPj01RihkoXGRkURJrLto1Wf87xY2giigpVf
xsUUiskHi1mSjLVhkTRerjqI0O2F1V5RLE2sxTev7bhGC2SIW2smWnHme1EcHZWUO+6nYTnYehoP
LQLrlkCqlfBiGdluqleysaVejXlQjIfI2qIKfTLmOuSDP+brRtfaCwFW8sGriglDmB5kxQL+Qd55
niLPwpKX5Ye0KGSxoY10+TJLXPB2ah2lq9QzBB8nfWJ5qXhCEreOmq4qL8EZ06M0nki2aiuQYGlc
Hk9LgYdJhiIdq/60ECNsbQ9UpVlEGLdHDfX9fAGpT9wueNkBnJpbiE/KKaXTTZ5BLroQIECxoGOR
1BuMNDuMNYf8mGRZTRfa6GgxtVHmK69vKnmRRn3KQqrrdFJFlU7eMYpytsJVFPsgruTVEo/JZDaJ
xn28zCRLerX7nMJSyxK2T0zrcOi1Nyk3aO9zU45mBI4N9Iic4anUk1aiYx69GvOetGdBJUfIUGXt
Tv22BJcENFQGA2QBd+esIp3g8tOE8zI5qsciH1ZANU36GLvYXbGU+Ft/iIpICQybd9WWA6dLG0wa
hG9xWixyWmc2FH201FjXn/K+h8gijdPu0vpB/6VqEnrY8T6OliLzEVEl8AR05ecmHVZl0+Gzaago
e2Odj6+w8+ATfeBZETo88mHZkSLVh81ASL8pIesj59rj8n2J6t3mTNParnluE3sxjMyJENU9YJP0
JQhmLBjdY/Bg8j0c3ITdXYCVbBbQET2YjbMyIhcp0HXZWyJKyTYDS/v21A1uF3wC9XrhZ14wLE1f
wKuNmaZODaRw0xplfDf5neg92CeQqyrwGfNLmEVb+7BUSWayKZRZB6pT5XGm35QNB5VvWogKYngG
NpW4MjmvMRubUtEqQQB33wztaeEllVUatfWwGhBwRsuxq8nOaIAyhTAjMCCDxLs42ZXFe8ix5ZHo
tIbEOvEz2BdjHGz7koIYQ5OOb6kbkD2OIcxNj01VZumlAG+xtiUCJlbG9SeGSADZPEs0OTIilu1x
lJi4W4wNr3sIcEe6rggsa4h4PV5neeZfDK1F5rAGbiH70AdFbA+LyCu+jZPc2RBd55BmA1FAl5qM
iV1VQSE/eCgqVkVfxbWCfLlejk2fvNXG2WNZZKm/8ElDYjB7cI5TdQmR75sUuOFlTkpQk8mLqNyw
0uD6pgCDPB7B/QKgG/3OYi9T34MVHbqpW4KT6etj3LQE0nqZuw48Le0QhN51+rmRnbzyRgjTjybp
GvzV2XK0qoBqQLfRPYGvGgqcTCHr4yDeVABLH3qZDFaT6Tp3Oow8v0w7WyvB7SErhs4/nPoAwMkQ
ttO6yiHbPy2DgZ14DjGzTOqy6I7jsa+SUPi2SK4gErFfkSzBjIDptJ3KEttbJftO1OAFxvoyj2us
P2IzUdGpCSKw8V3lqCfhy2zULBPuZfGRF1X9lyRGwFbk3AbZBqg4/GawXjStm7a2eqmnFjapJi6l
F0OWT/5ZEVR5ruqqQ8EpwwkbgCVPe7vskwpQ60WpY9VMvADbYW2+BN5naBZdTkSznkQNuz9jQ8wX
YzQiG0aVDeoPvT/iqzRpYK+Bp5PvYa8X9qKUJQYDSyqZrkSRBL0a2k9EtL3AKss6/s4nZd0vej92
7JRFueje1pGVDTh32NHLSlNAExKHcTjR1GXmhDdVQi/IgPJgEw1GwryGAQoLWeNV/aKwEdgMiMZa
d5rnEcjfyCxe2UQAX9cPCG3GmoHej0HAtWJRwqGNDaLSO1L6Liz9P8r8+x3895XwHSdCIUiCLOJH
AP8LZ/7ocrUHI+5olO9XGEBKCBFHsDsPzCAlvadRoHURclQC2Tcc4hJwZdUPGoUGB0wC78IJ3KUM
vcG7sxF3lDmB4jp4Yzilv7s0dkdy/0c0CmQWj3M6DLf5wSVlEopW0EsJTMo8J3Ke19XGoE1fk+ZD
54Fpsvl4LQaSn4Fq1svEw1YNhcne8l6cWlt1H4MurS8r413WqLFH7RgkqhZ8OmWm9TZjRINo3e0Y
gBaC823LuYHw1aD6kIkIAnvfJxBildwf6RvGdEYK5ZU55psJN+DcJZuQeWdzcAiQgmSTAducuao6
FVWDeBqirp+GQWWycwVTUZSlbDVNMeKdqvqmqd/lonQ+JD9lkeOjRA4BZKIkkm7JE8TsKskZqYDI
jXUOPrzMoKUenN44yqUu0gkfcTOS9wyiwDpTk8HGDx2LBrEWhI/+ptXGR5HKRs3Tq2j0IDxUmGdd
vUiMb7ZpGYmvcZCCEZmIBW+2hGwddUEoLESRl8PUpNXCgQh2DUVPcgw3LUw2bAOZHEdQuujCHoJK
u+pQmnbLyaSjWAiTHhaxqT4N8L9OKFReUneYeoNY9kj4n8bOZ0rQODmE47uXcZ6DYx3a9LQmpTlM
Sf8+NZquoQCRKlzI+BAC72RSdREnH/Sgwb2Mnd5wMZxC0g3hZNt+sHEB8VduL2gxJBADdhLseBxc
uyHqwbv3n6bUtyGpZZgNdBMP2XvguEo1SpweQT35C/x/HpoljbL2chKthRjSK9YtLKlHS6N8XoFf
5glfCVKuodD8tpv0+yAn3+B+GHc8WdMrsGxnU1JD3bF1n0xhj4rOlIeZ09UCyOIFlHKIsmMVHFcV
wqumni6SuDAqI9n7Cnl60TaeWWZFdxPoMjgtgim66KUJFCRiEA+2baQsjRbZ2GZr1jEMtaHunKQ0
WHRdN4QxjnJwjl1yErV5cypcT5bcZ2jDjdarcph81XpxEk62Fl90SzogxXz9RST1cDQ047isat97
G1cjU2Ua30Q0Mue+5y59p4fLsoDIH1Vgv8E76kMoMAWq1ShQ1Iy+p0q/XTnhsw3YhWTVNESu4sJn
oZ94ct0F/Y3xs2LjEqjFRGA7VBa3UPaIBv3FUGbCzgfXEsdNrCQq7MIYWihbujEE+j1QPurA43kW
fB8ZrrBfItXk2XsvjzbTVPaqsFWtfOd98CFzUjQb0qOk9mXoVUx/o63ffG4nHqbYqTTrWaZsVwdM
QaaZnRRd1h4HgQONbxtw8pRN3jfjgpKqTgjsKwOscLxo0m4aw7EYvEOSofbtiLueX+Ysqy4CRIpS
1VGjzyrgV1fUaAF1nIjbEOdtegXptAsdwlO81qkhR2UbNwU4dwdvg42VTSrq3XWb1zREUdddpH2G
w66DbRHLLsdKDMP4ta7AqC5jzsaj1unykLh+7OUaUlo9hN4YoAEyS+xnytjefcN13WsV91G1Coa2
Tb6NqZWga72sIeNGddWfEQh4PlkfdgvZBZfTCncFOk5KWax7LaowqT2yRsTAzLJ+w8c0WPPEgJUY
ehIaFHtLn3YthMZTDP0BNV1GcsrXUIPSUBybPg5AD73nuhqgbOhtQaU+kEkjVUIItixqd+S8mp2l
iGSLJofIt/T018iKZqFJpd8XTZobFVS+PiXN2GHIZCa6mHCBL+oielfnJBMKrq+SJxXLzRGWQBBw
2p10UMp8CyeNvEugy/mWFL5exJmsw6mQUIxs4wTUuIdcZRmZcoD0dkSnQTSapYucXcTOuTPIVcwS
vqdcGQ+N62antRmLgjfF1EEuVgMF7EH8DElNd5EnDAK50R72GCUQ4rhp50ughDZGQQkcxvipbI1/
yLpCXjfEvuHDLlO0Ge0OqXAfgzGFngqEvCWh3YblWCyyFro9lMOV+xYZxpap57zjsfWTlehavCti
ymVlBmC0Y6BkIobBHojxTPciO5881J2OGrivcmz5QpcDUYMFYqbjpF06RuJ1ItkA/BYRoUzTVlW4
WQPt3IANdqeyBas1AZWogHaHneiGcuMy5qugb3wV4/5tKybgaoXJloYVmYK5ycN6GNbeWMtNg7oo
NBiKqUAOFtdjZbol8qgLW+x5i8pm9QK4PMixpCD2SupULqjIxkXNcgkkfL2RnoT41qu+DTV/V2hu
lpPs2xWylQ77UU6hx3YRezkkq7YthiMvq7922XSau6g9xgOEzlPv12FOeHlOIDI5IQMAW6IxXfXa
oc3k+8GhB2VWCLHLTHVlqUMRZ1CdBg5XtVmaK1JkYO/q4PM0oRHyYI6XSeY+E5Nlx34VRQqPZa4i
2o+qGlN8AnvArq1mSdhn2bc2yOVqqKbPcQXfmk0SbFk6+tEpMEERUV0Kpj+T8Zeiwn2IctdcRBmJ
wqTD9qxn4n/ZO5PmuHFsC/8iRHAAQHJLMgelUrMtWd4wJA/gDBAkARC//p10VXeX3f1c0fteuaJk
OTOZBHDvOd+5NDjcwezwQLzKkH1X2fSNLk2/7xkKBuPoy6DXuhi6eXruU/xTXlOdq9Ut3/VKowK6
Wleixx3yZLb1vWR9+5BFUl2hsfRn0y24DEkHtbGCHmSwurBLmZd0kzgwlvipafhYGOHWvHUp9nXe
9O/RCPN5iDZ5tcI8BWOQbMWYkXE/t344R2Fkd8vmaWHi7X2uqy03EU9ym+E92LqDeZVN6fMcRP6+
i2eJC+ozxvM6Wd2IC6bw9s3Sta9Y9h3sdzumH6aE4XdhAjzpFS5679De9Zl4WCE73rOlal/hjj+B
e7JQYcUtjeR8jNdUxIWrW7Vjc4ULXTc1/ZixzhaOcZ1vS7qjvuJRMc2JwDdt7Fb6adjyhpssLISM
vrLRjazc8D3nkQrlnQn9cgy8S47Qu9LPtpuD1zVwX1pVLXc+iEm7M6Y2xxad3x0buNmFEICBWQUK
xjqrtyKLTFbnFWO4I4LhcUoz9mjRmAUFdk2CEiOC2s3o3H+fNYzHy0IV+E5hNsGGSDQ/KBUyLJmR
L/Ko58xDYIhwzG8iflLNthbJEpzBsLafZp4F76OYTr2tK1+2sobGKOKvPZ/Z08ib6EsoWjIUnnLw
XaRZ3ZWC9zLlTVe3awk9z30J+rQvlVznJw89+arC5nljatIfspHfez5eVxKCYWlwHLhjSHyL25mb
5GslEuiT0ZzcZQtrXpjSFPZEw0o92H7Hmhg4lFS+L/UEZVEusXzUMdVNseFS3LouSsGWVXDskkWt
ovQ6XQZQWvN2N6YNZLBQt/sqscs+RMRtp/C+Dovm5NCythoOU9I3L9jNuhccceunHr3kU9cu1TFo
k+YqYBYVbzXx0zQa0uYNmasu3wB0PYuoabdrQ6DgZ77Wp4xAAAYvYTs0t312iiZtinpwYZc7esFw
jAh2Ppj1w+Ld8hKkfv3KlDXHdJbZNZyI5Y6KWn+UMdMd1p9slzKeeNkNDPYdqiv/nOllkC3ah9l+
gD8RZQX6pDUrfaZi4C692syuabEerkFEQr5Nq55/tOAx+CfRkcaXJnU4WdOVZliI2i35prkTO9pR
fsvjrn6FhMcJipX1qfcjjM65HslNP7rmFRjPuNdVOtBy8K6/WlcgKG3aijSntCNpPg92eAkqVz0Y
/NWjG7C96iF7gosxogib1vdxGGVJ6qTd88WLaz2iJO1HMy1wTs3wIYSWm8PcjA42HbpzK+dpvw1L
XUox9YUivp9zphXb23C0Dz1lWpfMV0MObqnbmTZcz8MIy4xG7XhcEyfuIxVX22OatFreOVE7VmbC
BRPvisvTSFAsDKrOtjnNVyA7kGxQbjbpKvIOmhh9kovg3YxtbJNpoudjm9VDltt2M/66d5QUfG7D
HcCVUZfxXGMfdWnvUDrx+LjUnL1EaTOspbdCJUfdYS2+ZzytYPK1lTg3xjRTjltYt7soFbaEwmRU
0ZEEvmG9aHk2C1HHdc7CRzct6AXCiRw843Vplo2cQB6qK417soQa3pxVy5qiitbk+6Al/RKMHfW5
hsHXHtygPsxdVjWvQB6g8tPM3ixYj1CAvGcln9P0m0yVOPJ1QAkeLjUppkYnz761wa7h2J132dx3
+zma/VuAwhqACwyZHv2xTFRwkPhnTx5E1AOSxepT7ejwCH2YnbxqbBENVJWsDmMFymqAs9bNSy6D
CtUBJOWD60xYaN3KW0onyOt4jx9nVJG7xbms8GPY7gTOOhTn07ZzkV52a59cETWaUqJxf1xEk+11
F0RvjDp6HDqt8qrDztRLleYJaNNDI2JTasnSc9wMHF/vXNv3PiPm0Ef0LnZ19jUY9Z3BO8n1EkSF
iqLtOIX9hFJqFecOLa2DLE/tDvfNtFeZY7tp69Df4KYM8rBt6p0FRrbLehzjlQPaOqOmz2WWDEfS
VHFJLE6S0fIRAi4eoViQgGwFbSGRy4oO+Zgl5G6J/faobH1cIeXduG4FzyVGGE+w9Ptdv9X1N6U4
vamqpsFGO4ljJQnW7oyNf1VtsfV1X3gNmU93i8GhY7eHegmyW+NEt2vHhh873rBd1AfYMGcpT00Q
3qfpYPJ5ngEgr0q8wUxpy1FuCyjecEpvOzLpAv5etwv7iuZtn8WvIguTPLYzrNGhqYdXoubXKU66
vDbpgTIXBrlU5mvgcLDCyfVX26B7XL91bXLDFrCIo+iLrYuhPiSCl0Bj3/CQuXpnLmxwNLpPKkUT
IdISXv/Xse0/za253G9rIHewhDqZuzjegcGJ8h7W5qltZvjws4NAKQJeoGYOg4KMru13+iKqC+qm
s+TtiLtlTg5gDZMi0rQ590J099AfgqBcqVvTnVGBuZ0X1NttYKJyusg/Lp3VVTZN/c5b44+iTYNv
dkSL1i6tOQ50WUtLpuihXQBSdkp/WWq3nCCxtnmQdskJulZZ15u6ShWfcACT7hQlg3nwXS32opne
0a+hFNvGZiupb4ercVWmKwSMuBezVHMOvecmhtT/jFLqQ0OmqUj0klzXPLbF5DwKR1lfVdZPc16v
RJejWT9n4XRj4eXkdRs9jwRbXmsohUiv08JiKuxL7cIhj0HVlYixmCJaK/bBS9hXzHfR9bjV54aM
r4uCBr7N9ZPm4XdM+UH9t6E6GgV8tlpGr3Ed9lexGenXmfW6DISOS0WGZ4cnBn1XaiB+L8aULzlU
DxTfTq117vnwmG5LIHIp2rBcVFp9NsHawXkxRkOg2OzjFIZe5n1aVZCdFmv3bKZbg+J/CNHjOHbo
1jh7BHrPYOrHTHJ8vCpZ8xTYAMFKGHY86PQpGlFK+kY4tDpVia9KJTewIdSdgZkM/7QjMo9814Q5
j3w/7kzahwCvg1oB/+PpFf4DP+rG9HskokfaSmweaVOfMhV0p43hcA1j+6Xq1DodOkj2O8dXmicJ
fCnWu5OHQYilHj5rHElFHy4KbOhFC1SjKLZshXsdcnNZE6jympAdIoZKGPYXtgTutLHHVq7HxEyf
RepPINyDom9UcNUJclNlM2qdnk27dkpOKjTL3sbAKmFJ9ifFIP9NGST8EaV+gco0Kio6nbUwD1kL
bwLBgnKtNrbL3PgwUTWWEGaSK/CIUZ6QpT6gd4GA6AdyZyP60oR0vl4qokqreVOIHrRoHSixa+QQ
HoGkklKzdb4aFxFAuVhkHnTsq7JV9rASmEgwQ5uiltvnToRQzpYt3iedbnL46u8VM+GTTVkHBGuz
umhXab+xOTFP2PuiHOC0LhKAPSc9QYwKwrYIK0Jvep0S6CxNE+100HXHjI83oABgWviYAiFrbLbu
EhEOoAWCujtNOB/DzMt912zqbQ6lfGUpjYeyI95/ASJVuSLcOvIm+aDvkqAnR8QTZhCdSeKOadfq
c9KhRUqytK1L14CkIFTs4mHb3lFnYWkJBaKmDdM7aePqxi81sNWGfxc63FSe1WQ+TZChH7yjVcGa
xI6FagL7MXVsvY+imvpb7VKpcpsM8gAV9EIgLLEqvYc3FcomTOCNN65UUTOCrfKb2jcqqtEvVOQ2
bDQzBcNhcGwq82ET7CMqBPY0VULuxbQtR6yDDYTSHKK5Sp9tyrHD12P0JAJQv3Md36XhXL0NbiRF
O1RpgfAa2NYeTTq5thGKmnM/QlqdFlNfo4ZY3F6Adyp02/D1REfsPzlfAtUeRGXdRSQCx22hhaGm
GUDejmhuUN5ZCeojARXyrBWdrqcphQFWyyQLckAv2WFTbVVs2BdeuXRZfGsbFnww+Afgv0+rf1k7
JCiwjCuIRhCoLwztNt/Eq1rPCe6eqQiUXQ52GpuzVwr2Pg6sLF/0KlAxbXbJYckOC475SyWEXeZ1
6HjymeoaOEW3tstRpbXMJ+ImFK2IFY25IL0paBq7J7aqBeJT0CkOaCdI8U2Q7LmPZpDktWhFOYpK
uBKa2va4dcZ1INGGZucnB3owmdF4uwhHNErQQZUmVt8tymsEYKaHjaCs9zMPTqrjS8nUag+iqaYH
J0z00raowEtGsWF7zcL7eZJAgAB8pI8z0zhPsZfJ+94T80Jos57ieoIuM/gsvdEbWV46RYLbYLDb
IVLwxdG8zvHDzNLkMSMV2hcNSP2akDp6B5zRnZY5NU9RFEMMdREmkeRyxLaaDywdI9SMgM4bNrdY
lBaZnXK1UAVB5GeivYXCv+A8yXTcIwATbWy/cMvwTQ/trlq0aEvXzfdezBRM/6aiXQwZ6kPgE3Fq
KbbKsa+37z189tcqnFGoeb4A1ofAdFtnGYxL0TbTy8qZ3Ftg2aWQFIcZbqkSzU6zC8TcHhSxaZBD
Gr3WQJ6ujA2WHVzM7qxCjGFFZR8GZ+ml/bi04+KwyzZDWRNLC65phe1kIQ+qm9Qt22x6HOpQ7ECy
qIOdA8AcCggT8kd2uUn7If4E9ZbgELPqQ4D67qzlZPfrguofcmYClYbUj1vdGuCtMNodvIxCqHm4
WZfsCzFhuMPmVB15zZaSbD68yQyWRtxG9a6Z4itZh+n96Li7shszJ04Sb3Ne9SVd0HWsqBgL6M36
NIPsuSE66c6gWd/H1IU7A/N2j2zRmwCrUkS0Q2eQtpAVw2qAVqa3Z9LE1T7RIXCdCLAbwY1+qI2a
C6M3IGSY3QR1thtBVWZg0+rYhSUSGkm+MIlaNvD6tenpVqBV8MdNO+5xkM3rfZpI6MBh1vflyCLT
PzpWN+VW47BpQVJ10LNMdybJBFsY9s3lgZyoNGS9D7vU55n0t6zz+P9B9TADpL+zywgd2HTP2Rx9
igU2a0bGXUNjf0Hl3rJR8zwTMDysrUU5kz4ox4TIfRR29GjpcKCiffSpQqtAGSsyhE5yIfxdXDdx
3rfTC2C79p6L9ViR6IjCajkYT81n4mCDRDH5FAdhsA88KmQ3keagDA5ql65vQ9ZOD3adHlYZ9Vse
yBRHe3hpBJEtuEvjbCtgV9dX0xhEZ2rIV0qS9UZGo4b57iicbQ8gBEGjT4sFwygGdzZKuSvd/wlm
/8+2/psYKXh4Djj3/7et/zHg+1+ZgT9/5Z/4PyxoEKg45rIkvqRH/+VbA/9nHNOTYUQhKIy/9U/f
muKhF5fn+mGY34Xa+fGguD99a4y8AM8K6BaDzCmG/gfZf+NbIy3+s22NUecx4wnDgNooZmh1fuHX
u3n1nV2z5r7tsrjNCjxFBWy/RlzyLqsUpQ+UT3o+yB697b76gwi0Fzqwq4y07nbCgAGVJx1MXhBz
3RI/1mlPevfCUkO6oOCdHnIFUvAo/BjY+6Wfgq8DjtfA4jAbmxTUbY29NlpDiXSnrGGnmIPMUBSB
kGtPQzuiZRAjjtPs4hSSCPsQalhxQh015VIKXzjQo48MVNlBeOnLOOsRAejA0hdjzNcVrrWGR+B7
BfMAZR35mATkPXXQQKBUwKKIs+SW1/BvG+/bs+sonFzD1s+2XSNsIyrjuR55/aiTCyYyS7fdm9VX
GU5uO8CjVfjEkMM81N156hVaobq+nqpuL0wjikVY/t5Ys3ycDa/bWxY5UmJ8WnLX6IBaUKOuboqe
bzDIE3DIeZW5DM10sDTbU8KWy1lYqe0TvKExJ0EGo2tzlXhKaFxlOcTsqitADoBK4lV97a1zn2hz
aQM4dcEVWn+zy6BAjQWK3iHcJwuHGw0rSb1gz9WFEFMLJC8xw4kA9JI5YQiDFUPl07u0s+iG4h6N
b976JkJ2zNUzhF02z7rkfbK9Lus28Xt8kigAw4g4VImKzZVg0kD+BdhZB9LW3xPd010tmu4IiwJJ
KAH5mE3NirBenTxMHrRQPtadKKNtkQ8daufTJmmVByiuHgjL7G5E9XaqKKIJOXha/tWqLCwdFs1t
EoVe5fUmh7rLxYZR2ftpJOpMRdBuN8G4Bok6gUy1MBIzNkKn2uFCUFUMph7VPe2mWl4BhAxpHsTN
hoRynTYQ69dhpmdbdSOqpHpEROeiZYDoh3CJqwcfQOC78mDanwY1NrZMiMvUc69NAvtXzgFOLOTv
ch1gZlERO5fMEOfELE+trHR25kBcvw5Tsqmi7ZMuQZu6DeQMD1yg+0idvJ1J2pzNuNTXvBotHMQa
IHY323W3KfRZV05sNSvmH+cB6XlQH7e2j+QRDxOFUwskcgkL6wWBfaCHBLHKprlv3BZ6+KnIYOZS
VwNWdpUmFazTrVlgLMvVFqpSxpy9b9apjAiNC1nj2ywVmOmwCEaifd4SpCXv+Rg0c6EHYOM3oAks
DEsWHHSXQKkQsdhwx1FQZ22i0rInSXNLpOzN3lQVinoGjEaXQ5/aT1Ezy8OSuQmJvWB+hK6N0HW2
ki/EZyPWFEERDyYOBtbtIuPZ7xHoRgBVQFL95CoZwEze1vqD92kkD7RSejzgf7aw7wnSh0fsRNsT
nS4kZwT+fiqavo/4AfoVeMykreIrZKD0d0voR7byi7zHZv9kusioo+3qUF7panNlqkh4Hc9zcOOr
Nnqgo8V6rGjWDrtWYDdjazCCZ5nag3dxemrh5XVlasGqn11o5XUSz6Mv8UrdIU2redeHoiJFg+8K
rZXybRl5Gj8QtQVmH691X/Ksja4lH7NdnLaA+kijhrqkkFw+KE+bMoj7CN9zh/LkHaZG+9YGC0EY
pDevQDSM3kHCpVhr1JmStCjQhpCT5UoLQYs+XlskTepZ6Gv8Bboiv6GAbbOIq03kPPVDfaIzYRHo
AJowFcA/7CkK0BXwOfo46C5wtEQMrkUZFD06lijOByugyrJhpTegolfIlGPVfwjhFD2DNnqhuIWX
vJkdsNkMRc2RpzZ54KwJYXhXW7lEgKKTbEyC3eiXaNcTVolCOusex2qmt/0AdRv4YDKENxYpGbTH
nreHdJLxp2lxn4RDNCJfeOPDMmxACwJdCBYA4KZ1oGUv6K3fwvlxaCU6D4nzSzyEzlQQCFrab8DP
hz9pdPqDTZ9m7Bq3NO3CPxJA/6un/raeii7TKX5TT/3laYkXCjDCoAX8wp/VVIrns4DVCHCY4AG7
l0e6/bOaSjGkGs5byC4PEc9+GsRxKZlQ4fAsDuHHcPzaPylAzOjA4R4g6v5jjs4lZ/mPyQA/sZwY
Q/IfIke/5qIwI/vynAWGcAsyXRHYwp8TR5UlAmcKY1fGBaoqo9Z3j3WvqhOj1BTxxuYXFFl+rzSy
36F11QkyvnrNsFw/sjFVr5S380sQj/ML2vto95cr+R/e3i95qMu7iwJ8fLxB2LPIb/387rIV0eLQ
gl6HhivfGKje+ymox/PIHPKUE8IrByiSppiVhCnx+9dG8OrnQhPSBurLEKP0eIBgK40v7+4vaayq
jnrF1waOrqg+DROMm9WuTXbTZVpCvFcsOWMA7MhxmXhy7WjWfAxb3Xx2fvRfk3WeTKn8Fp9EL+Zd
x9f+sPQg8nd6kvwBIUy1FW5NGBTsYTmH4LH3qNwopA5waq0b4K5TMw93dbRhMEYSXo6ydJq23CKU
WK6rhwmfrjXS4/HCATm0PHoVKeAMOUNw8nOKDXymHntqvz7W4wwmZ6NI4JMF6AiksSyri6zCZIO4
ocEL0ZogwpB8WNGigWrwE3a8hKvxVqPU2RFoBSbXEvDNRoYKdp2PUWChloLtbs2Ui0vEB7oaIAug
I5/GNh2QCIGJd2a2rUqut+UF9W5ygf97G+RBWDuT4wvgxzTutr2te35wWdSAVInAjCOcPD3iRG0f
ghm1YdmKKXjtZcBLic0WOYfaZTu7xrrZm9hhnghkQv7oqhSadzVNHEALrZcPIco1zOFI7HqFuRE9
pCpwGY+uWdO6gIQ9V+AY0OoOYYe461gtHdw6xlUIf0n4+Hp0GuekEE1kwbJn4Ds0+uRStYQemYki
kvcUhZdl7FMCYnNXMz7ed6NGykSghs/BHoEYgxkJOS1w4R5wp95r9L73Wx/B1YQB+nWqI7PvgmaP
dL0psVKzKw6f5NFHmwHNJNf25OE3l5gskLzV8PqPfgg8LDe1HLdGY1jKEi0CSkQbbbxAGsothZnG
Gf5BG15XJEVmKw2rZygs6zG1tVV5n7D6G7WBuQsBHTFE6ZLhW5RQGEyRxyAHaMbAULJQTGCljGdx
zhPN2xJr76kWpI1v165ZGbJf1cDtU6iHxql8SkY0MMAeJ1G0rhrB3qmlg49VV8hvLLo9RIG0XwHJ
D2FuuhrVLNK5IPZv5inTzZtBlaOO2WhodIdqvTp5cGtXfRC34I4hPGfnjUXyzYOLWhF/WNEKJPCG
ly9jtbagJDIUWQWID2Bly6pHskOhuN0YDBvaijlIFqhHhvjmaQNyuR3/yJ0QkPUVhD49AFJca6Ew
5MDCtOswuWCEI8OgOAvbBUc/iRoPnV3Gs64teFRMZJBvs0ziqxBPBcGt7pBx2bq5ewwTbJrCoQCH
7NOMd61fk9tolcBmSZTh1fTlsyGHxZ505UO7m0DewMEydH5ZGt5S2NcG7x5xBH+cpPPHBlLb61wx
+QrcMEOegqGCKWuLhYyOZQXbCrxmfQ+Q9wluWgjiwW1WWSRpVKTkm577jMGc6v3+x1ae4ZPX8GDR
KS5tin20I4u5dU3kn/s5Jo0sOkwbuTjUVVT1HvorDbc3Br4zUJcsToA/OoGOH/fRFgpImjKEQfhp
FK5v5pwQNr6t2wLSddN+vpba89tpDvGOjTSS7C0IzDanBKnVKY36u22sDQRJ2UQYgBS27mFtRHRH
pcTCaqq0v9MMudZiFFyyMt2MuXLgaSK4g0s9nAdIgC22RG9x7w6KXo1hmJpbOml3GenCqrVEIjv5
TMwI8AwXp8sKpOLGsJQp3yC+11uqczDHFuAYkbc137KhTHkr8woSyJWIXLTr7Czf53D5GDvLr0yW
tewQLpl9ALUW9yUB4mgOaZ1ONA/BPmDAicyqgoKz2Ydr0N0gpFNNuDLbeK57qz9E3eo4wnAr+8LM
yNvcxGG9lyBo2kgSD8eMuTPtW4mwEnDkNfF6zpcp7a8cApBslzqNwp70y1WG3GaS4wYiHzqcM8gS
QYMraTYByQmnIYkKjs4XoIeM0AtvSzJuB8xN2LD7Gd7qiwkk4LYzuncVNvx5iOeXH+fo/wrHPwrH
L3IdF709fgPc/s8nmPxRB6KW+v/Lxl8mfP5VjcPv/Vk9coxxS5D+/GuJ+EeGBOrcZZgfLGo8oIFR
fhm38eckDoyQjREj+yHd/VWHCzHdLY5QhGZhhEMkiZL/pnKMf66OLq+I53RgFEeMkQt4RuFFJvxr
ddSj1BmROGTfcLYsa7aLFMUeAxvKNP6ZwTLq3rDGkWgYp23eKDoliOKArWUVvItRU9htMnLABLKa
bWsJ12CcjjYb+vkGCXZFtlx2jql3BvjSAZ/ivG/jQiDbH35LHIb3PEK1Sfo3iJWq+hIPQMZuBW8m
DDwaQsyZQA2jmEb5FAagI0vRgy4DmWLZMJzDZJvwlgVc9e06GuKx/U5m7E198Zev9D/Urz9PpYA+
iskgyPHjKdt4Ih0u1y/VdRIOzVrzOv1WofNupyNiKz09oinFjnT0s1iACflG9c33PqiaqPqbqQ0/
6uN/TW3A60N0TWIMbYDyjjIm+6V+RoY3Rd/Lm69t2MVQIaFFMIzfQdVNpnavnRUaEkq9CIqxdJSA
6Lq3NN7mqAip5zY+QXkbZ1SUmO6kw1tMNZ7ws99fo5/lXAqxOI4x0wJTKdEnXW7Ln+8jKIkkqnVM
vnKiTRCVAq5YMu37lC4xTEe9cP4Zydpqufr96/7y3VxeFz4DvFzoyBhu8uvrKkgxiSQxMjtIBYN2
MwHGh3yqMXEAg/Fs26zN3VjVgNoxaQGbJ/+b9uISrvrLV4OXxyQPPGQ9yjAGIsIa+vljC2YaErg6
/oq5XwmyC8wGnL1hIUHvkOAn+tuGoDi7ibtpW5+A0AbwsfAMmB4X5fcX4ufRGPgC0GjiYdaotNll
4M+PmNhf2hxoD1AdgXp9QQRhZPogJzVU245Aasu2A05H9HXl71/y3z88AmwcnRVmSmJuCv1Fwq+T
uupbEIBfKbdY5fst5B6hSqbtOtMdpqdQ/llfjizM7EG4jn+WCONqDPtpJHT4v7kRwl92MlwA6ItY
JVioMbbT9Jd3IzLEmjK1kHc8YScZyNEt9WVBDE7WM+AwxNkBp2A84wbAHB1KjHfFmqBeoaLyFlA3
CfX4lA31AKZoYlJHj4Npxvn999fs516YQiiIg0skkKF+DLFaftlLMMUg1cHk3bvTi8ZNAHAowMUK
nI0BLzoNMPpJRYjkY9EsVl7+aJRY/9uLFWL6H+UxunIoEPCafnkb6RTNyzZz+T728CSBTGD3gkFr
tmDZ2HVcMez7s1h1hyExbMSOChNch+yYkpaYLocMGv/Y+TECwOId+t5cU9cpCM6/v1zhr/dYeLlI
iELhYYX4hjn/5XxysR1VNvr4fa4iTqB4LrPCjMrJI00Ggn7aJrw5Ah4NP5PbNMitTDu/kSerVHWF
wG6P6ZPDJctwDVsHY4UAKwa8QiSDBaR/ROhbeIxIiTOHLTEiLdqMEwImcJKKrqnsNP3NMr1c2H9t
GIh9ZkEYX1w0iEUUJtgvn8du3jXas+6YQM/uwJIMQxJ/5rqrcdv9/tr9+0vRAExbxDHMGdHVX7/j
oYqGbUVG/PjHdmRgYeN2ctE04I/fv1R4GRz0r4+F/RdJediGHB+OcYYl+PM+iPU2TgaK7OeESday
QiHaiAVWVStwiiL0mCsCf2n740zoV4qfrT82SRVWKX7k0AUBTV0tJhH+3TZFfz2bItifGbYHRGVh
Xv7bzd6B2hgwLkB9xpiHRk+7GBN06E0U1vEGXR0+0pRnlen981C7bUvQTGiL3grHmOWPYvIVOeqB
tv5Zk3XmtzBpLmWPQ6Spz0DysctNJ+c4w8LYTMLMo9Jt5599jykpXR70/eUobnBP4baTY1bjf8YY
euqf0wEzJeGBwGHAH7MPBIARxeZ43vNkvdyRnRMNyqbpx8tnqSAbhk9Kh3QcHMswwDsH5nipeBbF
hu7NzXyc1D4zOjRPNJZ+OWvdVTrv+0FDUSeiGtwRursVryMkcvpsAhNi6SSpQPUEvUGi8Pr9vfHr
wYSrDzMZ87Vw23Mop7/cGkDYRxFmqv+M6NoMatFBYwWIZWUrwV6uk8X293/sndl25Taybb+INdiA
3etu1Uupzpl64ZAys9iTIAi2X38ntOVrp+qc9Kj34wfLlrbEDgQCEWvN+P0RP8+xpDiEDbvOpGNN
8vXTESHmoJCuvembtw5mME5Yd3i7sGigjD8EY+cHLwlgFAbh5A4wpK7RMYaM09+fhvv5ykFAkeJh
OfaBbpGH/HQeK9bAzoqD+rkWTa3fk0C+9bPtso45NqMy6uxVgiv1buyjlHlUZn4Lei3S7thCbwin
Ciibm3aXVRIFDzMFFhJk/eQEyMYjy863nb/O7SWDCEV0YYsEYAMuPcdMYZnNOGzHjJjpPClKbeaz
EYrzLT1hQ7lgD1XePB5/f8WfZ2tSrVTyoUq7JhmO8/7TGlxSCG4mLEZPI/YKQnM8Di6h+biacSsI
HcVZRvqZYTtT9edLqt/jdSuQZkhTG5rc5CGZAzOk3S5fa3WGSNAzE3+HzpkKa4XOJ8dIsJS8deRc
zU7BWaKat5M0Eq/R7y/J/TSzAVDE2c+GK2CuRr1vf5qwO6+pkT417lOkM493SyOU5AS05cFO+niP
weQvnFuSAVXWW+ZKM6Uo2bF8WpnD5oTsnPlWi2OgfK3iIkTmOFXmPnTL1AY3STfzqTzzzCUuaR30
B5wUyjvISI1ev11YBbncf7i0T7EzlwZZmu5MvCqsRESxv07aei6dsBra5clLRzNTadUxtNZqzdvv
Gu23iykcIuz6HLqNWfVrq3V4IHNQV+myX1E16pRklDVMT8TeitsxhYXH6PPGldmkya2YISYmUpzM
bgPT5lnuyolpTRNnccBcJzb/x84Rry7id8Gt0GgRLL31MQ3zSmSxi/1ze7o/ZiosX39/Ez69oxFB
EDFj6CIXdADzfQ7gnQlL2BJ0FiLNsGV2OAXtbhbNaNjZL4PL+6dp4dNyZA6J9oVSEsuSQXCadftv
kbpNGV4Ecg4f+8FhhOhFawYUEQ33RxRStP6egk479xvSUngPzqoxaQjEmPS4S/B3Kn0XBpBh8YVp
PJP37K3c8V7RoIYVoLZ48fGtslB9PLa0mxpu5QxWgXeFt8g8jrSczYOwitzhS7wU8Xhvt2Br86OP
hGV9Rshpdt+/v9si9n4NFLh4swgwSWCEIbb7vF8jyO3hsM3LI5aCACesHsjVb5PJToobROxCLfsu
UwHeF3JiMRUQpbq8u7CrAc7lhjp0Z12qtEZBjWEl9LYgFOf0u51X9tmUDAK/Genr6ocoqlXd10YM
/TqBjZpuxYjAaN1FRRP7YIKJinv0IBM1+hvVoZ7Gal3btXMFlM6Jd00DlZ30Nxlo8sozaJkCLcZI
EQX9aznyMoyrmpZqM1t+IYoDKNVBPASVXkS6pURAieko4ylzEqLSJNV4/tH+VNtwraZ1ZbPOUJTn
c7kgBO56WQSHMQ5Tb+fX1rw+TkHr5s+DqFD9e0K7znZh1417NEhBQu1i6hgYLPwqPaO7sd51rT2t
l5CabfvoTE7mHlLYVJm9l2Vbiyf0l9jnnuLWnudHQyHU11avG+ueFSPExKeCQD2t4ZjiC5dt62T9
lxiaKKy+nJwNWCERYcOPiR7dDOvGOzfBqYuo+ZGRmB7nHUNl6X7CkpsmG3rhRPr3TCdN50c7djc+
FaGktsrgBrGaVZZwEKTbV9nPLIKEwV2eKWrimQQIOzKkYYj0MvviBbYOqMY3QsrwfMD+lVWmYFh2
6b4YUz2NVxM1eogOGJCmwb9PGtfrzsm7Y7w5MFbwAyL/Wm2W9aqPkNOjhEZSpndZotZiOZ/S3spy
bP41q822jCfBBDtK6iFfWwuRbn/O4JisBIUuYYtzM0iiLmr8i4eA6xaHdcgXffqmhaOJn9F5QXC4
te1F97YOHf7XiyJQMnXPnNmywnC7oCMdwuPcFE6N5gFpJeui7VuotK5SD3aD9zoncAzibeFnsZ/e
QmWaZAiNzSqmCtOBZ7nyvBwQG423QeH5OU7uODaZllBpPyufwzRJrPVSiKrnTuFKZ8q+ZtbuMv/S
8hIIX1cA0HKnuiuKqYiS/QTLoE/36PM9zp0py5zSMiJGdZEkZ0ve7WyJfQD+n7YpCnzFStJwvBov
Vfw0AFrstordPXfWjSizBuPWCTLzRzh/QpZNhwCGmF5kPVdPbdFBG3cossncMa/SJV/aHtsLbI3Q
TPli1GkUbuNJtwyAtSHeQKODmTbeyNOlZtpfuX1dwa4nZC3pE45WZciZH9BMmcfjSJG5/h9OhUuo
2jRoZciQWZiLeBQWxJhM/ES6H7PjgH1IpLUF+7SECHTAkw0WT1AM3fBMvQ8GAvfLAnR3zIZVOPN1
VITmlHOetFwfAkYWR/D4UfeWWLMZYIGyzJP3of52+PRqc2vGET9OzhIbdRPnMDY9h91+XI9Snte9
kUbM+J4/yzZ4KH2RACAQcFf58zLMHO7Fx+gBOgwlbxcWlrm4BPs5X7qBUaO2HzFu7K+++T+v98tr
z86V9fBxq63Tx/+8yafPkf9wy+vQlTUn4DRWNr6VeSBzdcwbzGgzMJp15iCp66VAcEgrpG288U8P
ql1HzVAjnzColLpNvCQ+1qRsXFBy1gPW54fRrSs+AmzL4axI3iSoZUp7MUEvfBSXb1Zhandv8ekO
tpI3iHntdE2Zm7NHw0TdBJNztlDz5dfs06M9DQ+A7MjQ9gHuAb74YWUufqaFAOMU/7Q5DHSPgG8u
bWeH2dNqoQbUF1ypZ27vaSCtwwK1cM9Fmr+CI6Xn92gu5jG6ep2ZUz/dUGudABvgvvdaEe4t2wdY
d77SQGGWx9Tk6ez9lGMDGq/iIjX5nH7i+eZj6HZvTpA2DJ/eJ2Ll4tVIsHvbk6E3f9AdzRcxArDl
jgAo5SP16pvzb4YgzaanoaI8BMUmReT6kHWek3pnZb+Ejr70TmMlL/pYh8ePWx7jk+Z05twr+SOs
AC0HL2Ress6PTrcG9hORWxFRDKcECw3C7tOEg/tF1rJl0mhI9HlFGoSUAY8pG6DoGIXIDlCxSV8B
4QmK6FASLM7LhYfPdm7PtGhtmJ1VLCqKaEmPEvDciZ2Bz2e66/lC0OhXN3U38O+lnkgN+jaOWwty
iBtVN5AaEpICkyo4upOl7fgcNPhSAXOC72NkICYJSH3PHtX5yrjmKsyPVc0SW+9nq8Fcdu7HLFXz
NzuYC+abtGoBG5x9JMkLXWW46tG6sd/9voheeN6ZLDJux9F7f2e6Nqq4YX0ylcn67GVRO+mnzqPs
Hpzp06XPcdpzizw5ryVXVKZT7++DFbErelolzO1zZmlGDVk4M8RPaZiopy6L6XZwzfVqDGB8UQxw
Pt/lJHhhZFYr2fJYuGUTb0hZLEF97WEj4RPB4pg9LCLhnnF1SrKsDt7F5IARRyXueZp0K39jPSUU
E7bl5EI7X5RkgROnZOtb1+ydGkCuJCb8SwxE5n3SYsopLaRlpJkqAYAtrHn9wkwDH88LzM0bcs+k
CtwhKqkwYOpJ+XWq5lzlNyQcc2JdTEmvIABRoDapVzQPTD9hCU9Mf6HvQr0AeE0KawHMPEm/6nHq
Wg4MopAkUPAiUgTp1FdZq3n4qyVWripAcMoNrf3EDDflKofBd7qThW7Jr3u5nXvjxbT6dRJ+Kddh
sh5ASmmyCqvs4uCF+ZbxZU1y5Q4UwjbXkEg8pd2B7aXJUlU58SqRdVxToX8Bqp51zpuYq6C6CYJO
LsnBQDa09e8pp7Cd7FnRPLQCfUVW39riuQzVM3nWqdSPNqLmNKVZw+Jl8/0UEtt0P+Ixh45J6T8i
NYFMdYCFg4hg7cvnVQyuaDcDqwM6Gg2emJgyDP14cLDlxnURu9uRb1rA0bDcEX/ixX6/ktOz7ECu
cnt830PPs0/ep5uqGs38F8PY5AvRv3l58742n2jeaxLISM33UMJafGJJF/PBBEQUn2Dnbio2eZVI
XuWUaDG5WfXiyH3Bi2reyrg2P/kYssSUzERAsM2PTll+M51aUDLnRXkhhjVlR3dDFqaU9ieIvjzo
BQ27e47LzbzlqbWadGBP9YsvgrBMn3eAJqwHAUa6uiEba868zKmfvnwcyFcxSxqeFh72acfW0C8p
LMHByUF8gVBsrq88JRpBQpkUu1V1JgnZK6xSaKnTumuBoHbBYD1A65B8Xk/UJseL3E1NGIdMjWOE
Y2VOa3h/4ay2ZB2BaDKYl1y6pnhKo6vZjMkwgdibwz3BV17vs6LibQQibcoeZLfNpFdGgQmxRO9Y
xWXmelUY/UPi69OGnlwO8wMj2GVyw1L4OVkOXJjgtJQu3uYW4dUmTNOZt2EChHPTWcK8QdVI4iXb
AG8w5/4Pu7tf93bm8IEpB9mx7zsc/9PGVg1za019SKrqNDUW5IA5C/YBvEm/P9SnsgBvE/4Um2OR
suLfgdnW/20PDeqpA87vNH+OERsYX7uFti7EbRhTiWNGDjLzUIe84AkDxxM8so/J8ffn8msKwQfj
SFbIwXROKwvctJ7767kko4d5gFfvITbU/5fcd0w8jlwDBjGW9H++z/95QLh6JA5M8weSi/GnvCKl
Atupaju5p0EQCwVEilgDJysZah9v9u8v0DFpu7+y++YKyd3aaNboeetQZPt0wLkqBN2EquD+Y8aY
stUk7ZcAZSlwH4Hj8gAWaFVfhslbil09YJp/ER58jwerXwXr0T+c0a8jnTNiKxWhefXCGOESBchf
7/kSY1kE+tvdV6eXaiKu4x2fB7oGdYccfROPIBPA7dxd7LE4EFpYmTmRQnoYcZHWsbM/+LUHDXIz
M7UsW6b6jo/zfiTOTb547Ce306lKJ0/T7O8v4vNj5MFRoLF9KiYOaqbPqSfW3U5jyRlvsr40MxNG
Bp6g7P1mwFEL5ebqvz+eb/MgzT9B8Lm5VjgTjbiRPdx8LHsgZToYDy0za4uaLU//q9Sab5PyR9fM
9UUer+p/TAfelJCJHvPi5rQsESSbpxGWFe9F03dmwfj9BX6qQrHZQ6ERU4zneETMzEG/jorG1llS
zDL+bkME/3MAukFpgirl1WbjNUUj3A+7FsoFX6AqagKbiqCt32oPavgTzBimi384r5NE5G9vENk+
CnHA+Nx3wUD0eWa2bSorYZ71R7W6dtbvXX82KokBduzQ0qGqodC+bWkqMPXxBgsU+z3cqql26kvW
W9xGuBFKSe7myhVkD+y7OqHrS3u2sLr77Q0EydKZcW26FI2+9V1Xs5FRBX0Ou31dDbQp2NqIbnsk
cconWXaFJbb1grv4VJErA7YT3i0iSqebr8s0ozEA7JgxyLFb0yZh8s7YKoR4jSurwOWy+wgxQotf
yzblKTAgxo6Y7oP3iei0WSjf7+aU1S6TL5s7s5BPo2sRkrZuRKTfuAO3myApQF3p9ZUJx6xTdCIp
2vLcbDzfoOLLXtfOukEECJd6F8iwwiP+Z9KiY+GDCXMKRd5jIGpjE/d37SKzDIfdSG6I3UEZQNCK
Wg5JDwSz1kPOSrDKVXPdsyMiI18V1ZNH4Ip3P1g06sjzIrAts53vR0WmdDntpOJp6T2QseVQkzgl
hxJSJ9gUmY7aZGsNbTrZ9abDg+m7d3EXy3Dap9A2/e7RX+JxbR+pGJiaFFGc7QY3EMYpAzwCxwjo
pcg4R+ZwyBQG/wJwEmHjvxc2j3104QeQJ1/QFUJ0uyHxlcgvDTrG0gWQ01t0ipC8+iiHaRRKjX8P
CYdnC2DaXRU+XwAmSHsJrhw/wl2zJNNVGfe6B7VUFVPOfjiOFJXNPLP7owDPN70Fdl0u2S7B3dQ0
mxomr/rakDuxgJWcimYfs0lHnT4NriKohWwZGnTgoGs+IiVS1ybSWxptlo3T0Kje47kmrEo2XSpG
qQOlVtkBomLVp23IadCaAM5+aQFEZxpuowcJea861DlKx02WptODv+R+sVtyHJi5GL2z3PbW81rN
4xm5iPYetbO7nWM/u8HZX9lkfUf1CKmE3pwpTrkNb1/2VihZfU3tvN3NMehYAEeePrJdJSnkNv5l
JO2XtuR1bCYZXAVGNByKLOPp2pY6FOAs9xB6h9u1qLS9J67W+2jBIcWIDervmRweXEfISyWs9LIe
e/rv9SSREcikZ2ML/CyLp+hLKLMOvYHMf+R9l+yqTKZ0FW2anZ/E3QXIyfqwJA113Eb6gj8dLQ3S
3yY8TPzJ84gd1Zua2+EIyT750cVlBZzYqVaYvoV/yAq7fZCC7DqND20oO5bXpk/TvEavFfpoNuND
/Uj7OxAErrZxwsUZ0ATL8q4EiTZ07j0NqIsw+UL6L0dHpb34h0Oxhh2JI5370S2y/CAXtM5OX+v7
fhSkDJgKdv0yQ3Po1VJu/HqKtkmIUSH6mqN+Xs7REAzfe1dAA2gBU7BRyesMfCJegp+R9ukHYyWW
uqhjBAU74ejiyzx6JTudur30e+10eBWz9tUuenr9hMK+7AMQCcydvqmCpuMEzHeYr23Qzufkr60L
epFm7i5i9vvhTJPXbLDtOfRqRO/4bZLd9LOzLGzzubO+9hBDYQckElnjuvaMXMw0QDKdVg2YQaZy
vgiGtIP56sj8ZnHofrKwKaLvjFd5F4I+DvJCzZ06uHJwL/2KTj7kap/9afluD0lyIxxen7Ef9I7k
oA2jdqYrzM5fWm8vQt3cyEyob4uciapsCtQpRrISFUO5DfMUub41eOKV2jL8SrfCcshWf+Patf4y
05D3S59Bv9qWWqdPXbZ0X9UswTN18zBvE0fRwBEAVEXNNCJrxos3m1YCczTdxW4P3aNZR/x8tVw3
lGnq56aF8ibl6HyhqVN0Ll34SyjIkwuRN+K1j4L5qiBjD7mblCkHTfQmGSxaQKSAx4LIagF9OGX8
qizCEhAokojDL/ruLpiC8sBEHwTbOF/DM+202R36IdQZExRBkLvyOA6zcyzkGLwqL3ma2Ok+waxc
o2MnBSJwGNg/F27IMdPhMOwJ5JYHrWIfab7oqLmWWALtDKE5zEdE6kSSdEkM+/gpbnT85s3SeyxU
0r7RkmH9OTDAd2PYusD+C4/2GQH4rLnTD0SI1safmvGKzr3lC2hzOk1WToJijITwTbbYgrVsZkay
C9r0smqXwVlIaWUr+6Y4lv6gntCceZz/6F44dkPrl8Drv5FZ6+7iJlNnzlLFD3Wt1ksIIPC6QqZc
NrJ06WqErS/UIKa7hrYKjwo693evHJkc3G5BHb/UvDxkpW4dvBSXswqn85xuEy2Zl6g5JgGwQza4
KD9JXMTnq6WSqyTJ1BcMK9lTRPLjW7dGGsl5BowNBf716lgabVWQH6o48a+oUTveVtdxtYtW+kYx
3lVzwNnb3pUk0e/SmR5+W7Qd9kFNRfdN6kHQl8Rf1ysVi+ESARXOaKtuH1NvjWvmbLo1QVqLzhyq
dtsRN+ltNKYeuXVl/bAS2jjYuEPEmseGMk20ugsHktLRVel7Y6j3dqvKSm+qWCZXNIpL78iTVDeW
WJpnWLKv/A7id507z31NBFMMYXEzA4yCnS2d/CJupfsyWAlW4yqb7GvEOsNT7o5jd8Qk5oltnDnh
pUhaFR0AcDd0v8siuaMSC4xwpGJNDx0anBnDFD752kuam9aiYn+5WKA9xS6wJ62uunikVOOg7Z8A
UnU1hD5hfQmbOJdbqFiQlbNYqvsizaEEUrRd4BHlZZvvLNX4KDWTxLGO4dj36/0SNbhZjib0sHdx
N7cVnddG2U5peVGyq8bh5YRELluMr8l4Tb4DR703OOnjFK7tsm1pRnGFjDCh16hDiHip2UrrZz9n
/wZnEO+GBsi4sdMGYdDZqIPwAkiA3RSPMJATd8Tv39nxcOEy2dnnkSCnf+xMq6ldNvb+8BBbaYlr
w02rGDIIztUKXpiI54fcQ/eyAQpVfWkXWKnHia0i5P+wc+2rKQYTC8COTPx1WDGd7hDuYVAmN3VR
uLQlDeDxw8Ze4MHeVosVxJjUxrqx53pHpqUujc5Kun59q7UoIk3TjAIAPSnyvuV9iChQAlxe3Hov
nKHKrsqM+uqmbkjUbldtyEhQryjdhENRnjW58Nt9SqnvusxJdO6KOZ/PvFQAogZYloUktQrlwCxT
koLi4IfLxp2oXwfYtW4gBMygLQugrBt8Vx7JNLJuz4601I8xJjTxlFzcI31THciRdIwZAN4Gc2a1
W6rriMlgUWTB/WKJNiQwG6Ilr7bMpJoPtKDw5/w7k1AXBXv6n2Bpo+0KfrmyDp3QsG/m1vevHWsM
hifKsdB4ii4Sr+k4Am/O0qc0ky9pLH0cI91UP0yoM/ZJlKijzeIB5HAIFAWsEBzoAgtTeflwoONt
vJWdBGwQIh+Vm7r26wfVVMFOKVoiD1EumF/p3PBdp8l6CFvTriWd6axOO3B768z91O1WFhtxF0Pl
giOhFEDzkWwN44EBs0HRNv1wWll+kdjbsD6FYXrVt037MHS9TvcD0Ci4x02dhhurnuNzmLHwAJqu
OpQdbquGPjb7WGftZZn41rVbzuLSlZQd2xSyMHDptN25bjK+NkM4YIl33WqDq5feV3Y8dv1eOnTH
RQE46XOpJljc/WTDjS/Tgl7p/SgxzNEoaNsiaRzOaSCTzvuFNPXDCtv+R0LlujsWVMhooqkwFa5L
qW5Y5Vn886CsdnlBfMEpJPesOvlhoAf3dmhk9lzkqfNC7oyGSaUTwwmI60Mow+LOKmy1BTKRfbVp
qUjjMFKibNwOoQvquZ1caHS+B+7NsxN1MbgeTaYTXFERNAE68yUS/kWZ2uSo8xlWE7bm24JtycU4
Ofn3MvPClzJJna8lNsmrkdrrzpdde+6R9H0mfQ56njkN159X2B0Y+MQjbmVyNINQfBelkYouTW1W
7dnt39oRp9m+CnJKmaSD2+Acfx1Ws17ls6ZatLak+8KpcLZexTyyCay88K9paeG+ARgByulWnAMY
Tnyz25K/uyWBxZgAL+mf18HghvTWQIqpiLXoIFTLVv8h2bVlgCk9z35h4Z0UdIUI7rClywD6YmGd
5Z3vPpnK/8EB0DRs8sWSt74/F2/DGEmWB3aeh3ZI0DO1ie9dUXxTl3JBFgJvhpDmau4H+Va69Cnb
9iQKaUo4VvN3rRfeFV5K9mmDJA/5Y6TuNG6oqY37phi9C9LMKaIncEgE8wg/fwpEoMmhDjN9KRb2
bxuLcETvqqSz/L3V1WiR7XX0n3VfVd9CCaap7L1+V9lWZ98MU+g8UB+LYnQ9hmAaaOy0oPQSfcHs
10z7ucvAZ3RzTOiJDgOfm5dNjrUdEqOlW2rbl3sF8ybdoClhEG1FVmeFKEeAMAHFkBqMZkmQRhcj
trGYPJcud4mpvSZZvzb90JS3butM/Y5dRVIypdH1ZZVb5QwpHm26nhWNuA0GD5Nt6XS591oh/LRg
puNOxSRHyauc7esya4M23rLbnjEXDjQP7EF1s+D6yy6jAhVVNMZjlV8gfS5JXV4uEQ3C7G0/sAGj
B/eIdtrbzMjP4+GgBtnlX+GcijbdTbwqFEJwCXmgqMYZBzY0DmK15nwAHUqr766fRx9gfZnXzd7v
qJY9QLKienKUSJ0g2qhFWHZxVwyy5DkIC8ETXWqgQU/UX2bF5f+srRgOhJJ90Sy7WMJd/uor380e
TulWS5qSAV1RTXLTdZJZXgJOMsV3Kv6mksF7uIY/UpHYM+0iYIjyvnVOH+ffBvC4Fi3bI2TgFjvb
pJgClgimY/08ZCQUoitNQDnf2EVsLwLyaz905ZGeERBuqDf44CPevGiASQOgUw9Lc+kNXB69plp0
Er1xCQJaffA0Td6DfYDUlF6C9jB0S/tOhyPGYe+QwgCWUcF8bNGIpERHdO0ixyJ0lzEz5hLnBFGR
OOY6BA8pyaOO5ELzLaKooZrEPm1mkVd7OaGZoc8VIOzoaiX0o+EHOJiEOtaYxBKyh+hisQ+X1RNH
Knf1s4yG6slCH6ONtdIGvT3w7uzRi9QgjA3yGVV+puitENB2eDcqlCbzZjVoZoxMw/Ku/r8ApTfe
+ehbz8jk5lfvLObSDYbrwlkWWnN5NXKrMaaUKy1aocXzFJ53hHBAfxvT1WVuprI5vpOS9RzJqcE0
NJY/5GrDRk+UwNsbsI4Ou3eiMZ0kp5kAAYYxESg7xKSQvn9UgQDTntTR/EaX1RlEppNOnXMflXnp
76a8ab4rmxL0pi9g/9o00RnZjagCZh3hhOrPBhrhjT9S+gCRcSGidpvtO1EX/9iYWId6QHD/NLgd
vRQT2rS1e7HY/ZmDV/lbNVaChGWYuCkAy9XNfXao4dLf1FFgww61/UF/RbyA8GGjJDq5LaqMbiRA
clyUQSS3blJ23vVGdMTh1zMls5mOA3/SVy1YQYjRBx/TB+o4WSO+cJeh30WNH1NU+v981RVIubXB
tt+ddbLqii1oQPG2IjlgbPzJTh2ylf4rjpzvFh42ntYkivfvkFQL+RHJw0KmVxbTcP/C5nLKvoQF
nBWiLs/Nz4hgggsFBiZ/Y4r0lqM3iuL+HVCK0DH9cYKTRvSTQnBGux+s2ms+b/4Ck2ICz7gE7HXU
d/8Ck86lH9+fmKRx0U7nDkkLMHyoW/6YPEA3JxJpI4oCgaHyTxhS7Tb210D1ziYOURJmqlrR2Pfr
ssGXtdzg9QQ46g79iNnsnTUa52M8nr9jRhF7rwg6/4MtKptwcQ/UeKiU2h6Gx106eiNTL3QGsjD/
Myk0dZ0x2tl+KkMgzpV8nGZs8YdFN1wl9fw/gaA1ATjtgP9igRJTg/IMyiRGUFJ2OWz6MSrQTpEu
uaM9jNtv1kDKYF+OSOR23l/4z9RHEIfw4+/kTzfpZ9pd+cu3kNlivJx1o+Tub1xPbfk0IzkxPWu3
vfaqhIZZWVWGCH3+B3LnDIn7DrUdiNw8cl9x6wwNlYIQHGH+H8hOALo62Q9ZHlXMv5+QnRYtfucb
MlelRzKgBbHxjuWkMSnNL96JnC0aEXsfTv7CpiB28SV0ie2b9ptF9lj6s5q2rJtEdcTnECRVF5n7
FtzC6yQN7bltcvMO0ezQSaSbcai+eX3dflWaFtpZ3pB7RBOJ1Al0pogr9S21JshFQL4tGhWtzrUa
sB315F1empSea/T6GWEf5GV4qwfdXmgfrzw7clozKbIjVmJHz2SM8xBgbBq8SReq0myYVeNfxMti
jCByLI1dI35pSPGEfR+d9V7WBLRYoK3rps7j+fg3tKUiubVTQHfFtvP8YU/48kG0rIvJ+Uo7k/lr
nGhnI/vBxtLpl/s6qpJ/Iwy26bMi9FNEuH90ROK80Y2z/GrzKwai8MGfxDUTXf+KnkRirO/kYC/0
atWt7SDyWe+AYOJaVw7IyxNacoh6bxeFyEv47aupc9UfBcmOXTSzUenavFk3M3ysZyuqxEOReXSk
fm9dJ2XjUMxCK1l63vdlIPuv9jDNRafeWKDoKbajio0P6Ss72raW90r0sDVvdZF1zPIg2oy6SHX4
sinzz/Qm6qg1UDJsb8WCGGY5Ti5uC3fntfass3N7yGg5d44Ue9FPST5PkAAa0ZaAr6NaC6DVytbW
Lhp9MSkmrxI9Co4vFA5F7OSBvUM656yEjZG95FtVBsqez4dlJou5CdzZPwhoX9FL0IAT05uOnjpz
xTzmZzYoCLr31GRJlyBNkaQIVFIIignj0UUteLR5aRCi07toGTPZ/rQ7azEkONL6IWo9OS2lwcjl
aYneR6YQa90tY5C2nEdYwKvdfRnpz8QWJvfmQKnnFuzLWOwopUbs+zD95HNxU9DlYmh3/RTQ7n5v
Sw9cztsAJtVZoN2mNGnZTrRgZwVcZcbMcAa2zAf2SMbaXIkIUjuujlk6w677g65sqwvFJIlKfoaa
PQzmS0v3bJgvi6WnGch2tmOAgYffl+d+rSVTNUQrYVM6NE5eSpWmw+PftQSkyiJto/P/WbfSuIDG
kxrEAxpCSZled2JAvDXSfA6rQl5QovuHE/i1EGxOgJI65l0AUVQJKQr9egK5v+Aiohvzj/J0AnRj
MxqNuowrRpzVUhc7VUr/j+bwDxgwz3933P7vPIfnXKV5k1Pp/gvl8PFLHzCH0P+Xi+LEQ3ghTM9P
49b/aAgaef9CzwMcFeqXH7Fm8yA/aA5e/C+BNMehMM2jRkSBoIWqrc7oUBr8i7/GGx4ak6txT/03
QAeIX4yWv5WagX8Bm0CGgu3ON9KNT8M5GoO2bZfUOYuoElV4eltQp0h2aEaydKR0WTia5GVpIp99
WJRmTzaNM7YoFVoMSOlw47VBvokVjd78MMG/oEI/usuWlBpW0FSPbbM0NAGjGNAl+pFYdaaUOHSv
NnhplbOEqfSpV1bz7IKzupOUKOnJ7pIP85OmvaQxU3wlltl/PTXHJqngv3oSMPQGe3v8rHF+/Szn
cH4qvbaef8awxcLiIu/FdANmfa9qkKHpXFzaRSmjY4Az5pGILdUFeeZB3AyYJZydm7XWoyV8qWld
34yUfGEyhtixNn2dd2LHSzjfOBhpWPyy6KUqq8i97PUYcVuwq6PWn9KrQjr03igDIO22ayCD0TT5
B6eD+pj05Zuo1+YypRy48aNV7Hwlyq+qoF277yRiZ+GC2VZ0SXsG2LJgREEUdI7jJD+2spZ3ePRt
bABJJs4BJlrfyAfQ9rKf5ycqr9muzItKbLp17MJnzGajBjk/A2Jc1UovJbbadndI4tS0ol+Fdm/Z
itON2EJn8kigIl4H5O/g7KsJsFsqoiuMks4jVSJzl0uHe5G1sfMYw2Ogb4c7OY9primHVtK0atJe
ZRtGmEb/iXfKdNnq8Wt6sqEtRUS3AyjqWYyIwlJdUx4mWuBdOqpyve37f0IUoel5IgMQrN3AErVd
sprfQaFYhleyQSzqkkWvt76mJUgB4zDf+oZ+qUcBxajKUhiK6ezHzzTZA36EZTt+dgZLEyBEoIcY
msJ5RDzLZdTDiIMjbIf1OOvYO/cy7b/KmUXsKHQE+l3N/XoZ0wmK66yd9tL9f+ydyXLcaJplX6Ws
95Dhx4y27l4ADp+ddCcpitQGJlEihh/zDDx9HzAqqiIUlZGW+zTLRSpEET5g+IZ7z40EmeeQAHhD
9vqhaDW6sFMnlyw+ws3kBYyiBpRmRymfbj6E1Ws25nSEUThImm4kjSC8AJYYlCdo7O4YVo3o/DCy
RYduhaZ4EclXP3gwgtgEHAU3DNUDINeyJtM+Iyar9kulGEjVtkjRIet5Hdx6k7W+eWcBQEq/SxS2
34wrHG9BJnMwWOQcpinma1narnqF+K34hlLxJsJeU69OMljnjyMy04bDMCiWfmB1w7lZDyu2OCXY
/nkkVsfxgQEQbWuMeDJ3DRXXN5W6xvENVjknS22q1xqq7YBmb2r2EcM74xalGDmlvsJqEx1RfBAy
AcJ4pSX8/kjPeFvzuqIBBmF9ge4+K88frxIBdR/ts5lNIXBnkxdrVhZnmaLpMEiaDMRdxvSLnAL0
JewO86FeHrsRzvqWPQdfKa7K9TNBNdTedbNbnlyrLU9zU/Jnl8Vf6lFes9tRUIDuZKms3NW8Tnb2
mHGHstO6If5cFfMWmkz2viwYnbzUwrdJO6wBVopMxcl3JVl4IPZEPvV+XMnJn2zZjZvO1ZZ9Cz3l
QR2d6Tqkc/Wqc6YR+1TSmnOeIpbxXMOtzp3T+2Vl4s01AbIAUNZaN+jzgkS+uWkhPKt2eErd2X3m
y4T9jIhQPKTMW9jH43V67Yy+RaOSatPjwFm8S8kP2y5ooX11iEw4Wl37liq6gPnOQ+c5c7Pp0YGF
4Ntaw4mtNWPDm+EDOFuqofDuSHDE51eCHPY7GmBGvi56K6QrEfk/yCFssjpd+w3tMEoswfSGtTOO
Q24OrQSVFaXGQSdonbXBFIfYam3uIGybBw6Yj/fo9I0Aj4KGvajTR1aRISqhvEEqo+MzgNjtxLHf
8MS4FTDlH7IBlCygODhY4LpjDSPaYm9pR+afhp3rx7Dpkj29i/iRmTae+Kif7K3KLfBcE9byU6+n
8ak3zflQ5aTjQhomYjNRPjep0jzHmoGIvJbMyDPXSXbsmhhrTQomJ6Y8/Lep2KpOPgdFpC4/kzmS
XAFj1p4ck2UIsEWbeVC+hPrrLFMiYiAbss/UbHHol0ZesKaYG3NkkEIz0GmWn4SLfWYLc4eIOP9p
mm6MyhyLLj7AuZ6PRDI4d9moPIhc0aZANQUbIekMrThnFMX1bTH0+DCoRNYOFs46Wv0NKdXVZezx
3kmlD694DLmbACHAPVv1D0gaSA4YBTRvtyU7l1BW/VxJELafQ7qSZwbEzSMzuWtsDvUDLh6gN1Er
HpDe2Y+F3cVe1k+dc18jStiDo6lWT5f6EmnjxKLTeVoizfrSs59GRQDzZMeim9Et3xsIv6FZd036
uEdRl/t9pV1bhDnYJPGpB0CM2eSVC0FYYd2pqA4YUU0ag9OM+RZTL72ZgOF1cRXAiSRrLw7j8Sua
8pydpYEtf6vmfZ8jYMuy3leEwXhNr0vfmdTuScOi9ZrAdGh5FOrqfZ/CCc5VpToMFoxSf9TTrxOP
99OY9f1dp6lf16SWS8UshoSUcaos34YCeW4t6MaD4WqPs6sYp3lKxQ0pT/cOXbH5OrtRWX+bOjUb
bnC3w+jUNYs8sMQk2qZuXjRk6rcYCycGRxl6lILEHHQsxDPq8cG22MYA2rtvms4KWpxRM0O4/Cei
qelcLwmrNur6G0Pn4RViRLiJYBBf3co176d+ZLclizivMf/Z1Z2thPKihkR+b+JeVW4QHE1URj0T
/zyzvcGwpmPV5sXXpKepNMvqc9hX6lGqzTP++QG1Oedpm6qvQosO2Pras8J8/WUcIwKkbTlD4Ahb
wXQWPHwbGdG9jgbu0tvN3unJlJG2hqxHFQBL7bKagI/HncE7dITPBAkyHtM5tCqMt+8sg1NFTeIz
ep5yr2XiS5gSOB9lFjksWmkQEtetSUhEaIAK5DzQKvjrk4X7UndJ5oyMGiUVCnyxdQ1dnTxNq/Sb
ExnWFc9T91g2BgGGTTHQVKKm8+UybRW7Gy4s/rH/9tFnS62ZUTSkZggkHD75OSbIzTx/JFZ6YLVE
+bHVsAFuGBVAmq5o21g3WCb7EbJfrjmIna0kXfVJbZrhhIpvhabyDwc8bSDL7GGfTC1zOFQPN71T
WRwUjOY3nYaIS8+X+iE2cxJ15qIdg74sktiLx1Ice0iMNwJk1U0TWgeYnc65lNH8WW2zEPlB3j/H
ffwCaJPwJFM4FBTTEH0eqnWg2k4dT9xWP1oVdI5JJQTVcGNna/UW3wPEzZH1da4S/+vY7Gy3dO4m
V0KOzKeazJrNX8/TMYvJDkaHkO2q0XCeSflTvKGamscwLe1tO9VhGvA4HPdO2iabOiMIlXwyVJON
eIhDi3SZJo2NzTJH0B6N2UDtEc+rqsQgr0bTJh32gjtdbELlHdY55vAjrXvr3WFbGCTSMpd97HbZ
W4UVdO82bhhka2lVYZ71smGuAbmKvPSzPLUCQuCwk6AN9p3e6S8juuRNOGedPw/QdqVtayeZ5sPd
0jqV/pnnm7x0DLTiwc/dKb+mXaL7rTTLhx7Bh/VAFqK++CZeFm/oUsqCYjS+S6Gp0AkYnXABqdSC
0hLyHg7kY8Ry70ywWBuQIO9OpAY7BLZQBly0DLOxV8x69GLnA2mfi044EDOL14iUiIclHFM24lG8
rWU/n83WNO/qIq7ZSNa1QqSAidytzLrTJOp55xTJdBVm1z7FY35Ep3uqnGXa4Aqu71H0tm9QNNQd
A6DmKAYz3DWR80yhNm5tIg4GuzFu6TCzXTcHKZFKTXmUHVusWmKbIEqDH2wg5sKEWJC9lGvW8oC/
rvo+SeAMnD4a7BBg/VhTC5SahR4uZ4nIhlBqomWvijsv97ham4R0ysTsvztd9QRLrZA22NIeetou
V7i5HXAn7mqWyA+lyL5ULHXjU5HVdnjWC/VbN7rVZcL96CUO58JBjmQ+eUyOJQjiNCafSTNM9UuS
8/+a0Wugk12xdtZbM2HzihverMYvS0zwPVYBJ7KvkVbVV55+B7S+uTLu/37Osza+f2yMXbb8lkHT
7uCRoU//ZcwiKZZCqyXOzZzX1slMUspE9ENU7n9/oPUX/eVAiPt5IsAM0X4VezvshohH50AkWhLs
WDkYgrqiplbja0A1h8uYyrmcqEcXbriv/+rRHbBPGETwyBAO9iuKCeSisEm/w6GVVtqTNY7OBsP3
TCmRNftyUjiq1dnUg8qYU8H//cHFn3EpBMqo4FQ1FWeKsHXsKb98yGNqKiExE+W+RRqJoneMQPKT
0qI9FWlLB4VPgDc/GHN56sgIR0LZFP0asBvZ2QomEk9//4JWyf+fvwvddBhbQwEyhAHvkr//g1Eo
csd+1iKaGbtpjAMbHveM/El7WhiG/nAbkez+/njmn4d56wdg6MIxoTUi8qM+ZDz0xwOybppRebTl
HqW0yzqXfq3lafwNPC8hClrZv8UZM8i7aHB6/YCohnG0jyUszi8kOmc87ribB1ZdGM193gziLles
BTmpJtznIe6g58mSM8lYoDcdVlLMDzVSdZcpjtEtj5qlsN2vJwk3p+/pLQjW/Vaaw9g9tnDt2+2C
x3AkV9FiNvx1oYmUa+YHXXqEMoIGL6IBlTwmnsCSYesEXfWD+0Tx7ixD8ai7EW0cEgV+3tLU6hUf
BSkTEQ2xsj4wVbpqoYS3RWn7doummwAfJyqb/bwaLoABo73ZNXgbGLULp3z9GIDkVi1+c4f9e7z5
T8abTD1Uzrd/PN68JNgY+B9Bxn+ccP7nv/s97MD5hMkLPIvG5NMUpvXfE05XfOIOav4WDPX7aJMr
4PdRpvpJ4K6DTavxhLEYDP4ro8y/3EZNLDO6AQYfPhEQhl+upF7tnJi0xuiA7mK5qHnD+jcd15EJ
Y3GxoZFp3qZ+qN8qAYn7Dx/L9bcbxH+Qr3plV9S1//d/sZ/49cZB98YECMmfvqItf72OExtVkaxa
eSCzY7nYkVy2itYyDltyUmXMLlb3Xc1Uz9NER6vME5/sgoE1/rk0QCotYY8kB0maRsQee50MWdlc
0g2G2nRtEkNuSBSqXheGpotGu5T0EFwSe+5ZeK7JgqJbLhBh1D2vEkzOHINXvCPjYfhppw4jjDoh
yaGJcdx7KduFh3W7Q5hlOO0YU05XvLCkPejxjJLUCI+luQ6TrGIqzrxMkOghQKlvOmDFLWxPuSl6
RT/M/ZwSFxsbSlExt4E62TyKcOmVozMhM/JmhW/pB3LdyNqOJD5rz+oAgSXIe+6vKWB9xXyNVXdG
8+2OCPROZadLR/fGvK7Ga63ZhOfakTNGd2wjKW9LCXf8YYxUa6tmMoe6nUS56my1duhUgtZV3TyQ
48NPRiJ27ZcJ8m+xs2rVYtaLac0D8NBw+xKtHW3E6Cw6qZ9UeRHVRW6FzNu9uoi+51S094M9l0Gp
LhnSFqjBq1qjdl4WemMlgH88BWNR27veWjYdfwKUMDRvZloPd7aTEkMrVTgLGcSzG2FU5WYMw+Gl
yW5rFsEub3L1Ilon2yHcqhoW6v6QWfUJYsm2NurqWsdS44SpbBzGPWI5ZXYJmbdmZtyVue5M8UfY
GZELrGDRhaIf+bmGPz84LQmPwFPqDbYX7EA0NYcOeMZraq6Sbni2m8RuigNb7e5ohNme0XdG7Ecq
bwO7+AKlRmTTkNU7RYwWOc7FYXLnJ7tAuYgwzW2/m6UIH3IZ25tJ1xM0rlYeqGOXn8iPbdkRslaN
lyT7XA5McGpFxDvGhO6bFcmaAi5s0iujxhrBqTDB+FQzwPrZAXBLYoFyLGKLfzXT+9+YcrE5rSGJ
YVh4SpVKe7WsiK0D4Y5viWaJZ8vhojKY5G9DcroPEdNARDhTfmj08WcYts63Bdlk4FYgZD3uCd03
9G8B0WDI5+PR8GQ1ngYjNu8ZKWZb+GM0vlYUUgRFhjww7bYuYWmL10nrHZQaBbpPDQEozqkMkfbs
+r1Rtk/sMumNR7PcSzRmpzGep7uMOeY+jyrzVsGuueuHKn2h6E9f+Uaz3TT1+qlnDLJn1F3dycWg
A4o6K/TDJrKPSaMv19rshnMO931DvSUAYlSO/TCnHcU5JhtuK4zNLg6T5RtbASjytO3qPpuaUPEq
J8GVZUX6PX1Sex7Q6H6ZWlYGHlASFc3tkFy6WNZPvezHR9rP6qjLqAiUKXFfaeLS52awuhO5ly5J
BMjhYZvai7YVYG6RULnhoQIUsesgT27QnDnbph7Md3No6p1hW/OXKUUgGrnKoZBVfujM8EJZi2ut
j1U4AObE9DA6aG51mjFfEOage5U0+h+o6ah1ZZHtVZKRvMKsyo1AY7NrEjxLWqxOSISt+nuFP+yk
1iN2A+KxfaswxltamvVdjMNpj9lGv4H2mV/6MlnezFAMNz6Q8B7XQf9lsWfhD8aIpbHtug3LonQ/
ZgYRqkZqIYPpS/kZgk2242vnalHGeuvasvqhK1a3WyBvtt4UqizDLAIt67yBqSaGAtpCPpPGrRFq
4bSm9r6somUPYizhd+pcbqh7nyoIYJc4zK8V89o7rdSil9XMuFuQR8EkmZXBY52vXqxEqhe3ky75
Y7l2m6cBqaFoZ/cMZSvbMce9z+oeY5HgQj325LxvFsNlNRKO3XTA0RkdK9CDm8ghtJoPo7j0dYf4
SOdWU2TFSbHM9KjVhni0ZkaVPlKD0G9ra36L03Eiz0RZdyB9m6Z7SB71d5RBwcTi7MizxA3CutS+
pmxQDqSnZbua7L4nwQbrIbI7ki46ArSVvl5YEs6y/twWvXs3MaC9DG2lfKvKHoc9peRDlpSoUbl6
7HMxjvOPNQt4RpFcm/uiMMejEuXDjunTcDcAPD5qmVZsnaSun0ckRdfJnMPNbLCMQE8Q33iysd5w
+5KGtLDfZ3IdM7qVlsm+G/3Ad5UGRrK4QI+q7Vg6PSO9lkkZbHiI9LxOPKatcnCERNTE5GX4hnlE
ZP6gYczyrUVJj1ls1M8hjIugtKvy4Jh5wkTGSuV7YQhc+0jEv8BCtawAwWn+XY8iZ1fU6Nt7GCWn
wSnIiiFa5wBYc+/2Em05RgOeJxnh3XcdHdk9kTntRYq5C1CxlMe6VLpL2Ck4Cwxp3o0ZAlZSLPov
DlhmDyTS0CI6RgbotfrY36qoRUxJf/5T1fus91zYFCSY8BmfsrFTwOaZ1mudlNx6SH83QGcpabHe
tAl1XpYwDDrVKe9tWeh3iRoW3JaGeSMdIj5IeTGdnd2VH+fEyAhFc3Fq5SIufaI4nG9SRakHTOUb
+4jyokSF+ehEeM+EOunnEWkft8FZu+LVUOkWisv6BR7rTBc7xJ/+MOPLJVdWu/RMvwjcYAfRxEV5
LSPMT7bTDTibcG/WdWnuFAtQB4QGPSDHW9tkkoEbOofqMAP+uCGGMN469HUMc7tq2fTj4D6y8KsI
IWi1LQpR8WSGDKv8XKmMqwzr1VwwTO4tiwp7NxL15Y+qfsbqMPK154Z6qVVx6dYxqttpxDAygPoZ
9wljT0Bl7j7santvY23226zF2BXO7bUitvMq56repzEr4Qk5iL+YieKP4+IuO6x09hdqAe1p0t0U
Y4Sp2+9OrvSveemY21BWL2adQYdKGSNqTZvy/tQ1ZXd02r3GLS/yUlRHx7FqFMwOWssu12AIzUO7
Xt6SqmE23OKfwntDdnbJ422WTsSpabSg16R5DalNtyLhYd1bEgLh6JCgstExdKU+SaLs8SNiFNu6
eS7UJr8fxoHkyXBRjR3Pu2I7GL3cZAgC6TeFvdfY2tzjKpl4KtjJKwWa1QKHdChA5nDfr6nmUSxd
jf6uEfKAZFj4nNnZdSyrgW2PMaWmZ7MaC1htzoFU5PiAaghazKKPB0udi/tO1mtmkW41nBwuYheW
2YFhSG0nVW4rKGMopnG0TIXHRH98HNQs+qzKMvuMS9fZAoaB326GdX1fyc49LdKiWonM8ABOuM8J
ZkrxKsiSJ5jnYCBJ+qFZNlOkp8e0cxmzJoNI8AZEbrnPa/Iwf+p5ihuQVGfoNg4OCNTX4WDKDfuS
5mhmcX2zmIFdDKOZ79y6ERsMHWuqaj0dodwu5F930ctiOafUsJ4iiyTOXsOzB/+Dd2kcc2mLr4lt
aB6MpMyvQ8ulJMutF/ar2gGiDzPnMdY3da8wptaXb6zMvie2cnMqhNBuPFibbMGg2taJ6pddMe5U
XTF85Nr+RItwSjKRs2yJPvO16Nt+dvCvtbjedBbSnpIl90ha9UtrGq+ixbMzDR1JzRKLCta9xq/y
jA8mhwaW5XPlQfYlVcM2iiNQCH1b9M4WRdR8ZLV8H8+G9qzjAZJsZyC8qxaJvKva1V+AVfqhJKMT
txn5i+j3bGfCFJOkbNRYge3SBP9A7jo77IT2Pcm3jKytQl4KTr9vSmsHKJ/Cp7xrrX2FJBT7Wate
4hw1xBCRas5ujcdcG5OQW9nOdm67BVtlaGJe7+Ell110B5yeJztsiXtT5c2lThYkS5fTJ1RN5wMK
aL2/bw3/2pYi/dHBjzDhsRz6wz8PeOLQIGYeH9QhZbRNCTfZ4bFZHO7SJmoRgDQFHSm1VMEjW5Wb
vz/4X6ZLdOMWNComfIiGhPvLwQmiaqx5qZKDmMrmbYEtc66SLCYw15UPf3+ov4xLQWRiAtbF2v2i
tfzlUMwMU5xqOYeqtLoIuEZAUxVzVP78++P8Em/CxIwDraIpBg5wdP5CLYLjPBtkt0aHvgrnbQwL
9GD1xDVlRdJdEe1I9zy4Mbjr2ci/VTaLZ+4qxHgh8l2b6zDm1X28pH/Pj/7J/Mi2Xc72fzw+gk5f
/Hzrkre+++P46Ld/9rs+Tnyy15ADCxEVGv0/6uNs/ROgZRsJnO0w1nEtRHD/OUQytE8gqJHTWVxV
7qqr+6+hkqF+oo8mZERf8y01qD//ylDJ+JBz/nEiDHaJwbSqofa00cdpv6CDTG0mx6BMhn0Jlx6p
GE4WBpwueqTuZbbkd0cdUm4tSxcUGJJ8mVp0CtMsj5SVFTW28+QMjjwS2yUvU5+dB2c1fyrWnVY3
SDRUhbt8OmBgXl0VeHWWraHn6qaOgC8D5WBG4CqJ71q969uudqvCQSWRL2R1iRYqEDWOl0hwTPz3
RBiLgmOqtbpJZfsyZC5SiKRECVyukWDpd0up1E3GFBhD1oIFkr3RoRqaF8GKgXJlWNMdTSUAjfeM
AP0h1cX3gd0p/7Z6ycrkvYw6rFagaVCYaTcC0VtPK3g/VjXhtm7qF0ukQG8bHlajwtsrGGj5E260
zaDYTK8dcr67LkAQV/kDO7+oy5GeUE1rUiENzuKjLJ2m3ag1vxR0u+4ZMvrMW+BjUJ1DzrByEzb8
1EDZgbXZUIIYjyURDORJp2y40AJFJBLXdECDNG6j03fsdJ1DinrBS1waqkVjzADCrvUqyB2B2Ynl
FpUMZ+ZsCLKWQxKoZp5Mg0TEYtS1oK95QWgO5UZdeHq2LoZKu3c2blm8z0Vd7mu9waYbkqI8SpYH
HoGTb2GmEHncuE+ExHaBXmTUisRA+qv+e4vYzFlnRhoTOLd9wmMrsYEzBMCAxBhuUZc95Znu6S0H
HU2bDkV5+jhJknp26H/qdlPZnAdi1m/54NDtqe4TTNrBR6/H1lM1b0PCi4pSBDq60rhbkWLIoUOZ
jjYlbTBU61nU8bOYju6SVkio0K0W2ORt+1ZIsOiicWL1Wc7jmLUl5/P75OKO0OhcvWxMvnOL5rtf
+BN9AjmkQik2Y+dgMxpK/g2LV4+VjrOBW80wtm5dv2mbl4/vO48capmM0wqC3rKNYk4ZhNR89TXi
SbR92VEV0TsXOWe1xc8iEKrYZXOqMJcAOll38+eMSBnPcvC3CV4IV57D9lomdziuD7ZhP80L3/xY
c50QjBAe0Ugtl9jm6nDt9gVdEeZ6sG9ccJxMDlfjx4dRVFwUo8KPVjL/Dt5RC5gL1sdMg9VpUKT7
zItIcSxc8YDvpPLB0zOAaWZCc7uqAhCpaUEjS3WDvomPVB14DVGMfqhVpl2E0Pes1yFBDN1CvCD0
CEj9OhpbgkKRRXKWFfzlNFLwOBoXKoYaIBhDnAWSFWRAK/6O+CS5DTGN4Xp5kdG77BFiaJg7MujZ
JQU4MKLSQyzTglB2JfWZWuwmVZcBTlouQ+mU/sd3q+S8fYIwz4hi11sIp0CB5xO9E5/Nx1n+MRQm
B9zdIQKRAWRhdws4Kdug/apQBvK5r2c4l/gtYb+002duYy52psCg5aH746vrILzxU5xGE4bZYEhF
+I0NsrI3iQelIORY2MyUPbMg7l74tgCp8RUI+c7QUIc1w9WjKlzNud65PkKN8Kg2fXG2E2yP5mQy
vk6/K1Eyewq8y3MoNRkASkz8flGVfWRynZaLKc6zHbtbNDipVxBFdCailqMX3L6wj32DluF4Yimw
Yho7N84g/SiMvgkhHnyj1VEHdaqOod1sPYKQmsNotZAmCkxVU5Kre7U0dXCRETdFanxg/Hx1ii3d
HWrLGyN3Z7cQRrqrOm4mlTEMvlnztsOBlzD2gquIycI+JxN+n9vYcD7uTZpLRfNx0eITH3wlUp74
3fHVZHq8aZBZanM67yxyXj2zQ4LFBIOTqZ6qbWsBjqANQkJVq8UZpeh019vy3TWw4wBj4MjrZ03+
stzInF/JStvdGoUlA2Pq6KupJBlPIICxSaC5amLJNzhDmSGF9Xtt85/zPg246NlJJ9xPDHqHrWia
N0fFtEwsFugxdMg5aw36uviqjP2dXSK41kcnOs7JxPZDQRIlNha4vUCTY0lo1aRY/YYoia/0K+ss
l4rAClxHtKBplyb9rqXltBHUyaaPu/XJjKjdW2es0gv6k/6YEAjgeFje8VdjXzf6IMXYgoqWkjBG
LRQSFS+yyN42GH5Tf5awl6bZRZ26GHElYPnVyrEK+28KhqwfTHXejITuFBXSJN+dWlcWi7sE9ief
2/+4x7lWbrFHT26FMKHW/SqFuJGnxqBsIh5FGw3JzsVF76ZsM70Y2ztJT2ofCtdo8303L53yMkNE
8uMedck5jF2985omEyT5Mj1L7szB0mbQ0kWoPNBcyWNsW/9k0/1rX0JdY2AjwF5gr2TIXzGUiGCI
T2BmureTeYYzF78nkoeLXjhPfcMwxiQizjcSzvQ/lID/06rsl0XZx3HBYcApw8Ogq7/UUy7d4ex2
Vb8X48fNjmtQT8gLHhXpTZV8//uj/doAfRzNtoSlGeR1uL+CH5cRin+yFD0LKk6QtRJwZagEBB6o
v72vfzcB/6QJwNmyhtz84y7gy8+2+4//0Sjz27/8vRGwqfbBTBLAJEyNyBN+6e9GGe2TZRLXaNDB
CjimGt/y742A+snSVfxYDv2BDlKVre/v22X7k3BxMLO4Q2Shre3D//s/b9P/jn4yRMxoPIv2lz//
ecP7l1NJt9gsG6CJhSCo5FdaZDQbCMXTKD60ud2fStzNFIha1Z4IXTE2DHQRqzPbEA+oM7APRGBE
ALIAa0BDB4NVQeEZ9tyBCCd45M6m8HDL3OfE6XC0raATeCrI8tDVkmv2IdabVt1ei4S42fZpH66S
NQNpn4sTx6QuNq3N4FJ0mqsKsA6NY+HAYGR6FDVQ8p3osyhaN/QGswlpH9IXdxyfxYe80AhbNs7d
AMkLxcY2GRR1Axqnv8FcFsfuQ6VIIswYdBj0B57SYf1AIFGC52IR1aZRVz5CqdySsErbTUzQxb5B
jHtZxrkAxIBEclnFkgzY5qewmvUtuvb4SoY1ixZ3Wd85an6glrmVbEBkZ1ukAUgq43HOH6MYRCx+
mwqdHX9tq8g38T5+LtG4ehFj4YtjzFtnQP0HBKPE/1wOQJwSo3uUCNSvYSnYAhmrVpQoaXSjZMZa
SAC4e2/cPnQ9DIFGoK1iUwsx8YbXLDd6i04WOEHuwX6wEW/rXyCoVXuBctVeJayij+8jNC2EVsyq
kW2okzXfMNkkFnQLxrlDE0pmUWF1nmMtkBHybu+ORffZIMWC9jBZRKAMGjTndGbV2LSFyfdh9ufF
0fYdStxkleT2qzhXht1zWMzqkUTyz7ME6+CyFP0KMGs+ihi9YT478caUPB5EZ26Y6EUPrVHoBSLA
MiNvIq/v2A4zD3YzIm+8ilSb+wh20FXqSsie3B5eQ8jvN7I+0sCMrOnMhOhn96FILubFYtOTRNcF
WfBxctnbgh/z9VXMTD5dCJ4NbXJfoNoReveC9b+gE7blIf5QRI8f6ujpQyndsAz4qo51/56kg7ih
AzdPaVTrj9IyGG+DrUUSyfoJr2TORzZWeXPBnvJ1nJhGs/NVAm1UfxKF9tUex7KlDynqw7BKu7NV
5D1ntoA80szOK660/mkBo+mnQ5ghhgrRiC8fenH1QzseWmWRkZAwjl/xC1GeC+ACVdAqdTtBFECA
vvAtB6bd5QEZnoN6G1apulxF69TE5AZNYmYJj6Z9NMXr0rqvVKFeg5AKvxsu971L1eX6ho26c8dE
G9HzqpQ3kcxHYfUTKl8IgW7V0zerst7MhsG5jzN4JwU+BD+NLW0fcc954DdgPdPb+I457smx3PEA
pS9vOZlXzgCEj1G7tB/afiecmgi6XvWaf2j/m9UGQJbdNl2NAXDZofSuZoH5wzawGgh6nAQIdeOD
/HAXaHDd8n0fCvDyDmKOEzrnVAZJi3XLI9jeZBqsh4Gtl/EhzkMR1FU3UpopCpWY5Xwxmhz3drec
CtWm1u7aeMfmCO+DpSlb+mG8V+o8bsEirMjCTL5MmLqokurx5CQ2JWeXe4zwBILT1mCu3qTmLS5z
GdBrUwKCgfUdmngfcl99TKUO8wuN2m4wWH4MIo8u42COfAI0QU/oJ82DyST+giFAeR4jlPHZiYFq
tCFrjJ1pEpUOWQ96Dnn6hJjiRUOruimbVjtMS7gEJj91yky1vIhMrwGzs2NrvLqsNXVjrtuag7QG
NNZ2U9/AsutPjunEvmXR4sYmmgJ/rhYSE1AzkkWTSfm6pG7vGZM9MkoQlLzNgHEQiko89PHkmTS8
W6DDwpuW4S5bovkd8sXA39r2NmahBdY/qXo8f+0bGX3YymlgpBdba4S9pvaHMJ9BfyGdPMN1+sqD
BZFNlw37YqmZ52chgfLgIMbRohdPujet4GkT0Bi3Z4Al7naIxGPEvHpPVp56StiJ+E3hpLvMVuDu
Lc2+rRxSJ3jABoUNGo6Ul2GvNYV6UEkPoYWQ8cEajSmgUldPkIeo4VcOXlupGsn1wj1NhZ3g8Mge
QmuZfbuN2LRVLqH0cLHe+2TuS/wPDnaainvvKMAZUKPWh9oV+eKldH8b9ojXRiCAKSdt9k0u0Qug
04RFJR5SmVWKPy/S3ZgwOI9zV4fbsa9PUw4TUgWe8QN/CulbeTUGaZZhu9L1yFt6Iz40i/vdwQNw
iMzmR+1GfdDL8Xue0zWoYhZB3/O4EU18YBIV7fsRR1QeOncD4hfYpvqdnkOGYnBg3kYjybeN0t5F
c/rQk0FwG+P0OvG5HsPJZJOjZneRnS/byZJscybok6pnDa21NRdU24RsRKwBhh4AL7a/z4ac0Wn3
fK4PkGoi67ikpORc5laNygAXpGg8LZnYvNCOzlHsGWNJB2UVzqIyBnOr5TFPVFd5GVvSVRD72M6y
SUwmcOogCxsGghRZBmEHTee8r8zk0YR4m27gWVLKtDIzSFLBmunjPmXSk2IR9FSBcWkuCSQkevj/
s3ce23EjWbT9lzeHFlwEgMEbdGYiHb0RjSZYlIP3Hl//dlCtapJSiaveuAbdg6oiwUwAETfuPWef
pYb3ZGrRhuPOcm9V/XSfAzY4Ogh4Tvq6aHf1rI0dmgjCrtbGnA5HnUxTlv6MtuaEHBXuqQ7AJ2fF
dFNNPs2Jm2yo55IjLqeeQ4fp5Nfu0sdHwtXoh1jCp5s8bmfTDb/WZq/t2m4Ul+3s1kwwa2NrNaQu
AetjeaVfwBeUzjgaIz0M7+AVw95Nck5WVco50sstAgWbxR5o5ImeRNHeGFfsbgtJN3ZlnTTMBSO/
M5tKHcrnnpYSO5e+Fa0atLpzxKi0dXpclin2z7lFzLJZ3HboD2iyegwVqXbQ6lpS+AXkNK904r0u
DIGAhHncUsfbVNQewEFvAYhIaNAG1YP+2JKdY2ymRE+u3KiprxMvGVtm3QhcSiS4O6a607Zxdbln
uoeSp05BgSMYaRyaF83c3ZOr5W2C1jNOCVnLxSrj5j8sVmxvZSt25HH0DDMZuc/K6GDx8ygY2tIa
8GtqI+KCmDgva9Jy+KASTyQVUJ2tc2m6Bzu29XsIoMk6rPQgWoe95aage+0C1yJH6HXc0ARn8V58
iy/pBN3UZ9tJwS3SSc9X3FH0/RnBTRMu3DTyx65n9N30aE+6DpUyAL0ov2BIj3NIplHvdyI6q8RI
Iu2Yd6dj74iDBKnJiJ351lWbNX3qt6LIdrQrGh/atnVE54QHJGNI/XWC8PvJo+b+SM/eOQlsSCbr
GGrnaatTmm1oDITeGc1RpAwgPWg9t/dzgKZchsLeZtqCwGwS+qHBydWskcHIR4t+zbjGVoI+GigQ
e4npnRFiPn8zwVeuO5LRnlhPYxoQmuHPtS0fCPtDE5A2uRNsNZg57qbTkWzS+cSJQ1bKNdYQyxcS
jlQ5O6mf2rG3w6bS+zDehxOC9cbzuQ3Ha1DzDVzXEceJAGwNzz16Asw41cCwSptZftnJVWVU6LfN
oVvn5RRjGOhqX5OR3Jp0yL+ahTmd4ghfzkkkrG6qkRHHmvU8+Y5du731Ch2UtcHgHLNW4h3BAARH
XH/6UYc2u3V4XpFbhfLKWroRiQQCGHPRuQAzgpXh2JU/F45B7a9LX4gAWysOQljCWV5sR1mJXQIw
+jDp1OKVl423JebSraY3fgfX9yIOmfcnyreTKAcPi8Sw4QXkZXEGYNADKx+ps/E6Uu6fVPmA5mdL
UKrcQaXyCaXPjqGYGoV4i5oCCj9R9Gwtcp5dRspvNHTl+FU+m5Aq5Ucanq1Jo3IpPR9q/z3/v3P+
h1EBUuLvj///yZ4+P+WvCBk/fuSnfNz+4HK0NzjcG4xzOd7/79zvfrAZ4eFvdhF18v+0BP5SkX/g
YE+VhHnFpoXlQWn5ee7XP5jYKTzmxBLrBGaOf3Lut9+0q/gtKs2EWbOp0hjewlYSptm0gG1t72ma
nbAhzMu+p433TjfubXNBXcaB2oUNx9LBeqhu3QvfyWK0DBGWQcNDbhu35HCC0+p19yIfSap/R5Gg
JvEvJ5pcC6kdkgRi6ol5F4oI8uJa3IuEDqcV7Gej9C502QxnhGMAIl90CBwyx6P44ob/puWHPf+X
S+LukdgNcDgZOF2UDejFJae0FbXhNME+njHOrtASdqf0HrEHl+CeBeCr0bvTURcg16IligU9Y5Xd
SSYwxa4WYb8Ww2CPzHmKeFdhFNl7WJNigPWN/rmY4ob5Wevt6iD0diM2tV0uZxNh1lQc58bIr0B2
eLtMa7qPRieLozcwKdQCkNnB3MXndpgIktnCItrNNTisOESTVHdtfmWSKvYNY8pyF6V2c+dU4Zne
z7E/IsBeI8XU94tppWh+aHauo8Tqr8y2z78v1lJeoGRKPpp6zMhBD7ItTf8CUFk+rLGBjgwNAnLa
l9rcuYOuTmrz6LO/o3jqrPbEMbryvKlcgtZAUz2xQmvoyRUqt8HnVnP2RUM5eYEEjWSWX1osY6dy
ySew60vUr9DIuthiXXurt2bzGKeaNyJUiqgZ6N/PuAbbRw8z0tyeRkWVbJ3CgRs4Bjznaz0q4fjq
Vl587hunekzI7LxPvNS89qAvRWwDrfc1cQmhXRFWx6A3N+cyJYUjpkwZXKhlumtFn9MI+sA6Luzs
gpmVy7gN4tSp04+IMNH73rmzOmAHcbMBuMuzlyxhu7IhSFwQG3cdTYiYggkUSsRgFPeP3jwSuDxs
S453dH+kJhhDy/xrk+fRLiqiLzP2tU1ImXASem6PcG4RUe63fDlREWRndZYv97ZlalegCpZTfSFc
bdVOaNNkMeiaQqgEOmgIUsRkLA6BDaZ9GIvWtxCVnupJ2H+FHdFhE4Uo4C/hIlFNd7F35CugBRbI
L3WXcYwZm/NC8VBAfnzVLbRNiO1OAg1lfsog22s1kpsDhOBa5ULTgle8bpn3EeVo62tCa+XKqboT
UAU2Y/YuJGRId5Mn8owC/mPnkxWgnQKXOqONlPV1MGbmqYzaSzGNGC5c17F5tHl7OHsMbJ42MR/G
8G3KHc7jDbpSIrqXz93EeY47Kz4jTE4vsAMQYrR03TXCcw1+intd117s92J50PrGOjeXyPQpidpz
zVkWf/TkeFMUXr8ODW/Y0vu8Ksb83rGC0tzHcJIHPMiwq+cvBYJmcxUMPcgvCWgkQfzqViYjeCCX
FL95KnxSP5Dhzlktl1OXZuR0yDw9nDESUBvrq0AD8nWXtqNNkw8xfjtyhtPKetPPQ5vc2kRRhkh+
idlzh/HWmbvI9579HeLZ64FPHt+HUBYQr3OLYjcOi8QZotmE/pKAZUIRdkdGAXGmzRxecTpjKwnz
jgTIFNHQ9ZAKFQ9cxUN4Lmvg6hQeTTFehlCIsapUsm6jEy/QBkwshD+KR7OCTU9KEoMb6l2ICOZd
0o+a2ELhFc5X59kZE2Hz046IRZVlJs3J0QGK57Xpoyaq9MYb8njX6MoqXuaO2A96l905waypzD2T
gw4nROtIscjcbFyGsV8JLfJ2ggPukXiaGpbFJPZmrukOJ745puWyeMYtkCMmb22t/rETyOBmnvsR
U3HBXKRANrKFR24dyow0l1Vvg7JN+8w+VK1eHAHVeX6X90uxzusA6qnmwkCpbRtXqDM4xhb9SbnJ
UOv7ovK6ddHqDKJJGQH6EwTeJyj2OTNvrbhZWoK7V6LQ+mozDGN+NVl29c2WQIf4Q+Jwm5p2eVLN
Xo6MV4ZZ5DcE3h9IoPAuMhHLpwxiS7SywEJvg9bJr7Qxdag4me4Xa40I2ogvo8u/kwyQ3TE7ni4z
BDkLcQR5eQNRAYtpSxlB1wWTVc97m/07BfpBNnuvCmR8/KIo2Dx1T/9Fop0/5d/+7//5TxMvZfG6
Cnz+kf9WgRDOPugIBzkSOxbGW1WU/Hf6w7TlA85oCdpCybkY//yvCnSoApXc0EUipv4Nf8PPKtD4
gJoMN5pDb1p4xj+yFpomUrOXNROTQ8HfpZRmOn8PDrnXBUxeO207pXIk3bki9olp8IghhzaQkKV+
gqjZNXMalU639LuU+OJcvye8CMhhWoA0uDVz3LbNSvEEESo2ZAiNCa9OUVfuTSyLiq2FPmYRgxCr
6H8XaMBGTLMss/M+0cZRg8lLOGI+HEAq5+0AeBXYaVedFdmM42MYYrYzz62KU4Tu05GiatAPSSzn
s9kOgtvEqivSmuSD1pbDbkT2pVLnSYZHJH+KLpV6KZl4KwQHzdtIMjBdxxHLFj2TkfOx2wyeP1p1
PfKSL4rpksnpeoGI/aRXJusBnsnhLEaV1vhm1LEiNYBnECVboZ7timnAfTA0CFSEV8YHmYe1c+55
HYP4dtbZEDUNCqqs5m7XNenQIw/A7B/ldrqvkORvk6WheQU4nF9MMzmYFGhruDAhxD1242xcjxKj
4w6NAWntbctOEZKiwM4azgt9irzZJKIeHrrGnu+CpXTkugnrajpMyGUUwVnwQaFv9+ZDkCU1OfGY
bVqTBoNtpIOP8awGTGI04GtKpl/0UEdfRwdTreJ0pEHBOnSHpH86NQEctLs4setuG7X0/lYDj/oG
gtSsX9XoK0yWwJyODEgiiXCdkJCkc4haTRKN+pZMH4ZHdlNu9B4MJxEF+Z7M0QhR+oC+2hzHkQ5K
Uq4JphtCWmKdzhcdVpVYM9YbvztBrD+hdWERFbyNW1Vc+QSozk+5cuBuyUQXu76cqhujaKKTVHbZ
Q0la2yrQB2NEexZ2+wyvnL4xG+eC1N8GgXoE0A+QHnHaUYayQzcmY/DDEA31PJB0EDmNd8HEkryc
oAF/B1b0GHnB5KxKK09vZGYhExG04r/qiVYeiL00D11OWJMEFviJt6EBM50Y3ucgR24PcqUb0l3Y
1eZtgGj6MNJF2YKmcKKVVwTtDdjgL/ootM2Ab3ATuM2cM4Cb4wPmHAtyHJAUbx1Kl1aYzOwj81OG
QxwqGMlEMliJdoH2JwY0ei37o7Vpg/qWgKzmvHb15XPW5Yy26nC+YziU74OFjXmtabrHAE8DoDtU
Wnsxl1NxXosEx1BXJkw2zEE5gtrU3RhRUH6UqNPQPnoFYo84vO8oPJF1dkF2ndqVuW4XsoWIw9h1
JQl+jRMwzhJ2ql+JqO7XczdZ3rYsbHNkZYGmeFIp8HqPd/CiUW37VurZt8JIZ/rkLT4clcg4IGRZ
gS/6kuixvcHoN64FsRv7hMbgurTNp2mc74l8pvOTht608QbTaRCnWSQCwnusECP18nJsaWhxWcbK
/dz8OAD+2xt5Z1d0pNoo/r43Am6lbJ6+lq/U0c8/89e2iNAZKQTNDDYLNjQOzj+3RbVjCmlzNLfB
Zwjnf80R2/igKzc+J+6/9BI/t0X5AZs6WgpG6gytFFj0jQjiT6II+23Sq+twqKC/7LhcDkn+m7aF
nkc0hrVFO+EJrxNkpp7nzv0D+4VdNMdEz7HFr1K21SjZOS2KInFqMZYm3TCnOnC6lShnuwqPCvOe
WmcFsD+d2BiQ8fhzsJlQU7a7Pk26KWC2GIs4Bqc2DshEF/5p0O9JL+daH3UxjPXCwt/n/RSdGkMO
qBsbp+toiKi1cU3oDeDEo+XYih0I0w3FIKXsoD+aRRPQc5Qd0Ts3Sc0KgcvMDkeHdvzUR95FHCPi
xM4GDRORHhw90TNtB5TWLNrMaZpDxjoUZY0n6PlZ+PeteeetYarBY/73b81/mhRJ5lP78q358TM/
W4oe2Akhdel5NnMKCsO/3hrP/iANBPvowXgB4B/S7/vZUgSsy4+YWEvo9eEreFFMWrxQUFowFvy0
G/yDt0a4VKwvq0nD4LfpRPmiJBKCv1Q1HV+0w+q4NtkMehtjnEtAniDUtym6YbcE0XTMlBeWQy62
2FI5ZEmeBCKY2thmXeWgLZWXtleu2oxW/VnKe3kO3cW6lWxHDDMwTG3C1nbOo2xoMY4P8W2uHLuI
g+JDHkrjU1kFLlYw7N30Xf1OeX05TSf76dkAHD+bgdu+Wr7oVQqWNEC4TDMmNW9I/U2PsOKLk0C5
insL7R7ogLOSGSxT7wC8eJJH8KlassziHGsyNBprYyq/cv5sXQ4wMZcV5ucqc71T5hzIrx05mVeT
hmHYUQ5oQ3mh52db9FBa9dZ0qMcM5Zo2vNg7N7T00piI7wiwVi/KY40ihcKwJraHxldlfbfmGSOh
8mW7zxbtJsetDQLEpk8AwRKk6QS8jPpiJzK9+jpS2TJHtNJVrfzfCLHTj/WzKXx69ocrp7inPOOj
co/rykfeGWZ/XypveddH41Wn/Oaecp6TeGJdQY2c9+SXNefSSqYrLFrxGo9WvCWOCv+6crLnFjZN
gnecbTVkww7LOR9Ded9t5YIflB++Vs54DYt83Ih5bWGaNzHP24E2+X2cYV1UzvoWi32uvPaaqx0I
SsB9X5c0upQjv1be/JC8CnAhXUyWmz3upPLwm8rNbzwb+z0Ne3cELF3zrSXpTyrFAAhnaABOjV2S
E0RFZBQNn4r19dYL7Phs0aV+Rs+EUSTdofg+6Oz2NOn17MZmiroD4W96q7EuUblMmQPnI7OsK/BJ
8VkY2st2dhwgZbS/nOviGW9QKNJB3FqDCkvVLz3FQcBmghsiUXSEnhjq80DKbE86qIXSgOZZXsn4
sXed+KFWjIVC0RYIGgBWqggMujZYJ6aiMjSKz9DZkBqSxfLwobTZAcvtoSoCNBJeIVxMOMAlkPPL
s1qRH2IDkGUCTTkHpw4ZYnxmROCmNRU1YgDKu9dQpPeKKBH1UPhhnsKZMKvAeSJY8ZtQDIpwrgZU
Wrk4lMjyto5iVcxOgSkSfAWCf0AWWmibj45b3JaDtdy1inexKPJF+QzBAKOqHQUSVcpeQODn0TMw
Y1TsDHIdk0voMgA1bHxLX6DfR7tC8TZCRd5wYz1fDzg+fEb+OXIrbuKoWB2yJ5LNtbP8BnFRRygQ
LfBVlxq3qP3w18L7KAF/FOSwr+mQ5UjhFRcEqWZ2LUCFyHnsjjJYigOhCLAWK8bbPYvlI9rz+OCI
PNgSEVVv2ONxxygaCY0j+9tC5NLagu22XhS1hCSc9IFY5ekjRgztqjIB/HFDHR3nN7buWhrVpdZM
21HxUGqaycna87aiS3KIAPAriFsAPJBdDYqnogUjYUT4Ea8SRVspUBy3a9ihw3mhQ2OxFJCANu6G
tDZnR0rV5A+Z0eMXomHw0D1DXapnwAvB8KVfKOrL0pbpTps68qPnWcDHGSapwgdGeLnB7OPNajl4
I0LC/OMNH8NlZiKUpR4pJpwoWeZaUDJe1egnnBkRXhWB7huG9gAVo3FXYcgZIs48unKyptvbMJ3G
BHNPy1Q/ZDrxIpzGGO4mafk5kxF8nzLyrgQhPYe2FVO+Ikizu4o7DRaQg+qOrsGTTBxMszRILvUW
zSg2XUs/H9xSX7tBDovBdDPpE0nq3XnsGueI3aN7xgLxab4Mn7ylk3t2xGU9J+1wjskj5lEak9M2
kcW6mzXvNO/t5rJLgvosQcl3pwVxRhZeXvml0YZUe4RsQbyofNHW1n065uZednzKJnDLLbpQ89vi
hAAbhVc92VYNSQBukf2gDLsfOxPNz4oWsbe1Ei/cEfxFkNMcUqsZQXRpoL2EGcJBeMBBfaP3fPVF
JJbNPHco9ybTPYFsT2TilJXRheUkIw8ax1jArVgXKsQquzm0+h1Uxe6Qekv1MetJfcZCgJkmWC7T
wbL9ahiYdcwM6Akj0gqbxMRpK0EXnxsAi4+eEaafSBPBhMV8B48T223MK37SBma1Z145QeGtG+8R
b3m8yYtRf8iQVu5ZmaJD0Jmb2ZTicukT7UtlO/qx6lySmsiUvTDiIjsgMQu2jEXaq2we3Y/h6AZb
A+/eTTTEhF0NToDCiTzLrcUx+7yZ688FxNov+tKz/PdNt2CRm+xwN1mjAXqSfrTZaicC2C/ZUUUT
oxToy1HkzOqLntjgPI11kBnM3+GKJyHWQAqRVdIT0YnAwuuu6rDO9mXEK40SX+k4ECkhU3ACt/7u
IaI5DFkESm4atdOYuMyZivpyGIp034n+kcyzZ64HtTmU2P5z2slH0HlPetB/d7Ll0S2n6wIzyVpb
Rkw/Vg2shzQjv6ljsOphdawix7nFw2XeYWYpvjBPnO6bgB8cCoz1TzKe6Q4dq5BP0R+rGtlHt6MP
RfzsGaUWMTd41lJd+FAWOtvHshmdThybNv049e5l3dWzfGhloLRnlkunY+TG0aM2mQQyeV0Hpb7r
Z6qeHYea8iyuaq18rFhAqb28YWNMQQrHcw7zo6ulDRkmibmhyEtPjHAujn0TO49iFvUn6N1hchlM
UXYC9dRobtH1RcEuQzREW428S/LMUIOI5Cvni1b7KGqkYoz+iCZgGEqy66F2YmtTaDquDDyG20G2
9yCrAGJOWBt1OmbMV+x74kXGPapTh+jbrj/nv5y2HtandY84KW7s095DNIWTCd10Sp7uHal22p5a
5GOx4ChDceoc2UG0m0iLQyKxMwM4rjEDDVO8au7mEdHHqovi8Qmd2nxsPKmtWoDhO6OYZvxqqtyy
FhPmiLCakxgeVLBNoQBthjLo9sSiAx+ogWy3DOmhPttX+QIYN6m18LCQwHAg2RonfG7Gx04n/Blp
GoGvRgUYXpLRGjr1p96SGQwBMe/ieojJrgKUjs2VllSclf4Y2BUi7wiVTAfdYi24zfuehiQzUzPf
CURY3+0+oIyu0gpVEP1Ry/jKMRDpaqv3hdN+6W2nTsXHoAbe0q3jOouBLP17iCu6uJvfO8Tx7HPs
+ftT3JbWR/z19UTgx8/8PMXpH/gVujCY+9uqv/G/3ofr4Ppg7VStDFoYz0e1n6c4eh86DALE0pyw
TExOf40ETPsDxhJJt0GXDlwET/yT3odqbbxSUUg6HuAGaaPgPKHf8voMF46TvrhwjfYmcccdxlBF
YgI9Ql5Jb4HZcwSwBYZMcbEBzvGei+qNoAJuo3K/0xHSFWrhF70IQaKLNyxTtxt7c/CdOZdQasyM
OjPO9y9uy+WPj/TS+fLbSzH/QG8DDVd/i0QlwWIwjFx0O9tAWJGZiCbRp1c+c5f6x/TslenmvUvx
VXrPThv5y5RlMaYUdaHNuj5NMfvaUm9QGKbrbnL6w58/1ZuBzvMXaPGZbLCA9K7e6noU3iTNBF+g
F2MKGWbzirOb/D6BUQmLgOFMaWmqQwSAhDjF9Z8vrs73L56d/14cWZF6imldvJkmdRT4gVV1HWFN
tlTT6wiqoF2f/vkqv944wbTKpEVHF8RynTdXaZlQt0Md9GwjoIJ4NouWhttUO4OfqHCEdz7U61ws
soNMga0RXx+4Tx6Tt7lYjFhMKzK6foeBFT582nxzLPM7PNd8ZWT5iSQI88fa+rePy69fIzMvk94n
oiLb4Nz5+hUMIgoF1yp7VQHT3Q68jJvllf6fv0b1Nb2+WVwF/xhRYTr1pqW+5hfNGrYQg/DDtAc5
NswrS9NOcQ9ezAZAGwIOxTuf6Xff4survblp6OPCOhRZjywISUeAriAckDBX5BfhfvcQM6fp5z9/
QJOF9JdPSCeXlCoMJTyQb5ayGc0kFFBeOyOSNthdO7sL9Z5Q7XJhRy3DlKnItcPMZV1ndvtVwgw7
VsLa92FT7obeG3z4K9Qno1N9mSYw4LO0vZWJFvVmachSxNMCabNe3lmYjN/cf/LXUJNB+3DIe1L/
/sWdcVsaU2XHaxSPPQYSW4kBYG+IwQeUqDNYM5hbueW4sfj2fJNi+RM8wwnHs0uIAgcVdM0hEm3X
Ct95F8Rv/zTWZ/WGC/735k9LPMxSi8g6goYi3wwisYkb/DtEs3d+W4ftR6JPCLgfpZdtSgrD41Qk
zWnLGCzd5BN8/4E47NRuiW8moXFlGVWwCQosGYUZzidhbzbnMNy1w4J9ekMlTHfKERUii8a768dY
I+jBxfZnxTXWAs3ZWpYZM45sXJ8J4LFLm5YhFS6pLhDeasrESWSnH3tgY+epPVur2VrSbWP1hJxq
3UXpOcu+jhnCzjYG9Qnm5imSd5WEUA+7pKBJSHjF93S2rjsyAEEOhpwJZNRd8JuL7Z+f1l9fEJe1
xjJ5621Pogx+fdPJeRa9GNVNxySlpX20jl39YMTTbb8EFeYNcnb+P64oWKwFHVu13ry+otdMA5r9
tNs1QUD0q+0zCf3iFfZpYxXUuJ58+PP1fl23ERuw2jC8AcsOHf319drQG6BU9d0umbOK+aI9HkIy
bH3XbObNny/162OKTcnEh0urXLeew+5evkFhL4ZkHEp2QXcQJ6VWG4cS2f07X+Bvr2JLJWu1sGy8
vWU5I6KcpCa2O9nomKocT9szZ3Uv//xh3sLk2YH4NPTAXapFgGLizY1KY20xJB6j3TQZ5YYWRbKV
Ux5uZIsXDtMrEWoWDz6u9PDYuPeNGe5KO43fW5Ys7s/rDYNJAeM6gfCEDtnz0OzFsgSx0F7iwSFU
jAaoP9ZetiUJotvaYxerRK3FPnCEwjmol9+ycnSu0y4Zd6HQh7N8WZB2pWXwzh0wf/s3ObS2OOR4
1KxvtpXQ1jT4V1a7Iz62OOiN8D0dJNpC9/U8oJ23jhxQmpngVc5gQ1/0KotTglogAJVgC6fIvmXG
NJynLizWZfxET8Nc13FX3cwFjpiqi8VehNF4LObsnBbpe8XF7z/As2yZkp73X+1hL75U+IkexteR
LzWar0Pki9t+tMOPEasY6TugDGGG6uvckR07VpMf52h5wmV42zbSO0AKC9YTMhY/0kvvqiRG4dZF
2bsgITlaxNNtxyqcwfckGntFl22buK7e2RKMN7PS56dTIcItjCLqE7x5OnHn8QeXc7ubiR47BotX
HDsxFZtEua/jhkW+Z/SZJPrBKgHKKJzyO0+B9dunAMk8c2PXNNB+v/4S3Zm1ZBZ9u0u0CLhkj0T3
M2XVpWO3DDQ9/WuZDdM9ZMXoS0uGaT+E66Q0CRgkFJg+XLs1dYR+5FU4qzE2RsKCzL5aR1xwNyGJ
wN0cGt/mwjBYKh06zakv9ATxp+bdo2No9sYg9FMNfc1+KcsnCEaQaLlQaD/rnrxWvPOd/1q6Kf8/
ei0qBKlzWnr9eYXpOmkAYmlXJ9l9EQA3T7KNttBXBwpjvVMn/mbZltTAnDxth1+soAgvn9A2SwEd
sujsqrD47sVk9lgG0y17Wrx3rqR+05sFhisx9PdIqHDgG7y+Eir3vnICwZPUhLepYYX3ZCiq8fTM
aULMKQMWXWp4ECU8yD+vsb/ZfUmFMyVQNDYmCu/Xl+5CRpdBojOUd+bHoHMxO9bXuh18z5zuM0de
+c4G9Vx7/vJZBYIFg4xgAQbi9QW9QWunOOaR5RheXPcWdc8cWJu5IN0Hbvc3PchvyzibNuFcUdzY
uKmHNmyY0y3vfPTfPkzMatlZkAn8AoIjS2sQ0cD7S5RVt9ErB6wAKWUY6MpwLaLk+5+/6d9smkyw
kXygXQSi+nbFlrDGQ8QM3OS5gR1VGcF66d3onTPib79fg04GTxJfL5TK199v0hphadhVu+OM3OC3
niLmkkQuy4CJ4tgSSBfCfiU2us7ouIWIHGmD+9OgnSyLfHeN/N07RD3Cx6VyhrXx5m6jGw9MooKa
HdPa6HPlNOj8idPrLtrYEPlqlKWU67LnFyAvhgVGDFedCVjktI1XiDRxn40ges+GyIIEZHZdb6xF
KNqvf743v/kzKZeIBZKq+/PLC1jBCesq1653zL2bK+QMEsyESm1sOhpef/XELn886C87Ir+2KVyc
T5wfsDk5kJfefCHjjAw/alNuDyEHfhQ64bZtFjz9c4i32dDAm+bFLnI6ZRDs9XcWmt98TihrIDZZ
ZKio3iJPIs2NZ1HIeienAAiJvQw+mm+04IGI//mloEDaDt8mDT/3bZcpToyWED2n3nVLkH+3rdm5
WqBYkDwg9fdu328WMW4fbRFKRIKd3p4bzYUOfdlz++BIhJugK6obNKmYHPR2WelTbsMnj+Z3lo/f
fJeEHUlaLYY0bLRZr1+0MNSLzotEvZsZfK1zLBuYyXITmor5HnKWBju/7M2qSaWhI8xCmgUB781j
46bE2xOMy42zG8J/JUOzBkmvPS4bZrWwMGTTmhtJTQ5p2BpGbcvJsZ/8ZXKsnFm64FEi3GfxDqBi
sjtwKVm0aYhZ7DdVlhH4jNwremK4pJ2leG5aIH6ZcheQORExeqJHtHZk6TInHQQJZKOlW/PJs00B
A5iz+KXdREQwp5FxK3uTBN/MxrOyTYhVlT5ah8gEj4JZ6ptMaJaEq4oTTHSCgckKiIxOm+hjm5XG
fMgKumu7KDZy29f0yjjmyzRhEu/ToT0XOeisMxvnc3AlWyMrFKdYG7f52LQpcEPbS4tNkQ52CE26
UJMiYZXJlrFYdjNo8BiPTaGVe0MFka2g6pgEt0XxXd7Cp11NJEAkB8YyIWjCviSFdk4JDPXzai6a
02TgOAk206tGtMTtSGbKNIh52pTDHOgnhKUFOn2HvDI3VS5UcRUjPX9yGO8jKQu6CZQxcK4bTPoa
0+uuTeZLwkaHmyK2m86fNaAk13oJ5cfHCRP2B4rYaVu7kxfD1QhltUJVtyzrtk28nUo/LP0sUO0/
XTPBSNStcD8mET7vKctLwvFsJAaM5ysBh66/os+7BW9Q3QeVmT1kmqtfd4Ucodok015TBiir9i56
0EF4t7cTWMXrwKGJakehny449Ew7HTcghvNt2A9Ha5hHSIntUwL5ZSV6E5VtQj5gbllfbUsb/aGY
FdS+cXaSMT++7ljubG8hpHUEbZ0UXnjSMuv57HQo0G1IJavCGZ6WWmKOsZSMmnkUGXF3Oj5kiUri
Unh54xtYaGDejMua4adx4uZZdGaN3A9OC7h14uBuWiyxE5pBECNqbrQjwSHw7HQ9JWlPUdE664w9
atO2znKVZtOh7uwOKz3Qk3hJL1K6S9NoN8d0mszNoqe1P3UQnpMoGNZIcfKT0Yo2MXf2MnDt61yL
yL8Y3WgL0I6Ru9b1m8CEFLNQul4HYVZ9gkeonxaRg1ykq+UGq1vzXWo1zpZuqDYuDeudU5bi0GQe
enjcjQdLj81DC0fDp0lxNI1pG4vKQAA+P+R6Xz8UcbB3hH0T9/ODmILCH3WPRl0fPOQ4mOBEpbl7
GHqHKaNWBxt83beoNYNjG1jxhoRLF+ikTYQB4sqVnXjLJuLccB032nBZh4173fboEkarPe3mwFFJ
BygntOJbC7p971oE9cZtnu+L3B2+2y1A8TnGsQR3cIg7oCB9WReLxdHc1Jsw8MvY67C+umSRmzw8
9zl+3Gnj1Jwj2MpZJHDhjY+wlNLzeuQpS2ZGpm5qHLCMzr5WduVWGotLjpDKluWFIFL12ePo/nA8
YglT/sfZDGzckEtrNo+aYW0x9zEn1YDsVztSisovk4NIe2+lmdlvcrchgAEABqHGmibBGKaO24Sr
bB6EdqQ9qxP4WNbxvmn4plDUFCCl3Hy4jejqXxIpipI9L9L4MCYYCoQX1+fGaBJmFA8jQI6aZlwU
t/pnqQfUk/R3K99Z9OykYuv70rVuKGE2hoCNRkGS7zS18sYe0uC7R3MfU2yBWxeGDjDXZXZJgx/c
/HtTNSpIJ2+NT8Xk4K/sK3GBya96xOo3btqonXcd9dKti3zlcWj5PbOWTX7ZmfVxAdK//n/sncly
5EiapN+l70jBYtgOffF9Iemkc+cFwghGYAfMsANPP58xq3qqsmemp+51CSmpjHA6sZrpr/ppOlXi
SMS6fUWFYwyS0SO564aeKyFxQvWWxIGiDlrku3wy1JtPt/chw0VbHHED5rt0NttXDLGY830cjBsv
cstu02MmKIBTGC5cJeCosUflfcZy79jTnLXxNcKbXSlYnJx9U3koJbiAVUcJ9YuKxnihSz6lSDuM
NTawNgWoUjpOHcxcSaGvQWM8YXZLHvEkF6Dpm96mnaOTxgvQRX5FX+Zhco7tha8KXuhlsKd+vI2j
KL6kAQ40Qq/LbQ2Y90bQYXuUZP72wky9x6Gz3UWjGhR9q0lygc4hP5Du7C3CmXuJG27VbVUDeVn6
iX77etJYe9+PL1BnBn8tXWqGuIkUNxVnFxFenXLczxcfqu2PZoibB7E01lObcrzTLMcJNkMLDRIO
KjnQ+WxwaT5It5E/XL3DXFeQM4hPqiyF/+mmB6xBfKzRT/dWI9RJQmC+WYZW/uhm2bwNCcd18X31
s7bihrrNnqIMiq7K6BSjRuz7sKPYcGzdi1iUMeJxC+PLhNNastomBPK1ZLDtATjYowOUCKtJNN9Y
vJblZgwznGwwqtWK6DQxpKDvIxCptWk9SWsmyevW0bP0ErKTbl9/eDE4YwyTND7ZxhJZK9LCYHp6
sKhxFyiS2ia1x0Y/nLUr4EBSbHoOaNn4qOIoPTiawCxNI770IWlRbN0u6//KDJhYOKo4NjlluauO
oHO2IZgTnZKy4y+AWdXWq7HoNtki634FH4nipaCC/TEjWoODa7/8WLjriErZo9V0+irvyUQwc7Hd
x7RMhhdRd72/Hmu+JIio/Bp0DXVoULsejXDBiierMbnMXlkRFML4/laoZboPvLZ/McnYXlN9um1M
UTcu/NurEgM/KKdLI/R9016xyEguouWoBVky35uxMf82lzrFiqa71xDto6sNXPSozARcrzPyifWS
X1lIT8+gD9uvZRyEcSL33iZbo0zm3z7R0mpN71JUr9BbYGXgoSFn7Bk1iW3C1iW+XsOLriJhg7GS
favmYzkMHvXEPVfSYqiGR68nuNJ4ZiX0ZGW1RfnLUt8bToaIS9cs59psg2Q4eg40xDUe2d91YLBj
G8wyW6tyVL9xMVsvIpbjZhhb6xd8757qF3tSDzwtlt+1nclmTQaVDHCTuf0vO+gXl3Pmc+1LyWHx
eJO3e3OES7TSVIOnxS6Ma9hRJpn6HtlmGaiHLqoQ/pUt77phlu8TfrUHqwviC+CsdN+F+PXgmDpH
nmNhg22J+7si7fRKKZ5uGzOClmd8nWvD5lxz8Egb3rInjnayjxoeYlhl0E07p2cg7AQf1Ax3d1Ep
qVcvIG4JGmOOitfmjdOInDiPH6f3nmjlToJGf24kZECNV+3imv+rlVJuokE6P9wwdndCFlRUUG+6
sZ0JU9/geHuL47Vioik2eddwH3ZOOVMR30z3LELG7wjci13EAvdg/Ugw4RanGNho00zZyzTNZuzD
7E6h/5h9MlDaIRt+bO5dzLG07hKfdDHMI8brZmrcThDhL3RiR49eZNfHcErp0+5SEFxWxbBRgXQ4
uml3Gua52KTcm7dmPDY3OJd19Uc1r1jqswQMGf8hoX6GxJiOuV9N1xxn69dACIs6Ehp/5oA/nFZt
K0ye66kT52nKxCvrbZOirKn+EY56zlSTnENZPiowakzLEhakQ1bPr7SExFezSmg7nuTBqwu1Cal2
jFcp/PVgXD7R/8r3vPQXws01BwlwQ8yDnh3O2qcvIllned4ec8N0VkNkmJe8FKCS+57Bl6WzyKSm
7uHpm1RGZu1jrwyPR10YX/uWH9K7kX/fmxC8kHWx/JLa+sSK7r14bVcc0tR/Ad9U7pFLE9aBLOVW
ZTqDtkjH5DYNEG5oYD1GzmL9SMxo3A2BYe6xPxJLTsnzjwM3YysTYmM5UmE8z96ZxYV4zYS7r9yp
3nE78QCuM3ansaegBZHs+j3kvf06SWHdhWW44FooxZPEc7meWMPuXJ5d5zJqixfL9f2HeeAsuQOt
3jufdeGq6Zp4i99c/loYNdlrOujSO5VxGWBMjFNaSiqYeVJipBdl1q4niF9kufEjL5297n2PBT3U
jE9ijyDGx+pAW09BsFsYN/WM530x7dcuNYDtwRFKsZbrpCz9b4Dz70rhRs9FXrPMEAOOMd8kXxd0
6TUwaeDJSyc4t3PK08tMtolbAAZ0GvcCPbKu18kYwmqsiuU4z7XGltBmxRqNSABBqQpz4JRdisxJ
qDzIFnowm6ZiW1oAp9ANyuNwG0Zd9lbawtu7FgI80hpuPNhICA19akz3YeSomxkxWwPnhxSXc4ND
PsSZfnWhKzT4bQ8RtKUhaPNbQkT1ua1Gn6d+DdyAAQ+VAW1H/gjOlddmB2sywreQmSn7nM+mrvp1
iYd1rQh3rjO/SnB5Dp31NtFocqxt/4e1eL9oQ1YfrFiLj6Itax5amAT9wjV2ztDH287vy4fZY8VS
QDZh6B3ScRPTjAt035wOAxnh9GQ49Sg2g2+29FTlFv2/lfDqizHGpHmr2a8viCrgA+wgI83bFwUP
oZrGrI+yzKoHWwXlA3bLHGoi1Nd9lozdV9HakFbaLPlSkQm6yzb4QIUL4OQ2Wf0I1TkY3xpWPJw3
Cqt3ZeIVvCWIfxwLGfBGCSf5ztsS5W4piE8g+vOf6ii1n1gfszPNy0Sc4hxwX5nX3ReNwIgI7QxN
JReahdAuXfRhtpkFWoQsJMi2ebpvqVr7wF3NJlxEqRGu5RLRQOxKoDk2yTB/u+Ru9VioiQdDm0xj
vfPjbqh3IhxRNMiKcXkkds8CB0Jo/ZjAqXBZY9bRh2u5/JtQTkUDRS7M3Y2oTC6jypm7fDO0fMtt
RqAo2FS4tHw2MTDUVlkqqvacLi5oVtAJgwUwRdLeRYe5xScvBp7hoxgRPzeJCGdjTw8rSwBAu/xK
bKbCmywxRbXxGiIi6wJwKVSShVfdupj66GNohiQh5ZbqEorYBXTQ9/zUXjk03I5AkT7+PJjuYMT9
ir5eC8x9a+JM860FtzL7iXpPCXi8dpTX5mu0IA49KeXq0cU/Vu2LNEPuwVmQssHMJxLYFirQxVbu
ZO06l2KMuenqR3fEUcEpZN4KNgZeLPexix7SSDPPzi0uhmEPoNJPbukDGH4P0Cu5lWxXJrcevaBP
+TzYJG2q6pVssv+Q+6Gi/QLk5NOYyHY+TMjw0UX0/NIHezD5jqzK+dZpFXHywHdWBvO/mm4rzgn3
Ltp/Mm/QZTiKg9Hx9xc60r5Sdi+gPEdWxHM7tL/SrM0oUuwbxQAjLNNsb+YpSfECuh3rXU7ncqjQ
/05j2hq6HaxjRecmQmZHMEmIKA2zFQI1KnUbbnXBhpuXMO+vddmbOgdPf0u5tpdpKS7J4JhrpZeQ
BdmPDqS+nTxbGfl/VdTmiZl0cxhL4kL0JEwg4PP0ZVmS8Xm04cJ/i8j/DhL+Tx5UG3/fP+jt/41K
sf9VN3GKJP8n4+L49Z//Yf35b/63BzUQGBIxGdnEbP8JSu7+QVoKacLH4+P9BU72X55Tx/wDw4PA
a4pFCUeA/S9ZTknn/pOuy5YHjDkfZiIho157WmT+hyl4aNdVENVBcXCC+H3Mk2nVtTyHGBK+gXd4
bHB4V1r3CUrrjSWNtev9eUflwanTGhGrevvokIw7tlpBosjYPVJKWeyb2QRsoJWmbgib33OEC7LW
OlStFSlDa1OMlM2r8a1XaeXKKdDVdN3sLqJ8eNvH/pWgYXA/Lin1kbQMVmM68mm93jIqBWrZJg6h
1TJErbUaysvc2kAOtKJGi/2x0RqbS1XbpvZHf23NY/9kpyHJWq3KJVqfEwh11ANCxOziV0+URO+1
mudrXa/TCl+mtT5Tq36W1yK2aCWQpfxWIA32SIS91gpnrRqWyIdQYMjOo31vGq0tplplzLXe6Gjl
UUIk2rtajWy0LjlqhXIUqCSk2b46rV4KrWOmWtFkUfNps4LUMt2JN0W5K1OEykwroUtXxVvOKv3L
qKQlcmmHbIrKcom0jtobajpIB01u8mvrGmq9tdPKK76cXRmOD4vVldcc1wuY3wDkdMZEmw7rvrht
pBOPWxt62FpVKn/r2TE+MKin8Kc1urXjVCyDZTw0jwru9yP9CO5Z5DPvNKN0mwMJO8VTR6Z3TV2M
b1HI41KD416mkibeFSFThJsa1SsZQjhaI0VCCr/Agz+OPOcKaoPRcgb30DmBfPfTjDdU5g/FS5VX
lCcVAIlMu7DuRPX9xrcKBPLYlM0NYlGwkTC+OHihDXMk6dEPWltWp6aNgAOB565OylhYpaqg8mGX
FjmADquG1mai7J1nBh7QMPzsw7dZX2ymiAZjBnHRS2bzCg+cqNxOZVo/Eqq07hxvqs9CvwFY7mYf
Uka8EULL55WV5otFOSaByg6h8X52B+qDOvqQV1TrTts2hYuyjGVzcLqR6bqL/XPTqEB8KtMpXgAr
mT+a3neOhuP0IFLbjqPa1PydZJjuOYDGGmFaY1CwKDyhFWHy6/hIPBNzvzGreL636R5/cWGD5we3
Hfjl1RzPV1K9fEdN1r3iH2eFWbtevnaAIm1JzvKBFgZiBUYG3tJM/zANlKV8T7j/9ilVCNoCyY43
mtIWnFgCPEpaVXo3U6n1lRKXB2bvyF/uxH4y6mt5+f5mGe7cYDf0Fh9f2Lb/EC8JEgExEG/tREnw
ICYtjWm2ElR5ugbAtz+1mRhJzs/MZFP9i39vVJlYds8+GObfRaFxH+7AQ2SDTXfemiGdztkoso/v
Ky1zO37agt2tX1kz+5VvzhSprvoyypB1DoszNE4ElheWa/brWOk5RlcK/4GskTjWeTRdLdZ0m6Zh
V2LHvS8OkoqCXQ/A6kSNE2fNpo5nV4xl99X5CXWbJjR8MJTzWUWWfY3MLLiOyii3CVckgafQjT5C
G52M3FSCvKQJgsYQ8BP9ucp3RZwYj/WC63HxWPUSmAr3ddGF2++zVY5QptJ4boN1m0dVt7ZwYa7r
jCM3+8K9sZRu1qTfKhkQ1/n4fmSM6xcTV/3CH8yA3qkznNe2qlMAtMtdWyV3g5rv6fx8GhRr9cGt
P6oURQvA4ToMbu2uZ18f3yeDma+KLjmUWfPbHcNz6LAj6VgRV7Z/nVqH3UOyB7r7Ejett3HNKbih
U50HXeRuNR3ZlnO9Duyqvna8x/qVrX3VVmp5V1Y/z62VWXce7NRNbgUxMHLprKlFF+u0nO9SSELj
BMc5qk9O5Uf3VmdMF2uys11QQ8YGw+Ale6/OadoKKV+YKdda+Ux7D8NAkVQX5CrZGI31VcXTelD2
L1UN4MWAdZ2zpW+3lV1aR2y2PxurO1SB+8BrEnbg0DusS+Po3Yjtt9YIfoIUJyRZteWuoB4CN0yF
EbgEOc/GmW2k3djDWnpe/dg7QqxpOlu+ysFlucb8TU/Zd7KbHquslyeavxECumTtugsnOPWs3aT6
aJVRFkGmw3r2ZhbtLFqP+TSXR4CezmHkIbwxQQ9up4qeBODHbEdpSIZt9K7MnolhVZs3c276p4YL
n+mFB1l+iN5Nq1Rr2rhWvTWTXZdXmQb+r9RGAxOjMj98RLuNledPHYbGTwKBzpZ7vV2ljgrW5JgY
QCB0a4SGUKthWXgeOENxiMk8s3gNTGpRUZfC6FGV7VcydxFQoGC+Y5g6EuKIGcUA/bOJMldL028p
m61uasu7K3jmP3BZESX2IuveIey6HW1aBVjrGtkhr3K5ES3d5a1ly190n+db6s+Oc1nnK0fKz76o
ifQGbbiBQfhmRkTszJq3fcheAiNo/5NoxrtKnL05q+h5tCTeegfuv4u+CbaGyXIjiGbhfqbonYay
LK3ityDjPVy1zqbDRHAzBmyIWSQEX8AehqvPHus5n5VeQ8BaZaLozaexi0YUSTsKgMEP2XPmE10W
rSh/tZGf/UIvK2A4lv6KqsKI8ayBJOGJcQfE+TTGpbOdl86886OsfoAZgc0oUaysHO1LkU1wJwc5
flTmXHyMtuXceaTN1y4rrFUDRWtTcBfxJO9S1OOkchXlt2UQrrwpi28GRiXWqbUja1ol7UIfZKj6
XRCr0uSWiF86bzIuntWAuncQTDmJpHqjJja2Q571N3itBFdMBU21Vq4klrmMvAanvr6rabI8Ceb8
NHm4JWWLKnoJ8Wpe0ZfSbLu0qqKYLayMuy4O3CMrhXxvmbXaphNkqmJ0a7FNmul3Vdr2xSrj7nls
0vFAPlO9eqpjLMuzcMO2kL2tP9IYJiSAA3855iWrMFRk42TWPMCkZatDjU9tLaG0M+uZI+ZeVsDX
KrBBiOKH3xb0mDfReMk9w7xtIpqCC6du9srG3tWPebRmzXA7MZXHwLqnypV9cLC8Z01Ty01WDQyw
R9WsFyu3VmlCYJ/ybmAuTS72S73cwjIkRMlIa0UBh7Oj42G4X3LWePlAoUjtUcIxj0z7VdaOzCtz
493pIEyQrP41+mRjlTd3u1B68a4vIrkyHBgcTZOmG9gv3OKY6vUM48obtL5U/sTIIASz3pqj++LI
aT+NU7xpneVx9hz/bkptKiEDShZwSO6BHRBXt5ptPdTxLzXNcMF45Q2qLrZDmvXbyZymUzpYLWC4
NjpSZXiTxuoqIpcG+yjI6D73pnOU4V5ltGEkYAiQda9hztPVOvs9pXk65wO2S+7zcsziB8fLFEnm
XkM0+YU1UhOoMXzNOFawNvM/wZv+N4VzYv273LjfdM7sm9Q5t0A7p0DzOyku1jBP3tuQPSnxwXsF
yAPiZ0KWfRAr75sFytvwlb30AwCtYVd+A0NFPz5GGiJqaZwo1N16lw2uuEVYeFMg67eL9K5pWBuw
HwCSJhpNWhDyvigfXGmrwaWZRphardXdjhprmsI3baiZ344uyNNgAH5KVZQ4EVIe9da9vUfosW8Q
XNQ11uBUWyNUadP+IOoWrRRddp+jBq2m38zVikhqaYBhjTPTJL7aVmvYetM60rhWqcGtSNfp3gzC
p1BDXcGynBeNeUUW+PJtcPpClXA/rHxd1OJnQnEkmjyY2DnWxNjsmx4bI6H8MBELvyCsZzejxsza
UPQPDnykI5WgjyahGnOlWMtAph26/Lh882qXRcw3gun7g9Q42wLE3G2blD/ZgMbltrYhrKzGTms0
FXDhFCqu0njczlDll//NzB2jrtv1VTrsGo3UZfnibW0mD9cuAgPAGujqaAQvvZLQeC0N5jVFCNZB
w3onje31iHafgaxUN8s31VfNXXHJKwVXftHYXwwhEIAjDQMurYRXgQkg99veUrMOKMLgK4g1RXiI
XevKrCF47fByvy8aN7wkmjw8fFOIvW8icW+O1VOlx/muHuxHesQPRWraBtZyTPX4X2ojAPiV/C7V
5gBL2wS8b8eAWyX0osJpq5E5ay6hmEVJ9u0uqLTRANFOmw66v3kQWD1rS8L0p0EBRgZsPdUOvxNt
YPC1laHRpoYJd0OubQ6tNjygqt/kTU+NTYwZwivN4T7WBgmABijZ2jSxaPuEq40UjbZU0PMdnfhi
z2z8oo0fJvUOYk5wLL7dGP9Wff6/ksfcudiS/8tl+d9Un2NRpBX2nX+Sff78R3+Xffw/WEPaJFhd
toIw2fm8v2HXQgtKlGbCk6QI/5ZK/lv0mFJqhBlMftjNfT5P4Dts675L/vM/HLBrHn0r+P/+BFL9
SzoQob+/6EC4oQGqE19FmcIqq+n3/6gDpV4qssJqk9MEVj1lKULI32VFeZbKN1qgNHAnRc+TROaK
+bT2a/IqHQKXBUzLJX8Aik4kIqgLSmYWX9CgQOMVcX/TnB5YHpdiDytpNh7yMGteFdMDl7ZlJ6Y6
Mypwlw12O9ywqwro9wBqZK96el1QQrDm3oSZ58McGpvluFhLR0VaVofbpfCdhg5asq5UzNZYjNoI
TI4IDPUDeqb/83tX1AUhc6nFhK+WyKJr13OAhQc00ijsm9Dukk0blt7tKNjllkN/bfGT7PwWC/yK
+mZKWl3PSh9lls0PU2J2d01sl1e9xa+2/lRDUc2CKXZXlWvGwcrL5LVwJRvieFRbRtvzISaQd7Jl
k56tJNjzxm4wA9RpvXMrNsJ2mzAT6UZKlkFsM9kSnW/Tv8L7L3Wa4tGycS+GifiIGUNfQNuFG/xN
zn1vZ81xgHS3SSz7PvGWdoNzx98aM2+aidLne8c3ijuKQq+uOUIyKAo8GnLyk59MZeVeEEaGFVnB
mihLxrBAL65D4/gc9iSNbxmViLsxqRy+W7/0N+a4VVSE3EWyKX9ng0fbE6G+XeuSPoobv73aXvjT
jXhFWCAm156RKIZV/MFo6jVEZls1EIDWsnBPw1gzOsA39Jg1rXN1pnA6O9If7/EsYUrJkx8Zod9P
t/bGzRJPZ1q45o2rCdgeLisWwWB+hnoqH4smB2ebF+0dvPxk3XFEdInUQ1Nk3Z0x5f065Y595tEa
sTq3p7sZ59hGYgrdWi7f1GAAvDGHKH5aYPqVqyJQzJCyis6+dZVlbFKktM5OoszTbPZfBX//Evei
eACyy6AHETG8+njjHgLk9dXSRFnEQ3tZ7oThdOtMDsY+Zwy9p0Wuupo2V7Tv9d2NnQtxngt7JRuH
yhUu+9uaWPr70LDZ2Bpdl0Cup74HL1Sh2L8MYqPyfNz3WRTvDNWfPVAAJzPxboehVYy+PKrVVA3Y
KMgm40Av+JCvWq5BzH7YpXpI8Wtv6V4MowAhu1zxX5u7yD+LQfdpq4qtR5/dJ05zMdB1rLmB4VuI
q6XMYlsF8mcrff9YZvXLrBM7rD4+Sr8pdgw5unldpvbZpfFxzT77XMxfBtV0q9oiCLT05qvoQ3bf
cxgd5DgYtyNMym3Uy3iTmeKdh2F7sSma3BltUwM7iN3jjJrxIrCV4Jf0aeKLiDAZrIi9zDj5JF5X
zPbesSaobe+XDc1iiM90Ci4dPZL0Dq8owV7NCFOAXdMVCjoVaaIk/JqBrBolbUljNq1FnrXXIHKK
Bxm4MfV/HOZ5yZ0jycnpoZyKZV91sKNwVTT7JZ+8W9EMjHWd8diAPobcY7UjPV3dC7tr42Comeps
YSUVN1jditFkw2+IItwoq7Gz+zkanRLQr3tXNsGPWtUQ6r0lBKA8A0i3KxrYoL7dA5BJLywuPysh
gfjRT7daaALy5OCSfG/M7qMFOrfXeMxNIwv7HBdVuSM8xCVtxgUFWaLA15cU9zOP3VUyaZ5k3TDg
9qv5Y+kB8MC4itYssLubdJ7mj3CmPAxbgakeceY8ViZVmjH8nUuNGof1Nix6eR+DjD06ckzIIME/
pEvCpSqqXbL6KPMBK1BadcSNZRVeu8z/LWtzXMc2g70xCQqMK4HFngeTYwB8uCrriPpfEij0Ofdu
xt4m9YydtWAFDOyu3M0Js1ce7jicp/4lKebWEod5qLpTWZlJz7vFUD9zA/fGKhEZfnLQ97Z3yZsA
ExZtzsEh74NsuZlE4z1MvLAfnSbiFslHLr1jgwr+1lppc0qWcqZoHOH/R8fVn64toqPJ2jIiX2BR
k/5V4VC2NxEL2lMNL+Ok5sjYdWFWxeBBuyNgspiuxb54xEzm+CuGJP4+oQUYWNQyJu8EOdrtYIvy
YKVx8hmAOAghfbJ0ZPjQiZvYaUAT+0Ji0FxGYvGDDLg/nGEYVkwUWIzzaP9d5cIEjCHs8bYb2vZ+
nmxl4qCaaRGk/luy5cLpBuBvWvpXE5fBp2rM9J13Mnozc8Bb9onlJRrc8Lc5JT1O2yJyrgaD1FcD
ctBdadJrb3nFr7J0vC+3Cl1gWomjetwpQ7GNMU0f3Xo4UgNVUlhl2fNmLpqgXIURR5FYYRK89MPs
0uLZFl8GdWPsdHqb7AHU/PEBBI73wnsk3MppYbs7z7ZBEZMvI5L7VhIfwUlNP/M0DQUPoxhBIa8G
Hf5itV/OiXGfZl5LWNkpm3d8ufmdU8g45iruhL+2wfkzaFL5l+hUfmXN/kgBOIXlgMajY27lJfpW
ws0q605dFuUwDG7HNphXNjZtQFN2aN5KKp3e3XEef4G8Ux+BwDxSGVlIQiQOY0LsajZOjZUN91j5
GQk7bWP8FOYMqgETCGE8bF4HxmFUefnGKD/CeKoCGgQjeIBW5zCvSTM1k10vs1ewRUKsgtrprplg
2IIfxlGIO7I4cs8xNu5tk1ayWUxqxTcPt47fmO9R2EViW6VmTlX5YADbLkR6pZfP3DOf9ym67ysk
/kCgADhJRnM7PleoZbZ/A15P0e7aeRtPwqybh75FPOKCozJ00clVsVUm+hG+y25LXiCEZdnKB6tv
OxiQbnhTGAPbEJ8d0mbyM3lsfdFQzVJUzTu9mh2U8bhvrTV5svotn5m2bDvsB4DSIN7+Ihzh3Ebm
KDeO7f0QcRI++0lVftbUuwIfQ02ln86PytU85OzNSTPwRHSn2TymBIduw0X4H4PbFEhEEkHbjt0F
A7IzOz/8EdJ4F1nOS4i6ka6C0pnECrQfMLeawntG3/zPHJhvcMC2M1+DPFLDerIT63MAVL2WlSs/
YhF1D26IZLXOJtt87xcWkNvYHHuuJbOlP5Qasq9Q2YqO5dKLjRMbvuiNXV71jHzntTunSqZz3/bz
fsgMCgyXhuqKEmP5kabJe5PCwTdV+dQ4Dsw9qejBorVFXYS6P3fhg+hC847hQryJQ4jGG5c53QV7
iwGQlVpLxbYdynkziB+AEmxigbWMXwCv+8R5y5ENoGU4Fh2abWri3Yrju7azKVIhh3S0M/Cfi3C7
zSKdYtebZn9jUR3i9fQuJpndE9vpPZ8cDPyI1cA8AOZh1zzH8NN/eKKOdtSA4I/nbFJOLxvR3yb2
lIN0dHKE4chlR502Mdb0OBfZl0SLqVaN/kMaScGjxRlva7I8r0U0FU+payZ7M3UN9gdRf9PICfa5
BR3kTJ8dZHWTNWI5xqcA/2i7qxrVH4I0hPgGlSJ/a5mAN6skGgdGN6mL0CwlfFkVLcs5Nyx5GnF1
3PAbFje2SNOf0ZJ2jEq7Dq+3Gnb031ZHVcTwYvPlVc7T2K8t22o+Y0f597QPGL8sM23+5AD92xvx
P3gjbMvSEbT/+y75Nv3J5uGz+sdd8t/+0d93yfYfApS4j9fdDaFj6GKOv++SzT+EGZC9EkzyiAl7
GBn+vksO/rBAMus+dscjRKlDhX/bJcMt194GujwI2bLr9v8lQJf1l5gfsAldckaQVO/FhfnXzg41
gfJURWudKymGTqE5lel0aBjz7qPEJDoBPI5xxU2WW8b4/B16mHA8ymbVhtL99NOhsq3NbGbOgNJH
jcyMjVrABCZGoNCUwwigPlb6FofyPxzp/0PqU2cB/yG+Z+M5EZqT6zM5cjWz7J+390FL6WzULM2Z
Ag1GnElFP8S3iWnwzTsCrsw1/98/0Pkrkpofic/FYgpJptvjbP4lB2ykhSNp0I7Pnhfe1J1vZGtK
dixvnwmBPAzn0lAHqzHlewjRQlFFLQbGraHXD9EO8oNVHyM/ZW69DL42GcJkXvY2Wt19UKVQl/E+
TmxcKLeDINYtexFV9TlrLSpD4rSi+djKo8bj1aBKiu7RGvELjLR9nA1vmK7FguERx6z7SVgTx2am
Aj3GJ2kVU8AdZeVmZO1rsx40GL7i/tCP9w5/Ly1BBiUoHjbDxnK4CEancD8bBxP0LAzc4AR5rTvW
pHm6xrdNgG9MwzHeUhM33ZsJ3RAblcT2ExhXZtWp3/K7tU2m3g3iYvexhwl5NdlpMNGAast3e2DG
QrmHjWV+Skq+UTi7DlI91W7PjXITlENl2NaTza6xPds1KIE7GD4o2Z4/e/LNdvoqOXVNy/UXt9gy
DVuPtpamsp8Mh2pXQAqYSj8cu+PIpXTSoHx0NaZC2uKw+Q041JZ1hMnOXmHG5L+C6uXb2dmAM21a
lEnjq8lq8D5itOCt6qYqk40YHX7/DOvGZzayuOtnjCBD3/DPiWE25Ual3gPeSD7aJCnA0G2Gqrzy
RNe1b8lYDfIgFlyGW46jjiWl2naXGgUumMntFAOQhYAMxn8IYmcGRxAqF31KfH1wGE2xABylU59D
0CMWZVyd4a8X+qFuk3hcHsgfYnTKJm5eJxZWsFHUroJRaogtQa2w+JaNh2uI6Z1dbEXkx5vCVbh7
7HGan7zORmFww8lfl1kkAPiSRfmMs869nefYezEG37obB4kIg6nl0x5FemBiJII1fkj/s4pZgUuK
0Sf2PlyyyUhJ4jAOne77GzniZRHl8wnlB3uzW/vhC7ajtnuw0wVvikuSgXxi43N4x7T0movZTa6D
FhMbpHBLjJuWpiqReXM2GVek/XMsJ85dSvPs+HvOAJLqEtoy+y2ZJpEkwUqSeQicaxZn7mdrV8gg
EFutp9nWZ77IDcqJYCNzbmkwK0qyP7V858hwc/lZxU2Zy3qMdq1pyPYNw9V0DXjEN5S6+hzg1OaV
vc8Lsz67DMblKppabC2Y8HO83PZ0LxxXHcjw/C/2zmy5bWTr0q/SLwAHEjMiOvqC4CSKoiRKHqQb
hCy7MI+J+en7S7rqP7bstrvuz00NUSVTAIHMnXuv9S3ybsyy59a7FYlEG2fKUoQpvG3+Bp0N94UJ
rJK02m11XUJ3bh+zZdG0D1rvLs2xo7HWckby+U3yGe/W+6UYZ/89gcNFdg4HWCFTobUMTAfTvFoG
nOerZS64ly08QGV2GJHi+n7Ejah1JDph7uXT1mJViWHD0trFMceDjD+NL67SfN5jZ1AvBSlA/CnT
aLKGllZlPCY9JsDAE17sfJpyrzduUwr5JvAi9EOvLoanU+ygkyaMouAztSzCBAvjtU2fW9Fi/2Uc
FnVfzNDrso9QYCWS3ylc7JajeQlrdDVFWuhvXCIcSUfKBH8S4Mr0QDuI77zLW3FKOd1OH70+bLKv
NmJRo1lZM8qGDQMFRrAF+88CGLoH530VloZXYPavHF2/ig2TVClbYFgEQxHpz8kEFDhJIu9Umrr/
yR56zAeLeHAJ6xkDUVT9exwu2ibrZLzmwZCB2UfxlZn74doMQ/TuBcbElaBctdexW9h7TY6kXlUW
3NbkYxRbvcSzYjscZKpaDWByQoGVcPcDXSwjMAv9WSsH/OGlEu7PJX7ZeOSsLzIj+pwzcv86RWaI
9LAtb7vcOfZj28ybLG+ne9Rm0bNtDuWmUN6XijH/2WvC8hkURLE1Sj0KA3cpCCLv3PbOj/AMYepr
oB6D1oXXG+XvjVQi2UYuvF3UdE4bpikoW7yDQzEidMoXYL7WQN47+Z33LOv1c+r38cNg5Xejq0/p
jpGPtW3mZlrBrSl3A03Jh0g6+fuxsABet11ZHn02sHUOzu6Qa3629UyLbg2GVGjMLr34ZDCrRzad
+lNpF3WMDFCWW7js1UfY7urWFolPzhMhIoHj9tOpdiZzFSVDsY5CV/6VtFg2896y9saSRqDQDeNk
Rxzn1jGQ43k1zZQDa4mW5brBHrDzctJAg5Sp+ZWL1W/LXO0+Dat6p7oIa/rf9ac0azEUTcbgXJVz
SH7TXGDDwMwcPuC0d3YaoURbG8N7oKXa4m0xoDgnrJjNNQv2vNfLcr4aNeFfLV02bgD2gAYyrD5o
cGLv41I6j0MyLF90PU+vGZos123ZgrX7fYXyhnlDfQKZmsEOr65lmD+VRHMRcQrDnHfA3Moe5mpK
I8djyzpXTgYrDXYC3nqCz/hnXUt5SX//C/xUTVquC7kJKhuBNyYQ2R9rsqbCmJLmdYiIjxYCSABw
xaPJLmhprUeTFMkSAMr2D5+qyq4fK0HXtdEOGxyNVDLJG5CDFS6xG8NPPyAax/JmJaxMdWdQ5Pz+
6t7QKbi9ruu4fAqxr0w+lWz6+4HSQKhoL33iv61MlTiu3rJplFP9hGucFevff5iL6JHbKZijvYUI
CRYR4jOZtHg5wZJVhWZVYhcJtKT/Eyrp50qabh2SQQ4DuuBA8aaSbiLfrbVJdw6mM5MU0VP7o47L
6ZB1CCvd6k9c3l98nuAgJHhMdMdCXfXjfRQ0HjCSFPZhgfH64dseWMa4DPBq44pfS2w1f7qdPz8j
HkpwLhMpOoZs/c1nEhfW6BP0qUPfJ3gKRs28mgQBnb//0n75KUj/4MEI2+Bk8uOV5aExktApnUPU
xe0egxZKVm8e//Bo/OpTOFBiBoNIyHP/5lOczkQepnEtfiO9tUMYfWDg8Vz//lp+8S2R/AN0xOO0
w3HzzR3LaNgndVLZByMEaUxnhe8EAbc7beawE6eunoblD0e6n5cP1nT1kpFJZPJPby4MyUU4k2th
HbQqdD6J3osOiz5QiqCT85ndKEGhIxcWr99f6s8vtuKEgSHkaplXv71UjJkJdi3bOGQ9L1eI2ui6
Q/e0XlLH+wNL6heXyMOBG4IaXFke3qxVbj62fFRhHC55r3MhqutFdlAFLR6YTJ3gaPMnf7ivv7o+
SFEemEXbwTz/5kMHPSnNmCC0A5khLaQJvL25TiYKB50/vmgX3tGPqzHcIHgZFpwiaEw/vWmx13q4
UHWs1hJbObgae8Tvq+dnpDrtqUpzpm7hTJk8jdR1I7WWRL87TCH6NWlxuKjslzxCai9iaVJ1YmWM
77zMQVj0+6/95ycc4zcTYJ/VHF+0od6z74wiZWKPCclkPOFQVswgCROSvCeN7WpIYZutgOL9aat6
i+NlD0FczlvF7ghl0nuLpYty+iUhW8yBMCJq3Qk9EOblaeq+eK1gx4rrUD3vaSJOWAmap2GwUeuY
eNnOjTQawCxRvwArQhq362bB2Pbf3xNWSp4VgGf6TwA3vQFjQTaKDSTIo+jW8TuKSDMPMicTfDU2
+p/aOD89m0x31dtAK4dHFKvQj19Ck0hV9M/LYbBwDEtAIyn+E3xfbKx/xG//6sPoG5k6DRqWmrfP
prcwJEHPNR8mjA53QHn9I+58Tjm0gDkl/f5W/rRMc2UMwoBuo3FkOXvz1hWqnQvCaCYTyOZgGSUd
TxYvIqfE33/QWza14Tksl2rvtrk4hDBvHuTcjJOJId/IBt6i5tM5w/UBo5wuex9q1SKv63SgE2JF
REjHY0zYZl67JpDZXG2DVTOd4ySjT6CNHJYCKRbEZm7b7nXSop98ul4AYHCzcDwH8b3sRgNbRoes
ACn576/k5+/HFlRXNEx92wRwp97Y797IpCT73C2kPBiY4dcjMWPXxRgnu0if/3XRQyYkz4DlYkAU
MF/fPHddpBsdIL/20Op4bD0j5fqbCm6bZigzTAnA+Q8Xp3av7xZGi21NRUCStoxkCuH2m2+pXApT
NK1tHZxmsr6SvjccWiv0P1waIo4r6eo0S26/r0Al/WGlM94+InDxDBx4JD2BWFWISPPHO2vlKCyt
MUkPZAZlBIfj6XAg5s3OAlokGKfQ+4wgM8MQXUkhT7h7eQNNjIF7VBGgvQwjnc96X9BFXDLVr4FD
p+p6Ml0Q8Lk8R22BmXvX8+ffueQiEbhcjQBvfS3C0yAyzC33NiaDD616vHKNzWAHcI2Jx9DOtVwZ
jpzu7HGiNSbDjL4fSUls9ISaRO7ai9AT3di6CpXRGYXej3QbTq3TabsJENZdNQtt2YHtQLY+dCWA
OoQUGAn0VC8D6dq9z3y9rY9dZrkCM0m9jOtqbhYO0EtyGL1EBPBGbIaYvYgbGAY97tWO3reOuOdF
WfMr3hkBQTToa5GLL2PrZTTFNZQ9AaZt1QydIbXdDUxkog0uwaWCDE+Lcue3fhjvnSHjUFI2C/91
QXr5rfgEUkTnxc9VXYPdHX9SmYNboVuOLzBTKBoo4+3kM6rytOnM1LmI78yCwNRjFgE0v5em5Asx
AJ2ikRZFnZ2rRWe/aPtONOQkkUCd6YZ3hCNUwUKphfwySZ2rGM3UXr6aTtlbN22DYipA0szXDO+C
H+TS7Rcbs8byUKsYkU1mpNZx4G6CAKkhwGEL6zJSoOqZj6cPQueqW2Ia4R6JgoQAYy8rgt6JQ/F5
GdXEakp77WGCQYqvP1vYtXwdZzCTstyUxm05ogk5i0Qj+ybjcYlJOPOqFoejO9akCyfW1TC0kuS+
vhu0YIEtifHOYAm3l4gnqCwHjriGOybu0RpCMV7FkwbZoJsEdjUQSfS0PPgty460Qv7ZgEvRIn3S
p/ZRlAxld16CN+MG1oBjnLQE19e3OoCePU/fEoHV38dORd8MVSOUvpBGCLK+haDjv2ALhHfegp3t
WwuOXAJ+GTOexKOFs/klCWMCoiWK8nr/7bVC9gV8Vr0zo2um3ksJlw0iiT2LRzGJONnT7aU3b3QW
y3jr2DxFMPE5GMW5zX01pOqZm6nsP88JvIbthNjt7ttoRuC8C21TFRJE9dGPq1yLaOtUdWJb2vPM
sjn+TEKnA3/Z/lBw0WSM6V2Rn+kyj1hlejKl2wrOh7wu/IjXtKg1ZeuaLW6sFQ6WuU19XHn3smz4
RYRO72SLgEeeS2iK03M/uSaWl9y1MyhAlT/1N6QcAjFMU8xQfRsm81doFDyyKQI1634WNV3geKY2
Nnn/RsyqK5sxAICKmG4Bz4rFNAdVkdWZ7kcK86yLmCR3VW2u8oTA6ZQZ7lLQm9dyOz3kraRbP+c0
Jbd00BaPjgAChUOh6xOtNjrknUeDbOmhun/b8f87J/3DnJTiTc3K/t9z0qvyS/JS/ugh//Yz/4xJ
rXeub3PMpK5W40gKg7+npJ73TkdGR43IGZR+gcF/+mdKKt65DFV1jvSUDd+4vP9oid13MFFge6oa
7CJB/jeeco4ub/Zuj24uvwWTV44KitH/4/bZo2pNFhYVRaiZ1qC08hc7hYsGEEU3wCIugwEBT87Q
JHttYPGODHF0YHDcLE5oTYEgHmUD9GP44vaiuF2wTD77egoAJ/IzWDL8VLGeyATDBLKUz4UdmtAU
hHGLqcjB/Y2S9WYR2HqCLC3wMUg/dzCyeg8us6xzO/XDrT68FFWLtgAB7ocOT9oT8zq1Wg55yUBD
r6cXmXfUfmAb5gUVYoQ3e/JL9FZmRxjFpnaa7HOM2iECp1WoMhwcF46JmdSyqSEONsz9/kZ5zU00
GOFire2W884mrzwX6a3pp+AxvdTcNb7Cl9HbiY8mfmdvg7AnwVJd5o4ZZBoTA0V4eqqIFDz1ctaD
3szldeTL8RUqYPlkAcpH/+cR4pGMWXM/1ykzp9hg4pMaFQjjHhNuUQdQUXXMCN54WiAA3dnmXOEh
96YG1kUxugQkJdnJM4vpnkSOZVvPRKZJWsDuCL+JSjYYyh5iljVT0SbunWikz6HPLF4nmQtka4V3
RxFZk1KYdg9kxksIWVJuwMObBN9TB0Aly8qD3bFHpPPSX0NgSsKrhUiVw8Amh7EjAmC1Ig7RPXp6
YZRBq835B7Oo+wfCWFCcsdxx2ssG8SmBwv6p0+rpqh5tEFClrx3HBSNRVyKArnAWqiptObLh9R/z
bK6bQBE8j2PYNtexBzySSmOBFzur8EtJP+F2sMp8U1POpOty9JtyRSE83CD7bcWKmXT20ih7fQTw
yN5FSUE1bwDueybalZg5iCVNzUTbjO5Kzy/FnlI3Ocd1Zn400Ajc+4vNp1HEtw8Cv9O2b2LrWjBC
1XGrV/EeyTD2mBkLGnV2sx9nMZwjQi0DB1DTk1ZG7cHUC//r2I5uu3V0etf0/SnFNqAQ/DMC+WUM
oBhURINGpnMXWwnVHYEtWrnyaca/WnVl+oi78VRG+lKsfbsTQVOI8pHvMcMsKeM7d0rljRRzfHAZ
BvgbQYAr2XmltdYcUgrXPK6EHJiNrhCFFS69hv8uqsi6aQarrzZxVdSntHSRXaM/5C3/NJUiVYGm
ES0sbs9keDpWWLIo+VtViqhjh/GHOXXOkp1Pz4/lt23HgDew7IuRPIlwgH91nsfBnA8xTPR9Mzp3
wkuR9lnuEpBEy7jaav2HifjpgRjPPn8KQ38mISpEZeb2li+DrDaqoCSz+gE+F5ammWlv0DERC2LE
dScLGfKxs7EUWxCrVrKSmIEJZtz44ZBtPAboQcv7cg7lhEsgwWP8frrIehF06+mdm+AG9tdWjej5
wVokBv8csXdpnwzRaPuxbz9YSA3vtcxT1F6lJDaRFA9R6dxUSmVcKL1xrpTHdV/M96i5jate6ZIr
pVD2Zpnfj63ZnvO/9csgMkw/37g1XyTpdCuoXMlKNPGpYGLaKyW0jiR6SA9wgviTTK0Bro9q2kc+
7SgdtY2gOk0R+0NWXAlPSP4YpbpW+uuYiDoYzWiyhVJnu0qnnSDY9pVyG1oG7XWl5k4XEe4jtVrP
vf6xVJrvUKm/s/lLK4frbuEehp1+nV6E4sLP9K0u4/eTqVTkyMk9d0ZXjsAcZQb098Q460p7HiJC
Rx5764xpetchT8edOK2M+dpVuvVCrx6GxCRKeXK7YFQCd0B+w9q4qN572rp7N8YpNytRfP9NHx87
Nwz35aE15TW5s9F2JplmZ5gI64WcMwajtKYxTmXxgaBoK+Hy6uUpnqS88afR2jq4/gweI2QsSKf1
qDUYBilJP6jVnWaX2s5CEUi4bbWc5osLQFZiWFEj1/fNPPtnBqpZvKahkd9nykTg+O0Xt6LllyWR
uF4Kv9kwEvWKoLYnUiuGEngAENo5emRmEq2hRpHHpGwLizIwRE40n8Diwo8eRPt+ySKaF7aFC8JP
7u1Wa3glsEO0uANQnGORaAsimoc8DO9tZaDgDIrdstLnNVFu1z4azXVmYLjIp/AlVhYMzkfjnaFs
GUnLvNRRVg3ASEXQmc5BKhvH1PPokDHy0VYWDxjcnEzSiWwoh9/UyNzXEQnm2dN8JBdQUrbmvPhb
NSD9y5FheVpG6ntMJWNn4S9pldWENUY7pl2C/6SJi+YM7SNfN8qeYiqjiq0sK/4k41fr4mPxKykD
N+vPPIQ5OaV6fgdozl45ygKTOJhhhNBVBIm1VraQq0JZZnLP9Ndar2w0o3i2hxYdIcnvD4Uy29gd
tpuuspqtvHhxWA6VL2fQnUBYsIznBHnBylYoRWXl0QZGTbYcZ+AByXTldGyRU7Y4V1oOqv1bk/G/
dfIf62QSq35bJ1fjmyL58gN/F8m+/k6BCKm2f6iQfecdAViOgLDJ3NVAY/ifCtlUbjs1aWCEqApk
ek7/6AiBLjmq5tZx7tGb4qf+z//+IVVQvvn37yMYLPMNdYmGNlkPpkP17uv47i6xOt+17sjX7YbS
TQBqNsV0raUS9m1mZOfJtLMvRTksV/hq0blD6UPzTrw08veLEP6iiWeqr92hE0Ypjzx6QEHTIUxZ
eL2vGyWqj7skjYiKV6r3sGT9D6DVIcEXqEYQ5bofZrsb73t4P3LVzsiNDmjH8y/DgJh/aHrvQ4w/
HpPBRe3fXZT/tHTUCkCvQNkCBmUQSGPlFXAuvoFSWQiAoORfS1wFEfS/U+pPA8TGxjpjjMB90A91
+FenLAmRNtxkec9GgFknfVqUdcEKo+HjFDUc2GcZ/wUAB38DOFNIPu3k3kE39Cn5Z1PypkfTDQ1X
QkP91oKtWmjafVWmOKXdoYhOg2aQM3jxVkS4FmjDV6Z1NOI0Ix2PBQNd/9jHLwuZOvvcCeUGYkb8
JGYTVIjpFd6ODhieDr9w8geUEfEtFQM+CISM+2TMox1iM+9g4/na6dVUm+ulKJyHIo7gnxIvkbsE
vaOXxgVl0B6IM6qcNaog/8sMW7fGfdi6eoAAHiMX4oPACLPm0IdZukG5CIMYlx1Agmbyr1uw5hcH
ZonjufZOEF1B8QOy7c+DWzT7aI6rPfhRySkEpVDgkzRcBRYRKg9NPnYH4Xr4LUAI3ld+DrxEq8v8
Vrg0Y2D2Lelt4swVzETbHT7lPawOp7c6D5Ni5aK1RoylcICuT9nphB0o0DHd5ADmbstYCcinBGOD
6dQNQr+J1oOeyO7QpYUZr5x4iu68rv6L2cjc7/VuaZK1RkPzL1iRubUCqZWPq8RauteypezYh6GX
fwj7Kb0azLLZLP6cQssuneGFdhqHirFFQo9qf+trZuty5GjMrah8Dl4TiVG3Syej9EOjg+4Z7qEh
JuAOBGKdbufSzzqPsxvfFYbP9OcL3y5ivAAQesK9nawy1uRRJ1CyAgTluEV4imTjrxkz0qixuuFp
tEeH+ksY7yOPz4B7saar+WDJCVVnSfs46IQYyn1YCoVlwc+Ac9AJBp8kbIw+2RamY8HrTebNTIeO
pPFx5aJUgrFpVRup10XQdCLcpnE2rzQiVwBm+NjEI7NADySujc4XN5UuADBV1hnj/D4fdfu41FYY
zHqLA0ov5z3mTe57D3u1WA3WHK5Lr+UJtMpGR6ZYzQ55A70ZYIbytwkYBCZ4bbFJsMhCV/fHYw+7
dz02RbZrbOxhK4SVzbUjm/5gpH1xnkVplaukcuydk5bdWfPl/RLzYmZV+hcW/fdCYxnIvYyhXGWt
QeQShgUX8VHrjfyUj8gk6X3Fq2SyxQM8Y1Ytr6A+8/EGrXQHS16YGTEknMhDzwnPZeizO9MqP/hW
mwfRwoutVeY+7aKz45QxYCSRBiHEkSBN9MFecf709u3iIEbNHHW3q/GRIVO81vEeXrlE5xHU6Qw7
phbG2aGxuWZ5yjYcGuwrJrMoDW2fGjOyJK036tQN/dfpOBdYV83csj6hWUvXcUZNP0FrP7h95z7S
Y+mv69HJJxYpyZpCmYIzKrFD7VUHi0mTI4uWWz2Dmw9lJqXbydqYRRSo1UJ7tNd8MA1C8ydOlNG0
DY2F5MxSLwK46eTwJFlzKpS0xG0LZZUwXnSHM02Pqms7hbCUbb/pNoVUjCb60vE97FFaJgv2z8CJ
cu62Yaa8qBRh/muCCJl7bg548ejnTUHMsfCY4Da8TaU3fhl0GwRMmdG7hNqz0b2aCDnL7bet9IpP
nEa8u7iLcCdFfP2fUs/eGnavnexsKm/FQKLnnEf6I4Pj/C85W92TKyLrwW2m8r5B6byZ8ZJu8xof
ybB03hXmTwlYis7GBpFSzqIbJ/1DYpnVwWOE/WJKHmnTbMYjfrfyxmMsuJ8gjt9KaROk0dHPkCg7
HyJRIIUsNJHA6PapzDmsHaWdh3s9ttNgSGW2rgjv2oZ5dCt80LkJoLY78j1dD1qL5+LFMyMVzker
JOzi5aDndbwtaBmdyL0O38clXr4VlGD5TPmHkHHRhuRoDJncw9hpkP2K6XNB6HOwmPXyaA6Mhuow
dVvQHQlNV7eR7xtGMccFA8sRgxF0lNzRU563Jj7bTi8ejGgwQPelNSDDBj8tcJj4Y93UEjgSXepY
VjTNWJiaPTv69BKDRH6Ex+fKVe+ICVOrmQW6YdGd5qk80OW973qoKpzPTdF1n/TGUcXtzBEm0z/N
UBfLfTW5bfLR4iwATaxDo8VOlOleertU8QDV1+yLTS+cZj2jEQUPp0/LF68bnA2aZI7BLWpCIhss
TjhtO4arKJ773agXj+M0kX6UMbHhIQ2v+CrzNTTW/N5UnSS7dA99pNXrBujpf/vI3+Chf6qP6WiK
39XH1y+lfJHfu204fKgf+adCJr0eJbZr64iWELQJqtS/+8hCN95hsjEod5UQhozq/1TJzH7/6RvD
oABOIVRCt0N1Z4l/UxXThP6xb6xkHrTAMNkwcWUC+zZ9uyH9L0+jybkuDDwJAZmBgsmVwKHZBAj8
6q4hHhJ75biC6V2Fp6qc2YJbJp10DpaOp/IhrxpdK0BBOGY7oUCfGBrvvZAnmr7pYEveynwhrSEm
XNbdFi2+6fHUoabDDzAzE7MCCGROF207mRfOcbAa+ZpF4z2MHhfjqoGNwIodd5tbvg8AoYnWtbHM
D5q3LOK4dBDmgsYXJbY21sMUv4poVQLPJHKiSaTOIdJtwUDu88brm7tUC7OHtgn9J4wZJqd2Nl3B
Szak9TXBHEzCID580kjZrfgIxs+bCa1wsqtp5xPjMJfFBhyYd5s1pfPU0Kpda341PieDxY7DmXZb
9bMNSTGGLZwSksDebhLBtuoqDYTTUuRXaZ/Hz460m0+GNGkXCyJzXivfe82n+QQ+nVyjIQPvyl/C
m6F3TCI4En1PTJjYdKnpBxN9Sf4fQlzu+xScfqDPM+mjIxS4FUW4z1i4r1gSrZAo0lHYw77UluKu
x2j6AT8LfsV2HncQQ+Z7XxrzgY1RdaQTClcGVVqyj/M0+cLzYN+nGTCmzVAZ2m1clMA0bKfdy2oS
tHW78jHGbrBbSM66Y4t1g2GKYuphrzNuLHswPmpVLgFJNYZ5W1lRv/ZryuXChW4wJGK5zjsbq2bS
W/1GGGVPcAyr4aiF09YczWWPR2uqQJU0y7M2FzXy61zbNcAvr6zYWF5pV7tXsRT1w6LP4anXmupY
AcwudtZC9u3ULw7Wp+00WJ3hUHr+/Xf6ftYQ32i2UROYm+hYQUGEDT6JH4e0ltiVDvT2xpy4XOLR
Un9LF4LGivBGfTWM8PSWjc7YWH+9LBP/7Tj8cUXF1/fbFZWFuX/N5h/X1MsP/TOaE+++ty9+N5nz
3xEhrZbZi9APSe//rKim/05Yhi90HUchSl/FaP7PCmsxkgPMI0AA6eqn3vQZftd3eKunQzWm0/hQ
WdLIyITxVj5mOmbcemQVHgZBxUOnULj3Izh2nvGS+POG896gf061kblKY1kjVAXPB0Y3dHsALsPO
bAgApLcMyey72/gLeyLxqz+u/fxqXBw7kW44gIP1tzPDSdqznaHdunKBFVe3PoX4rbc4rPUskna2
Ej0gVGFp1iZp0SpETDNQxcig4MAUfvHKUtxLaNlNu6lnt3A/LrUWnSBKjB0LthRPBTlj5GXlQ02s
EuQy0g7s1NBvGQp4UltbqGO8PXjAZW3pWQkWSBAVh+0eP13Wvo+JxKN00gqm4L6dNwBEZD6vqcRo
RjPWQnje9kKN/9LN1PqPrO4x6Et/9Mw7iPb9e78i/WLEijisWMFzRqFj2nwu5kKHv0dmCQe3tk4J
VKQzS/OXTvCW4NI4P3RQVwnAIhyHHDg4Svdlg+xjjEbM0uTNhZG2Q1TUHpooFbu+N+VrosftrU8c
5NpJ5TVhrIe6cuSjWybkOflgAV3Zd9dhSJLLpA3aOsE+xQLNDOnUkJJJEku81YiN4gzTi+qsWf6T
jn4CO5CsKvRMefzJCMPaXem9Pd5ozJzucduDenHjWW7GZJiOkbs8EKGW37YzUd7EFZdkJYyOiLZe
plmf0Ryk5CDEcjXhy0ElROicc9a9rD4PiG/JEPCKO3tYXJXI24rshmONNN+nEYb1CV3G7bI0Gw66
xpYk9PFxZmi0KmOUM+j67F2eF+W2djuSW0XrIJCihbFZ8PPvJzNUYWi+tjIXnWw9HacRfQhsTE3k
3HPXm2t0Xu02hZd8iITpH3zheIdY6DmhnqWef6ohpj5WLgffZhQQ6rJeo90ikwXUkoF/bdDdL5Eb
O1v4As2G2WuyYpTWBYS7YdVKqs5Zcd+t7dKME6iErI5fMh77lWm0U9DxpK0WVv2z7g7jyWdvuLZH
2W+APviMpuJ802lwEBBgm1xQZ57jriBEVV+MVdQmMY802NFwO3JEmYMF/sYnmz8k0KacvdTz+42N
9/LFiNIY4+I8fzVwhN004F7W3jS1e8gzDOM7OhhP7MQLOCWGKVfG4KTtuhrNOQ6WDprMjh2YSatr
S+mtjKZwDWarmEkwofnzOo/yaEF3HmqPNuopUiy0vCMFqBXXWKCh30zcx6vBRe+8KlDkHiPOyORw
jtw9qw8XpGWqFzbESGgMm1xGL7ReQR6MDtjusX1cxloZpnyf27c0yNxQFmzNyg8Dw0vU2xV7DWgC
6o1hx5nbzJmoQj13SXWwd25WOVdZ177343H57A4L+TGjtK580MsrGmL0GGuhVSdWwvEJ/KTXrmrP
mfVVES2lWGdJm8EsGMtxBvXTus8lIZX92oafg3lNCG84Ma22kKtx2lsVdKvR8g1dXBzniuYOzt1h
uKoIzCDJg0WE5GNaX1C9KodckyQybhlEj/dOOwgOl8RRU5KWMr8lRahm6O6Rb8ohstI4lwv4TjU9
j5PDcnBdxH4O+jnMiw8UQg0URLMjrxBW7E2oZrQaiFW5dtXkNlEzXJcSKl+LPrHWuprxOjyj/qZV
k98Bm+HNaMTxXWKM2ftaTYg9NSuOyE1ZF/XIqf0ySrZllr2mUceAGQ8Rw2aac84dZpRc+wTWjXH0
pCbTxmVI7V4G1hExgu0WP6b/tV3IrEPPPz5FXox6Qc27hZp80zpZY3PVCJJUc3H9MiLv1LQ89gHY
uyP0eTJVGaaHwonv8ZUYH6uhSM7uPBVij007ukNsXwOUI1QFq4cby+dq1stiZcHMsQkmYIofqnk+
0sUGoKeYhhs0TgPiEjHaMZQRj9FPxkn8Frc/6gB7gHfEDJvUEdZ3hu0aoVGN68hnUuj5iMjXlyM8
IoRes0lgSWZMm2ZElcDaMF2lSqkAc0fwFx461nle8owZHSFV+HpWvaKi+xe5Q6qUD+IignBnQwki
JNoIhpCcp6EN9Ned5ziXr22vefF1wWmCtp/JRQ7C3eB3ek1NxnmjZ9WARifzA1Pu+irlsHDnm7Hg
U4tXg3E/D6KdmbeTVh8JU2LJsfNjNHshSg7yulyoL46twTYWhbbGnFAD3bDS04zydmdxcOAHlgkZ
Ii86uCQlKLGVtMQAcbYmKY6pcstfEk/XnlMlSGkNc7q27MbCI1XHCFZsf3gdlIglI+hi3cIX2qm6
5HOuxC48pbYZQDpBA4PMDj3MrKQxshpggLCdQjDwlLzGNmN0NEIurrXpZw0SHmN339zOLUj3NUgk
/YOTdl25aZRQx7poduaLfieylJYnveh6uovGx4vdkbO0pwbwFxVQrwRBiZIGIa7i64pfNCsdbjVS
Js+z7jxkU2jv0ou2yCTMYQEgHZs36FBRH6kz+G2YkXdJiVU9z0qm1CnBEgoevi/48OiYSLwrn027
KfgzkTkZSvBEo51puqtkUF4jxVGynPEWKZlUdFFMUXehnsq9jqYQvq3shQHXk9QEpvBZmCheUr8+
pGg+XJrsnkarHfVRHAAahuOsVU1xHmMIhpViGVqKajhdAIeK1YPfXXEPeynPkT+yWduefRPbVYzM
ilfsmDBRs9eMYBm8YmcHLmYXFvoIxZ0PFWsRZULz2fObmr7QovkHhq+jKjBto91Aj/PpAi4d+D7F
cPQuOEdfkR27C+SxTnLweBN+cQ74aTocG7gMgGcveMj2goqkPGk/GheA5GAqmGTPpn/PWwtiUucZ
CDe+Ik9i82YnAAVTNvus4X6upzGMQ7ZWYvFWVW56D9MEybK6QC0txbf02oyFNvbNeudVTp7etPGc
YfIN3QIxizd9aMFonxHbuM8NkORd5aB+WWVYAF4tESowkNuUu0a2DMi0qNDNVSwWtgyi4/tdUtTi
zgACVhy8OvFR0br1X36pWwkJQZF+VWMA1YMSSPhKmj349gllkNldO95sMAj677Hu/wffenERfHce
+Qnfevo6/q/9S1EjS2y/fn+2+/sn/z7bufo7h02cPtc3YeXfvTIXSKuNTRIrsXL+obr8n5OdZb+j
uMTh6ONLVV00mm//TJQNRabhf0epybnE0M1/c7JTbojv3RKei/GTHhxHUX4LunY/Ki4tzWF26rkL
LmKb1w4ZJRaB6MN3N+VXh7RffQguEFyUXOdPbryOp7TGp7Xs+wwx+uRKkHKuyqPNrG7z+4/66TTI
9RAfg73W0l39Jw9eVYT/l73zWo7jyLruq/wvkIosX3nbvhtoeEPwpgIgiSzv/dN/qzCaCRJSUP/c
z50UErq6y2Wec/Zee6wQss2HEYgyG78ouTBNXP5GwYyLOEEAT0aNnWF27JXyp+IfDv+X08lMG0Ml
TSzD4KIttfrPzhoznX0mf7Dm43x4MKkm/aj5l6rjF03AzxqA5SN+uWLLIdh+e/j/0Mh+7nXWaBuR
hRrVwTGGh9GxnhplFOvOZNYn54q79D/64b+5cljl/no4urn0efHwLK46bsSff5GlqQZG1TQHe2Dn
pQG6l+tC0SlNnCA7pb39aAeMAFeQeVrJ4lrEGYYnBQsiA9RVb5hEQCw0NaMutALJETkPnFQ6A4rI
8jQl9qNp4CNSDxiQAdiQrqCOm8DIMusNneRe92S55rB5KYhaaT5NAJHWYlJsKhORW1dh1amNFSbW
hln0+DTFQX0ZuRquvGV6NTyZSmUPrpPq54iwQabztXUbaNKSnTZP7tivfFTQ8E51q6+6npA1nUGg
KOiyYldzKjSwM3ECvj53MYEMFmEytpfeFZH9zZ3927ZG4DTYfnZi4AFsl9aHymJ3KxzSWjPg5ZuE
amOfVA4EcCoBp4mHH3WoqqMXh9fl5FJGqwLTmJl126EY3KtxZDajCMQ9mdp68oQRnOKQYIyqgaKJ
hBA7iVAPI+aVzWTE8dWsKv3QumySOp+hjuo1NA0gg6xf/WGO0mAbw184542zJoN3JQOc0heOlm6y
HWrB7EiT/KKOrR93RLZDjXmo2DxtyDSmke5j9Shh9EjAVRB6d/lY1+6jnXviOUx6hvrEcyB0xEr1
UBhJf0EQEJN7i3Z5VNc4e3BQhxdBVtXnAh7v1iSYZJcN9HaxPcc3VbFQ9Ifc2PYTGdl9lEryjRMf
6GA1Euccmd0Lyu/K0DSHjUuWef0QhdUM2LAwVoGbQaKoyA5kM7kgIUQdXNKdqG/LOa9vCOu9RM5p
vVSz3z7YnZUcKhEaZ2O03EOG2JSsTTfadW0+7lGhvDCodSaW505TxlvjwW4idStdHe+FVdbnWYvi
pqN1Y4LuO2vKjWpNJ1juavoxL8y4mZRGLtoTY3Sifa3s7iIKyKeCmuDegGLZBXRrMuaFHqpgQ3+N
uyQ88mfPY69PZAVWG/xNt+WUPMZGQwY8cMC9jaDnom3o+0YhbEIyN9GCBoOBCJFWuoGZ8oAgCOpr
2VQXUyEXv4sm/yGbWDe4o9HYw9/R8tYKqum1EaR2MD7NL3sdi4tWu+aeMX64cVPUiJuYuMYdyENv
U8mKo+nEKnhehLAWMUiwC8oQQ6fwgxc/aYlE9bXak1k+XIwxeFLQO8PapcLZM1oOePYzcnxsJvYw
K4kkdBLFuDkdTjM4xctRWf4uiAE7FUURr7MkImXSC1+twHpW7IHI4G7lXQTV8WD21leP6yr8VN8n
ZK2vDI8zbUXziXwTRI8BVdFMGNQG1l9CyAvIG3eOz6Kpytu4CtIN9qrvUGhoOcA+oEWGXugY0GHf
GkLejlO3a0cUOrHoqMRVyUQhWdQtxDU/4uTxMl5Pg9iUVV3sOrOwXpsemkwRli6K4V1VauvBcUqi
jYykzo+51zcEJJXWK+9t/xhlA5kyBnXq2IfmNgyptAmmLeerIE0o6+kqTY+F4VNFFc58NNBUrErT
eamLAaee8gV1SwDiuAxMEjzpePj5PmQBgDcu+5YocZx7KYX2VbNw+3vzMclCklQDI19rvz7ZtS82
kI6CTZAIn4D55EcARZEGT7P1OtN+7aRdvlF/9tel3WRqRcKtv+GV4F5HE0oGOsHp0c3M+gBjmJn4
MA9fCDRmnxrVC9lE0Qpapy4PEKaDMX5XOIOeDczLDwRr2Lf4+VzC+ZSxNlKCe1dEZFp7Lw3brYuR
jOfEHb+T6i6WIVTKac7XSe3FT2TU54dJocZZV3UKd9Ee7TVGcWcLaDvdd+zZL1MrGqoVw/OeNqwv
Dgwa3XVVed88KhJ0IIrrXgVOTMXgew9pMxqkF0fZtjZJtPL6CbtlYoPzdlV46CKC3Iqxcw5O6zjX
LuGoh1Bo/dV3tpmOpj1wZE4/4fWPBm+ujUnffcdJYqAOl2ntSIMCQTCQubcrd+sOWfbcTon9dSTB
/Mqt3fm5ya0NJpEhWsVlXV91Rtnukizmzpu8+ACumyYq9LYNiyfs3gZRQVUnO1cHzZH1cYA0TXqS
qsbCcy9aI5tMWlNp0/1rX/G/2c0/zW4WIMtPu6K/bPIvi454vc++qn/91b+HN/4f7O6xUyMA/RB5
YtP6c5Ov7D8kOyfJjt01LJPN2382+Zb1B+MKU4KXRFQKGoO915+bfJMPBEaDidnEK0//878akFuf
tqVsRhdSEfvixcHloTH8dRMXTfXQEXdUHx2qUwhBsTDuJAspKTVRuSuq2G9XTunJt0Z4wYNHND3h
WXlwEnVEOgJNPvSknnFZSDffk1nUL42jFK05TfkHv8xoEYYlEPpCtmptIOm+NnLR/Yhr3FnEGqdP
eFDbbZn50ZqCNkCYZofjhjS4flNXSNwMLeth32ZiPtBscO87AI1XP12yv9nIfto1cwZsm/mQw2lY
0jQ+b8xjOrLsOcvySD95vEG9yeI1dQr3Z7v8Lr7374/n/Lpt/jgemgQLlCV6ABLAfj3jpkC0qZOk
hFZVW3DX0rdFjwb8gnPw+yN92qAvR/IsdveoKUgIQU/x65FmBD3zgixC+MuAx6RHs4AexZ7wyege
CqG9n8I4uPv9Qf/m50GA8hgKcjNROi7//ScZcixNzCq0mI+4jydauIs3oEGw7JBj7dTT6r8/msMY
E8iDb7tEl/x6NK38IcqzOD0acnDwD9fZvBtdhLzXXaoefn8sYyES/FRfLedTeTytuOmINEEF/uvB
xkSnYYY791iFY4r4MWRgB+YxKzY+nvpVOIXjdcfM7nJoEjbYqdeWW1hEzX/9m+FmUJ1TxqK04aXy
69dIjcabiGSOiTplVd/QzWsIagyCB+WWeG9+/6P/eg+xTC0tb9AWqNc/j3drpmFWW7vxsTTm+bbw
62bTCp5gINrsUqcmQsjo5aTb/cNx/3obOdKjNcI0bAG9fmY1wC8kj9wl0jofqp7OO1dzsLphWOUR
27Hf/8ZPx4J3weerZVjO5TXkotH/+Za1IzEYfaiiI9Z7jS9m8pJVKevpQpOh9/j7Y316334cC7wG
p9L3pO18wHt+fjyylkEEDdrjPM2DsSloCZ7SyOqNze+P87nb8UE0pgsA6+jjdjV//U2dmza1W4zR
MZCk9NKyZGiwsqecLURvOfdhFGUY5fDcwcJlSkzcYqbD8++/w6d7Z/mtqKl50eHJZ1f7+d5hApNE
ldPyHfoGUZPRVwwVZ6HPgTVlp0L7zKxca/qH9/ln/tFy2AVCB2sDvg8Nik+Xs9cuLVwwv8eQSI7n
OnazE/yb6apES7SvrRIGYiuKkUCDadTeOhi6qT8Obj5+x2xQ1d9KfAEnklHxoi26rwC4/ymYY3H7
+7Pzd98THhpbA1B9tE8+t2sSxwoGwB2Cqthz36aps+t1T4OES8Smz0XUxJxlNcXCI4SnGJIznM2J
pGri345dUtgXqlXBEfutdUVToPF2LoC8GDS88vr977/rX+9aHwwZaEP6VgyEPn9VqYg3IwshOmZK
QrRMIOInDCiaf+rR/fVJBILNJWPUsFAUP6+NkTA5KaKJjsVQzLcKOi3ptknhXKCzcu5//5s+v865
T3xJ2pW5cNwQxHwG0Ex+4zT2GPM6J4pxo/2g3yDX7daYPhPU06VeQ7OdLgxwCi8iy/WeuUX7DyfW
kB8Uop9WleVrWEgU5QLcoQf6WaWS1qUweTKCg9cN9XT0UpOXaatGqzzqrgQsDKD8zQmDaB1FHZER
UxnGmn8mo2RFmJtzQaphcFJdBxIIl0C3aiqKiXWVtsSQmKBmzmnYYMeJKvNuTq3gvccd+eRP6XzG
jUMqoKpqd9FWJ4j4feeiryUvXPTQ5h0Riu69G5by0NLDvgxJCyATuozEg/BAHk86sLpVylT5Oqtl
+5oGhE3Pgm0cwkoc7mrMg/fMFw6AkAxi9goEc3DAnW03NFLCLlxZXr3sEQpiSVY5KIrXkCCQb3mX
WY8Ddh06wkGfiXVDhst72rf2sMla7J7bxo/DM6bkjARRXi1G3UdvXcjLu2i08458xDfx5rJtZOYi
fQ3VWOluR8KRvR9sEFsbcjCb7z6l7jaPK+/Fr+DJ3GEC4H7j6de0O6j4kQOUxBj6JuATBqed9zJj
Hd2MidJnb/nbhmkWfnzHIvgiGhqMGEj4HlRhTWfWmfSpqqbh+uP0Bu7Q0uMK5W1pVWFyKmbK3WNg
aNc6mSTwnBOtaPNVcxgjJ/l4WxEFdFG3M28of2Fp50XCHVnI0aBVkxp0zCNaQiv6OUR01lKGD/YY
2c9dLVNBuIXMb5bMjkV1z+eAcArPJIMQ9Fl50Vst1QACrq4nvVeArucVcwbnnu649ejnfW2uhMm5
zSwzekt1ZoLxKOxXZskgmnhoqEqDKJtvnYFp9rpNoLVI2nK0BlAebjzbiL5S+/Nqwkr5ZEySGCFr
uQ+zJVHN73BlrKfQb6PNPBpsYAD+zjtSUrmXvKydz3QdQccElF7Tqm36+TZzBOqwJWFn04UNpoGY
H4DUIx5mIli4wbbYgMvXcNASQZXP3Uvi5XhTB3jOoEBTMeAiFQ8ujpiFCGDTpBNpfEr8dKtmpvEI
esdraNrVjsAh4wDNu9hWQKfXkyjqW0iS0VH6dX6BQmrJkk4j0DeNPBtWPp+6SroHy3OCB91628Je
TP1ungBzRytEsoV3nc3ePolmRLwEBJNbEVsvPpyCFbxs7F4TLqqEsE8pxhllgWmuDVS6OzXSPCYc
JU3WnFXzSUX9daTz6RQbaheG2JUwnBUnBjhIqgT2c8JTFa1TfhadmnodJklKr5R8SHNJ824d+6VG
WHYGHHBdw19ZIXsdN/3k22sWHEJnq+jRpW0KOLc0L1LoD7JLnHXZ5sM+UYT9JsDh8XBJF5Er0bSR
Cu+acHojY+S17ESzjcmw3kwurh6TwfJRSP8L/VfQy71VputppOtITpf5NbPs02z5BuF8EcjqCKuw
7T70fXBR5J7+0iJ93ob2NJ7CNOMFbC97pMycrtzIss44wKtbI0qbk+idhAaWe5l4FciyFexxD+jA
8hLRzQ+cW+VhMgryoPKgDwjj0hbgrcJeesNCe5edk/KFihROIKIOc350ZqA6I3kG3bbtTUUzxaiu
2SjZ4WaAlL5JwCc+1uTGPKJLGO6nwmH/UDSlD7q+n6dz4s3Wkuri7eyk9b/HGREgY+qORxQhGQdl
F32utbxjBjTcecM0ba2567bL+oPbqCj7cB2VVXbTtEz+PZ609Iguka2AmZBwVU/sRQDksxbmbrN2
pRfxKsoHDEYBK4KnlXcoY0ofpMbJJmObt1OzZKA99Og26tLMrhvZPnkEFGwM1HRXNp1vgqMAh8Sb
1iVzZYdwEZ9T2SS7PE6cG0kGzw7ys35uYz1cWN24aWlan+Khk+3K9Af11YrHJlg5OelHpC7W4pir
OjxhsoGeYA7EGM19xo0Zs3egREjFbTrV3jab6i85DIKdzDDDdXbuv7f2SPfVzQ2TuZjjPY/DrOa9
dCIBB2DAM1h07MfysTqU86yuRtjxJPIhR6MLzcCnrbwDFbQ6qNEw21VpdPWP0vT9bTnE06lqrbOX
2fKsgppQOVsZl4hFaCjq3INgkKrbNKgCNBR0mCn+49CmTVEbD4Ko3bXRpurERYUE4WA3ZRHG9JiL
3v42zrK59aCFHEdgYRu/qMyND3grwM4GCyLQzp64hHTn4nMhoyeyifxuihvdNhZoBSM+BnFlnjmD
0cYiyaeCmbXvHYcbW+VnMkkI0c6UeaOrlOZj5VmXSgPzqMvZuQ+cythk/lDsU0lyezo3/mu3pA7x
oiE+pEHJt4YbXEerJHD8fQjvEk7KgP6L7HASf+RoXXXSL67lHLDtV1bhrspGxPl2SkRhg3jp032a
5N6LQ971Az9NX2CW8otNENjpcRJq+tFSjl9i3e1uW1uMPv1WhW4W0Spruq2GepEfOFdU7EuqM3J4
YhyKU2pMLU9XW56HOEtvStdpr/1mJC+hakK1jpR/yMa5Pg5+Llaoif0LwIjBOe7Q5du6z96WBF93
m5Sqerax8e5cN07elZORGlp66C5BKNBLitP6yWvKrxkfva2rgvGXcmYTpRDp7q8S3REEENGIoy47
9rK+QRZ3FebOxo4hyBjBREx4geTW6aJtkhF1IFSJiL8EgIUIutnmWk9nNHrFm2fkPQjlGEmTYg1E
ZQFRz8EsibquvTFk37zFdcI7u0pZNXgJEFXRrnvbqxLnsZVd7jXfMJb79kqCOwzfQwE9pIXHGfJg
tzllUiveKzfMzyPY+qtocLpH4hD7N7uO/BfdKcKzFkwNwVeS6TLLHsZrL1vTEckPwrUJfDBjokoz
t3+eWkxtMskqfLM9cJ24WuSJQ2Ks2UWhajYnD8x/RVfDrAK8yelo8a1ahl15LM+AC1PcowNrBnq1
KVunXecSNZoUYbcy4mo8GMHiD64B62ygphW8zqZZ3/tWbBJXTEL3kWwLlhGD7hD3JdKbtW5m8RCl
Su5UUnDdWBT2lizbUzlH3beS2miRQDGlERlnofajrwE5EjTU2eKcQ680c4bH9XhwpRU8TY5pvQqz
FO8m+u5LJpn6wcnneG2QMw+icFSPBnRj4gmc+mtQ2hHbSamYnEaPbIwJWA5csDlJdedaBI0vwWAz
r9cgDbipsieY9nIlfXHn9WOyir2chBHP3+HDcFd1zqAUB2q2GtmcbDyPfHQDnP/Kp8bG+2YX8Amj
tyQ1w3wtqJMh5rQFS6U+4Ecxd507/CBZQe2p5W3mGqbaJfAE1knmnswmc9YG8eqrzOl2jNX0mvGd
IFmd25mwD+NicjLmHgbWcz44LDp/b04V+QjZlO6hOI33lWuGaxOQ8znO+3dRoiWq5ixfuX1vniIa
u9uGbtYpqqf0ABKQBWfssWGXdbcvw1a+JS3jeWp8Vh02QieYPDbsq6hiVttidG7H+DIxxn3ianbz
bLjWFNUuXp3xenClATJudA9OXYVrmfU+pUlJbAAp5TCGg5vRaOSqTWOsL23zo61FsS2hpe4NN1og
U+or2SnZrp5KhhslvYMZdVM8NET/itfItXdFEE7sU9QVGB4C0auXIZuvuyQ44UF8LOvgzCuXhhHO
yQu3nt/jSj8ZSt15Zr4v2U0TyZq+Khktgz2alF6r3oB3Nuu5Xqw8wnAeizQis7Uw30ZlsLESmpd8
aJKDXbcbZcpd3JXIjL2Bgar7LesV0YIZXe2VI6gI9NB1z7M1f0NvcnRjptiVl4KVnNSknyVOHGJC
gFgyi0PgNk0TdujI2hvEQFTRl7EfyQFsw0unepR+36H+h4waNtG9Z+nw4A0qWddV330RZu1vxwE3
RU8Nc9l1NbFoY7w85pM8OVbkfXEbO0c1Vrn+pgmH+hhVLu3RIV7KCcK9x32Ba3hLaFli4z9150tS
LUW9g1J755iu+o6NndBCUaY0dFaJany5N3tzsC6QuDYNWYGoim9Ss14+z6yS+BXaAhkSU4wh5Kjx
/yo0tgkaT7qadtwSWpECBmywUq0S9kMHz+o8cdXigY42TKJj0j0VTVO3GSg5E4U6ojMZLeskeG8C
IlxWHJURg4PQuWYrQiG1Mf2Cskhz23fM0wKicPUy05iKLnghvl1sA4CgO8L8HOBB83hVscY9Edsx
nYWN/AL4mNi2U+XKq1g4Ub9t1UTZ0Xm8loYmtpjhLtWJEY39j3g2h+vYRXQAB3XewQhNTmEyBC86
EzS5te0Zd0bjMMp0aioRZJbyrUC94ZzbsF9KXtUibQgZzJNY3bN1SIUr96Vh1Uf29ny0cHMB94oC
HQ0mPhrP8KivkIF+ddPM3EQ127+VHZY3Tg2MDlTAkdxORrcs+UczaVhIGys4WaFDUwAL4NnvPHoE
y6Tm43h9aYvthDz8GLgWM5uEaD+A2dmXj/9FEdtyhwDEvS+8WO1JfZgPhPSVr03WUoONtUmXwLeG
62Fm2yMoNpn1zLl7rxJOJq5Agk/I5IBeSaO4TEfGKCPxBV3Cvy7JNJLcl1DtheIrZuGQnMgRzvdu
5jTPRdTyA6KYT+Q9Mt82NF5uAHMaXzI4oWztE8l3Hsb6WDv5eJOM7HdnEcrDDBL5PJbT1K5Hye9C
MhE8lA5lX9WHZbF2prjas1Wjtu+6lOASqK/IL6KZrgjNS14GHRTNQGL4LOzeqY5JQEoU97+cxaUq
dPlK8y/ayySmo+jPF6qumcQaqWppyWAwJVhQz8WuTYaB+TNapyv0V85FEc9MyGaH5lUwJ6eP+04Q
IraDbS7Y/rfpEwHa822IjIMyaYSyytIA0ESgEKUpQpl1m3bLOUk7pmwG/8q1Gq8Kr+e00aRc20Y5
n83cyPfAi4ia6vL57BEOfA0Nw98URTTvEP/M59ZeYkgU+US3aRq799pUggRwpDz4Fenne0QXjLkn
v2SSP0FmXB+9fPmvJKzVG8MduWENy5vOPR+0xcWhnE01CPklNBw73kCiVfuo4b4PBdtrgwAnnsil
4DfgprzPhk1TKeZusgCbbxau6yutRCbfLOf9Y2titlTGEJz6MCheybwbbyYMLYQYhTzCttUxmxza
4BSURvGaeA3Oj2oUcHnRW0ikwWlg3FEc8AtzfGAdiBH0KWsfgfJe5ZF5Sd1SP7eoVaJVJtPk1IEc
PvdNYd4NSQuub3lgzSYJv2dzVr4Sqsqhx67pT2k7BceWlisSMF80rzOpoVrSkWsr/k7Vi4AQiXnn
NP06NNAUlm35LZe+gpsSwHzp6+AkW65O2wY87CNPYNBNio5FrvZt3bdbXbjT2aIFfi6zPnipBwxr
69mdjQvw+8Z1biH1QhrBN2+pfJwNEVVqj4aK5gdjUX/jLHfBgK/50ikdWgpYsvt14uPgWQ2q4y7x
ZvmmZVyCevAFuc1hyTNd1A4qNqpTbD68H5XNmQIBJh5mCoJ3Lyj5wapd7sFaTtx5DnEyOEnQdfhg
tw7C6/yN53uUfb4b9j98lzp5TYExfmmKaETd4DOFQpIGnYS1XW9DthWsjIS4XhpNn1+FQ9s9RHLw
v5cg59+jYsQi6JDNvCLYfri2EXDsJseb9ArqIZH0qgpeYtdxcjLtAI6gYaPBvUmJxpi2Hy3h/wkd
/kHogJDYYJj5H/nnX4QO9wV7jf+3eWUj/vqzmPnPP/y3+d/9g7EWg18UyJjswFr9R+vAVO0PCf/K
orgmLfAXRJbzB+IINEsYSP/kav0pdbCJ7vTZYngwZP97pypCa2ZeP3XaJRJVxyTRB7sEuzMCx36d
iRG5lbdBUIkLJlb9LcJWcucWYku2sFu8heIi6V3dWR9kl4XxYiy0F6broPYSCDDTwoIBl52tjaol
GfwDFRMAVabchR8DnjEks0zf6dJCu9P2q2ChzbDCPA3gZ4aFQ4PL0qdOhk1jfFBqGng1aiHXNB8Q
Gwwt5j12q5DOswnqztLZlT30zUNuqZBnqrU3U1en36EFriYwOTGuQeuDYRB0t2ws27sY4eAeqxCN
OGgt2R1wnu5UlD4qQKyPjPwWJk+/0HniNAdJM7ggEzVUjnih+NgLz6dtIPvESTG7G83phPIOkX81
LBSg/gMI5H3AgTBATYd5IQZRU1OBO5VzKWv/kKbmXSnRHFstpKEM5BB9T0ifC4VIY53fJguZqKr8
YNdKaEXcMMXWXwhG1cIy4ulf8wKvAfy02cW8EI88R3inLIaCFCw8pM72yt1o6jE/jB/AJGdhJ5Er
eF85ebUZpvAJNJP5OGSOexxtr3/JF/pSuHCY5LRAHkrcRBJsLmo1akDWGXnR54CF76FHJUm3jYbC
F9+SdCSzji5hJ+iswdavV11eNNR+DvuElSAmvKWzGk93lZX7EPsVq+PgV/B8a2Sqwz4ziS9B+TDu
QRzmmNrQa1yP2cI78lraaFMksrBl/9RYPfbjyLnErSnXsQE2dysSWtPgAhWdgxhW7ZUgIr4UG5GN
owa1j1WvRjsbpxERyXCTUC2AGbX6xlPrsh+BGJ88eCwuFGIzcO7qGXBnAiCpiETMm53dYkygeptk
+7yCH6yvLW/u+2EHLF8SMWHPZd3eqYbGgPs4yK6R96KfXF9voSmkxCzDoO1IcpPIBsaIL4ADUY5n
1vWprHZ0z3P0eak0ngu/HG9xps4Ec8e0Z3dmZMQFFGI9biJsDsFaYBFShHX24ilMHOSE5uxltP7d
bDwnDO39Va6q74Dml7gABmV3xNGIck3TvaK9iN/1KXDyJLsS8WQa66yc5PXcD26/S5lSBWvcLwXk
XULxTpQk4QGHnNhGM3XUmvDs6Z4xgYdsVNTjc0I7gi5P5VpfsQfCT9WZvq7Cqbp2q8ind1XCPA4N
euJ8AXmmB7gIASuYWXk6H6IpL2/cpoYyNVYjw4yKPdvKnuImXaFzYCMXxwFbSBeUTUm6+8qh25us
NFmbG0MQN7uSBqbmtp+TbBU7Vgtw9kMcKpv2ruu9/KbyS7338KKGRu9cq7jXD0FajhdlijZ0VQk9
v/xvQfz/svdI5Bm/WxDPrzREXvPvPy+G5r/+6N/OHmdR93mSYbm9yPQWC8+/3T3qD+b9DgQGNC7I
/piC/wlUB9vgIbXxafXAqyHiDvnhn4uh5f2xCI8MQJGeTWD9f2fu+SR64/Ds+Hh0WBOVMklP+HUp
zGUX11mYzAdPG86MJsTOL/Wop8cM7+paa8f5By3aXxQEQOKZbjP+5pvT+P2knaKRHmI0d6fDOMb1
rRR9v3aXCKWfLsLfaPn+onrhJy0iPnxRkIP+AqNonYZBpBOOh6mtIvzNY3WbFDXiOrx6WykGHsSm
HnB+xOKuIUntH8Q9qOp+3WIsLhiELovoxUfti7rj1/PKEJ76YfJaYN2A3JgohfMu9ShSe2L4oI8R
dwMJjjyJCeGPsSoZOyxtfSKp1w0b+3smI4ZeFfQvz5gdSXLVhp2yQgzJjuhc/t+0mEigsFJB1uxY
xlSOTtBQNbT+RG4J8uI7Ai0YjY14qkLboeTw3IoZBjSeAMDifpmnE0KhDTjHC82zWiGmmQ+yIi3D
tczyqqYn/EATcLxprS44DW5TvpLZHMk1ftnpPQTBuOthIz+lHb79Jh7zy8AQ6ZpUCfhKQ2Hm8L1l
8TWMpvIF+SZ/OIyRumwogJBVu8Gd6hnzbvqmlMWRU0XGlEYlaeAbsG1rD7+Mnym9xgSrQPoy6WSU
G2MRXjvVnJPxqqDmUR6lq9KL6tsi7XGa9h5MjriFwta4IboGa4wOFPHDBqVjTaicWd3SwAhOc+eN
e7dCvF61M1/HavunmM7kUxXP7j1XByIyYsVtbjIB7YAgfpsgU6812Md1NOTTY9gGxQt0BK5MVeby
4A6KZ2ig0rPaXF26kCQOEOqm96FDwC9r/gSoYvPssj5fBqO2j5VujQcyqpvnuB3yy7Eo1GWW+ZwR
KEWAze1sgNXsdrNcJWlabpuSDE/Cq80ta19yV7r4oDp0A2tI/PU3O+BfdYLKF5KeOesD0xgyruyu
wnnN4+wjR9+7UZceAYCXV5NHbgusZVpmjZXXOQZhlJpl46M4mZmoekxz9viKkjsN343pVVhdIUN0
GBLr/kci8aDmRBvvslRKXhpGQZZv1T8FqpjPqur5KCuc9iWwDUT8/GI1iPIqgLG0dkXlXAste0Zw
/BbXjhUilxC/F1R0GJNh3v9ALjbtwTTZ19rmSgQ96XV2Xk6bjH4q9ErmNe8DwMNXxnbOGhdTzPRy
pKeC5ikI7lwZVN8cnPPnfAinR3MgPp1RYwLCAm8Rw6n2u4xd4wG2AEkuOqV5Jzi3jeY6wqziVC+3
KLvi/scEIWQ3J5NJTMHMlbDdYtpTNEzvOHsJT9JecEqb5GUQTYeypgZA67/TiaYfwZ4OWGUTZCbw
JuerpB+/sE26J21yb65MkUR7U9ITs+30KzHgPcM0r0Sc5nBTLj2CMeRCuZ5od0Fll9clE/Nr1Q7O
dUcs7kMeNeVL57jFV8GchdxsepC1GRRfrcyZLmJLOPejv0zERUwjws9JT9LU6vk6siZB0wJa/MeP
80MeAqj04m6cyrwl9DCezwNc+GdmgTjSCxQ/q15zfgxooqcxjbO1O8jo0BZQkMmOHskoHSPUcvAH
uUwZDMRF1VF9Id5KXcZy8qwtsOLqqnVN7ZvPfkIGuvvSF/nQfovqzn6JjDxL9IFiJLcPUTuLfGtJ
OXTnqRrIBBy01dl3VkJnvLLH6dHwafABF4TxazgjifeYtHbchw4zBKTyjOPHlldTl191BYPzljvs
ZIvkppUNvFrSD4XTXdlZme3w5ju3M11EUhEZhtaOZqgaXDFBQIfh8RBpQsWPmZk8NmiPt5jdCWO2
p7fIR6JDMvP3JDSzIwkK39DshcdwdjVZ0V15WeCu36ZOPzJrJG3biJpqq6PmYmwrEsSH2jiNc6I2
BoPwNek8eqNLHV3ZM4oUhoz9tK5pGbqxfxIJGNworQjSKlVQHW1T4uwQ2F0qbFzEXyewJbI0fdfl
jJjDgoW47xocLGC+7iYo0FszE+oiDnV5btx42LkhD2wVZ8ZFNAXjtlO+RoHKhTSNXh4lM+1D5tHm
K1vLh1YvwE4u8FFMj/E+lF65NkUmLwYnUodOG/eEpit6i15zaeTKSrcm5/5bUw6Du/4/9s5rO3Lk
yqJfBC1484r0hmTRmxcsklUEEHABE3BfPxtsaaZMT9WSnvUiqdXdlZkwETfuPWcfpw60OQT3upAc
867fmzJFmmgMKJgwYKqW0VVp6uoQD4HByDHAw+bgqVpPUftuVYPaxU7MnscG7m97Eh9C0MfdRpRu
fYN436CSz9ptTCsdh32GRzPwRww5PSATKxtP5RgDys+z7DnQospbuaM77VDPMHjxXPqcqPESfD62
RcvEqq+pzpjjEajlHSTrq76eWEQSskmk2WK4iqoLO2/lCaHRDIlJNw/kvJJskCS8Ve2GTmMdlhx8
QsarzlG6zXg/k+y1agRDfb8t90O+tnqtYjLqzq94Ap2DORXznRSyiiFNBHvsxsGhUNH0Jc2sed1H
qj5mAF9WrpkXPO4ZOU5AjlGKWPa1R5eA4mAyOEk3A0EF0t/WWl9wJkPDNZAnsbYDSzx5Lok2vj4N
MIOmPlRBr21B/VTMqYrrHHfbqqX/dkhTiymv3ffrWIuDhxzT0i5PeeJdq0oOPoGg0KYi+4KcQdLD
s0G7QX3nXxr1PB0X10SObCxI0L65TfENl+9lEs3eORjh0a3sYWAGmjumgx4lyS5kOxsHmRRIFNLE
bU45iO5nBXzBDj1nAGpjwp47JWS4+RyAhf5NFkWRQ8Mq3XG95J4dZtgvK1loDRF3ufM85CpFQZal
4mwTdPKOo9ZFk9Xa/YzTEkS28xz0ur4fkowkC7goTKq0ESOjlzj9WyVwRnf5sNQFsr4m/jNfu3Vf
0omA/HICb4SXL8KEBZnULJJDY/XNmbTfyl41ECvgblVOSvsBZhfIYDzDkxml+zkp5ZspaRYjupmy
5d7QCV1KJCEs9qFFtiecFtgQR3IWZ0noKKoaidHWJJRSx+GFnohV+KPMc/rvZKPeSKRFvAPoEc9e
pMtoHTtL/zVJ4Txjrbma01S70cj84OemVrJVYCT8dYxve1VQ5GFzdkf5Nko1y03icJOMmd15UlSF
fxVfdWoad8KY2q9SeMJfm0B8qZMLht/kuE+YE1Pp3o6gL9pwKRjLjQlwZi0SMz8gXC7PeTPPe1tv
EWdWA4txsySIFhIdwTpxWjb3oKi0mzIO1ENqWvFVjOdzXTquvIznz28R1E8WfJ4UdxsdnNBB6ffR
CWqSNPAoT4K6Nr6wDJZfLelW/VpD4M2ujejVjVmIwgIANLlCctolYKMfkpQuP9Elml8ydG6mXVy4
00mHf7lJVD+s45i9vKLYemYGW6zaaSl/A7d69roxP6BP0EMrto07vxinD3+SKUiAqEInmgZMAAdE
iZMTkRdI+ll+yAB5/EEX7hi/HiKw7fgcGjnMEBHwswraUdiK82kgJq5mLQFbI8WmLmCDVujo1jIt
h3WQWN4HcvB+j/w73mqG+eoL+TiUsbVJHbYpzRnitZJFddE3pv1M56K8SGcrO+l6Yb2YdpaMFzKW
uIibJPGZBRrZGoTIvE2ZpO0KbuE+DlLnSjcSuYFDQp1A1+fMxs0cdSSBz06ooppakeO43FnTVtpN
H6Mk1mjdo/qNdSc0S9sGjNbybLs2PqR2qPAFgfA+MOqhVuKQQj0YZ/xD4DW59Q1iU9RjS41EB6u+
LvN6uZfBUi5lFFIg6Ii8hOx2azOU3GA+hrtKcNhZKOa7hJdQq/dJ/7C4DBKQRGb+0liImI9dPnsw
YKIh5iKlKNS0se3GjUNkJOlX0opybW/RMKXv6JgdKciYOVVpPlSRbaBasGR28Nw5jw+wfNI1UGz+
j4hCKlrrLR3xVZS6ht+HDpXOKdDt9quXW6D57YFaqtETUSKeSvjFcRlA0eLhT8J8pITykPOGGiGO
K44x+p5TD4+2b7ePxPCirylh0bYOKtRVETDrGxsKZj+x5duESXzbpF26Uz27mp4NM4lYHYVcUrrq
oUtzvNHU7Shs5bM/4IpdN9Mi/FuuXZChSDvO8+LWcxLtphGmdTB4Ya8zgN67KEu8cgWhKz90yL5e
R2Swrzawe+qs3ITnPHI/rc5vvnAC8M9TrYOcGjhsuXnZPpbIdB8B4hCfNnbVS7fU1CUwMRD5Hewh
e85H5A75oLbGHBeHphVUi6VnhexZ3nVhNepBN9BWMxysXp2W5HNsNNNJGpxa1qQJ8uZ1ldEC7uEg
X9e5vEQ34CHgs8fqtYtKf235HRVpZNudt8I8zTvSorUywtHgbxJ5Vr9XRBs/+8VM252qPHRIDtiX
CWtRLWu6ISZy8RCyBUtXQvzR1pmgYzN7r58g//tnY+B4C3YqOMeGbI7AI8qzC5t217Bw7UrddFaV
X/YPMDM4Vg1TuvOXkzfoNnlZZJzLvZTjiT+U8wfyh3jepD6BrMwWvvSjJ98QQnDM0R0I46WNynlI
lsAY/tBSWwqW5VuP9iIqJZaAB6PKl3tgDVjgllcVxsnMRpINa2RU8sWhEbkdG7gTodAHcwP/nRPp
cmhISRot18lo19d62XBnKsEW8LkGyjImiZQz9gROixnfUmxwnrYQZdDQ4tfl3nQik3O6GHu6Gp+P
oblAFHm8a30/Km26sGNOmlY71defJ2369Dk/xQMlb3BiJSUsP+SlkQLBZSPLfdc/q8h1CM3kWKZB
9X7r7JoTBY0eLv3SQJlTf9pmmIhWQ5J8gBydLmZet3I1kiMWhQN5oys/pmugyzG7qaU9Qh5hXkp9
yFaoKkQUteppipQdtzgeIAaOM79IB0rD4XnmFaxAGd6ZEYYHjtQ66meFIglIFMdIGibDpix4Y5iV
OFdm5i4eKl1vaDj0LSLZhk7MbGf10wy9Cyt/N9TvseCki/B2ui8xfYaR2eQHbTnUoitmWeMkhURj
OSEvWp3Qb70S4eSc8icVJofsemaJsww+/vPc7KFPvBgzemZlldgorLVvuj4vZYqncfvygk2qbnUC
Ij4fTbR9W0mm7oHZVHSjG3l5lpUJBwFIzRm9Vf1UGfQu0OHQy1BLjTIQtUFkHRUuY+6OxV0jAr7K
g+pljBt/3eh1cB481tlqSLiEiYNXSi8tbggzE2PTUrZuWpeyCNxjcF6e57pZluE2qloMPDmdoCD1
qDXAaWAO6WrSBXEm3yVLt3GoUUWEM4Xxi+HzSNizar+qGkVAYkTxlYcTBhfC8vxkNoUXKxHOeH5O
tHQdPssKn9DDbZyBbingPWwXfTToCMO8+9wbjI7WGzK45Mpjyee8v0AnCbm68mINQl8wBP65DrjC
9ZSZdxhx+lVQME138T3BY+bGJ64w7qRLvk3KCO4Q0Jg7TLlenmdLlWfHpHggL5nIOuqlZ9AQjdw2
c0VRNBisZghYH6aB8kRm9EX0Kjfv8BSx2LKOPVWtL58x6qIXiVj2P1sxfUezyDeZvccgsBmf0cho
WU3kivIy2y4OrG1djfhAOorMz2CHzrLoPlU5L8Wk99UL+DUagwO9OiuNKNE6ChbLJcbWpKm3YbPn
4flcZkePq8GJHcMJHOtHTlMTImZziaBERcvpv7GwU3BYvgf8hwIAFOWE0rjnYuosb0nPe5ShjX3U
3V5SW1s8axoRe+NAn4I8hiI9lND6jgODildvWSrJUjc3TWZlV7NvEt3gpg7dBnwEVk3GT5hwVOWd
bOgKlh3CEy8wjDur9tQ3bzFRdHx1pP6EjKEapvhDxiLf2qKh5KjJzTuIkpcslWlyhQPmpe8drtpn
RDbAS16VPuMadLlOFdoP9RNVibBDUsWQged6FVC3KCe9RODCIjugboNFEpEyPfXTulfc8MnP5ovM
pJX5+ZefL+ZUCLYYDfH5uzOwp2J6tw/l3I1fRlObtkUiUnR2FS90agNL8hwWmd7hybalNxOG66Tz
hXRnKuHBm7Zjm30oe65cJH8cHD4bdIum2TY5EQxLFTCNNaUwbgm14wDHLx5wjolhr3z7GQFjsp6X
DnjHQXajHHQfTAiVf+yirvqDeXYRCsjvpuqfLW/P9GCOOYiAvOAnO7KqgNeg7ej2dkpzGMSKcq48
lzlv3CHqmWyWtiSg+CbwffzixRWj5tax9ujVXuKo5OxSQo9icDmdykHWT0rZ9lUPq/2eJWHe/n4+
YDA/+eXLEiWLFx5LvEue7I/9ed/zM6/XrHavpYv1o0W5NknOYroBc0lTHEzoVlCIGj2HoqxrKa1o
ZSzug+pVSFqrnzf791/q0wf74xUESolZfvlSHjCCn2YjseJJDtK43ReFhQI7QBy3bn1VE/Ch9bum
Ucma0/u8mYgwodBRNNmE5O56yXKSs/vsRgw8VOgWWA0ip/oK/NC79t1YblhlKQy1poIB3zna+vff
/G9OKmgpMPcy2vEw2y4Ei++d04iVsyqOtW4fa2Z9jAL6NnTuqR5riPvX2EuYRFi1v+5ZE1/aiV2k
JNQ8WqvO+efs5b/anT9odxCy2Dzl/7925+K1bV/fE4WCumt/nFd+/pv/nFe6wT8Al+C4R9NpeQDj
meD9a175GWKHpAcIAKPCT+TgvxKgzc+pJKofIj+WQGme3X+pd4x/mBaRzYw4LZfdkAHov8GZ/9kZ
7PMJ2PMtB0khloyfB2uBBQ8tk5rck5LwkXDk3Gl+FS1I2OEPC9rffRKyFqxf6I5M1oofn+mcZCp7
OTbtfRMQaKHLF0lSXQjzU/1hJvp3n7RomywGxSbKqeXvf8cCAHQczQ3A7n03ZAptoH7V9lDM3Xp+
+O6Gf/lrKfkeDPg3H8TbCVTL4eN0PuvHD+q9nCM0CpD9xL6S5dkHIRgfgv/+Tz7GgcXhccd/uUcd
o7c2cUbJgjMEm8BnuLjgR1bZmP4Hl45nFQ4OAYqM0D+99d9fOqkXdpXwi3oMcOcRsyI2MZOzSCn+
8KOWHeH7xZkHDwYPySrcJzCdP9MEvB5/KbRvuU8GRMOumm6meHwwtOlB9shZf38Ff95LPz/MwmCP
D5zd6WcWDZ6DinezkntajTT5KGn2Apl6WGnpKz5mrD02zBhjirp//1H0XdtCkwBRBOLGTw+921R0
Zehe7tlXqlsFewezk5Y9aIL/9fvfuDxsv1xQ9jtWBQLieat/fBhnJdSUUjLsNVU3eyyC04bQhOj2
95/yd488Son//ZSlx/bdA7IoLHqNod6ePDQHne740BdEnxBw8B9duu8+6adLN8BgqRiI84Dkalq7
o3id8RKv/vx6/QIsgAOLgNFF8uS65Mf9ArtRTDxtiv9954rFZNJWIf4bZEyW/VRjYdjTN2T4QWd2
66DRXgEVPv7hqn7ie368e4g0fUitUCts0/wZPoP+zvELiKl72ZvVWuo9IrVJUubOdjERbq1XayNo
jG2N+GWvN2OFzpB8Z6u2yyPSDExjA0dxuJBkDDfMAt8/O9meiKzDAhXaKi/7wJVsHeLZ6C+kh8UU
12PrhmZADVMhLNwC7y42dLxMJvSWs0eNWFxPTWA+Zp5ZHZxIRC99Qa0+FKOzhzfHyGRCcT0IXqnM
G92Yni/w7JCijsqk5pjVdUm5UVlebjoODLedJuyjHszDex2x0Ridy3d3DT5F2NUJa2svVonnJxWB
fznZJlmiYbrg+2hmYL/Cma3WGTbHbRXE8opZYrXuHAQrtPiiCHo/ZKKRTnqH5SvikFjrDORETVNf
AwWxKnR+3VywdmJp7lboI0w0HKxvSZyWG9dlFwJeYGw7rA2YCQPDghHJiUpw2DzhZQRGVFAb+gHw
AzInzMc46Z3TGBviJfar/MEdaK7WrSWfawB+jxG/XYbeQJtQFjbCPxfDdB7irws6WNsTy83o2rR2
NNoaD+0AIILzZ3GNnL57ibg0p0TU8spV4kM3uKdKuOYjOK+PsR2i286dqwPqQb5921anKV/GHA0n
Lx7fANL3F5G6440AXHBgU+lWqFPSXR/nVkglknIcM1WJ9hw0SWiTAXcZYzTFfBOXH5BOjUsc3lxE
lcOoNLWBgcHnm5e3MR5zaKZn/OXlBpkuP1MlWGRs/GIFZMY7fzaXbpWXZi/BjHC+qAfsrUTBozLo
oMesqrlx813KoFJeGLRYg7WbRP1TEkkt2DAzbX00v7j6Q5fm2VnDavHoa6UDfDUrPggIqI78xmlT
MvgN0SzVextzz0PFy31n4Y0VK4fDKs4mFDqIMpOkhyE50l9vRmmFKLa4BV00ZnjD4ZDAdo8zDcMf
WMwW3ORa2lhTMJKyy85Ej+863nsFo3FAC9mVWtzvlF+K12CAvx6UvEeuVyErSgOcvW0fjRwhg/5p
buZs50jV5VtQZGa6FdJy5s2MfoiE3Bb/WojbynibA9l+NWfeLVtj9rjOB6e974FbPccCa4c35Szj
9ISdsGFycUQPlzKHHLBvGxl3wkni7KWOzfJIskzJLKE1V/jtPjiLB0iHAGDwRTCExcW01qaWo3mC
guIyJv6F3L882AmNO6Qsdl+Mf/SRfY4RDqCQW9E32N0TOSbfShk4+zJzaS27CRY221BPsp36nVVU
uCECxYMwYyw+QprHRbZEYmkdY1Aj3wVN/K1TjbdO2vEWgSoKhx6YyJQei9KlYxphP2Q39q4TxUvJ
vHvc0E3rL/quCTZxxntOIBhsbOlljz6OnJMejFu82EvO6Ci7VTFkcGiZU6YoonMealZFchhzdC2l
EsGVRV3LpJC3Plsgsj2MFEYmYtrMDasbNst+ZyxbvwTauTYL8Zq2mn/lD8IhYL31r62+My4r9Dp3
gtif46h4ojIW1BcF63Kl51O17kt+vtPOvEYFPsKrrlTDe6s1+OfiljUnsTP/2nAbguv1/BUbOt2+
hvXDTTTvek5xgpiwQtaRB8IidCzlX0dV1tAIV6xkn8UeXuQaP3qh1gJg0aowVbV2Bz66oUe9T1vC
hE3DGN4heJLDm5dhHLQ6TzBaqybNryzZVdtksIALM4+9auultK/M6pQbkoeJJgypN4VhrzKPq5NG
AW01wi6hq7HqopN77jLf+KYPrFb98ow4+mxcZlGXXgpnjLc9nDvWOIqZUNM651LEzralnQpsuiFp
BjX8jjiTcdXPbnWPoim4mtFO46r2mhUb7gA/uWPlzvWm2cfsBne9jCPcL0iKo1kV161i7dFiVo8h
4KXPepBwPWEEWwuSA03xPr20IlN/CwzVneg6UhJX6srP2nzfunq/E0kV7Iog1i66Jr2ywIE9aUK0
V9OYdBeRmB9T3RpQ0KCEA0yeIs42nP0MHonJCnkPErzxlzx79uqmWDMD/gDyHK+w/97zPj80vY7V
2K8wFcYF/nLdklf2hAyDbRGmkWu/EegLJ8Rj04NsQ2c5TUDXlKy8TcmKoxc+mindwEk3c0vlX4us
a7dyO3MPthz/sHS7I/If3y5XpEqNal/AQm92zH1Ck6nEEHafJG8Cp1jMBOfMmkdEBBgpYj1bEG86
JmP0fJj8FjI46vkZ8qm00oJZ7Cc9/JMkLgvzvi3M4jjUFgAxRPQQx2mU0PoAeqr+AqBGf+FQp8HE
IcjmkzesfwVK8Juawc7ArEwkAJTTvkiOxFtYJDXgber9I8oehOLkuFikgHAcaJQbzkHjfbSTSPzQ
J6/wm3TQ+hhp7B1GxjnoHaegWZqWDhG/7ci6PvleBkGga7ruS+kiLG+ErQISo/xYbDqZNDYdEWX0
DJ6N9sXP9AxR05jfDsIakTQaUKWX+h69hfSm/ljmIltjm3yzfQXiQ6BhmIgHsx0t2Zqkba9ZOPpr
Aou0BUejoYfzCpi7tjnteE9NK6wEA2tFwMferFXHeCh6zRIHu8tgZhtz0aGRNYHFsjPHS3T4AFJo
9uvr0jYVGTK5NV/yusbvMZBPFWZGqzGNwdUpck07kL6s+1svLljfbJfl246pTjiwgTof7CB31pIf
vM8YDjK2nJw/UcmsX4r8pSAGbOm4i9D6l1OgHFNITyBP9klR2EfVt8VHZZFaFg7d0OLIB48ybnI8
jwLCvNFdLuFNoZElqOoMyip0e69sXOXRN+lRTSZHnTaV6FHzSTkn20S1WjaiYZSBP4EkIQYlHf21
fRzxDlojJ6WNTcL3rWXr9iuBmug0Av5jR5qid41Yj+U2msb8QU9T8fK5BpalHvirYV4MQL+vzD9b
bT8U5ki6EYjreuDQ3sTQ9eOBp53n2Fatnu9pWLP2mgMRRLHCKuw31EwdZfblZGnACcyZGisLGtDG
DX7ozgJlzIj9T+fmxUz1y/dZMio8Gkb0Hn7qOXixSf4P28m+KYwHAPynJmN/GTxwurm6iSa2/N9f
gV8O6jwMOid1zFsLUe9n1QTCH6eImTBghKcgLSNFtENJaVKWSXXSiLo//P7zjL97+hh3Mj8EkmJZ
/k8H2bKh2LPdLGdxxQ0bsmJW67SFcbZGW/8KYjDYZHCprvDLDV8+t2Cgdoa7S8zB2CK/1Agpz53X
aq773dhS4/z++/1yzibikRQIBK8L+hVXwY8PBKzuwZUpI9aA8/bOIVTvBE7pT+/gLx0LPoVGhela
nm163s+NGJWqPnLLKt27NpWrG7NqlNKFqEJrmJzprMKoK6jcmcT2T7//geZPfj7CNKgPaJ37uGfA
GP98FgUvafdNPiQA+Yc4YpSMRkqLouClUNSlsB+c6SrQnOABbt1DFkw1/AtnwOjfk4feVWVCjmBM
GAGpFMq3mFdIajmytPYUv4gSkIx9raMFYqBFLafGz2//3371n/rVLE20SH7Tr07L8lv7k9HU/Ovf
+mev2sdA4y8DJwc5I02577w1gffZdcbdAveFZrHLZ/2rVx38A+cJzwtJ5FZg8tz8X6/awpGDaZXT
MsK4gD/53+lVGzhNflz99MDA62Ligjb5grr52cr5rv1E6khQdHZJOIauVQSRoOAgzwMFSoTS2Rjl
JrPJ0yMYrpfNFje7gVga7e23cczRmhRzWoao3dsLhpJ2QB4FcSGP45zbNgSTnIng0BpvaI3i+2JE
JQEp13nsEbxcIA/uvgDD0iICO4SDlYQSHqIef3PVk9Yid5pIsn3TifLkCabH9Eiu86az3rQBrehJ
RwOPmts1u3MvEBPfW1mkvHM71zM6KbCkJLnZhaW+inlqMNy34ypysXsz4NvOExLAOWuntdXoFh0S
Sz1zShkQ6ipcJxeZlTL3p0bFvplxb29RlxcuwCFO0huZR+m9gdWO+HeUMasmFb17wCWFJoXp1a1r
K/OAATbZmaP4mtfU2amXLq6ZOiWnpTfNnTBTLLpW9sUVXiT2/CPWBQrOqMAkwGC8KwEZh5y4rU1n
aK8jiEA0sqIY0CB52mpGyLypwbVyDGBKvJ4Tr3bwB2vtjaHnzkUfOOPG6JRnHBRJkdWpm4PoYS58
71Yu+L+mm0z/QHvR0giCk06+MEvbekVEhXjqmdluNGJnVhmlDNeAPl2txvLoEjEG3MbjWqqCGAAm
8xHGj4kgFnRAi1c4lsnGS935pi5jO9V3UUxTOCNbBaHlNIRmN+wnQIjl2vMnKHI2mc5bf4qivQ03
70nOoHYJANXmuyD3chubKVvw3obPlz+kja/Ke+wBVFcbRck34l9Fkd22O1OJSW8PSDNIOYSv7aTG
K8CmJubOQY9ynDzYFK29MhHaXM5ONGxGPaI9RbfhkPbzjZ9ELogJ2FsZzmlCaB3UwDYId2QUQUej
gNFqmM+alYatYyKan6MeZa0vwat5dxmOyMIx4Z82F87ki3Am5dBLq4VbR2y7k+1Q90RHLyu3pZu1
95qWXI9UImHDx2w5dnfkYEzPMMHBp3gpCSX9dKvnoj3UqB03qE7FuS40stIc7MXEYJvHQCtxZ1OT
b1qNw2IBTPNoq7zaDn6FHjif5oNe82qabm7eB5P5UnawE8mf8UKRdBqnLdFvQRh23RFjnzi06fDW
VE1+bFI7PtWg9MAVFvoGXfCu0oBA2FIBkCJVMdOQ+hcawRy1RoysZBINCz/55iAGoNGHwD2qJEMh
Hc2M3SCPZg6HAFRN8bl0oBC2GK12jMpvu1QjOwOYf9ibDol1jTC+8O3FSTiTBrJz7OTBsCzY3Uvv
wYdWRu2eDHsC9uiLsnuDMcG4VtccyJzb2spvMj89z0ZEi0RhSzbnu9TtdpXeksUXDzdgoFA4gKRB
ab6JUUo3sZusfHKf2rre+dN4IbAsoMIkPaiRebfpoxkIXWQ/uJy4wwFqE+zP/FtuI6Myy8GlVZyo
21QrCSs0jFXQISthas0imPoXtqSPIzA/h6hmjZD0BPtaxwyyKcamXHlBP/BsydYouR/uzmwLeHRJ
oPZ+k7/P3pSGqPuDo8tyeVQNsV9jZInLJOgEkgkLyqOXGtdxUl/3ot2Aj137c1VejgCLXvNlNctU
RMiST8TjCWu+fZOatYuvnsRrblizlaMMOH8nT7rWotg3x4+kIzs09lqOfmmdh8hDp5WjRcGRasza
tCzr1501LIAgNzhkwruJ3OYajpO+ZZkAfUditrdqM7d7ZF1Ra7P3oj6UVicuhalg+XRZt9O5UVu9
qtWlEzvJjTWOwUUz6jcz6U3g7Ipn5I3mSgSKTkKxLTGmhaOAKQ275wboDKsL5wHmjmKLPN3i60F5
TewUSW3C7lBHK9p/oF1Ed5fTW9uaxRzdDtlwIbW6WY1GJ+49Tdw7CIXDXOtf2zl4cmM8EviTeI6V
xCeW49Iwhy1yKCKNxC4wBRgRjG6XphHXu8Fv3kugJxtYRu1e78w7GXkZDzB+doI/c8KK60G/TAzr
RgXynLfJg5uZKDRRQ+iVPYWstBtawS9AB9sV8IlVtqylUvO/+K21a1Mx3ozcuiKUfYzzgFyulyyK
jafc8d11Y3m8ahp8VPImIOf0m77Ojozmuq3T1+YJ7L0fQp9P6xUOt2SVTbm/o7sxH5Kq23dSHPs0
ynYoiUivCLQlg0sDMkV+6xwFHLw4A2OytJX9bhOXuwj+NP9yAsx5nRSL2M1r6gtcDGAuhx70mXCS
N0k/ZjWY6jymNXvCkN8bdr8v8aEE/czGKgLaz01320/tJSOf4h2n/560uieY1fmm5/fQsq2yle14
6amfkPVy/NraCEXMVQzM6XJEeohOOQLERkyscXJSJ95OmjWFrYqtZ1ib8gZxVlaGWtOR0+qTCrXq
C6v8Ems95/yqQY7asa9J/JB7OKhibRiG3JZKqrOJbnSVmibzS6Uj57e0+0Qblu0ZMXrlEq/uO5cD
A+oHjR7glR7LflzbU25zAp1moW5KofmHoM3m49hb9/aoyzet6bV4HxUlgmfHG6w2tHJjaELbrlD2
ss+am74L3gut/2IkHp0Xe+huWqf8MpSatqoz7bqYEnXFDPpxwcfQZnerI9axR7+18ztIC0cT7/3G
4OcBJMrrF5ZXez/Qg3kVs9FsBidqDhakvo2o+mTnIlUj3URmZFNBvUjb/nlBc27g/mgXcT9kDwxO
YGozIfhwFRYvBboxdBIrf4WyMN3ShXTDTPnPVubIFb5P7wFJXbrWABDC/03EHeJbPRwHvd0FHiQe
y2KcNNrLS8QNEyGWHYR/PmJKAVNgEzdtQRrqV9lkb5OueTdBUPaPVttD9lTJJaMWh3YaW7YnpEEX
Jm1sMrdlY4ckHOQn2gYVYkgF+a0t4wvDzPddFmUrRPwIx1RQ3QAEq5Hk+4m6xh/n72fPrR+1OdhX
3TTeAfa3t0aQQmkL8OKccYd+rTP/ndU5ZwboBmvVROo+FcbJhWGykwF9ZLjR6Ya2OhtEGgALNNGQ
Jo6pw0eshHlZImNcgWqrz+SdzWHetdO5YNaxHypjxPlSv8NlMFZqzFN8IbI3blkg23FjkVsMEr0b
EtiHZdxuyXTN2LxarXyuybo8oVh2toAt04elUzzROsz9pVk2WbdFYhlvZe64bwRP4/+auzgAQ0a/
mDzxzUxE3NZkTINOj04v87ajp2YNISidMotoXg4qS1hu2eCYRuu+Lqg8GFSkfUwsemSg4T41xBuS
7dTHt4FGIWpcUGitSHF7aIL5QLvmaxW57q5GDQjjXDL6QAl6iEDWhfPoBCGb5I67dnQEFBn8bHAU
CUhDCa5e4KLTXZ8lsGP85Gsnp3nekPgCZ6bCA/7Jo5XQqXwj31udCT2iEXQW9WETNdalSIR1n9pu
s8ul65/SpKhOgnxxWu3B7TSTmd7XzU1DwvxON95UnlAwCWSuoojugd8RnQn6NtJsiwmZlOvWaeiU
iujYuFO58ep8T8p5sSoY+4R+AJ+j0kqJjKEHfEdcPZhaJ7RBSGGyYHQ9Z8nLEHRnchiCre5zifE9
3NOiqzaogwCcpsVpcJkICMMv1hxVaMp3Gqqz2JPsiXl1qCr7JhgI88Ub9J6X6r6SE8ZjF2pXwTnF
7BzUlUOJjUt2a2lPAPmk01xA/+iR62rmAzZN8iHyorgfu7Ygglqw1U0kHwuDeDWrYrKfOAy9TVFV
ZyBn9wwUxy1GWsB7BFp+zRpjbYzezNyEpxzKVggAHUP36Ef3npGfGWXYl43NdFXV5QfFL9LZpN0Y
Yq5WCWQgbml/NaKk3M65Ku4bW6TrnOHnlgl6sLFhglN0+044aSKHGs/iMiFB2MKbqC9dP3rT2yZe
B9lIn2nIxut68pgBtq6xmnKPqsegGahLcVmSb3dJ/3dVVPWwmtuGEa2tT5d05Y8aoWn0+isLo2Tf
h17gDWff8r5WnDdwDz6b/vwaS3fnGa06c8yduBjZdsjnQ+Rn/WbWtF2efGh+DTLRbXWoX0Lu66z5
UqcWBs2E5TGp/RVeBH0rJcfb3mysHV78nVk5BtwicULDyQYqdMao/j36VWvJ9XsdPfUeqRieYsbz
U1nXqrvwqui+6ucOAW8Zv2hkKawUymwkwmRcW955DvwnXzKICoJql7E5htiRMaUjvCabTgcHbRMH
iOdupbVCX3Vqxi6YYV9ifgQ9FCfRF7xysEsz4MRsCSLi57IT1KGuyWQ7+X57aHiCX6Ym+WZlNAKJ
9ZjCxDJbKGw242SU8sVzTvpptUlTo7hky4ILM1ZWToFXMXiEO1BeD50Jw/N/2Duz3riVbEv/lYt+
5wEjOAN9+yFHZWoeLEt+ISRZ5jxEcOav749pnyrLqPKtg7790I16KRxDlVImk4yIvfda3zJGtcx5
s32aGJFe1xLz0LpiyPhM0zDB894zZXVq9Wno/PzQ43U6cKrO0E7E5d4OSntH8EJ0zsjd3emye5g0
bkhVBdeB36U3ZWKIb07SdOdznLhHLL7wifJpYeKF084ZbP1glwwVfC1fqOHTS1iAFPgRQJ056lF8
V9GFNTIdAZjoXNKNxfs5j0StQ93fgNSsdj0EgV0bkCSmMVmFVlnuexi4m2jEqVssrfmkacmC6TCj
l5aJ0b/z126dWlsZ5+G1i6DgzMunV5zWAS4ID7V4zhXjUHtZdnl5ptPpAFcTdOrQXxEcsCQ+xB57
cfCF/niyIbDYIq8yBs9UOyXHID1vhoxf3wRM8Xh2InfkuEfVv7Mlrqx2lIxfxnQX4xA/cG48gGpK
CVgo+h3LlbNlNSf6s3DKbY5uIqWdSzHl35H4au8phem4WGP63GcBfK7QNrNLtmp2oYFq4WpqgvOy
Kf1VnaUYykIATV1Gojc6kFUlpGJ03pj0TPPkrMlssdYE8awQHZvnbabaY1NZ39SMHT5gTrvUFnJO
rgSr+3bEOXWTar7GKsPYE2SgLPJ8WBuDIVYuIM1NpnzjfLDTm0QWEu13cRm53mPlB82e8zX5ujW3
P4DsXSnMfTTQ78hbUp5rJ54WBym/yic+PUna97mqb92qvZzqKV1pGGAzFkO6DNRZ0gI6jouBcUvM
x8MngTtibcYjq7JjhmdxlestJhaHQ8t0HHhS18RcIojoWtZIR2j87/1r76WvaK4Pvq1ucIyNB3If
SFVU6pwl+rEO+xKD9ril1OJOFpO3bnsY0jwN5tUsOrknS4E2ysyma7fWQdfijgk08Y7ddu7dbI15
tAwodObysyLTmkTYYfB3MhcPrJ13coomPhEsxswdqLz8AdUU5WBrmKt5xhhDR2AjwmQ4xqifASyW
r0ThBLdpZPBF+gtqTRGTOlrzJ1/YN94cgFKohcT6ZAJScyC1ahKI1hyUDfxx3gTyxUsfijB+94W6
amZ5nvnuiyXkrs5fWgHNufW/6cV/YfoJs2QBw5oAzo2CMifSOt0wLfhWtzpb50b2JQZetlXM6tbL
GD+TxLKSM02vZE6DaFOW9AJIjufYghwAVtyNjlmg102n3XFdo0q9xjciyfKLXZiXEdjcoaco79UE
fq1jJ6+Zea4Cs1bbshlLvYlbD0eEe14DEkDAsoZhV3AQy/JuRxcnOrJlOSuiIjzFDj2pDmXMrPc2
w+Zg5blwRZNchTc+q1pLeoLQDhjfWDFchQ/mtg8GU8RmV/gNjgltZINeWyKm1eZSI0wsH7JDpGIH
QmFC5Bo5YU3PAbeZedGRUP3aZKOXtWhKgoaOxfdxyn93v37/Xl29FO/N/1x+8RuHC9a5uP1fH//Z
fP939F4tpMUP/0ASlLTTbfeup7v3pst56ff87+X/+a/+8D/e/yXI1TI7/X0nnoFvp5MPovHvL/p7
I5554w+io2RA9kMxHjh/4ASRzJ/opP+t/37Kul/4SEgCQFstf/yHVtxy/0BxLVFcC1A/Cwfyr/Tf
0av/2n4nQArFucNpnGE9U+iPsy8NXFF1KoqPs2NyykR24MI+tNNQ8gC6dv9sRoV3ZThOdZfUU3m1
dMxXyi9M/EZBl26Fl5j3aZsROKzlmF2TVgM0zzVKunGe3o9BYh0R0cBlJyVTbRx/ZNZb4X9gE8g4
508x4dZ9PlQXZsSoYFXJ/IJReHbjVZa/L8wg3ode6O1JeOXsDjkawwc25f2cxPrAaMC97JplqUVP
baytbqJxXQxYi+EgDV8gw0+E1nhoPCwc7eijlpMDdI27StmM3omzGw8d6PZsrl5oC/iXc0a6xYr2
assBcoi2A6MAAp1H93oIR5B+wg1yc714sg+L9uAs09J4Gyqtvnl1ElxbaekfUH7q92iUocLJW4ub
JK47hGeWvrMbm2CQzDMZ9WXpBJ0qle+pSaR06qQATNBxUEdNkXtFKlF03tSz8Va6iFNXaErklTGr
8jAl6qkPRoWTRbr7LPb7T3HdtvdB0OLjhHalX2HlRE+sCllAB5gzp4tUoqOVFczgecsDlS76EQnG
/BA7QeZxchf6RU3j0K2lPXx2pcuu0pX5Kzz49iyYk3Yn7CR5m80uv0hMfW3MkXPMdFsfdTjP53CX
+nXpkM/twVSSG03dgXiLOHLN9xllT1S9NNS4Sh2/rTCanWys/HwSHoEtVeHyQYlUXjUi7C5E4hiQ
H8x4jwAjf6hKO/6ctQkRQUNZWxzhwUAR0+CkgkaAY5LpA3QboyH3Hi1ru7vs7GBucLGaFnJb0Ye7
eEbAmEc06ddDA285ny0UfoQsDN8SGoQcHUerRE+TN/O+TuPyJnGdcWVTDlxEuiLLZJ7Q/Gi/uKyR
u15IRlATmQMDfSn6auxTTlVHj6hnpYt6LrJf1TjYuMgQwJDUTCWEFLc4m2vyqTYc+jiHgfC8mgsn
uI3CKV4PQNfBfVDYT/3G1c4VaMX+DZ93doCHpdZDStN+05OYTq0ej+fzTLd3lwZt+Smo0vAJilJk
HOnMq3QblJ74Sh+w6QjqHrq7Hv9huO2nTDy3QR5yqCtVdyu6Un3RkykJXx/ES0azhyPr1E53kN5y
/wxiwABrzQ+qs0RODVQKa7RJXcevuepCYT1avRmfKzO2Xznwm3jAbG7atafn/KyOSv9LCpXvMnPI
Hj+MQRY8zHQp6d0xbFqcxnmfb+qoqaALlcWLE8XBJ1r/r4Y51Bu31hYyUnd6d2rNiKsRoiq3oR+W
T2nEEWOda+BlfFmlfm49SrwVc6v6QMJ3C/uqZ+bWOk5wsYBwNuz9t6JhNL4CkNNu2YUVoiNtb/28
nlFVeYiWelC2o10nG5sOOLrHFgdbJbyjYzYLVDamranpbO+rrmNFoxXireEPmfseN/adRKC2rxIz
GzdG0IY2GhdtPsssRmxqs5j2aGIBDZVFku4RgeaHaILyRDOsy1dEn7V3RHXYXFivSAFqpgp8k6DT
zWIWdocQaquPg3Wov/TeVGsmUSQFIf+KEBaaU3NtN9p4qxyPZn8j0v5mUmQPpNmMkqwy0gApJ4zr
nQGY7AtitOFd5fHwPNmluLQaghq3CH988iucSYfrILTUdTwFYbbBSFvQoBjgb6IUJmTLrO+jrKk3
fhYMNHp1si7yTG3c0jva9QSerizz2wASyqaPkvCQAu7dVsJW+9EsHqLS6faABJEiYmCmd6ET7a2M
bCoZWvTuVpnj/HVGWVZsewHaqLI6FOtV3Es0hH56PS4C0u7czokKaxnUDHXyGWIF9c3k2XDun/wp
o89No8YSbYslcmrS63AMDVTwqXst0iHcka2m71xAbHeu8KIblkUwsxhTD300PHJOLe8UypW7TjSh
XJE6Fj4OeNQBrTD0W5VeyYkW2M6jj8aVRWrgsfLRPt2YyJBvUOKrHXAU3MNJZkO2ZZhCjU0LlPka
yza73XospuSqk0FHM9JTKQfeorhKA5O362YG+Q45RViTA2pFZEfTSejGvVCCt894Tl6C8w6p4uY2
vLd97R7SJBseOMv5ahX3nI6t2ZiukTJ3Beh+VV1M5hReBWBu7pk4eYeID/5GYx6B36SdPYAtMAeh
mr+QZTUiVFQERkcinzguTrRUmNtuVQvGK6P/02+6RMznsp29A7l4tECG9AYJiF45SlrXYcXglkU2
w2k7h8vUQjJUqaIKb769iBw7cpxmD7wk1/NBVwu+Pp31GcuFt8f2SGo9wDsKWjkwWg/m+GvYYllP
RqqzlVZjzd+BCXCcmErdykwP+2AKgkMvuuZRhxUUCOH0ZzxP7sRQuNI0qDzmCEhcerJap8ncMLyP
qWatQN0OllkwQk0tWG+BJyD8JJjbVW6Tg0IO4+wF46FhY0ROKIcrbNFvZpUEb6KxZAV/1lFPsAHj
L+YQZtDgjHpfWrGBd7pnqeH2i9mk7Ry8O2A2b5f0aXbDJGT4gg2c4LZWuM+ySvxrOZU8efGyaA5B
LpP9PAwoybWWsrovp+ApkWXEih37cY2WWnVibZY+wTR4coLnxAize4dDu7pxdZM0Z5YXKMYjrksC
XZEKZV5Il34OzWNRmoS5EciHnxshNvnccobgS/DjGFjwIayYBLY6cL11XJZuuCa77HYWkhloS2JY
gVfeiJ+c2nKSF+nyiK8nmZnOVg9MtmnLA3yc3UshxrFnzhnhHOiO3LKSiA+vL10yAFQ4P3PsBRXM
XOQt7Uf5GKAJeCA4uD4qlTyo0pu22HiLg6eaeu11KD29arxz8/mZBfAbJumXtHWfvW7oXq2q4QRh
A6BbNU737AVGeuZ6fn4DoXI72IVxwZcjFwUfItmsVd+s2enLFWE4GXUs3fiEFnSCxI4YwVvLGbJp
TSuf1lStGUo8+G6nt8UsyZggUY0QARRRhfF/py66TN501VTf2o+V0Km6+XuZ9P9S9YRZFvzsP9cx
Xb2/6pcme/lQPX1/0Y/qiSoJoSaGWhunnwkwn9/3o4A68fId1Jyujypp0SP9rYqyKJVQePouFZYH
DhYd5I8qyjb/StXEhPyXqsm3HdMRNh5A03Id3tjHqomIG4NVNu4vrGIO+piygQeYjokFL3cqL3ov
sae6QN/B+hyflmpYY8ODs6zfzbKS54XPol7y9i/1stLLZc0fT8t/u+wE8rQpSEszJiXk68le9gx9
2j76ZSchdSK5ksvukp02GqIV5bYWcbNmRmxdtcuOFC57k9n7BVseIaftsnMFp00sWfYzNDHD0T5t
cuOy35lwCJGfxoakvquCuzz2izst20d32SthN7FrLvunC/hnoaTouzGywp217LNzCCLKGKz2mNXB
TPPVyhBRiXFrxzZSkCRT+UPHiPnF8wqFyaEK0bjMLqAZVTc3xBrEn6Htd2RUVWm9saJe7oLYE/ee
o+I7Z3TTbW/aPSwqExK/jgZ54avmE/miLRpzIRlk270l1wj254ey7TIoBeNrNoIPXll9xrzc6JML
lRDYyOTHab4QLjMwu+I7/JRnaXHlD328M9p4PuoCUd4qnqxok/eEi6UlFJJVig34RgZNembk0TVt
0nSHJgzLfuzQdMICeGYO1XAxxmV3AcEGEacoXJBGxTDdT8uOm3EOXpMfKa995jtnk1TlpafM4cJu
yAaAi2W9pLZVHZlUtvdoVfORTq2RbckDYRyuYwRToA67y5k1fqeEZ2zKMC9vceZY9+1kt8/I+PJv
k2zMB9l3xK5mY3ldNI5xZcGUjNhGn7hWnEbVWAY3mHSKJ0sn/U74dbkpWxj/Q5nN+8F0DNRXeqSI
aJpr0dbVRTq24xrxP06glBuHrBEjCN5Q7lA6KS1Ylo3ZKvP1yMBra5PscFs2vUkPIFDtdgoJMy7M
ih4xOGTmWvZLL3v/vGSksUeBWF/ZWkTrrjRpEoLoWMdNBAxa4EXd9vDzL+rZts/yqPbPTDTp72kZ
pTdmDcM0yaL5OnPSGrK9ExpvDDl88pCihhQ2NYCUXtFx6c7LxPXQYcbxkRhoIsGLMN2kRu48MV8w
P2sQ0xdukJkkqTbdZeLVlH5VrfpbeDzzM8wsaPHGCRzvJNEDBBXn2ocqrxe8fL+A5hOzaSkEYsIa
HKvFQHBi0osFT+8gNwH+0yLRck/8+oZBO02HBWvP5CY8yAV1T+YSEEFkPEw6whMN39Vh8cgyUt9M
Cyy/jMDmU9k422RB6Xsnqj5GO7bMBbWvF+h+seD39QLidxVI/vxE5+fZHj83J2b/6HfTPacESP6Y
FAyca+D9HZe49m5mc18RyAX/v4c83O/ACJvXuEzRFRnf0wKY8Tx6olS4H90qhNWmFGzqMqnnzVxU
X3NsuP6qW0IIrFMeQXLKJkiXmIKoXxILUrGkF5AKN26sU6bBfMo3GE9ZB7VP7IFcAhD0KQuBZrMm
GCH/HpMgaFwtqQnke3SEKBAUFhUBFMhTwAJu9sa8h+q9RC9EXlG3d+3S6EGahbOzPM61RM+3bn3U
UPXG7mU23Ot0jPw3UHohKYMxvs/B+VT06aC8rV8zrtwZXdemX+E/1yLDHCq0ZuNic/vv7o/+/3cO
sMzFl/K7c0D/8vXjKeD7S36cAoQgGgdiPREBnChOnIy/nQIWyfuf6mXJvr9wVlxpO1A6BIeFP7un
Dj9yTjx/LNmnI8GfXeMfcAgazt+7yD/+/TMsAnfAL+cACsblzyBdxkFAPsnitPhJvBy39tiXuiY4
N2w8qFW2c5gsYVC3zDmE3BhzMkOO6gigQQkmWQqxyYwGZnD9fN/JRl0AyOzkkxPPGXFluaatgp4H
tWitWDY6jRzf6u3+ifQRvWkjouLjepKsx73Pdli3KUMUYk+xsQ6TuOuspnou+7C/JnksHOkelFhT
s1kTzqJI9d0l6DzOPJi7TPgyjLAeBfzeDXiLqzpmQyPPoCKnDOfUeGNPk+fu4tEforPAFnNHnHuK
h7sjUHjFKDT7qjxDkbXt9AWjomK8DsGXMXlCrGxuoEcTIY5fOfMO1aRtEuhEN9Z7nlV+ajVofRbI
2EQWrKOmQ4QlON2QSjgaR583WJ3b4YzznAe5sG4lY+nbwE6juznN+muVkwmeMlLcDDH4zHUIb3+f
Dto7K4K8VGu856CpE/atG0r4rNzgyEbSeWll8hPOBYKj682A/75VZ6Fwkm5fhJIB+N5nuYt2nk7M
2dyMaaFL0ryJmLsi8KUoxRo7hHGwG1Hh0q4jhbwrBYNRlhlcwtzIWWzr3G6sux60Gr0iVyCDdJKQ
JLpM9XYQbjmw6GAF0FgXO5Y9IrE7ixY2WaUoacPrUEzGrg9hNg5rp2ktAJ+A+Lz2ouH8QrKSMnEn
n4GPFSGcBqbAG2U3/XLjgBqbx9QBCDimuH/pe8MyO7Zt19XmFWzbtLUQdDdNPxAuAw8AUfxTFMZS
zs8srlOpv0LhawtmTNk85+Htvxe8f2lsxB7522yUq/fhP47vunmfPpQ+31/2Y9HzrD8Ck2QvunXW
nwXOn7Qh5w+amRbWiSXk5Od0FFv8we0FaQpTE14j1sy/L4E+9KKFJ8JPTFuQwvFXSiGsJB+XQKBm
C8kSYxFII89G7/JxCZRKl7gcHH0GOps8bXKhOPVFlc7OwQCAUzC16u8jhwTJykzi7tAnZXsb17C4
9xmTT8JZwWODD13iS72wwwjYaRjX9UiEIAro5BaBoMkovrRwQivQBHSHsLyL2NowgQkfRlk6T27Z
vxCaDdI2Lx56FTr3Lalct40OHmjOo1IoayJbK7iBgDkFFYnGJnLZsV6XaGd8cdeg4aFb0JpPQUY9
hvk5kXdlSexms8QPVnAaEF/wwsElABXN6HiFH5KBtyHEXQgjAY2/EXxrpEY6VVcWHrW+mPUh6llG
VsS21y9Wj3hyHogdnW0I26cLlc3YKbUXv/L9J2sDTonJvL7nVJjp2d8zSA+qdVp0hxldxBqbCC9s
nIEZi+SYBgCpCIrgc5/OKlqXuW8+kRcyX7o1YYeOhFlZ0F6FmdSQDWjgaZ2FPxDzmzI0bpKWQMSE
fisn1EAjLUsS8IJDY81IR/yu2IBTMJ67jqgVRnosDbh9xYX2m8DcD47IH6csR7zSR5140pB/kAKN
Jr8tL+Lx2q9z49scD8F6tFR4BKEcfzXyZryqOc7tT++vWd4Vd7ZGmsz/kt3Z8mWcwKGeS9N1Z+qu
3NPQ7VEfgrTE5G5s6Vi325KufUwIMYmVkc+sIF51LRjXC1eGcXwW5oTNnnHg1tYudjykKNZsMe1P
2U+wTFTZcbarQ6/tFjxu2ne7lsTGpxqbh7sT9URkL7fKwoosuBdQrx5TzL4b/jq6zaZxEpr8GHIq
4LKP2rDy+5g5xZOq4+bCR7b5kJLcuUPSpN0NZ1DrSP87Og8VU6wUjP4qDybn3Kj5sn0i2WmktbAt
evS563Sm9CJ9vSn3DsixVeYo1LFYQNxFiU5LrBymPbzjYE9snPVtcJHEr0NdFNVKWPPI9iDpDO+C
1Gzjqyyv+F0BVJ+dWyGZlGubYwS9zV5XHu5qGvp3IZxsQNdDtrbgc0BBNMPLwi0SXD3R4MNyCQQA
ktgivsbP9oVPGil9v0WzObZJ4e8zYTb3bWU/gT9G3OaYn9kqJ3zdBLrFqxTVJwHNWX5ZROCW141w
3R34XtwWnqzXnZmVx4gcG6Qzna9RTeXVTePOEAIMy90NJKffwIUUxw4O9AoFENnsyCIWTW27lXiH
j7GtMsLU5GCth9yxPo2M01dOMaFTDTV2iIFx5spuMh4MWSaEc9K43ZVtPxLB0C70PWgB625oDJSk
VnNJj5hpgw/2mxrNuWmdCLV03LcnTJ9JikCRwzXwjYDg2kAl3WYYTe+pZ7Z4GQpBvoVOU7QG1UFP
fPVzTXpI6VrugBiyQos8pZYLZJ3XvMwq4KE3UkyxZzAe1b1CNpIyaRbxtot7fD4EsMyfRmcyqdNU
fNVbsJNns64eDdeZ9lJ5sCDIKKlwB0U1SXolFmEYmTmZh0SnY7LvSsSBAwuFWHX5YG56153Oh5BD
FHHBzeeAz28dOGCN6QHuudds3DnSxy7ET2NMBOpwRPAznEElocIrU3XdGo9XJdZeWeu1Jp/9wfUi
kz5PjrpG6iI975n6AzrVC7QjlQi/LbcG7R/04z42o3I9TAX2XVPBsJgkE3LlXVWghR4IVV5CYyVA
2mAYyY/2yrylZe3PmrNbRjd5idcFBzrf0oZmVWpcglhPK4vK2vBbMBbZkWjeZiPFTLD16SkCPevc
j4x9HvVQ+BvXYMLOMA4p4sqb2GF05ZZ7ogH1AtiQNo/DIO8YJfCHYN+OG8x6vJO8h106mAMht/Fg
BOUV2/Z0hfyzmkgMnn+kCANedc7/fVz6F49LC0Lwd/Xh8B+X72PyVv1yXFpe9meNaC5d3yUTDlig
+8HwCgvxD9OxXE49HIs8d6nWfpSMlseLONsEvlwqug/nJY5SNGLoLmOWx59q+3/lvOT84jUnQ44/
75CY6tCPDhwa0R8qRtjN+TxEZXqhkWhNL3a1YLtL22vtrRljrQtW1qCHdDpLGHkUxqGSMarrBRVR
nlUDrkZmK9NXbTHuWxtmTbgTfZb5fISg8a507m3od7l6VmdlG2H4Y4fJh8m+N+i++R3xXx2ek+Zr
DkCbJ3vC0ehsOfKnMVrnxGi9277qeiy2GNPx392TfAUFzh0wWz3nkNOTCXS3gYhOowIti2PCfHoN
34Nxa0+qEgCxiHCsMb5gZKRq/z6WHmDndI2SiTVLoDuEVpKWddE8NFDvxNan65mbnxPltfB5y7r3
JbwPs8APjCGfgFHWjLfYaPTOU/V0Q0xByVx+GlJe6k7GDHHS9JLLfz+A/8oDKJhl8Ez88wfw7GV4
SZKfH74fL/nz4XPsP/ylFkFJZjnfLeV/jmlc8w9puzbudIYnS7nyt4dPSozoAv83hQRMX+n/vV8j
KFaQzWEQB8Yp+In4Sw/fRwQDIQIWDx4TJEnQFhF5v2JEAdjnM1Zved80NSaQei5oZfSCRWI9L5kd
tR3p2zjJyeryYJvHcWbcEVtCVAECl3qdJ/DxOcWCnTfDfNgYeAWIS6+3ztgDMjdNfo9rRJTtRl8l
yI7Hekmnd6xDFcMg72hJMaOB+C4NAM9xAHY9YdvcV5Iwwjnl5B1gg0SHanTvJccnjdFgsK+NETw3
uansxTFc8xdYedOLZ8Hd2kQxl40oAEqvFdQQbKq5qY7orutX9tT0hZ1tukFtITbST6dnNO4sJXWE
5ot88va91xH+UJoWh0iai6nTvRWtwTGRwb781FlkcG1+ul/+QctsWZl/gp2cvgIXrSPfKvwVgKHc
Bj93zAra+ekCibiH2RUcHCrHbS2ZPyGIGfGKWFIh70GKHdxUXi0vSsBsTORdv3LWSQYACmPXtPU8
pzoEc9dfzqDormRnV0SIZcbnUjnNXTwZ5JUkaXrZOa2IV37c5o95Hvr7KIYi2DVWde37+lPLuP7M
qYcLLLryQcYSTHTwNVWuev39hw4+1sh8aJt+JN8E/BNzGWL+IrKsCW2ISCQq73Gah89i+fajqhJP
QtrjjeFR/XSppQ9FOiA7RBQlaciT0NYsRerYjeZrnS2ZEYEzjNdRaWfHoeKEE078l7KkfJd1Jc4B
Sw/XceeKC0BQ443jh4+RPcp9kCT5Y1YSzgiBxTxL4EoTyquNfdZb7maqNHWhWXBPW63Zn5uz9bV0
u4tBS3F2YvggmWrQNuCXSsYp244O4RhMYOKdkzzndZAe8RcOb6hDqG5QL73VGkLlCXWnWxQ/1GT9
uj7VWcN4x0OZXcEV52FqsuQss76iykj1Cr6j22wyjm/nvg3CLQn9sdskSaNWFCzB3pzBj0lKhY1X
ljhVS76lVVsm6SV+NAVnPpefJ1yY736uKLhLrEku3vtAERvmiV0JVPGMNmdynreteRnG03iDCq+/
dDLFh5NWlxdbFc/pGd6UdKnQI3kHt3G8blrBBZVJtEs4lJ4NzvJskjh9S4Bd89kmKvs1iLIIbwwB
2WY0jle/v3ecj2uWw+gElYTgcCI40Syd5o8PzBLyGUa9Z9zFBLLctgFFsYFk6BG55tI66AJiIpd7
B6ni24DfaN20DXM+m3Dvr2SnUXJTFx9Va6rPnrIxw8W5uVd+/TQyzdooxjb4svgtWa8d8rN7q9zn
fPcXFTE8K7MldKVxonE7FZW8o5lDG8Wb+Kgc3qdL3LLJmuVq2vW2I5cFlfIa000rtk6LDxRVCIbu
lIjUK47N8+3ptoWAjwEscadLrRxxgbI1/EYSA1Iuo6A2wcn4uUTpepU0CY2gAmlkvLFQaL6WZrZX
lcZO0I04NldW17l7m0OHt838GNCfqapp+/vL/ys5h8tPYw1YlO+6EpG0tzzaP3X4BwXIi0ohvGMo
BZekZdywmrQy7tOZ8pnZvTTXrmqMh3RKqC8c3O31JT77eNz7Jv4MJAEjV0ai5j/iKKhfst6l5RGo
oWYWJ3T4TI+fD2PiszhQVxq7v/4B7GV7FS5Cck86v9w/JZgRLeLIu4N5D9UsFeMVXE9Mcm6IWYbo
+Jn0zIH1QrosMSWOva1L3tqLGZrOuRjc8BvPHqYyOVUvOJrEhTuM2TGWdRfuVO6HD7mnSJWJywgz
z+/f+2k//omMtVx8mwjnhRqDRh7eyC8Xv0AtONuDc1d1qOCoaJvwG3dz6J/pRuePYiYKIgUIdZ0j
Otq3py6URM5EanjSH09NuyGQ+pA7i6neU8ZDS8dsHwwQ/9ZadSWZGk1y4Uk+/8DsgI4QbalvPdsE
XxGa1CYcuoM5z36/zvBv3XT2kJV7r4d2iAkda5qE1EWXPfwsY4E4wDf8IxADEll9Zid5Q+BYncfj
M/qKea+HPjygjMbpg6rQX7dSju8ialivJC533Ca1FNsZcOuOjsyrgF7SxFapVgR41Yfc7sNnVMH6
wJmA6czy6IWBEX3VoRH3W8JeeHtlRnLvqOVdLiH3booUv3AgVfzVJFVwl5px+Myd17/bebGsIMul
QZR7hPk5Xy6k1ATHLitfnWiCGmWRPZjkZiDVUG5CazF9s6qiIpc3Hg8MEajvNR5CTKXyIh6HZuN4
+XiVipm95Pc3AodEvukPd0JgLSHRwmfNXo6DvxwbWKuLrsl6dRfnokVaaPKArU5rcz6MioxoRVZl
jEpjFc9xtOMoVr+46BbRtLEmbZFlHmJDQS7N0/yokhxf1FSYCSoVI03A30XljgSQ5XEFw/06DWb+
ieW/fZWD3b93hGIbm8B1Cm/TxFBO9iXHscuefCS6UiZDudEuLWJ2rDzMd7nAHbBC5w5RIzLGzTTX
MBBtXLK4smlwxM2Uo3VI9oFyjVuLB2tAbW92XxXDl1vurxgUqKrORjE3e3tJqvDyJenIXL7Xekja
z82YnTGpBtw8SsiWEP8/C1LrNlaFt4L3E6OBTHkgQFRys6YS+owLEO8NMFmx0X2fHSuRkhOFYc9Y
QRhR+1nJuLokJM4mOLLL4kf2geSxwTibr+Ya2uiqShApk7eGhwD1rxudQUsyEalYrAaw62v6u6gq
78hXWg44qECPpj+yVTUF9Aj039GKwXy7bce4MPm4GUsebRsuFLwL/jtsOx6DKZY0CH23sW1k+qJ8
iKK2OYSmza4zi9R6jUmppssv3Do7N4hX5vgTTLdRC91wOzMfey3It4FYpmj7TKzs5tooZ3ERIfhD
RVplPnFW1Ylxh5jVAfHyJCrisrifuvk2LYMQHy7CnjvN2fKspRpHbojx/xvaLv/g09Lc4jSmbYuE
Aw+BqedhS6YMitIGBvMa4QamL83sYJUoTpkLM23TBk5mrJw6NAGOzvk39KB3baXyZO1wbCWOKyME
JMeYfIU2Kr6R8DfXbAYBVyaY5tvTg/Rv6cHDVL//5/94+VqQxIYvVidv7c9lKhugy5LxzyvbZRL3
zFDqH7zozzmc+AO9AEeBJbThh13rzzlc8IeHV4vS1SOX5rs68UdjyUZwsLR7TEazYlEiUg/9TYP4
f0JSQ0jx8wJJLeuyVwJMchjscVj5pa8keleR4Rox2fDJhGRsHTnXFnL5qznnnPjTpfkHRdyiavhp
MT79LUpxk2vB4J+q5uO2zDyO85kvyoNnDThZ+klckQcZPE5cgQvCpoP/4hD2yxF4+XtwQTkD0B/g
APzriJExi/Rq3+TvFXCyV4NJbDqnSsDF7Whbh7INXWtrjb54gHggH37/YT/WbtRqjktfwqWI49vD
mfrLh1WG2TDo0+VhBlT7tcgLCotc9P7FJGYKkXAOHgEW/1cf+R9cYpYfjj/ugqbEo/fxErcNOXmD
75H6WIjxJsvj9muPjwSwVaIpHs3pL/9BV3CT8ufQ1iLTWfpAP59zU9PA6My8lHU9rM49xAnIV1rQ
Zb5lfLHC3n3+/WVdBuEfbyJicCx3GVAHXFz5a1rI1AiUMOHYn3XV+L/ZO5PlyI1s2/7KsztHGRxw
dIM3QfTBngxGJjWBMYtK9I0DcHRf/xaYJXtKqa5077wGpbJSJZMRgMPh55y911YAy92osxgDKRO4
xShBy854D+59QmYoJnPxrAanulZNw/aYuPkCF9vrvGdQcpyu28HRIJ/WIZyYgukrHKi/WQXO50H/
p0VPaBf1OJBW7iYPu/z5AlUlQeBZ2euj49mxJJIOcthNF9Nv2cc1Ax0s+2I8M+yZC14avUMoVhXP
z+RNQw4wE9c9w7W1T+XcOO+x3dHxIPCFtYTppL4pF1/c0+YBtDyw+Zc7TLvivgT0QnZx7ixii1gI
JIDRpjiPZ2vx9ygVxb3Reka7054JsdSYp2egANNjlIIzD5d2qJ1vPsOjGVfZMg0AipSV3bS2Mz26
7BLuNgXUHBwzczC+wBMLwD63DHMg82XKrkKvmyGhAsFNhPiVVTqBKRDweae7XgaDfJqqebytzIQ3
GXY85t0oGCzmfmwE7UxcfTgNHd2NsZ8eg1y1/gbXSUOQtdUQu2baJ3dAp7+ZoLgTMGoPjyYW23IT
kOUIvcHMVtVg67z7rTk9Q4dDlFsOUfNmo6d8NpQhLk5PNyBdUuedI6NVnXBPTG/47+lO04asO66s
Mz1r2fJNGekSXVB0/EJ0i9EVCkfebrU/QobXXEfSdblurRQXHXDTFl8F11EtzrtrkLpA4FiwU/bo
2HuY4r2/CSaDKIjPfIAfazXJYhvtqp2O+i7NJxrsGUE0IUUxOIp5aLpDNw7FsjHaOU/OgRel5SlX
hir70LUATux6aSVfkmEMrj7p9qS955rsj3KWrBP8FPL9R/Bh3PDwKzqVATX4tSlIHw5llbIyUBiA
1oun+qZF1YxektL/kek52aID6Y/phqe7eYPfAGA6rtEd7AckYIh5E2GfiHyA2DzCGXpOQXEhR0XA
cfy8/nLq8bSQlbdLcs/bBr6BxlxVgXn/+Wf6CFNhOZsZ+8aSHA2+61Pi9cN2jINgr1XHAk7Wx8Pt
87E5dl0WRTcCfXADI2PU0BcmPwCj5QlqzJ4pgYYoA2vyvlcuaMjQL3NremncyoSKGNVTNOyLzJxX
YBY/QE9UmKeRigA0Od7gKjl3HXC/A+e5jMzb2JiJBW8qGhtJ7TggEzmDRrcWpfubG0ASGmZDkcqZ
dUv6OM400JBwgcA/dBWSuo5h6hguJiAUwx+MTW3mzGadweE6d5fGjpLdtBpdo4rA6cAuNipR02m0
FWgRP7PvSQTWG4BexyiYp5s+rqeLW2rYNU2UctuN+V46ubvpUPR+7UxLbZtkdkNYUQIKT9I/j4lC
Ttejovmll3kgWV8d024YctMNDaHhKP06ZnhqWjWznHq591sdf6iObZMxvneuiI+/b0xOtaFe5Hwr
qrHkhk9rGs4CaZhxy9J/BGlCkERnEBqyZXEHZ4mWv9oSCtQxePe86GpXXV+hdJGvgCXIb2nVe8Up
+T4rcGocFcaqgT9IMHTYmutBf85BkSaC/xGyL0/PvOZYy1YERfjoGhFv6YWk1rnrmzcHlcF1pY4R
OhD7pRM6wzA9o2aIrsBvxH0jRfNGFBfA9yEf36caJXLmuGyYBLReMsPMvmS4ThciJ+myR2aXHlLP
tqn/A5OoUpLQt7xG6wul225JoZh0fI14L+zSd85OsZjBl6VrxC8lh/bltCRS+ye7bBd73Iimm/Z2
K3A0uZZtfwN94bi7tmLcHDTRLWG08WPbZckp9oOLlyTqWvTt+1xO6+6fiisoCiIeNNcJb/PajGxE
esaWZ/2ijUiTQpuM5l0TjN6LhcGCud0wru1w2Go2TacNz6WHBrJufXJJrOph0hb5xIu0rmXiN9t6
6tCLA+Yft9j2FJbKQjpDWNpRdV95hvxWCJs/3/DGal+JALGib4E/pm2I4SKq9wtFbAHeJ9cERXS5
cYsyUXPpSjgRC9qHr7PnY/6Vlf8AUcgE09oToihAp+EDi7q3evI5izSEXt/aa3xJLgZuqwqCdkdt
LdksZBG3GFa6GUFs5t8b08xroQTtszUKt/sAMRqgfXXY3nJ3YdEgMpieu9j0VwDOupQQfqBpSWpx
z3iWvVS5Fnt6hgPwOlh8GrcnFKUbuTUwaAL2wVJnfCbPB72UNmhFkZRVLMHJhlDtFk1aopDJ2e/b
oT3OycA+CNwagCvzIv82QLC0ycjJo13JywRnvudPj43Nr3edURWHz4Y2vXLkRNEi3xcEHXrzuQV6
iY7anUfwDEufxkHy2I+VX4W6GeXtqDXitcIBeN/2RvdR2TD1Eeys7WlrUc47KtbpsUsZQ8BxTQsS
HYilxaTeE1BHYDZ1zeHHxxKV0xYHlWScJCLD4PXlUWXfqIKkjWHW02NPFOil9Em6EUtRzWdUP27V
hXqG0HpHWgIRsGYb1G8jJNrkwXIGPnVaNnzXcVj4lRXSDO9ZqqboeFu4PbOKsEjiVWUz+ubgeQQ6
S/es8y6DD6mc+SUyaufNTQQb69xijR+bdkIGVugMwqQW8WVk+gs8zizcW7nYfse+iKmnqA3z3OjE
+N63KjgkeiQbhc/MKSc1vOBqTfhFQ58utN6ooBcXu10DBeKVIr9vPZmDq5rS9Yoq0oQA6OCw2ejG
hzpcMqqoXqL1jmaZzW3S5RpURFjDvSHWNmVvLSahDQ4QmHRX+Kivr7SvGdlwnThavrh2augXoA+F
C3ttTOLEfy5yP3B5VeFsslH0xmpO93MOdUq8Zj6nZaJBxt4JPcFxg1RcfBqmBAwIsjndkilMie/O
1qFEOjSGnpWY51y2yb1NyPsmNZJ5x39QiUsnOBfZ0txx+9VzTTbZKR8S4+tkBOnZ6HF9D13Cq2f2
y2NsuXShJ3hlhR4dvodyt5W59uu94IbEkmijUE3HPlu6DfZlL8xY0IURZdhOkzrVJCaHcV+I50qy
xZAxDjWDiCDCDXJOJPRI8+9GKp29P9QRxIa6xBGpyErgCRwh0lXfK4AXkH4fgkmOJ9Y1BwOtzIeg
b8wHNFjDdsDP4xILT8S5o3acjaOXiUTAfcZLdIuoCQoy4bXS7OUd7fHqibvNe7maijNvvvIgMT+F
HvS/jV+6uzgo7nROwrvNpXow5yZ+bQxXv7W1Zd/XBEHWGzs2OUDSCSxQgG/d4dEuxTMnv2qHid38
jtXFOds/JHAlznDst5UHxts/Gtnyq6NcbojUPMJ7Ij/HZFtqs6g5aBtDszF4A3fhjGGJHSRh8Eub
SrMb9ojUtbKMk2vPqrnr8oJFWibsNqnbsiIX0sEiLD1F0j3O+Zih8+PY/Tel+Fp1/FSV0Lej4HBo
LKBvY679c1WyDFYW8MZrjg0OGw79w2RaIA1ZiX9drv2pWvN9n+QAehmU/ZLC7effE0RJr7O6b44F
5l4oEJ4nLgoAQYG2VazYobV0+dwO//r3/qn05/euWmXXpTKVVIo//15K8sLO6qk5TlnhkhRBT5yc
7WLaj3R7W3S51fxM0ht7scLdk27++rcjPPjj1QVdRlXMA86HWA2kvy+KYQnQPRFuzdgvogBZ/Na6
+Ouum3kICyGEN/zTbFrKkvXkbUlc2z9a3//p2P1txw73zu/u1gp1+hesaaVG/d//uudlm/yf7Xv+
x/wD+/MH/9W1C9x/0L/BMoyD0qF0X71AvylSTNxE6601LeZ6/Bd397euHUIxOnZItXimVn07y/K3
rp3zj4C+MVIxk8RMRmr/K0WK9H5eYgRzeNL2XBpYFm1C+acMXdpOTUcilHW7cJiOl0PaxXMfbWuL
pPq5uzOotXdNySkhHHyHVC5f2subYRWuYBwujt3QGLf4X/RuVka5jzk9YKJfurs6ro5AMfSZxBVv
K4vAval1ZbyoCq99XcXGTZ/6Imxk6b4MOPB4lUGUCTU07YNoVE2cPa95t2Mkwt8n9haW/QpYb2RD
bsDMx+eGV+3ExzxN7lzOzGdUuSglVfQ0Luph6uotiTcm86RGHFWH9BkRRE7OonsWMtpGOg+2HC4+
tCPGrc4Qi5ZDm21au5rvojaGvNTjwRlMxF+oSVXRGbsoy4i0ZBp3wFkZw2C3DriGqi/EzWe7rlk1
zIXcFVP70Oaz3LGb9+/4l+194ZU+wD4YKnbJ6UmUArj6rOS2r/yApF+dPoN3r7elEMuxyS2E8fXM
axtiLiFm2UM7B+ZGwVrmRQYnTjOwJ/6tsXcJcsNtnBpOOOJODAdkM+c89e4SQc1FkfEcmCUpKuCr
AqZBDcPDMCosmDVkDKPIjk1YgObBgPm7ASd4dfoBDW2/fokm77e9Jt2cgKV40zqGy1tefyu7YAu7
vDw3lUhvGk5shEJMu3rx9kaK2NuBELUFjwVwlw5XqBz3GABS72cQU35uwd1eIuM622kdUmo7u65u
fObo0A0tCcYXU8Z8stArX4Dq4PkW/rBlXgHhZBIO0CZj3naTKbcVZ+bQ8Tn4aBe6jg3dMiA1s5ka
eaMgQ85VBA/WsdVWw34BQx0f2KI9pt4gwAr8p3mmLnXnXv1puc2s0QvjwZV7o0rNHW3B5OA15fvi
ZL9kqpeHrI5aavSxAtScGWdlBb/KZQ3wImhiy5q4IMkK3ZEl4bfxE0wkEiJj1MgWRrRNHhP96Ytl
I7vCDEXvnGiCiV9mguE2edvdIDr6tsxy2k2UVbssRXnpVAhQlgUapVGwFnCNq60XN/KYLFKjz5mn
DeWL2uai/Wp0fUkkwBTBw+mY4NazOgifO1jbgdy7mD/2kZ29tpYb39ErK/e2/20N9DtPsac2DpKC
SyEF0BhsDHLLoC99LgeSC6oONXuWJ/MBrFh7wfbubxlLIBNjPrFlJnXHEKTY+9B2qKwTd7/kiKMd
jEK7amI01SMxA2TVAn9f8nIHBinZkAZhwSW0s1VS456EBfgnjf3haFnxqXcG66YzTL01UJy+asfm
KvqIfiyZeRs3JkfQGUsVmk5NlIiTma/gz8ywN4TLk6uWNWXV2wR6EaBq8uolB5T+GDXaPAtm6k4Y
8JZON6ORJ8S3kMow9QSawCnNUbJ3+Z6Pqm89A5NP4Bq3pCQVB4Cd94bMv6UDWQlw1YC4KlLiNK2Y
rbdwPQm7JdOWiS5sIfP7FCX+lhGrc15ZCGHm9i9wIU+6GtyzD4RmhYc8u7Q2d6Np19BKJ0VYRuFu
JS2u0FLBP3VfPKcIgyKhHwtNyIWZpeIwp8avpVzmfdEuN23v3aYjf77zqgPHergz8IP2Xmy0G2qP
ZjuvZ0XyXPxQyPRdETYZxv7y0tXWdPTW5kiRI5Ydfd1vOGjNOwtjybatFEsqdtu72fL2urTeA7VW
Gikq9AET/0tkJfGm9IKdZmDLlDw7TFL9OnT4IL0F2o/TZvbBLIQ4R36R77PCGnb53HBq7XOsjkHp
H6niH+rC+sV1u9sslsRuONPVHzuPtBBCqIrZdiHhpdUlCIYvBV7RLa32X+FAjZshSvvNGBcXS+gb
T/btfeNb57SGaO3UdXFXeC4ki/axSGi3RHbibyKlvrctyO80IDLAWXR9kBIqQYTZfafGvridgUcf
5NT6hGRGwbHISOewk1+CmWbKLOdjXVTiZnEzvR+sWe17vxi2k89vrJblgpkyfSTwAeo5LyHaBROG
hYDnWcTFvkUqEpql89IQN03bUaU3s+pOcYt9HdiQQeEDr5WBirnFnuu+Ffn0dYy0Pnoz3GZtASGO
i2SvrX48TNVk7CH1OxuvHIKHvqBLHXuAI5Cx8cGJd1DUWj1dXtjlzzVgapy96Z68O9rhrixOIjG+
EMeQhcqYPuwUBLVdaH3yh6Vlr0lb+AiRe2T/Tc9gw8dDbLDLAYRz8OdCM0DVZh/SxXb2sTfaoFgb
aFKyEYfYy76MQ+qcFsO/zH1309FhDxsj/m4bjXcuqiLaG16xhLJxxd6pPX8nZGme/YbyoAbcTgOw
jvbQvOrt6M/wG77Rlan6V5n2EdkFsW+ooDpO4Odls4EZ5dfjlTqoJDYBgWSXFaFi9ZU+QPc2IJvD
S6x8fcho8DidfVTAjgb8Iqv27NXWY2UDR5nntgOh6HQ1u3cOOR4xAzwOK3KebYm7p32ryWhYCNO0
h84jObFeix/sagVlchHiPVna9j9S7/8Z0RRx/V8PxD+P15v3ti7S6v3nsfjnj/42Fnf+IZGGeXC7
Hc+yPgXk/zpg+xLnxJo5ZhLZRRSEzSn6XwdsKKYY/RhwouWxLX6Ms/dvFn37H/xRQd1lIwgXAaKv
P1jy/8qi7/0phh1OAD3AAG++5a/n9j9oyLx8QhBaQG6Z+rU6E0GeeNuli2l6W0MLZqQfGrMm38pL
SBGAcixP9FvJnnQXGJgba4Tcu7cXfEa72qljBQGmFqRqNMxjzdCkJ/9RpvRBwQHJU1OvCcMOgupe
airG2coUIlnXxvYqqM9H0kAxrRXYQwEH0XaEJPpWdX7z1pgL9SyROusgphL+rUgs+f5jDEhAebWe
2V2X8zle+INVeKjI6NuuP2JHtDJz0CyPaKeDKy5NfvHYmJTpfedPzzGhCNcyFahaMosmeV7SB7Ob
yWtJXK/y+lw7be2f3cDrPjrf5DhVrdM7kVTEUqPqoxkoeSsSVkuVna9RyWETrHMpjg3t0RS2uKyW
l3fPIqy5rg19tIfEfl1GGqiVzRyps006t27ZifvYUnz/xouja+YW/NVUFbymPDrkHdCypfvI2pQr
UMnauqRdQWEdrRPhyW75Y5+thpJBzvscrx1BHfMBqB/4tCP5FI+mHVuXLEoYI2rbBTcD2YBvLXN+
p5/bzRujI747cas0DzXHgHtXEpNQJR7tuJwGpj9EHF/GdLrLonQ42XUATWztitOLWq8nRPS10TyV
jBRZ1/ybHze0MGP6sdAPaV7q9Q5/NmS5pV33lejZeaI1uuaBTzk89a3ZAUh/YoDMV6jnjL+lodFH
VkpXMMlwCs11AfrJZ0wmY20fzpIXgmd4jGww6TtkufBqA16DToriplwwZmLs/55QVNGOGCqUGMX4
3HM82s9VQkwOiXEEsOFqe/IGibeUPAkD8WlpXSr6f2+fo5baKVnoOTEZ0Z4OG3/TEln881+qunUR
ARvCtuDyUsB9O7AarLbjzgZ279m7zwkMFa6WHAg8+l8gPll8lKrJNho4UxIr3fQfHvlD8c7sG3Gf
jIqHEO4eN5g6hDeTH8T0xfOsoX1dAWtHxxLgD9wxyWa9CR7L2xpmnTySVWefjGygpz2PNp87XTSt
4BJSL8NE3tgowEtWDEe57mOiSRnjGja4d8O6ThgUM4hee+a+3TOSdzQjaNHxl/XKRJeHdXoHXZIZ
Fdqu3ecMCt58dP1cwp8t6jnvCIVdH3bgPc1b5DK1Gm3NJRkJc32c0IE/gpODYpEAkNpbKCCuP8YY
fd0wsWgKf50/r3P7Hw21z0cCuy5zjXRtZ3+2GOE92CdsUOpt8ejyK6dZTzQo/C8SrOvVWCf3YcMM
CnezomYpWo+H060RhyyWnxIt4YxDOKYlX8dMJbj4iRuqPufDOBVYYAZJyERnETpEwokUl8/JCiU2
OwgyCGT8CUGhY10Et4sitCTs05m/ocbEQt/d8Bnqaw+N6mOmBui2RtvN7KfxEmzNovGOrtOa+x+T
HjUZzLWwHYRTnbN+7AmK135BpJrsSLriCUN5wAdiSjA9l1Y9Js9zNzV3gIuDXTorxi4zz/Jn6rZf
5QbCFGJhOdS7pTxBkSRUoWfLME3Gi73TaK4gY4/nhoUO6jjJ1VtuRuoYiC4+ALK1Lp/SJQwR8EH9
hBniS0d2q6RdzRaJTC+4nfKcFWUEcCe3BcFHl4jOQ3OOa485g12VRXKGJUXQgUkmOtYephLDyF0q
0ki+d6nF1iyimTWFyZkFPqO+Vpu2I8bWhPyIxKEStFD1LC6ZM4/zNm+JjgpBZbFeRIfypq5YpSP0
AzcsXSXu0zoQlxIFVEtsA6nqu4FSiSeRnIP5LLO15UzF233EOQLVNHFY3YTBXijOmbyljshuZKPb
o0bgqvafa15akh8yOQ+T4q3W9a/Bjt/rdAiu2BcZ2gKz5FcMo1D904A+ddqjaWd/Y8zi4ySw1/UY
zB3dFeUHV8NeuJE/trSsE/TLGamwlJyIyfQp8ztYlZzdxxYXlCEepcvTVRR5kOHD5vLatHU/n7hy
8OV1rPpJbCbltMn+c2et64Rh2Jj46ipS4jKuYxzP+RcH1ly6KeSq/RXDCFUs6Z33oGAOlmlVPolE
Wwzqqg8Uw8GpbZr1ZaDM9eUcxezAWMLE/bg4bGSArHiCfXADZHsnSSUYk83JfGT7sctxK2ISB5Iw
JmNHbNx6CW5KJuPERHsRQ194nEHxtGQwyswUMsKGuJ34yquUXOWemciZjFOemnyVm2DkBOdD4BB9
GGO0YMjZqnU/6qq81rFoz7B7tIlC2R8nziF2e6GzfKqD9UVEGF1xAcPWkFmm/Uc4Y2bEszvY+1Zh
HScNsL9HeFXfQMyP6XzEyWvqKQQQ9GR+Ub21M6xaAZQJnA3F7Mb0Mp6BUJeiNMZj38+nLtENkXZB
W0aPEJ7rDWBxfFXMkptO7Q1AFY+NHMKs9J4jJPvml5nhqsF7ApB3dALXXLKrZjzh0sUHT5fJ2jYI
9raWay2kD6KMIuxYyWwD0bw8CnCgSUiRQcKezO19XlkDAQjpsjc1aRUOEaxEbHnjPJB7iD5iP7uk
8xwDlmW7iTsNrs3CtUU2t1we/Kn3zl0W8JpLJzCDk0GYUzmKVymG+s4w3eohXXL/7FkRq1cwUHJR
c+9iP2sYnTUTXYPc0zcEHIFZoztHyLnhTO+kJWevs1e+0glRxW2hOvmkcvIUDTob/kbCWmJSZg/f
u7kNviU+zIAO2wHKEWHtFPFyWx8oANFxGZjAQQ3bmeYHwrpmIoRUUglpu8vufIxH8x3Xy/3Ier/a
Lxoc41zQEYvT8TVYY2NpLbYHLxp/GWA7YXDzvmH0mp8TZ0aeQbjU3s490Cm90z51JpeVjFEXb2I5
/TPT1sVA6R+Ksevu/DTBv7TMzqb2dLmvyWw6RMHg3cKlkLtYdRcVaFJoWpeT0a4rVX3XLxFbFCFO
G2dMmh0mNFwDZSvOaAaNoxPU3SkPtLytbdJvuWgV6AeFCd+FvDEp5e+MAHNwxo5F7maZP8LJ3Hqc
Oo0lFw+8BNZGCvEl1J3uqQCz/RSTqWRXdnW0MP8e/PUNYc/Eb04xSZVOzg0jzdN460DmbbOmDe4w
dj7plIzNnuj45xyGyW09F/2rNVnG7Vw2BWR93+PnRs6u3/qhCDiXWNZyRu2iCBHq66/YpRiMlpqo
AtY3AhM6ZP6Rytu4N+Gc06MT3jb35V57ZGNldV6eRtPz3o28ZEy7DsqFVyAraNturb4lqcXeiJFi
6fXBjPJk4yDB27D5x9vFoScakYdxGirno0liubN6sapOzGLdrcRpzlr7PWpNOqZgtaavnIh3nK5b
ToKpWW3n3Mx3vZLuJVLsKOz8bblLa4FCKbW8I7NQ+0AsJA1bayZOcyQJ8BYSKe6lxtbkXLKRMMlS
294xn8niK8QudooW2LuHzyV7TiMxoYXPSlkcvaUb4g82/3ifZMiU0Co25JgNpJPFSYRLtYYDeujd
xGBjalP36Od6vBp5Z/m89iLLBfEhMDVA52uzRO2o9Ou7tOO5SO1+vGLuLE6Li5CKxLt8D95+gYOx
yncyL927VmG+jvHks8TtspbGOXXWgx8baQmemajq+BZF3H0y9N2XNcb0pmz9OzevkCBwGngptQXH
ZezcNiSkLwJQqpjff+lcWpMnpPxBfzaUWCzMGnaG8SawtRqRHhqcnEjusqFy9cHIaXaoKUOctPbf
IlWwqTONGHEJGeNs0ux3BKIhvBZZvTgbqyA1OIzppo5AjBxT228+tge1X7OCXZIFfXxB8EicEoh+
y7/Pa45cW9Mp0RYOrYWKxmHIsIMqzWmrGjsOIu4geTelqDPms7kqj2drFBfkEsWmXO1bsAN+mz3+
t3w7e62Nfz9dBnuA9NqhN+szXf7T/NNDpteWrUqOjRvzwozhcBQ6DEZQaxObtN1VLw0ZTvI016t6
YwJZkJ8HaQ3ILoeARugqaDRNiCih/HxNCyybzDs408Vy4TSRrsrKIqrXI8VaeqIrRAJjEPrDmxJ9
C5FO9Ck+fpyR0xIDqV7WoqSam+kZBxTCR+BH0+P6WnlPqzy4rZYObEhIKCMHst/NFx9/fO/f4/6s
Pw7BuRwejCsXBzsdjeCPUnCMjiqdUd4d7MThllj1guDQ1+vJqwJUf/lUZqI9HoyXylpVaVOZ8LHm
VC8vU0B/7SW26cRvnMUgGw9UHHdbWvxzIsgrJhKaE65trTPlkfSu6RbwdZwea2j3GGI9cll3MQmD
x2VeheCOBbgWzutMw9nnfPLx119WrArzn+89EyKBtoABOPLLPyrQh4C5lm34BZGqA9YcJIy6W5XX
DUcdBLd85aYkxnrq1DtQwflZ9XQYVEIFntZT+1zC4fubT/TvVqNpS3s1OjA6/PzEv7NiGg6oes3b
Hj7VarH5lOb2NJKuHY0ZLsKnAmu0rO5DIkc8NQNVQUU2S3EQLS/SDab/tXJCePbXH+yPGgU6TIyW
yem0GOPSbVr//999Lp1EKD/6NDtGdcDqLWvwX18WuejuK+5UlLayDDi018hQsQ6RCpwe/voD/Jt7
JTEzST7Imhdkr4Pz33+CMXGxMVl9fHQmVOoIUjuUPzoQkXUvIH/E1GRRc0jtNIlv+iZaKvgeXXQf
V724+KYW9xJF8PBDufDf7h7/5rLg1cCPQnXryj9ZGCpbR0wSZXzEzUvjYuKQjF6WRG8KFwZz4Lso
EHS5UEMYQ9z8nb9g1Wb8vH7xPYMJ5T/rlP6PoJVq9nJmP3AgnbmgYwAcf244mBFdlHFDktmBm2+P
vn3Jvcg4iVWPWMlCgjJCAmc9SHeG/xOaeR8nx35tNDUKbMv3T1E5/WzOI5838T9Cj78TeqyWnt+t
9z8JPR7y4p2W3c896B8/9JvIQ/6DjrHwHGxekFhJ2fqdyGPFAbkuIinrE97D//VbD3pl/qx7Ce84
CzvV/+8/Y4XB6o2MhL62g/bjf9F/piz+eR0CHUIrYgUBW6lFL/SPZqmWaW41uUKdZY8Z1Cbst+es
skf+5z85SZXUJyeAfhr2EHpg8bSuJgq6dzIYPZ+K18loGwqnsgzS6GBo4NwXPavixkcHnj32btX+
gnLPe3Ow3Z4TJmA3/ZhZ22BViNLNSsszts587+bBwMQ8q26zRhk0nZOmvqOEbJZDOTNQGpdhEy/Y
uveADdrgbUB76h99M2G779Xsfh3GiXpzthyPg3uaMLYHo7azAf0Q5RI3fvo+rJER+jM9om5rSKrN
mtR1ywkz6eO9UZSmXLlvKc7dcuQMNN4XCfocb++rYmnugXixiydT13pQwOZMRse+o/hF1Vkr0yhB
6UnHZ/BkRYHlbDFIlNG9j2FUj6gquJ4qTOdSc1aLnMBEVDIMsFFEEgnzn+OI43fZ5UnqcCDncOhw
bK0YgRFOrQmznUNXU2yERG2AF5h6xpZYBvxFSbEFMS6XTe4OMQdegGtW4uVAI3W9ZB9URXPnQHYv
49mBhVin4BEsOcQHK5+i9h4co3EySTt+NDM/ChcCjcNxkKgtu6TCkWwMh9hpLKblrqZk7kw03cj0
n0RBXL0brJyXJst3Iz3hzZzPCRxCinCQ/vltC23zUHeyJMiX+iKvBtWHqqpxpw3FOmKciNQggrgs
q3pLNzx+oK1JQHlSTFsX/PVW9o7NmDyuj6TRR09tOZZfosroia6KsPIvaB8fisx9JRIzfgIp0j0S
fuk9IU0Z3sDuTlvy2ggvbpLpifVQ07qp0ytSjOixsOr5Czpnw9qgfx4IIrCiLTGU3n0Q5NE1IXDr
OCWuAdkmWmfprRHsB6+1byOYBAeDjviC2AERz5W2EsLaqHBflSuqF9qLRN5zOoypfzNlTxv6KN60
qXnNnipEFmBkelK+CWvqT+O0tIexyOMrXhj7Jli8dfzTOOOFFymyJh9QSYZYpi2+i1G6WGa8hXYC
7Z1qRz7kEs5gxB7blOybdnQuGe7xLtPSDiUYhFtBjzwGiI/UGt6gHh4YRlg35KHUR3SMuFiymXsN
KxmgUOFW15ZUyMMQec23EaePUCRuYXTxz9zpcgcZUm7mriF/jjHLU+R2yZk82fYSg3b8qmmrEVs8
TtY/s7o1bwzwAUyUle2dx2IK9jJrfh0CFR1x+KkdpCHOzpGXvQS5r7+ablZ8mfMl/WKPfepsHOXn
XxTOZsJeecJco28PHP+sXeCN/T5t3JuxJoUT3mlxoAIlWSionPM4kQrLqZvWPFHAgUGwEqPbxQEc
FqK+Sx+rKJvO9FumdkMajM0q5miekPZXhCn64K001LyrR03GUQQdkuvSh55XJJvYMJFmdeO5NgMc
7LNjXSXC34feaF/TpX3JGsP7mJyajCczWGMF6Pd5lFjNgkipzeRNSTv7Fh1xE7pZF229ND4FsvPu
5rFF6Vzr7mUp/GJLK7r+p6sB1TfjUj8iOli+KQ6HKhSQm4k4G5ubGGHEa5xI0joVXEBEXYrI0yWI
7xAW6reeYNKqpqvGCI3U5xy12Cab2rNOm/gd9UL6azEiWe8GdWvpaNw57jhtk0HbXy1KlaNteBTE
0zjOt9aEvVKSo0p+NkodnjiZwGmmSb5va2FQ+pp+/ZQzFKPw7AUl0to1HLqUwQazHNrJSTlm09Fa
zXD1uBYSeTzaL0Mf+d/ysaSc0una1fXXNiggl/lZGhENEZoN75px302wAnf+H3tnsh23kXbbV7kv
AK0I9Jgmsicz2YikKE2wKEpE3wOB5un/DcoqS7Qtle+4alJe5aJSCQKBrzlnH+Qhy1KyX9Y6oSzw
fvRu1K5gHjD/WmbHE9Xj2WHiMq3CnmAyaTAjYPASHWBrMCSpJhaVGqlBZ8KIYI8OVul3Ynwm1764
hR2ycL2D1ucPpQ9OghasbeXtmFqMl1q3AFXdChR/2VgvpWZ+IR9Sv5SOajt/qnMY4x5iEWp9HnIt
PQ0ItE6ekaaXkSBpapXMzxGmKdYZKLXNcbwvRfOeQAGEbrKJfBRoZI6hqtrGUlo7Ec/eTS2bcqPZ
emT4JpyPfahF5yxVIam5cYAKp5GA6CwEZ/TsW5735wQR2G2tI3qPSEy/C3HAsBdtquOQIKpq0Fln
J6skv8JqC3UqCxHuSZSc6E1yu9thnS5vuHNztPnecB3Tyn6pR6YCILdkRtljug+hHZhH/obTWh8q
lrwWMkU0QlZ+nQeatc2grhwk+Ry+aAUoiVbEl1oTOiu7KMpd18NIMvux+6g3DZ4RtyxWykk/da38
nNRVCkZTny8Vrq9+ZbdDdG26NQqatiQTM490H8p7+yIJSNn0curfJ8K2Nq/j+TJ00y3uMhf7gBa8
R8rRnm3hdLvBQ9M3Aea5UmFiyA0QHHx5po6+kmhc7TAwPY1NBl3F8LkRZvaJLMR+G0IT/ZJj/dhM
M949jr1PkZt9bdK4PeDjW6bQKSgii38KLMdbTdiT9yruxEHQJa9ZnetbLD/ycq605NlLoLB1WaTt
AAZrIF6D7CaB5cUoMom3IPHrAybOagN6yNsbZrmkUlJ5aUjDdqkeqYs4L9mqZiOTtU5q2hqAR+eD
wFcbw2mL584aYp+/+13ch9Lvp8jeD8rA8mKdYNFU+wJzAtNiT9+W0nquRXXTk6q5KtAJ+mYy7zii
tdVkaI+SEKBVFCEIiolHXdmZsDepKM9O1dw4AuNRC3gD4ShqpXRYi6i4dTWQFoyQwi2hAu4KMKy+
suOCZRz5Je2chdvAzE5Grmm3XjsOu8zuvb05JcwTjfwGbOw187doC7qY/LMS0YCdTfCze7kmfijb
4bgr190MKcQMSwRMUS93hTKw02iOcaV1DMA52507zKjxniBkZv+W/FoHNmDiKclXMaPRFVtrixdZ
SjY9Ld7NoEvvOc4nxnoat1/ZanubTIQbWyMI3utIVMYDSIiZV/WHMcdfToILGqx4do856b5ZbH0i
rvT+f73UfwNw1OlkftlLXX8tCvAy6qmIf+6nvv3gd02P+Q73qyuhWUBEdfmn//RTrnhnSY5+EPI6
+FLYWP/pp0wwjjawAiG+t2F/9lQAMuSiEoL3h1McLdC/6am+uVp+7O1dZ4HhO1LoCxzKfssOyHKj
nfNKINV1inRa97KMqdOzwTjrwVh6y0YZ0k6ex+QsDJ1deyu9bQAnuaUU27mGr+pDQdM8RN1dZq0j
5MzaCkdHv26854q36NVgQ0ymMRJrM+bdu5oxjFJ5am3LbHgy17OdoabWDPykGySY7Jl4x1NFMeCe
d8sbkYJvao7Twm9mnCh4Oub5PtA1dnQm6p1N4wmgz/S9NemaCwpavGKh5bgQol9h0ekrOLq0DSDS
HDcppiRkxn1U7GNnjr8Cng+fhxn+9MjPPFpTmfR0ffCpo1dUtXRazNSM90gX6headblwrRkPZRdq
YV3HZdSd1AD/Wi4k7EBwtKzKDj62u5CyEydMFO81+NnjQtLWUJvAds+x6mF/Bae8MLfdhsssNZKT
EcVjbCOruN8UwDSQFEPsBp3pwZWH4j3MXn7dLWTvbmF8i4X2nSzc7+gVAU5dVxzpnyssmACA0iFy
tjpzyc5HBXki0zYUG8JIKByblMKPrGHxAWtyd9mX5iN4uu69bNvC3blNAJ5cR+iBE6uHWl40vfEw
Zqm+hUvg7libJ+DN5yA4MfGK15MhaABL4FeWpdpb0o3cZGO/esUW11i7+MdMjGSOul6SRdbtQKyp
idXM7Pu4RO2N/4wSqf+4dAP3LPDHK9Umlu9hWtNat/OtVx9bhKPNWLxtjAcDrKZJcUMgl3lKTf0D
fnt7zfw/XQPenrbF4pSbFs+crVn5fsBGJ0rZ+SmRY7fB4rHrF7ddsPjuQrskQsFwN7mJSjfqRbkO
Xr163mLbS7zA2kL3S1+Y1z9LUGHb0lzcftAw5S03OT7lxQzYztgCETwYG+BbRFUyXUTLbt2U3G0+
kvOLcjEW5ovFEOv/44zYbTUv1sNoMSFaix1xaDEmhj0WRdljcs5QMz0yEAwPsM/qWyurqhMWS+/o
oABYJ3j4No0cFTv7xQapau6bV2/kuNgkqynCro5VfJ28uigrG5uCu1grp8VkScSsieHSNvMJ+6Ub
ZGO8bT05IJe25Gxi00yGV9Pm8M3COWnQFd7rGH+H9xaaeoyeFrtb+SBN7oWNsJL4wm6Ec8NmP4g+
jOaMAbKXSWZsC29BOGTocfh8FZ89d9I/ePSSYpWBRlA+nEtUeKAmNAuYolEkh2GhNcO1msFhjAhD
wG81rOzUexXH5kAmRdxT3oWhBh0gxTaffEzTrpmLNYCsgoyeyGqpyirbm9eq1UdOtj4Ow4+5jEMW
BpGM+f1oZY6VEYOK2Ixw31nzynhc1OLD5JBZh1De3eD+7NJwP3Wu+bEvi6F7dlJPpjZ+e0IB1Crr
u/IYdwUokFURpJ3Bf9nkmia4VxlFRQJKwl2REsPsCwCjtq93DS08KpjxG9rnf1PP30w9l7E4r85/
BlI9fMUNX3Q/Cm//+JnvL2n5jjUIb1NMmd9exf95SRMZYzLXXKhFrO0k7/Y/X9KvPCqdREs2Fehs
nT8Hn7y/HUDnwGoZfkqeBOffvKSXlcMPr2hgztQJHih1Fja8rcXy739YivDE9DPLUmvvurT6eRQR
ohjWxreh+X+9Y3BtafAdccmRCcaVeLN6CXpFDnEZBvs+KQq5UiCHV+4YlJ+WoIfr3GYNlM31snyZ
oU388Pv4u3UgV/HHr4jimX4XkrRgvMvb5q03FXwPkli84fvQ9Mp06zQtrJVR8rmWSG8TioCn0Msr
D8hmbKzbeYq/jhrqhI3d2MY6ayQjph4FWafcDAGQVuOtL6Or1k0Q5SUZroNuaqpNG4ZE1bROcJvb
QKf/P74EvkjG0wT5cCO9uYKiMStGp7O3Z+2vY8ou522uoamL0dzc15xRfiBT5J0arm4sK6+SNLg7
KKGRj3SxB0uo0NH9tqRkCsWix/PIclBumhH9rlKEMayp87jvkKLOHQSjnA3wr78Dt+xffg/gNIFD
AvVmKP7GA40IFs6NM3gg86EoNBQXoIeaaeeUycuvP+ntTmn5jcNwNhYqmAtm7c3FsuiDsTPySQp1
EMcrssTOdutj0xn1jbCQYP768948RK93mIf7lEUEiCzwvz8/RLqEQ8Mwh88L4+aGE6VdzT0G819/
yt9cPxOJPv5Y13B14+2mzGs4LrJBA6qqs5p0uWqV4cFmbn8H0XrdhP5wKCzfx9Il62QePOzcbw+F
BBGBB5XC3euzRPPhtDo+LO6ZacEUTblBJoGMqDOZaKe3k0JVX2U2k+pEBrdRX8wXuWXVN8206B5t
RXACTBWGYYop6T7MKiKmAF/sYu7Ne/SoBebIWZh0mwnEmZUZ8iE4FHUKHfrbVrfbD4M9x/tfX81v
OLqfviUtEF556lWH/aNnLTKCH46+QA+yPpqbcT8wIlnlqCYOCN7bg1Y36bZEFgNzs3whO0VbWynz
NG7eZA/KCa+TrLptWjU4rNJ4QL9fGGuC7yl28bafLW8yPzlDnn8AWEAJNejvpZcDWG5Q9/gNs/M7
XaTeNpqBJHYqGu+jsNDXRRhPO7YxMlHhJ46zdG93lnUV9rrFkAUaJm+XaJ9XAaEyoR3vme/C7LDi
fIMDQe7gWLp3TLqSQ6IhOCgIfGXPEAbPES8eP6dBOJjVrK4qFEb1Ss2OeUmxmDEiYJpUKR32KLpT
H9lyydJXsm5IWQ49dC3Uy7rA1pNP2pXFquPLxC4Fy1PUbXDuGjsrMBOALzaDqjmtqD6d2WRjZoi7
qm/zDzh20xcSj0vMX8JD4+Q1EePRoUS2V6L1fHTQCa+dXG+Qp3nZIZmIep1rz76yAXqsyU9esjby
eLjqu6L+jMsIZW7dbrQRPWoUpF+1VHNPGmmpTEvicKM5zTHPCfHBel2zIPAOo9KKM3moaJdHaiwA
JY220jAG0tldLtdzXWZJ5Rsws1ZtyaxX5sZHC/0848pIHEKMGJdmUE33WpZ2Ov9WzGfZL/CbacmT
FbxfyP4ajJ1eeu4BhJPx1LAauE64TsWhE0C7a6dlgW3CN6+4I1SGlrA2jKeybsptGulorqsRH1mp
F819gdHZL1PGRsgHiREby3A/TP02iowbPch7hH6VOnSoiVcA9Dt3RerwF6Phd97YsrqZmuwUQ9v3
UUalrLqyft0HKREFMPH8RkB00dHXi9A0kfmN4fsiCU9BaH+KxknsI6jrt4Gcp03S2IDa0yc9L4r1
AEDJ1xIbawEaYWhLjbx0xn5g1Zd6q1LNAGYxdaz6BOVwpwQ+DGROHFHwk2T+Om8rxwuNVeguZb/i
T5obfNSQifKXGQM6lBRoVrqkf6GyUtxcCi88ryH8pqFrF/QKMTqJ0NZ3TdtqF9Zclpedhle6Ga3p
KRlagaSwdVw2H5bLAkJPqquZfohjqpX1xTRJ8xDR2O2lEYu9U/K42Bpe6xSns44jdwODJ8IOSs78
3EXBgrUrnhtlho8JzoQvttNOj4ZqhmPuugrci4fLH6PxJRPECqtHGvgAatShlzxf2pQyn8+mKTQw
pjqtxJniOXO9lrWNmlRAAhu1ebw3lSi2htCjg0iZgppZafrJ1GN7MaCWSLsuLmOAljg26XQw0rMQ
LnpcorE91kevohG1y37aabbb4vET6TZI1PSiumYozwTGZOugoigA+inIUdLTdcXwdx2HvDnkHLgr
XfTVRigyAvjGzdGxkRwP6PpIphLTxdyJ9sPsEWqh86Cep1jUgHUCtIOMOEr1VUK9XHuZmPdTkjTP
kYPm0C5j5yGiW7ksLKgjmqC+gPIbXZH5RnWiKPnKkq0uHuWEvx3elpoOjriZUdjpbRaa9SMsoHSd
ipm8DY26ULOqaZelgO/o59NtxYLjoezaDP465LJZiwSGVNTBScOXBJZOol5WAtYmdmw/TUZ1NqI5
ODrtQjFjG4UY3LCg2pRFtfEaxTdnx321WP/XVm8gAe7IZgcxFF7NThW0LHtmfkb3svYDlq7F6gmx
bMBZJXZKAQUKyBXBwc06EpJxmlgbw4usK8nB4M8FhLMKiNFe4J/yPacPjtQqll8FtgchImuOCorp
ShrR9EINrB5i9IQbo9TrY8JckCWnZeo7KfJ6x67XuujoT28nPgARDg5QPD8OnhxriqxP6BMX5t5C
ohMOqq+A+dhtw8plCSyUj8K1cJ1iRXZUXe7aRJ+HFfWicWGNghUPh4Jk+EJ42YLDW8B4kPxsX2VJ
tC0XdF5Z9HcyWFbEXReTOwrHCGHrdRMUnlqlRJrsmlcUH5ffSZ8bVhfRZYMWmaS8yQJSNBZspboc
mFNjoNO99IKc3tocJ5h5rPHN6DwO+pjPh9fX+/8a1t80rKCNlwbnnxvW26j88vX/HdrsqfjyY9f6
xw/+2bXKRYjD1NJbkn4W6Mp3ijKAZRCh2Ne/45W/01jIc9Yl7eqiQjXFj2Idck4R3726RFnG/5t+
FfHv2zaC9sEQJlwGqCwYRd8U2zWgrCb3vHKvsQVaJVNUskFn7YQ/wENarVuPQ67UKdMq1OF99ZiF
1qLtcM562WeMEeeIwxA9BguXvAAgIB44vEOWpFmdMHqDwjyj3jk0aMSheGnOFonngOnPOVdEzVFD
yOsE8tmTZ+Qn4ntPhjZgVaqCdYfeEocMdMRM9e4Ktc8LuPj4DBDApgKooLYUZb0SmguI3tLB34n5
ovTEtS1beArN8FSOw8gjht3cJJS56eKXNksYKBshWTqle3aMcTegMMWzV7x4aXEig/Q2GK2I6W2/
xdt06qf52kymC+zviGASDX9M/MTYu1yX9fxssbbKlHwuHfuxntot+7XMb0hm+RDU5j5uXGSPAqVv
2QYzGZzuWXbGY6qyJwfd81aEwy3BIuDn5XXH2JbNePaSVIszDfrK1sgmBCw57JR+8d6rQd2FxnC7
qKp8F67Gocm8Z0bW3k5G5h5P0EXa6+VhXuyl2tByYYTwTSs+6osTaEyhcLIPHyrzMTLSYzhmT02d
EE5onUEdshS3zXZj8oUGM34pu+nazPhdTUa3rb0KD4G5BIjyOh07MPuFjsxBL7lQetQA+7KabsXc
OtrEqdf5wBxL9JYMEENtuZZR/sSilWn+EpTWMcKjNG7xF/J/0Or5mnLjutOHHc3DhXRpJjUlLiqn
1HyVRi8G4WsbS8anNB0vWHMwWSnh0CSvETnm9DAHHUvNzs6ALhjamiwDGASxm7DdMOfLxkqOqGQe
GrMmq8Ma73JhrcepGPwiajocBvFTgVh7k+njs1vOF0oPYyaOTUx0tfMYE0Hk1saVN8S87AYoPHq3
ny3cZPWo7uba2mPaBVjTGPsQRMBKE0w00k4xSu3nCwyJ0WYY+H1CVjKg33InjHNHF6HnBv5F8VCE
8tlDn4K1tkEJF2ZHZAB3ddPfmWP2kouEOaRddqhFxzsjINIpjbuK5TirntnWIl/CJSbngusuCxuR
kflIXZNskbYTOGs6LET5Ob4n6jJYFYNhP+KkmVhUcjsy0zxXaDA+JQELISeJpjU7b3VjYNxdZ2MY
IEZAETJ5ndrXzqSOdWmpA7EG7tIAaFcwWrINLIP8qtCqaQsPWR1zyK2+rmXGcyfbT5Nq7Evpopzm
riljuEMN4qhkTe9mrJ10Hp4Ch1gb7AZ6Bu3RrAvimoKHfEQUtp7N1otXOWIJoKhns0g/IcohjWTM
INYwn52NeF0xJ9ogqoiA/AFSg4eCu/LoloxbbKc+Z1p0XZQmbArNfCg15Ar4ptj099YTDOfmuShA
aBdaEm0yQpVch1zhavbsbc6+d40AIbiWHW9c5G+UsYn+XMoS+HGdQ3tShN+MutwaDrtf/hYLaZbb
sEZzRzaF6UL4c/rdqHPTTanz6Gj2udfr4RCo5kUbmgvTTo8/vHT+Zir3lxEN4ACWljZ67EW8+RbZ
Fie2Cfo3RYWlljixvu4wYI7n2KrJCpP2b+aPfxmd8GkeLzSqJmFK9y1+D6JjX9gT0Ywhjzq9cXrU
MwPjFZqK33zSMlr6eaiwKFvRSOjsVwmifDPkGhxnNBISXPc6zZMXcBoux3EiB4YcoK5RiWBE2f76
Wv7MJmPI5fKZTIptw2UszH/zd/phkBEahRe5bVAw6bKijdWqO7ivZJcY5n7QrMxfvi+W9Yum5XT7
9Uf/xXry+tlEquCfgjmIvP7nz8YEMczJ5Bb7Nm8Mausc7Sm16HJcXCRlku6FNz4P7ai2dAHqmKiW
59aDH9RE03NkB9yu80UfYgEAn7L3QCj4Sd9sdHe4GIiQhUbGthEF3Kouk1NhNzhi1e2Yhw/CirBV
jOa5d0HCjmXp7SyrrD6GiFJ8AH/Tbyawf3MLMcKGQSdthu762+mlnsUeMGMTWpvebs1SXAtvxjuO
MO3XV/Q1LOntHWSS1wgzhcE/+I2fr6g3SHfkX3KvevAp2P1dTyhUNoJtOtsfL1ljnDl1ocxvMjVd
O53Ib6KF/mDO4UutOJeXUoW4whQj/kjaXEtLOfR3mmefjUbtIpfj3gKzS2x7ZKP318fH0NKnHYFC
1QLKji960bS3RTo+jLBIt70em0cgdDnMnA6nfBG/BDFcsSLN+C2ObrkbteQlKOcHF4Tp3LEaGytj
j3J/jzc39sN8fuVYXEBUyny9n6+diQUDlj65ZeTyqbFggDmSGuvXF/JvThiWK4D7JAEYOgCTn6/j
jM6lNjHO7+cBfzLlxMjJhoiX0PjB+M0w8S8DYJ5AS/CegnTjeNZbY0ejTzE+wqnA8ahuzTY+5gSs
/frrvD5Jb+4Lx5a6yeic8etfghjAf6ddJgTxsp6qyIUfCQsP5uflpAc9NO26hgB33dx7mn4eAi/a
ENF8RLn7oU2Szy7675UOuo/BXWLsFQmGq8jjdKqm/IRC4WW2B2MD7z7dZ4Y9A1c2cBsDxrgk02gD
ePDeRRGAOs1ljDjFkw/Nd1gxXe1A/9bVVm8YoBhMU3b9iMhC6PGLhQx1VcfpSZFDllrh5BOlToEq
2blasvILlse+Et1tWejRBlzit3jmf9w5mX/zxPK7wP4lOIdN09J/vgEKverGcsqLvcxoFFSUx37c
9VTw+EBPMuIKxJRbkPvcc26BEQ5a0rTYsl91CfdykGIctot+OwR0zB3OHTQd4nFIKmPtCpbAqbLP
AUZ8vw+sc4SUBe0qJ1GF+W7tJNOD0IfnuRWr2Inf47ijqqr5wo027tJIPEwUYqsqiKqdkQ07rxpu
Q8vuGWVwfzKHXQzkalh5mpms8yDzdro1P3hVo75xlf7xIv3NQ8I7Y/kPgh+6tzfXaAhrkJWDKvYD
xk1KHOyCA38dE0lKUIW/+Y1I+cZksbypXN7CHGvAbdjNvHkma9OY0C30BSuMtthIG/qkGyTHgDeV
J/n9EEKMXHmiQVI6x1SSUAGGGTZRCsC+DGwmxh68Z0B2Gw+Byipe9MnF5H5mwnGJku0q82D0RR7V
/liUBmPV9jlP5tsxQyXkLC9jbrPQSJ+CYalSB91PZnEiYG6djKXuU65uSEh3tx2/0tf2cjZH8jSJ
0mRsDWAeNayfVIPaVkHfrTJGZ4cRUMlrExQUI5CuDlBP0Q93cUcj6TKK8cnsGmCrDXdNF2IyNj0m
fOpOT+U1zAtgx1Rr0iFDc1FILf+g5fwvBLlwQ1a92kqzaTfLY9SO1rl0hjs7XBoIwqp4nsiSyGqq
JREkJ9JZSN2s+H83CB3qxOIR64L60rPG56br1gNGXNaV8Sk26Fm8kVIcH9VjEimQKKbtGyV7BrKi
NZUc55zhXAO2YdV12ZGmeJcHvFniUHFj8nTYQ3fKpPUpaofimEoLzTM8fL2Z/KUxQtAf7wZm2xfs
sM/E3T/qTfy797H9N483tY617ENxB/1lpwwJL6kBG+T71pmegTretoL3nqKRDCwe66X+em21y86T
244dJzsrnvkiYsU5tAzBEn4MBcY67Ypk48E5dVVjOCDdQwgdultsvLGf9plsNRq0FKZiaMYbViHh
M3Ak74SZPVrPpCFsUE9iSuMs92cHaZvGGZN004MyKLdEY1Q+yvveH8MuRVNLZR3SGFbjRWSAaGTZ
ztop6e862DurRsd7DeAVQCO5dX1/a1oMg8vMHjdxk7JkGtitRQPwJIa5udSwl5bTs93O1bbBtu3Q
HQB6tc+KlwhNZn9n2JhuqeY75/v79X8Ttt9M2AyG8tyL/zxhu0O8+bVtv379cbz2x0/9MV5z5Tsw
bH9KO/4YrXninSEtOMOLqJOKfhF0fnfB2e8Yqwk0lDodzCIW+VO1ab5DV8EGk37KQmCBzPJfOOEQ
p/Be/KnQwAVnS854ilDh/WV7Tmws/PbBKg6aSltZ7ZQToDHcBNowELyZC3DEiwF7uOwWZEHeYr6Q
C8aA5amzr3Mz5gEMcPdgQZPndkEfjAsEwV5wCGFot5Y/NMYmD+3xMUfZhlDdsAzSsoEp6AtWofes
gYwWUAtO4Hzpiwr4ggEPyIqLcG0vaAa5QBoAEPSQn4Rg2YR8HNPW2G6tqIavVCBrYDJYPpoYk4Cz
tfmhH0NYJbG9RaHhrAVLKl8lcXhFsqu7L6aYnWxkYJVQrYniDi1V+RjJvt7pSpuP7SuFApq//ZnA
UNgU4yunIod/fCqbqbtPQYFcjrxLbvuhYZWbOTeoub2TSNDhu3kYfoIuj13ESNV+dnqFzptWO0hE
s4MFxds3Jt+DgcFNWZXYmADbbW3iwFfEG8qrwvGOITtSqxzTazZnEPchfq2YULmbLCQkpk9BeDTC
AElZm8JHz2ZeeuStHvp21vaBNsujmUbakTKoYiNaz34ETh+XlChP4KJQudauBkdkoE2QZHJsdEyS
lyGD+h0Qy3yr14bFn9rON+yJ25MTawFYB/3OHkGWTMjPNu2AwShw0vZmTgP+IFgzW5vAsDVOIzwt
CwKlh4UCL+yTyOMWcrWR7HsFGRraVvCg3LjcJklgf3FjnPIUiXpyChFlcl4u9JVxBMTi5rBF48h1
90Aimi05IwhD0Vxt2KvAPFhwLuBbvM9uUwwv4TB523nB8fp1gP+d58a8MTn3QZom1T2K+uTepTp8
YofDIrqYLXHSylRduNpC3swFv+TYg6BShezXoGO662hB0gQLnMZYMDUA5+/hvlHF0WfXe7cv05ux
rLWjWxjqSkdCf2HWLOuYKwN98mOp5c6+1/p42jYgqtUKDAvMnHnB59hwdJJXog6hsMY2WjA7+itx
p17gOwCE0NLOHkQeiifBalsHImxgBdXJaADo1VI7rUZ9zq81jSYa5eQKGUZ9amz9qcxqJ7isgTZF
F9hZPthx49wC59sFmiu1Qxv3ZqDvSASHqbNS3lB4z4QQ1YzTg2m+mtXYXre97ubPNO3BfGkWzKDc
rr+3cAdeN24fNf0GWO6dGbS8RZseQElWeCSfO3q+8oIWtEkV2RWIL43cdB8wQ7ivTCdt7vVsMNNx
jQir6Ig1sZ2SLKTWcluNiBXymq84KLnuuaqIPrYTmv8NEjLxcY7qofMFMKNzDe7H+SBY+tZwFq1J
3hRETgdfkoDBHuwHb8UJt4qkqdFA9+V77lwLUyiUb2rrxpSpP6olDkJ0XvLZ0YJJ27uFEnh9S5Q2
q9Lte3borwFcwRj15mkI8yUIiWy4lChn7hQxyRB8bCfUqqjhexSdY36ZTHSdO4a/qtrT7DrFWmmx
RzElg8DbsDTnI3GJNBDDRiHvjBA5MPk+GWWrGGDLcfYBl2CvzAZb91qc93kIZJgyxCvKK6Jz9NIm
d6+OjO4CLJQl1mUJYi50RgdmX1TYV6Oyx6218PSEyBSIIItr7NuQzu7ImdQvGhtczyrFV4dDLvcG
xpmGfSo8sz6kscdzP1rBonoxOzp2w9kByYx2haPcXRk16XWhZ5czvlJn1UirvBwjK7oIqsrZlkNn
khhrug4PlcIptu6LXuKytPWjCxUJ2WqyPKvQlCQilk0DP0jbCjaK750Mob2to3P2iXAj8FYrCkb9
fXnrKocKxq7VRyuB/EkMvHeB65kc+7rBMjOaIc0vGMXVPPfAw3MkfM/1VH/mHdWcqR3t7QA7wI9V
jK1QF7V4H84y2LLld+9Z97Y3Jq47Xg5FdshIK7wqO5fEFm0SR0Vay/MMTZWhlly3DlsMjs5gD3lI
PKaOjNfER7kfFZbAkgQwvdonVj1eOLNDTrOFjRDwE9umYUo+RbgxjlZdqjPpb1sya01WEwKRfGdE
2NUI8jU3yRTM14x4MBywJmmzorqfnbI7TLbqgWOQTW2p3KpXjBMHf26Joh4ylIiwGil4m1F3LwCu
sdzWDWtdgehf0d+NIE1Ma6XLGCQaCPLragphRbMF25iJh0SbL4ADnC3PCnttxNE4m48GnDPehch9
npSrdyfpzPKrYl2ztbrZ2KQykHu7rY0P2sjn6V4ZriuQfVvi6Sqyt7rsnIqhfuh5Dk9wV5rrRYV6
ydS08OeoSC7TaAQ1YUTqnJYWrCoG6vtsVp9q14wvJ1xUH4KyF+cgkIBSk9amEsiRC/Yumo8yN8S5
JZ+482Oe/GsrccYdPpjmiaEZThGEaAZrixumnWO+MnPXPuRe692kkEYvZJKWnweosqtqzAXw7VIc
IhF+oLuxoajiF80Kh5QubTJYJaYNYklJtk8RiI2Jp/xkxbG4MLSWVC7e/sQBaUa1Nllo0XDK7l7T
e4B7fRu2UFDh8nm42cgfHG0kQIxQfViyuA5JRGBski+TXMAViAj408TgwlTkoW5Uty4ZsD3po0tN
AZiSsCyRcBI0TeqxylIgmJz3CH5cooFI04vD6K61pyq+eS1a/1ff/66+N7FM/aq+v++eop9K+28/
8EdpD0jinbAES2qxqCiRT/5nc85u/J2wWQsQzoMUWpgoDn/YnUPGkAx9/6zrF/CFEAZ63wVv8S8X
53QBP5X1xAGxJWD2srA0SL54Gw1EVDnu/8mdTh6I1Tn13aGapm1ug37Kc9M4pCOOdF+FIAtby2y/
yGmKdyMVzPVUF82+wYVN20paZQKga/MKKo6mybpGadsuWj4sHoHLKmcQvZr3SPDMYLjVnAlsGyW9
QlNwHwUjQus95Hw2XuGgavrjLNCuvNxU+bFskqb1KHxk6b4YlQOPaT+weRjVIXQwrASHAIdowmLS
rdX7SnGR32sFdQarWSSQG+SjoP+5lqZx5UKY9VHeKQ69Stg8JjrPPDCriQY7NwEPD1l8DvI82tWO
Phv+gLHirsj16G7uSgOZJfO+DCHA54G54Z2bmA0W7zxKqPEs4ozxrM9WDGitDPonT+LjpMmg8o3T
hphVyn7fKxUEROYss6MXxySEAk8qwpwOyLeHAb7ghe7MeSGXyITxHIWp0g7EIiyE0VQLp/faJPtZ
rCEWJ4udtLJ0Z6fHFCHIAkXZ1XvCwgK5nEOpqtPxFttq3JwqAl3oflY5G4xc/U9T819B2FnCmHTi
/9zxf3hqI5rPrix+Ohe+/dj3c0Ha7xiyWijFlmXBYtv4rqhhqP/OAZdFv79MFr4fCUu4EeP+JebZ
ZnxNgtF39g1p5ZZpMbHF1+mYQM7+VbgRH/FDv4/sDDMoXlEOBuYLOvqdn+fkcznXmNV6+yZXQKr9
Ih77G+gwnQ0EoW4//XBh/mbvu/xhfw4XXj+MWfOyGPUAtOlvh/KhNS62ys68ibSp+vjKD58IiHlg
9Eo5jGmADR7x4k+eSprfLGn+9qPRE3E22+xKlwnKj2vSWEvl2JXSvGFSwEd74Ew2ahp4TTsQI+8g
GlPQt6KBx4D+Ben6r7/5z6P25ZtDlEFVzwgc2uHrAOfHj9eNOCxQPho3GZiE2Hc19Q3qC6w4JmmB
Bu7/2DuT5bqRLE2/S+8RhtmBRS36TrwcRVIUU9QGRpESZsABx+R4+v78MtJaoqIky1qXlVVERgRF
TD4c/88/wC79g2TAZYy8e91clKHis7fgevlemdDIJhlTNPB3hGXiIk7RfO7WIV5nSIziRzlA3fdz
j4uPztirs2wYh9dQQl6s8F/wth2kzjM8r/GwUPgZJPt1JVQzjFwML5Jgsp3L6WSYnqNix7QLsCDb
LVWDc/bv352h4v88aoQbIoIKIJVxHn8vfYjw/xoXsivu4F0zVkYao0s1YkwYkXj0AOOmvVxKOKG/
v+rPffW3L4Z4OoaJadhs8bsBE1q47i5B79wVzoTn4ckeTTTZd7tYurtTrHzg44+OFQI2iCcn8N9f
/9eJiX8eWg/BIZVx836uTHHclCztDiJ9k/hsJoyOcUPHXdC5+f2l3nVmTs+KKRczK7K54C9d50SL
obHt0bnz0Qrdw83G3hpDB8rOxCM6YSl9/3myQzM77brevhlGY1VLOQC09IfP/U8PDsWP1ZLd2vtl
1Lq+1cadncDqHjomiY+zUHvlAj1Om5N55O+f/Z8miYFimZf8n/ile+tInKAtb3I5MlC9NzrDEpJD
Wns5GuP3Gveac2/CSJ4QBEb5yYiamJkl3WrjP4r76tpeWsZaPu0CzPNK242uBljie2egesqyCaou
RlnMsgA23HwRI9ysDr9/iBNh5t0UwTpNGIVQQIzG+9ZaUaXJGOnYuUuAFbvDKvA4P40bsDP51PcQ
KypKvie6sjHKDzhkmDsYt0Udd0e6wAAOeekjCFnnFXdEJ7HV6ynU/ff3+Q+roKAmRkoPpQhK6LsO
oEWK6ISXinMX0KBHY29esyNJZnSMJTwpuX8a2WYH/WntQCzMqGbPBTQHm35/xXpI3cIutbqbJXbb
AcEMz0m8mL94CCFGY6rTeyHu7YQvYAaP2jfj4Ax++DEfDVBD0t3w6hF5c3uykLctJkHu+SycZkyc
XpFi1yD3IDdJx5NoLzXytCu8L/1zV/BAqx7bP7RSeYL3j8WT8J2hrfu4K/zirbBGZSywOU3viHZC
VCP1it+8sIoPQH16ODZTNs3bQkzFsHMDOOPAHxhyHeIMJGkDj8Czt3qRlNsFIVRoDMQBE0ZrOGah
wgekcVLtbUDLknVne1grkaAyW5+kVafDzhZt24MtwD7f+rHI1M52bWZGoeZxzxYQYpRUGLefSDZ3
WHxll5GqiysECO3NVMBc30WYr4wbeHS4r2AA+cHBAvrFptuwq6gDYGliFCa5vyl71XS4wotBZ80u
H9i/L7BEhwnTeYW87WyMGSDc4ZK0wUCGvGCB7TzeOsKSj2NTkS3vJUJ8jGm9oxAoUnw9e3fqCOAO
0n4lwyzW/RbpQ/SVlh4pCU2thvK4Ah+4m24c/f7c7QgWO08ix79y0xHVuJySC5tmzEc9T864FZjI
9XcwShz0NMHQBCAQLt0JAmalvBVpXfVbAJgs2UUFJ600G9l2S8aI0CYFBM5ljAw8A6ijNCD/wRmA
hk/ZKSr2KROaCNt7SkAW4kmyC+CmzR/TQpm4DpMKAfGrAkpCCi+uyCcvR3ZmJ3MiiQhhtIW8QAKJ
YTlStu4KzVTkED7Z1hnMj3yJzpFMZTcTJNiXqCnDFoQoszFhKvod9Ob0pnf9/tBDbOT0SMgBWRSf
McaFojvhKwcP3P2qh7YFae3UGe6KyYGjVPsFuCX4DK4XEAYus1cGyvItHZNi2Kwo3Xb2yOdBujWg
uk9lQB9TTFsG1klCRBd9wY4aAGYDMfLV7+xwi51zKh+sIMrLy6mJVOlfNA2d/gcxJdiRMQCgHotd
TXwkXMJBwwoixgong8Tl7w7iHnrhpZ9bMFIxI9dhTWfeieVnK5tCj9sti8YEeus6Olgmm75a8TFo
y5I33RhusJ2ix2S1t/znLppR2ZKphad0TXDhp8VSfDGdkDFSIzoZtxMpOekmbtFL5ppRiT+hw2bq
N0igt0Cm8immAcApER0OrmsFzBDb7iPi33BsBxtSwTNoHEt27qd3o4gwPVp16D8nwUxIXW5Tr+JI
x2pUzxBDkzV+PHnpqjXzz1HvsfD4rEMCM9t93UNw3XTM0AiXFY9fr7vAqL+8oIWxTLrPGMK8K3Xd
XpZN6T50sOr4IRMkMgxg1mBXIoFt4Md1uiOygH+TrkaVBLSLmbltUieQfaCqjgJeTk/EQrXB44mf
6DOnuKEJwRITB9xV2tXxVSza5R53HDb1N4WPWSOp4aKrBFEXcQbYJidtpF672LxKA9E/KGXyWk53
W48jELkHhfa2JafHxTAl17edmPmfJe6x/YdTjkOaTqRjrHyRyacy1MaBe8JRYe+6hb4/xWZ4VWEi
iFBEY81mRK2metQu795B50g+A/O3QN4yqde8ZTDAklCviJXJqknxukKzNQXPJ9c2QBf1Kk26exen
3ROGY1S/S670/alQWMuOkJxTKvIJ0Dvl0PQdNwNcW7z6XiV4F8hwz+kd2TeA9xaZFQkIZ1+V7RXD
iG/nmrtFO8DGo0xQU8Id2YVNEd62XbwPnJJsm9EQ6XXpWv0+IeP1GVYA1mpTCz/6nAho7nzizxDh
A8awXHVWj1v1qcAZTalSrsXw+nb4OWUka+IZSGQPtI8Kwiq7YiOw+KABgpMIzjWB/0x6IpbNbDvc
IDI+YMrIauZiL2sn+QqXmYs3pynkIEpdDhOYCWUQO8+w6+e7yJ/VaxWTNcUJIqK44x/j1GEDbvyA
ta01R5US7OXM0Q6FAajWeciXvmmUJ855nPbSm6zwPtcj6Y7kznG305j3R0zPnZvBDM+gqZwbOy3Y
mUqUACT5TZSrfoTK7lrOmMod6wwuOTSkhlELmz/y9sB63ExifKoHv+SdDQ7G1cuUi4eiRC67H0zy
0FtEUJUhRcXgj3e6SFhGb4sArEg8UHLCwrbER8VXoQ688w7u6KUMzeXrGfN4/OcpxwZHPhUOyt44
5atS7nfHLvH4qjlm47uKjZz3MFOCxg25UPixLLeLTsPnPoKHWUIIpceer2RcpQEzvu8Vd3Iaif5S
OOryFCgUONToe6cnoZCatkvVbbwk7nweteYDFR1M9YPbErlDSET8mA/rEm8GjqMKxv5AUeRG2CZu
XPpeH7VdBM+eCXJ1rYgzQFxwDPGXyHmYsZ9DsuZqh7yupIhRxuaxfApTyUTvnHm5PT0hOxE1sgpZ
gfoWitDpwLvOlnxaceR9wLgVU3KWbnszc6R9QCLrPLSQHrz9YKq0FcMjcsxNxXjaNjGpY0TJCrGO
F2U8+xpIeDguMt5idJHDjiMnGfPWUKgtMSpSp1p36LGZ9CFPUZoEIDkOzNcmQ61flQ3TatWk+Qpv
9WAKVA7ua4D5r/CvmFwQ5VkdM9VjyJox5OmEmiCrLE9Cbz9PojvqPCAGK4C9E9wvPX6y24Ye54rp
nh08o3ljZeGn48eTDX1VjWQida3V7mFhzNVFPYX8aUTpbvcRJvLMEEkQH2+RjBArVJzWvsUl+Jnw
GRZ5SpHUHMn9gfMK7ZD28vQC3tYic3CfCpd1wSysfSrYcU5jN0lNuNQykLK8iFx/xd4iuTuNTx83
zLMCIOBsajq/vBZjxBDBd7w/+vBaL7JU0w95GxCY0EbfJUmp07bup/5oFQ2iFNMXRSrpIAdhVIRL
aYJ03MQhvw03CadryOEKDNpQKgtfJswRHeQIAeYJW6Q21lZ0LiAEpEx883PzQNZcM/qgaSJTIo9I
nWkKoR6PWte5wRmoPzLknAe02i2ml1XKzBJJxw4jXM87kOC13I5FGz96Xu58wAdgveOkzqC2cf4a
t8PMon1aAf1ywP2xTQQve0hM/lhMhxIaiJiZNmYDIgs69fS8ldPAotCm/ZQcSFAmAaLBGgS+7AjD
au91muumUpONpf0+3EiOao/xoin8gpTnHvUUMbrJc7J2QMoYlvXUQuvHyYny5TiMU5N9cAwv4xzX
fuemt00UbRANXCHNW0a77RDk8TAEI0VIapXx46lf3NCL53kF7pU+zvsfx2ipP9AEfMmsxCKbrVDH
oOogyvTMHWL4iu+pB29EGL2Hh3FhuZ1ajwm8sD3SwmNH0vm8bgcgz5gKRYePZUEAVpBLPmgbzOuC
w3XhHewmIvAn7VrIxNNSn9P9K649XznOll2zPudkvxwbB9rHFnOp5jppMVSIl4p6ITQphHQsGGG9
codovyxqsC+Q8BDYVSSQxreIXampRh9BkUtS6rnVuiZ5QvDpuiqZrY9p4fJ5+lry1y52eEleQMgE
CCB6PW8mRhwFHEbUEzVObUq6LovIJksHKryFZL3RtDROB+WyYpWdvZipGmcd9gR2z+0lqwBsclvq
A3oZ3Oly2kwS+rVPoP9t+a2lxmR3iSUhVmYPd2gOPyZQWk3GtVnsyLiTaC8Kk8YwsKa1ZMgnGNgu
/fGU2ZbHqX8+y5jIxYXkPoeoold31dEu9Er/nDMY37UJXfbPvmBzG+uU1WoNc/fhZM5/WjfjomRx
jNkwCZenU+NWpt6UCbmVZKxg3p/QK3mYF18+nRIt24F1r++YQoMJsssTq7ywWnysU7MyryvW1VvO
dtnRDfDK9afQVpeBHJlxgyHHBGUXX1lvFUYHRmKxM9dlE/nnQqy2OOfAtgyGlDluoE/0Zyi2x0Pl
u27EWYX4D7tcnYcocoDsAhMdCM7DKxGFxbaRJOSbnZ1i1MJJhw8ZiPVu7UxKRLAwH1aTBPZWMgd2
/T1MXWzuYtq2B1waCM8N9eAeuHL2AC1l+YTyar3K4Kt/kiSN7xQzhNWZ0856YEMk6FyEtY2Tly+t
294K22VLOd1Ee6/3MO1NA+tllF7wWhCX/a2iqvxOk0tRbs8V4Xq4oIFcKPvKoSg7qwBXPkPcC4kL
hLZB9jDKtm7ftaj1A2/Jb5BtRru0CPN/1XJIP4bU+Mt2rKHHlCqwz3QU6JvYk8mnDJ++lxYr934X
NMS4USk3cXq7NhYnVhIsUTMg+ujhdMRT+HRCZ/635/unni/JOfRLf9PhydVLi2j/5wbP25/6N6cz
/OsEE9P0Rf/1k2Q6dv9iQIdA6oTrAtaY1sO/uzw0eckC8THchNqJDxe38XfCAUZfLIACPCOE9Ak0
+R/xOt8Db8bgJoC66nv8NqPrBk/6QSRGYyIrR3bKt2Kzr/G/ChxWi1XjOr4deo4+P7yg2zfo8ccY
nn+6IKg9fR6Du4WO6Uf/cMGSp5aurINLDyLMzjGRf6tBr8Mq6o6ppvL//fXe43zmAQn94X3RXsEN
9R2yGBcEAaM59C9Fm4XPhTlanIpVFUx/crJ6j71xKT41LQEaErbRlvz8aH02Z+lYOv5lac7guaBV
BS+GpSl0U1ZVrMgfRVmwXpmD2n/8lIwkWojwC2ijvddNzl2Jo4fV+5fKBZZuIsnR1woaQ5NLKaN+
f7FfugI8KCMQF9mAMKUQ266fH3RpK1WLJfcxm6eZxxGQioQsXZtieBoEu0UDDJddQOPluKN7Dsms
gS3HloUs8K1tgmB/f0e/fuSQ/l0YAuRiTvVLhk9BTMQI0u1fRrPP4yLNzc9s2mln/8Nrwcmg8coQ
ZuC8G1Bp4dkVDAf/0lMzeIJvqVeBQvl+NGX17x/LvMcfwXsI1+D2xtFPQFlCXvjze0Ylbbaf0b+c
kuy7chFec4D5T7sqp4vQ4D39nVXq3ccE2PbFQObZ5WpScYto4jBzkpA41N5/6nY65u28fySTs0Tf
zvSu38sYowSW7Go53mXhIp7YnRoo+IhQfVe9Ise3KzkRhZpJahpOOhu8c9Ql3htl4b/VN/3DCA7x
igB/NlPVFBk/v9kEyVOShKV/uUSDe+GVjUO2qSmNpKUYoRx86n1ZutTqekWbhu02kzcwHVBWkD91
oP9p9OKIHJPdzJemB/7zzZRVDGW6lExerJ3uT3Xq3NAb4CQT738/ov7pUiGCYDpobC2/9NkJLuCI
LTrvMg94vXFsFKIEKLDUR6iu/tCN+HmpZ/k2diC2wJHD5XK/DF+ZDbCMO2ldJGAESPWJwnlqPAKX
VxMuPuFoFf1pZfp5CTaXxAVP2F6IPwkf+H0zn9Q4zPhwKLmwE5AEP2oo9FWv4MHMFr1SBbVnfzoN
ZBHY2Sm/rqZ7cCmshnIemnl3XE2xfFpB3qAevYKmbJIMvvwuN7DMH77IaYv9/1MCxgehq6cmNpQO
D5LZu88Pz6fwl9rzL1Rl1wd7xSCpzUPrkDqqHKES15qeIoeFvk22bSF1uHcY1XfYlQEL6KLi5Ela
Ah8ywUr5dcUP8nWBo0iYyulU69LDyHZUhqAwwSlt3UnBAU+HHhwDeryI+GO9QdKE5s8hACBEeXaL
7mkwXaso9b2LvuAFYgJQ6FtoiWCJ0FbiRxROFm5rcdI5R4cgHTyJSbafd3VM0hx51nnikTyRe+FZ
1XRcwwBUhKOAzXaY8G38yUfcBJCEHiRrGSHS5wgFZj9gwk3JHV6cenNqSInb1b1DXF+Jv9wrXaTu
CeMUV17gravvsS3HFcodLLAelOf5F0fHfDKxeiFZgjP40CP5D4y9oQyfS/ib9HELlxh6J1avSFnM
Dj0B3NbApC+S3PTj1Inuvg8xfg5mjr2kkpCZy/o7BZs5DthhTuij5XHQAdOg55cAU3iLv9yfsto1
Dvxnpwb5qXV8OqHiIsX7iedE3CuVro8uBoivMjZwwIls5yy9ei1RWxt/QfKjV5Xgzh0hXXgcpean
oKF753HS8Ftqc+xeB94bvH+OZaddrmGnhrEbIr/WddYXx9RfYIJqIcxBNQtJM6gbvYqLzBQmpx79
CXy3C5fTL920ZY+pOrDhCSDt8o5Rg8tx8CxCE6WNo5ccAAQiTQqRnYjw4nSUtMC31JnyJ1rEZLVy
MzgrmnQNYmNewzZj/rV2SjxiTe7oTWbR+NrpU1ImgD7IhYDWSzD5idPuNAgzSYSEy6GI+1ZnCAoi
w6VdbqUTsRcNg4DcoSv2ZcwVYVluJST561VUeG0RWB08T20XPId006DsND1u4pD/e3IbV/e4rjOa
CDcN/S/NNDUP0Zrr66qbql2HmZ6zARNwogOOlP1FXrWQCyvTSlDVssACXNtxZ6skfMAwIccCJqQv
thFBoW8iHGYvaz/DVKMu45icCQXQT9tji2OqfijRKe7HNpPyorQNyZcxmZEtrJo7ICOCJ4pkrAEM
+uF75K8oDFwx3mCsMGKHtxSwFceSlWm7GlR3tiX06wHCx2dMEEmpRdoQvsAkhIOOMe0Vrc4+PRgi
BzKGUeY7B1Ozs6kd25u4mIinJV0z+5KaDhz0cVy9Q6P0b3Ry6ehBdGeRmsMnLACM2atcv0DFbC88
n2wsGF/++qWpunKPqGbdKmfiM0ZQfXA2n5svhSzEsKO3rLBp68WZKUaJol3oee4MxWDfUQNuIIrX
B+jNeOxgwLZpcOK7H4H8zqGzyPOiz9RBB6P+lqTtvM+s3LrTcVt/zsvJ31a6QRfd5EgoO0Vqetk/
i8FnfgB0kwNcZ9tx6p1DLVt+UWSBP9OwJHUxwTwQBRXWKqGg/4QTexcLL9j0kHvS1nx5OV9R6UZH
ePhkgDU58mo/QfCOz3+cEM+SZoDiUgHLK3SdhC3v3bodP8ky7OR2atRhNEYFTWa/VEK1n4kHdpEI
OctBWYm3Gyvug9za+o5dCdugleX9KvS7eSNTmy8qYCFcgT80t/YwylvodQxqK6Qiez71Di08C/EH
Ma2dfSsHt7jE9YYC2/UWMHRW2+E17W0WJPLMnQeNHxM+hwPEuV4gbdtH4xJAZyezDUCVGDZ6yLTi
1i2t//YpcWiYnRAvoav+OKiY/TgagwTbdNdvL4neNL/NWaQ6e+PhwZSgMDNkX2vhHKUUba1dOAHc
TNJn6o9Z0B39xYcXdmo+Scmw3bZiom9SgtU9EV6eUs9l6GwcXO1aYxirZP2FoPBIftdy8k1rcUj2
lRjUvin8+RuclI6EntIK/kU/nwj4LFZHXC5xTm+WNB+JfS+yr2oangtg1X3gY7m+TTTLx+dqtUbr
Y76SH3aM3Cy6mUDLCFXJy302z92xsML1gEkJcooY46NNLPz50xT09T0tiu9utX5esFD9gLsnwFVY
Yfzlxsia/FG6r+mQpa9rns8f01Hw5ZjxxB2ByxKZkIoZpXqWo9TrKiUuwgAoaLfMlay3KmQd35Zo
AchrjxcbNVirrwmy8O7DdcmtTV+Xo7MJ+Qrk0YAnPFrNRB43MoLqeul7/8MKP+dD5/jjfZ1H3ZbE
KfWCW061b9FgfMVUarocQrmCyCVuHm5U5OXbkizizTyuc7zBcZblgnSBXVFH/gV0ha+JtOaP85CW
8OhG+7rP0+BLOYdkR/RVFrNXNuRSg2GnNzGg2XW/BN6FFc/YV2VTqp7dfJbI6KEpNHkwXuJpbsG7
IMitx6lQ5weLYpbkb8d1iXQiLWY5ZHABH8JSSpTl3vpR5hkZYHpc7wbCoTbxlM5PYzV0495Wys8v
lnxZgi0iDyvcRAlpRDfhAsB9FmejOnLKta4KsbafIDq78dYiWRpPC0vYJbhoNN/M7PDfnalT16OU
09nCRnjZFKqudjLOElB7h+NFxuJ2hp+Mk9NSNt5l6SSmu9SdZgRLRYI1IWLP/qlcBsxNdBVcLbnL
MurZGEttOzk18w5t35igE2nd60HoNdjAoHKifVQJnwXRmb+1Ls41hxivMHoB4Lu+3+HtWIXrUY0i
v1e1030aHa0eo0r7+2mBjL8WC10RvMs3vg3svVnWQuBeMIscseuavULQYR8abCylSPTOK+JOAKin
lXNKUwFhbwM0Ix/ghy2f7H620KkM+LHmXucdIsvrxQYmaHDolEBa27p5rM5Gxu53gMrlXzLyhpc5
QGuLwQspSDaNXrWl+UXXpWgr0W+SCNyevO8u3/UZbKajGOT3IFvSW1VAK9isuRouPJK/WrrLTbdD
3dNpBDB9j6qt6T9YFX1h1w6TYRenRs266mWBUdTiQRaM/hBhBUfglOWL6TNmWS20mnQtPoALCxsf
iqb60MRVhXbfXSyIwx5frQJA8qHpk6w3Pi4ZsbX+G1/3f7HQP2ChyCY4mPz3UOj/reCfgAW+UefP
X//r/7z9iX/z3N34L3owUQiVEg4noNG/ee5kU//FQRGBDMdR/LhC+LZ/o6DC+QvGHD8Ozy2A9fmD
uj3gPwWAiBGtDjAYBDX/ibrdkOZ/hCW4HXqDAVkEDvobkNd3MGgkJl3Xo+1/y+xVFt8hvCeevUPZ
bnUY4w2Fqx+hUubDQWmvYhVXhJy9LEklmyuH+OrOPUjLpxVUIpluS3K4EhO7ElUo2j71dm1hgdf7
MlzDTU6Q8oQnoDd1/rT1KqwZsRIpRuV+IKVAMq1SNKwzIbKGm1DR3oV86nOgISxvHYGJzhC9k3O3
WfIiiPttNS+Ivw/NVCgJ0UNlGMP+6VT9DrQJY1JwAYcj/h+VjPv+7bQKm5tBrcE3qeaJfkyNkyNm
1b3veeV1nAYxl1ycvKm/d2Gf6wff0Mj7LY6NPc/TOHO6fPphbN2+nY5/RJHdX25JiNiBwYmRP3BG
/B7wFBxa6lb16atT2UF5jQtjenJ2pDo8y6wwx9SlFjlkI9g6MhphHi7w6zaFLdsSQ02lcTIRI5v2
RWVPCuvBNUlX/PqqhU+xHzjZro8ZpuzWsg8h64Q3K4mR/FhNOiVSSztlzY7/IAV4B/cBW5gxSFMf
aVdMW+Ad3JdkJQUAddI3e4aN9jFocqu9Jw2qXW9///aYUT+Odi6EGR0SkjAwPHKu9zPgpKu6i1cK
yVcMVFzH20sIBT65hjYzfPFE4X+YVRuwguswqKxhK51UTPdlHjR/imR4h0eZO0GFbTi4wDZgNu/A
RwcLU5zgivB1UlEf3uDsXOAsyZEB+vcFnJAVR7HfP/svLznAQ42lBPzaptJ/D9/in2gJdi/vpRqx
otG7TksMLTYTyVVYV/3+Wj8DYES4sDShEcJngpUPVu67D+oiHS5lHrivi5Oq3P/mIv3KsnMMfBh3
KUdVXnGlQyOc+/2Ff31IxhAMZ1SF6AM4+P/8gWFgqZ7+r3pZ7HjENqkQVYQlrGvlvN3fX8r59ROi
X6IRFQIds3i/Ry+LtnXKeXLrV1VhuyOOORjFpwrn3Y6EEciEqfywxGti11dtjpzW3gdTVq6PhRJS
epu6YkGksY51TXyHsROdsG02GSE5yZ59pI/j7Pv1nxDXXz4METlYgAlaF5im/NL1csjWBaywmxdI
3D13geanLL5PjsYiqW3rEI+opJ7oiP/pZf36YYwvkUvMnmNUP++XrcQyGSx9YH1dA8gm0ApEkFNV
iUhmvb11vMpV1ZFpUopn9AZwmnZd3/eYW9VQ5KeHvF5nDJfgK6zDV5xRivjgwQPQlwHEEshhv/+0
zIt3CwU3KBAgM00w6PqVJB+ks+zrsW+/ZhEOytjVRnpYb1W49AyqVQPsTORgAjrdWF6SM5tU4/ts
BrhqahbLuPRT/cIArIvvobJ5M2x/EJ+wtnV8gkreFmBCFFhdggUn/88qjTktb6dalIzUiUM3X6fp
UfmDL9A64ItAUDNLtKWyjAu6eqmiOwzThuVp1aaE2HTLmvAuXGzjWeTtFVC3OLh+Z6zpumzOQZNC
v6i/hTPqUWfjDYlab5n+cfCZFFCGZr8CRnJClUWMrYWDU8FnWiPkvu1HYsnWxxVz9+lh6rtwulcF
/2beoF5nBTFxoS3fzM2QyHUbamDOgNvCkxYTPYn4HQhi7aLI0gPEdWLaNjikuPxkiIyVH8mJFKhD
1PxLNtwNs6jZzHS3FCzBqvcL7J6LNObSVk6SK/U1OWJcDVmoxMQR0kT31EV5MB0T4Lj8uvLh4ZzN
DtEKl1ln6fGCwNmFsbREiVn5MD5w9GU0qYzN0k4Gs2d2EWBKf5RRN2DY2PqNLMvj3w8QFEPGoza0
WsNiZ9uJxQsN7Ibhp5bULGJVLWyr3ncAZfwNaoOui62SJXjj37+jI72+33skUeQZ9s9Ri7UcdvwB
72D0yH+HfSbBlC+01/JM6dtbxRAFIBjCkxz5gXkesvKiqfoR30gni80VCWematPY6PNapBacqXcs
9Ga4tDE+Xt+9EsN6wh8xDKnvmyFoBQbenpHjQcYqXObU1MTgH7vUhWCLKeti8wtB0pwE/2EsuiKO
vD42mC9dvUy8w3YBp6ywKKAlmXyMCIflneDhA/n3PAmbCQZLukKUinaFs3j8N03Ai3mIIoavf915
ydSkhDqaFDoYVxOrwL5f4a7W+5bWFHfSQ2jmn9KI09p0EavJ57e0uvWZCrCscE3kyw9w7dAuYGaG
LoKn51/OY2HuxY8zY98WEuSnXzR9NUaKt4aEO05h5HF7BfCBqdsS4hvzG4UQKviM6wv/sI09Lbit
giR0nrHDEL34jiENsXKbNYKrjQaaEtA/FsPCef6QklLOEDWl9fQgo4a/cvKtmMCiGFgbKB1hJO19
PMqne93r1SweGfTw56LzejOl/dj8UiKHcbOAWkndCF4lHW96EDnUZbJsWiGVPk6LzdHyegIB5hd2
vaIHsl2pxcyo9vIcL2xZxqsTHJeoChakL/ZDnAV5PO2I8cQHDaCuwjrhAEZxgPGTSu8wlDr17R1j
G8A7nWy53gZaLwz/SOFS7O/jegZ+pFCg230TBsFkYlPsAebcNkwKL//QOrA3idcsRvOFgRDxHzq4
zGW027miKw6A2ndDq7ZLpZQ1X5aJwjYXCybFt+l8bI6C50Y5NKsIvi50inV93SU+8TSqjfEqwijO
n6s9CzHLzZ4jfKHhYsmxjWMUmmG0TBs0DUN2TLyCsFBYZiXLbPiyYpgCIZTFVvPMeD8RJI+bXLZk
WXpFWNnoCETrsTKDJy/MkiKGWePbWerEjEt7XBRjKPHyrkwvWyMJlofOncYe9VLgsVSqDuEFLIOS
79FsFhiUY3cDjOyy5BZNN/KVGpRK7AVYbpKVidulbVZBQFNjvWfnMhmmgz3ImZ/kCNPx33AsNetS
aU/1cgfj0lSEGUAsy5P0l5D3N2QWq8PEW2QuOO6gGFBT13tQ2vn6nQ4uIwjR/jGq1MqN48c0cmnf
AeyUB5ZLtqNJY83uYaIJhU3tI78ym+wwjB3DcQGwa6GdRr1mfdBRZvkfFlv3sPVYogL/KDtUkdke
uRKCp7V2TYllW3OpX8hO4jSy+qM5h7Dqm5czt52HDXHZs6oir8uK2bPOx2JdexrtkZfuumRukj3m
mkn3EZ4qD0+6a8Vqb2TI3LEoZou3hDxHMLEL9P8MnijHxgAZy9uwJgjJ/DeEJR4Dd80XUziHLcoe
uVVWxKblYFzDO/ZET6QASqoqtZmfVpozc32gfOFs5gwZyo2LIBk34bikhUMPzdHhFwj8Vf/Rrpfq
IXbdGFOvvqdBdBE2koy4sJ1G+YILQmfBKK4t/zrhTr0tgSp59yVnzV0PpcAI8dUvqrXHZSqs++eZ
DLH5wxpbWPPMVkVnEE7dTBoC+XkxwpyOjEQYgvMcRNNN3+ER0W6g5dXOFfx3ENwkGiZn2/GNsC3H
2LpbC3bhqfeXLVTmyZT0az9rmOGg2268gUqhh6fYdUb/Y1ihBkq30NzLxUK56WqCVSVCGydhnCbp
cD5k7GTVVqzVvK67OK9Wuz8khKQYRbFOCGQfyLQnSEweplik3i6gQFsf0sLNWja+cBAXSmPQtfH8
wXW2JA3FBDPh0aniHe1AURCaLtx+mwZVeoSWPOy61sbFMYmR2545s5O5h0QuZMdvBrpbObooL7Bu
ZdnW/qdRdX3Rntl4YUgcT1t7WR6WYfGGa4s+kHWPrZVaHwe4l9Um6MOwxy4IGlBr8gVEL8+iJUCu
s7EntBs7nCiq8izJB8ika+tHNQBs2XputhX9qrroq1MXUfOa4fExLbsyHHT3LYauPY7bUWBLRytC
BQOZMUnTBZjclHaADX6CmD28QdZkleUZpqWUtdm3DA80XDe3bYRNXLtzgkGvIZ3kwcOzC7Nk2RW3
f1fftq6S0LlHX9DSO5jb3GyosvZqGXyadSClv5PJ3CfoVmy8MMqjnkRANZbYMxOmJ7SK8Q81smAa
wto0/tdBzELC5O4iUz72bOBMh8wPzQpH5KOpMNFSJzhAFbqaUyy2PCXn6HLtUouSFAvBia0He/GC
XYbuY+quZzRX+Z20gFpT/UHeNCcHUcCcAYrBvASH3rGr8/Bz0CiT/eNIWJzxGYJKsAY5dgHLZKAU
lX1UIiB1z3w3oAqebWo3nIH1LFnLiig3mwZGiwkewl4NL3Q/kZSwesfYdytKosblnG2dk+9u86DU
JYhZtkFQ92ZBrCuXPRqpvE9pgn514AXJRpidkwbswp32aSa49og/VQvp3A9gDGxb1LD8MrtoE+aS
Ctqe+1dxYdbJ0hcVP+IWTswdNYlUDsEnPSa7BEgmE6uNO4x9+JUmS9PC6S5Ec5W2xcS2OEhpaqlG
ClOyZPFg3hEOGuHgfMduAhXyjji8aYS2QTvYdiCXJQvvNrbh/9fXrOHalEgnuCfEW4Vd6u8dDIYZ
75EsZoNYhPFs7t7xEosXCdr+/9g7j+24kWxdv8sdX5wFbwZ3kj6ZSW8kcYJFiRS8CyDgnv5+Qaq6
xVQ1ueqMe1Bdi10SkQkEIvb+92/SoNpOSUHTkeMVQOHqc67wCWSrxSyfv+7E3PAKLWRtzVSkiPr5
jVXRuYW9ygwMhdEDaaS94BgNsYiepRhD5yviZLCnt8fIgWkYD7R/srvzmxAbt43F+IRnJBlsGeKi
xNFliK9m2HJh8K3PmCFnu7h2o2LYw5h0yeOAPcm3MuZagU9CyD6J97VeqqJC71AVDCgFJtXI+27D
YinA64xxmQxMXruVDTGdwtkMVTXfV7UQzk6vo7b3r7AlNqvk6IKe83mm2VbvgWUJna/aZxSZdzku
l7wiDTa/AF4QlfkDYU/W9lNq5LTGSWOoBWaFMmnMbWN6zOFW0dvpGvd9xKEpq4FCdYl/MVWgawlV
b3auWo9hnmI/v9S5A/jCzx7Gxkv+f/WnqUoEASq573FcGjGfy1zGsadKw8yVkSrmrVp92rfXI+sc
nksuh4qHCrnH6oqjNVrkI/b+QNQmw0ePocmyaFgLOd6C1ATpxha2Wrt5aQbleTEYEY5aUd76hjzj
FxQWRe1QTTxbcl8KrlXOgq+g132iwApMUYn8QDbX3zCqSMRTLyC2FMTOy7pjc5kG2zrag9FlJT6n
JusMCrlqAplK0rExRVUPpLUDyksaT55zNznzdLBQaU4HGELTyGzKtJrsqY+NkZsSvlU+baT31Bpt
5Qu+bTIGGYXBr47Yn0tyTTZjFOFptC6jxuKniJ6FqCBN08YfVi9JptFJotGX6Dxj2pE+FlGLn6Fb
W/LOnXNLauTsGNx/LQ5U042oXFVhqFBUk+8FQhXyETPU/i5sw4in1hUAugw0fW2G7yB6p6RGCRys
/rnrasedjYaed98wSRta1T+wnFyHywPthbPaKmv2ZHdXew45PETOjyz9HTQewh+mzKeOenv1yj5X
pVWuFZD5EanCO21WXd+3amGUg8KPGLJPakl6uj+Ul7o94ivFDZlVx+0EWseNHAxPveJ0y1F97kL6
U9L7IY22YVziaYP0Ym73TMqNfOe3Jj0FB5tmUx8wY+/ZOuFaVPyawO6IKtqmTakqUXxT2MVhhrx2
jWinGLLvG1gWbFIU/NJdtiBXZr4Ool51gW+NRR7O6kNX8zhM0ZK3DL/3RefPdLx276csdJokndU/
xGXJI00MqT66xB4iKkiMkWHXEXFZ2siwasAR/uA8saLgbakNq+MxkqczZm2SlDglJu3MZCC2yuzJ
qkbVoU9vOweeuKrQLQxySj+LOvkbzAizEMjWDHQ8LGZOwGXsUyFcBfnwfQw71WcSJ5/HzkrDPTQn
TFkKvu8nsNopqgZMhZODg50DzB+iFk5w1qkuS1/v3O674w5qevO2NHLcazm6PsbE/rwUbmzUuGSq
mIDnp5HVJvr9uQed+M4kW+1PlWtbSMFHNmv2ro+v9YoG/psZaHsG0LGH3QksYwtu8+ncpdUNFOV5
Zn0frQJbgIOMC5OV6GCmyWsYw9bnLJzdik1Doo/F41z2eUPGC0wR+m5QCDXZCGh51d7ztjP/mn2U
IlItQuk5LWeC5zYDP3388f+4VRawMIWtcubB1/80LngUISYbg+c8dYkx8jk4oFRbyOFKC/Xxpf5Y
cxbAMDbXLpMgRBOneDdlVGKWFFBPJN5YuLOHE7YKD8YMi8SkSY9wUfzky52OUAweDIbccP1BTc0/
CMSiaS0/Ar9/wmRO7VEd2u75Sibs7DeRia51WoUB9T7FxMTPL7np6eJSpY45n3CZT28zU1MH9yM1
VeV1wxDoPdY/lN1I9FdkPYJJ0Dqi0AKl8nGHZgf8Z3fZRCjCt7XQNnhMkE7B64zC0LeM1HgksM4j
bKbOVWuepHRqOyJvVdX48QVP/J08Za4E7MyQ12HCB3z0/qsRuTCzmUziUZTMieK1wGqYbY5NceK5
hqLJkUrGCao0or8yByXq+uMP8CrZ+P0NpNSCyKrDWfQQ7ziW+f4T0CXGuVF75SNOIVNUrpllzdka
1CMO0u1b2dKLWJXGeLWp/fsXKK4h/KC9KNyu5FwY3m5OkcJVAa9ytIm3uELlQ7cw5xCQLOqIAYOD
lW91mk8EoJF17Nbe4KjDsscohnyqONSVi67F7kQt0nkS8MgYxEjSdJ8B0a19inmz2yeMlv15VWWa
qq3aHpbWhNQYEwZgZGidPDO3TqhtSB9WR3yNzw4fy3sD6FtKe3ZNyO+qaEp9NGUcr6ahiuUwxasZ
1AbyEvffj1IBMmn2I7SnQ1xmwLIf3/7T15p9z8R/DpfLAPrdH0tb0lnEGtLrb1XcWNSsUd2pFigg
TYit9xdk/fEl1dvy7oGz1QavMxq0Sbg+nRABGJRNXdP6w7cgchXGKJPAzc5RdpmZdqG3Op9AMQMl
TdQIcYgHAQtbfZqPP8bpN4cIDnceXWDA12bwfnKIluT8DjzL+FtWAX+eJYXoinszG0xxNNvuE4nU
6Q5iUZwpSzHbRWyG2uRkkbtYRiZx3baPfYOS9wHnXLUs4Puqyurj72WevNL8dnzLcBNDpcO5YOkn
XywaRj3Py968L9H1+qsQ+LKLNohqEjrdJB04HRYMvAv+5QHYsC5HJZamWXNQmROHTZF+oOVR8/t6
wL4cHGG2VaGekNL4Fdd63grI5LGCtUZNwQBEFOFxuu99V8HEWcF05K5HgsKX0zKHsyiKYHKzrfS4
GNFVGTjINXtNYx/NN7BUI/uTdJ2T+809wHfY0nlPbfwd/5iYOtD0g8JFiCqLVJ3MYcWoIiN/qqJz
/vh+WyfrWT1TNi9yF3BzBNc/Xc9DVYOpGnZ459vV67WkA3Sa4Q2qjia2eragt9l7DkmHu1COpUJJ
f/0keqkQAm3QubmO7Sk8k16wZqczCyyGhr2WpVKbjy2vKvluSV1kwxaTFhqmNTGItMcJBhq0Jb8G
f0yL1BBJw7qEd2f29Zn/1leFeuCzk3IV7XU67r1BE/DmFMZL/qZ6kqlB1TIsiCxWz70TiQKWf43Q
eCNZuykzD869MATlgAdvFAMQyMe31H//+DwP32xPheCiwOQs/MOrrOEbINevwx95b3lfUwERfWMy
Ht25mV/bYPxEycC9Dw6Tn+ThqrZJcijMLH/osenBD96XJUNTcsADbVIpAnHX3If0ry1k3LaPl0Sx
mbskSK8LRm0/FLMWfYLAsWLJLMe97J2wOsQogM85keJZedKQ6K61qfVlZo7cn4ViSB0cPwLdxgvK
yR60WetoDrD6H5ZtIK5sTiWch3DIOPcm0a+6emrWzMTzh5gZPrp0kylBWuMCySEyMMLrjPwR1oRz
QImi7ArmRjegIQrvzuR8fqrjynAWoXBjIIyobbdmWpZ3GCLJh8SyYnhQumaXKw3c7lsm0VwQwitu
CU9tKYtCuUtHmW4YE0wqmojh8nIcApiw0i76M/iU624IYGX7cZp+kYgAQc1D/Pfxaaju5lQCidmG
BhtY02xyRvVru5v07+bUtY9QrnEXlo5cxqNbkDTXJmviWpPPJDzvzgwWBGNlNjOHUkFpdU/pNBXw
j9c4UfnM88LTxESjsSZyXOV3Ct29/2T5/c3FMCOEkEWOJC5CJ5t1ONuUdkQlPiNBLeAIjfqdUYKv
LoqCTDXbkvR/UVVcMyL0sk/qsT9W/uvXhKvDyIZN/LQfkU4bVJktiuemLGlckXIhxygsA+Lbx1/y
9Tf9+xh+vaWo8iAe4AqrlHEnx8RoEjfew5V5Ngia76k/OC4WFQ1PssLWy7spzSJUci6NkIbcCWqE
hHWSb3FTdhGZdtC+IOu5l8IVwVmpNd495y26AXDFDltrihezK0lANTvDvkYBWf4sJN58JfDsdW9O
5pcgpU9dGJWh18soiy4tJE0E43qFC3qTMYsz0AHtdBFMz2kVdYwSpNgYkaM/6VCElzPP75Na6EQ5
yS1RZQBlEPcF6aR5WhIYBI+Ntj/NzwSlcfPjxIq3VpXmu3Een0ojyL9ZWjCupBkx9GgQju7scnLK
1cdPxlF3/t2T8RRZU/FBUEVwjJ8USEYWFowPYu85kgwOgNNEthh9zE5XuN/P3aq3i3HnFR02OIlW
F0x7qmJXgVudY1RHeFvuRdrlbET2zpongDMRBo9FAp6+FJl2nkyld5yILSytwroDA80vK42HtnAZ
jBGk1Y2MXVKCqJdeHXg3lI19tVFRz5ObJheWh3EFChQCjaOqviycLleu+a38PuWxvEehmF1rpc8B
4Y7GsLHMbpALC7773ZAHMUq2BheqPh6NYNF3ESMAL21SBiGcibe2o/nHJJ7sLwaoNgGlWeaMnyz7
97QkHjH3luRbyl6XbtY7leJKIGGeuxdiLGQ7Fxpmhg91Yk14QTSlfmEM9BKfXNF4T3x9vSS1AS2O
YeIEAl2Nx/2bHB8/oVwUHJ0vaHjsM2AzrViEctIOAJXphkFEx06PK+Jzjez5IYnG7pgkgX6t9YG1
+XhpvQod3y8tSk22T5OIA5i4p2RAQUY6QZKkaEUjAwb69ip8rMQc96ummHAN1M0MhKOo8FbBNIUo
1zR2SROFDrsCJwkCHNI0nIZF5ZJ53eW9gn6B0Eutjc8zN2l3jWWNF66M0aDgum4vEN4Qwtei83r1
gy8kuSV+tfRxham3Grdlk2addk4sljKMHzzt+KpeJPid4yzF92YTDZzey8pIsmPBmJeK0kJxTwJJ
XkIpGVJmuAw9H5ye1pRapL3tzLHcx0VuCTx+oMuwEhkXLUnBaq+sICkZucKoG5loMlciDjwn7hnu
w/lQB4RHVEntwqv1zcrYK5mX2OqYnXzpRJV8leXQ/bQTZNVoFdLwM+Drz/3Hs+kTYFxDmOP5nG7J
lskkNBuH7AUbbR2xzBCk32F5TEwNeWT0VN7z3Mpw75ba94kkUbyR3L4u/hcLFosIymYL5ioe5ycL
FqZUS5KLl7+EhTvJ1esDcWcZ58ckdzvks31w1wgCOlG3hes6CMdvsS9I3ImJkLn7eMWeAHSvb49v
K2yZrUMlOJjv3565kENP/Fb6Enm6e9u4RnuDeam28gB2D5yL8kLmTXdWY0qwz0fLOO9Kj4OMcM3x
KsGUFEJyOfTHRJPWT5jzjbPw8RS7/eRTvu8B1Kd04bs6vOJwpmkqT24ZBq9TETS2fAH1bqJ7Kgun
XYIkTguJN9yF6fYZM6V2dommFE71M8avB6kauTXDlmjw9sEJ8uioE5R5bwpbMiHhFNgQy5Bzu6PU
W9oN4963B/1fncXdVL/8v//z9FwkWNO2NCk/ut9VE6xs1TT/Z6HFF3xYSRX4m7/zl9RCJ08EqAp/
cBcAFn3FX1ILjehV/pPyxlN5gIjO/yW1IDsACQZnANpC24XvzyL5y3BG/x+8U6BLg0Dr7M+kwf6T
IMF39QOWL3RMqqRzAGqhoFsK+fjtwAnlYCRO2AwXsniO2nwV599/uxt/Iw14jzD8eYGTAkWMCDTq
kQv4KQI1v1jI4CnpL5IAM7znjy/1ioz8+8TiWhhY4GKBbRxZSn/aVk9Ga+QOZLTz1MnxOEACrEF2
d6cF5VPWOI/QtSIfOAKyCv65VOnavKxwz0zKM5yWm6h4xkHX96LLSNoxecXbUETK9KmULwnC4qQ4
SmG3mn3QUfTtc8bvobjzU52JIWbo4d3UdBuMNJyztkuNq5Qw9AShdtiU5HMxoMLuTDjdwuwhTcGi
6K2gWzmQ/+PstgnMqMfk2C7R+EM+8QuQXLyr2kUpzTOBKP4eZq085GEjCSgitGTYEG+VW8XB64iV
ckZ3vvCNzBketYokFcJJigSoBU6L/hq1YkPJnA/M2GPtFvQgscs1E9owwOO3IxdxDLceBgHt9vWJ
/HfX+GTXMBgWWb8t3tVT9/RLinXxVLDf7J+f4ur3PePX3/hrz1AbAzg9rbLNAnVVsMmv9FE2kP9h
gRuOrTCk37cMlUSCwYcOnR2Y7FXS9deWYbBlAN6zoZDEi3uN9U+2DChrJ5uG+g06H4uNi8wK67TD
JliskY4XIhCJbW0f4QbdHEpvmsy15iPbJkFHdYxWeYbewc1v8Vxygu8chy9xNTu3xAqSVGlU1h0m
lOMXAueTA/qQkWbE9PMQXbnLNhHMdLcrja6ku9FylQsURxBY7vWyIVuT1Dq19rOAJdv3UBkuPDMO
msXQ5P4maeNyzylrLYnsbZYF4X+rsshtvJF9ZxMnSF/XuMVdZ3XQCTRIQ3jMrbo+ttLstlRJzRnC
4uEZRtyjXXT+sx20+jeATo89I6kfkQTrS7QV7t612ifcCw2+rx9PmO+aIj7MUzzu0DXZcE6Rvpep
Fo4rz+s3MfuXCJfi7VX38OoreuhGeScXaHbTSy2OzS89rr+2JK7MSEa4gkms30xtWd1AhSSfsNO/
5NBn70dnnC5BBq1tbQZf8OIm/V2H02H1xbWdaqi+pTAvRFGIvUR1v9TTJDmioBj2jhsn57D8niAe
OZi7EwwHApkdGtwStnml9d/bzAv3U+hYG2x48hcUIWI9p77xwsaLwNlvRbULzORFSlOsA/j7X5E1
UV7iWB8tmtpnkF7k/qNpSuwJPMiJo199KZLiSwOEe47VNOTMeOi/hZ3mwHcBUMJB3Vs6tYdQ2BvK
Hupu0TsoAZKguPVmyBeLUI/rvVqR903fuhs43rReeExlkPVkg10rxC8+fe+tcALvra3eWy6Jljkk
6YWbGdGNnRnZ1TS182U4xPoynu3mGFum1i4SfXS4ioW9K/3glvZA4MyhWcnt4Lb50Snq6RhPrnVO
uZluKGKHq0E0YlO27fijg9MHrUm3OowhtPonTUEqaU1sY1tAEz2KOUx2I2yzYxcyPIPKOkRw93I8
Y+uaXsnAvHMxydo7GKifq0XSefrFALcIqCogSk9AJSMtz+0D4hhb+WCNE1r9xprMTWZlzbQcCWXE
RCMGtI1NZ5lpaBsXVWEGh74oxhTWNvDEsm8qsYGCdUwaPpTXuPVZO0/tfSQ8iBx9ZsY/KzlX+Crn
wQ6Kt3tEE/OM2ktHDQDOB60jcunMNaKFx5lccqu2FA9WD77ArobYJLxDHZbJFdk48SYHd/neu0YO
DGu4P7ImnM/msQBKdXscLgaCz2nsuuFrUNnWlZaFJP16aCZlVwXRssyG6VANGpmWvh9WZzgNDzXE
YC1eT9KcrzjNqvXcBOXSdcdyBc/S3OPlL24QHjpb5hHywYmd6hrKRTxh55HRwgVRctBqa1o4xCgW
S5/sRti4tFYLE3PrJZnziDlFP62NuU+3tHrTOmFGfd+PzUjb2BibmOJjFQdAOaKzw3Ook+LKdRsC
OHxxl0AWvAksuRPI5y8HqaPeHr0zR/JaL9LcHPdJWAw7f3Ar/OBNDbTKaMeFX/vTLXmi9XnR9uad
yTT+MdGNZqW5WbiQg8D/eUKLvy8pRW7HtCHeHtK6Ndb6eeFpa72shuvIboQKy02XbJ74kUsed+WU
MSEJCRRuvQlWEWFv+7kxAO8c96K2m3JvGr25L1qJAMhoyWYAsWTgEUZbQfbkKkzqO8qFKVxMUGFv
5yCeXsjaJauAoLjdlBb2NXmp1BfCAAwAE41xe3GyLR4X9Qr9WLfQzbk7JDEzFazE7U1Tl9HS9Xv3
XB9pqSvMzfdBFA+rMCOX06r0eDehEV9qYx6sBYAxvrut437jEJx3KDS1FyNtNGxPYvz9XVv+TEOt
urChhd+0dHnL2i5e/TSeormI1o2R5yuz6vstYhpNLOuwib+Zc9QdRZHftFUlz+LALZeWEPXBxI8Y
104H2Ape45VuJMFlS3gqAL0M57UduWJb2ETAm9bor9rM71fSi+2XaCr79eCNP7AUUbYrylI/zIZ4
KVxHO0JRbxZV7Qxf6jFIlrZRzzcuaS6rzqrcb9KPeTcst17Njp/vQSvG8zKWGhtWROfnJPZjlvdQ
r4kOuTDCstzOemU8DUVkr8Zuvg8lW7o5TObOgctbwHUPndsEVseq1mefHM38Bk76nupBXwQC4sAa
rxsecMmAf+Ul/fWALROhoE6xTGXRAgyU8VWat+B/WhMND3rkNmeB1XhnEVbaPjtoGOzYN7Vl2+nH
1tOsGzJcrySYLo4aeg4RRmRLh7V3l05mcRZWuCQg+t2WgVEe3RnPlsDXbrIpYKkxJoCGbYXR0i4j
f5eMrtxExEKvW0sWS90Pj2lWZ9vKbeU+JPuV1Gc9WQ11Ye95oeINgFOyjTqZLswxb9aIp4pj5Ai2
b/i4T3GiAxURgXSY+9b7YXh5/l20tXbhtOK6tQrndvbtex113kWGT9ZxGPCph1k/b318Q9YN5MD7
tojlmeMWTylu+/s49aJNkyXVtpcT3K8594hc06L2LGFYwvwism9a2NxXM1KDlc/J1TOrvTai2vyG
1cZwDDiVoQkYYf/FSBJtR4KqcyzqJD2jU9hUVqoMo/TLzLUfRm2wF7pf5OuEGOeFF/Uw/P2o3srO
by5rvzOWY4tGRm/CFz+L2AKjON76CEYQC6BUbJlY4qRrD4ca96+vfaC8eVq4CvWcNyvbdeafTpPf
xUVZLs0s9W4zIkw3HeyGJZ8PQnxqnffsqus6Nh7D1tbIOLHjy7SujgQtT+ejOx6hZNv3WA+VZw3T
vbWtiX6b4AKzScYsfBRyGrf2mIjHUSsJdAygTVS92e+9IcVf2G0fB4N9JUA4AFjXY/kPkQ4v9SdN
OtNKTBb21346nwXBhKtQlB/GDqdQ1zZJjikI5c2riIGcXi1j3cvvcYwpbymqskPZ+Bz1DvKwBRQ6
P72sqs7YIgWoL/LIJj/TUjx7XZwPFlhhiT3MNk5t7N1iMzp6yhZdmKncRWGaOAoodK8apx73sZ0b
m9GXmGSlqbMc7OER+5IUDx0BJDkMxnyJ+0e6zMgfO6tmUW4cfxifpB/CTW6bmSIla10Ht52ogQE4
NTb58PP4A3JG/ehiE6JT5j4VEdZGfBCmHkWzSYsyqHCr0sR+anUiQdJM20WzyNyl12RFujDsrCRC
0syWuE+76wE+Z7zU7Og57Ei1t8sZkmfhMi9xAh0rsSy9pO5ddomebwYT8Yce1pygQ2icKXs2iC9U
mzFGpsiVNP2n4t2QzpKTEdBB7qjgA6zx8hILSg/Su/Ps2sE5CYaMPo0HlHH6sinNdK/zqB/xvol2
5hiGa6+UGCXhH5udiRZFbRRr7aoZ8NIn6CT0vsLfEcHGkJ6zSGb92qs5kBaQMFNg9c74MdZefjmP
IxtCb+ZLK8zQX5RzXhq3/hgSWLwKez+ufiSy6F0bI7XXnJkRcqZ9Fr4m0HSjH1R3w9Rz10ioGVVU
TfCaWpMKMl2wXckNAm2IwnBWTpBk3mqKSb3ROhWAAzw8vtSvqTgoghfUCM5X/k71qEVDuJnMvt5j
aTQKOAok7Ogqa0f2fnPewKBdYM9QfbN486xsEhtqc+0cIzIitqPJ3CaeU5PfU4/lswh145xJjL/H
DXTmDaaZu/CkezfHWLA1wnGfbcwE0fh5c30InWBYO3MgbpgPWIsUzc6ZVtTFtT7E8YrcoAmz63iQ
OzvvfLUbTCuqPnOFPnFcmENbLKIoyXauyO21lzvmQS9b+0zoONkljk6kBh4zK8edCkX04Hp6Vlf3
Y9LbX1pQhXHRQiXwEAFoRC7pDJp07tzNgLPlMkG98w1jmssoRT3F/C8gzBoG3KpPoyRcduijzqc6
MpeID1tklKi+0C/A/ligRfcvfU7hdEGlJfdpa1Ajt3VZnI1Fmt5FiBa/dZSe9Extf4GBW3RbOHO7
8dXNRtWUbrWgo/tycBy70MJ+EIuqHPu1K2t9PyFfuw3DghkS+q10K+fA2WetKG+6KMDWozGaB7hi
xlcDIdjXsooeQgYARxuYlbicUtd2llnXpEcEeg2RUz9gS17fMo5qy1WI3Y13LsfYvi7j5smbUaku
6nnEBUvDsoTUXp1jP5kjG3M6pDOXWT7lX3C7SO9hQoZb3wwMgumkYW5phbr7TMjhWZFglrVpR4e2
iOoVn6jcpCLlJUQ7MeOR1jnTgtaDWge1l7kKY2f4PlP1UfFrDlk+1YiVo+dn8QojnuRGRAGVWDML
9ASpNNetrxlr4myD/UDM0j6e5/ToxH2yL/BKuMgx38AjzmUx6dr33K/mewLuQwcxNIzrhTWxaWDt
MX3J2CpMVv5AJj1GT5faVM2rXNbhtjP7/KZUdZI1s64EmRcLo9Gjs9CEtFJT+S4ZVlU7HJwI1KUt
Q+VVqkLWcMTRsSiuk1J31A4WrYOpGfAdapO0aL5W3eAXl0aWthbxFS7NWGNwCiCoaGMfmzO31ZE+
2+78rE2lPlwZgZbuXFLH+IW9Nn3pyrEe78gwSTlftY6Gt7uSOhE15lpKz/TqRWBB3DtwS4Tvb6qo
idFMtEYls8X/JfW4jYmCGC/maNyGmtfgOliMD7/BP38DkxrvpwJvOCl2MZDrAFeUY+h7ILZuxoFs
MWO4iLQWenbADMwwe55Isdd8mFnRo1lYKiwEe1xno5H45cTG2vfC81rO6BG6NV91G8wp08nPnLTf
099+fTYFXtsMmIPgdBBaGD0DT/JoLuAmXng1tWK4A8P9+A783UUMMGgmjqTpeqc3ADn7SNPbDxfQ
iBbqH1eD7+VVb2PN/0KSn0GSTBggD/znQcb5U1K+vIMk3/7GL0jSJRjZcnmJsClWzLXA/hckiS8U
cwR4WPCdf4Wj/9s3XzEMEQEEjJHhnwOK/oVJWmr04WFnoZNoCpjp/RNM8mTx2KgMlMKBleNbzH9P
Z9UTni8WbeO8q8I1WX3OdE4N+Nvd+Js39M9LKEt3yDYMX9iRTp3yw0HmGtTxeYf/9SKb/QV7DZov
bum/7vn/4irqU/w2j4F+gblezFUgObfaYzW+dM4ntKHPvsjJTuMl+EhUPZfA4c/Tr6dk1cyfDH3U
r/htEIPyAwoDrzDj6QB9hndyCWw5THYjH3cIWyU9auA6SV1dF0WzBTIu3qYM/9E+/I8v9Ho1bG+U
6w1gOSvz93vmgYYqCwlEdFXkKDo0RSWG+Os8qvPVP3w86mQ2YeiiMgBkPzUq11uXwns0+GKxH93h
FE1cPSqjc737VNpyArK/3kMwcdhFIBxc8eQeUnWhurW4VMn4/JjlRF66Qgn3IBgtmmgsthV16j9d
G3w/07AMpvmQmoLTizpJaJhaBTeD/EpnQS3C+S98exFq/M/Ht/K9ZEOpg7gUEDjzcEjlzCveP7XM
IlKprjWxK6aYZjcn0WmnoQbeZ6Y+LvJcNFf1ZIz0TnN8LvH9/eT6alWcrlEGKWxbjErYmk5WDS4T
daxnUbvz0YqvXeTZC7cZ7j/+kien+uuXhB5BLDTjWqUhf/8lR4zapi4wsXPtGmPrDfjdLCLPCi9y
U59J9SAZp5cBZrKiEJuPL/1368cysYHSiQtVwfHvL82AFJsr08LrBSeENSqfLkKLPHlLT9PzZmFF
MZ6YMeauH18WcPvPt5+G0ubLQo5SUqOTO9vCJ01Jv0b4qZXiR+W5+rBO9MFcewO7jhNm+Y2lFwS0
5jI8s1pdbsbW4hGko7FFdzlsk1qIBzOeLRKq5jZdic67Nh2glVXcjyAqAv/LKhT6ykJsszH6MLxN
dFPil1HI9A7J4ghtx0sPrdt7GJXWj4Vfr1Lfb9d5ZfQ7meLE+Ro2q6FzWWWaF5+Dx0+LrJG4GiQC
W3Qh032s595B92f3m1Z4JdIWZ4rP9UZzD3lEmu+sk78Xaw4Gr1EhWaj4e69mmcmjDIr5Pun4EZEn
jY/X/HDNwjsLk4JOS2v6VevNBery9ohAuLsfy8m+HiDfE9jl4RzLTGlvF3q2yKVhbwAdET+PtXHu
61h5g7qMzNfG/sYi6GJrZ3539GaoTdXsm9Oix3LzHLsQjsKUbTeqZHwdpv3wA233dN3PcMGhco0s
gz7lesn8MpRu+DWupUhxis/ne3dwHWuFIcSLECOMf6e1u59ag4fzkoTM7oHhDyj/6Hb2dd/r/CJ1
gzFzPK8mBzfpgiTrJXmK7qrATeSYu6HFLFvhPKFTelib0FAuA6fzljJPtYs0sl86Zup0/518Tufx
3p7NlwDTiW8j6vulLbXka5eNQAxTwy0RMS8SeX0vc1eJYBEPzbxLG3YMnPd5CEQhdw8SgvOiGPkc
6ehlZ0XgtA+YCXhLek/vUPgyPq+LISR6QBhb2Q7x9ZCDYUSl1a8CUQtwEl/fVqaJRTQHTrQMaPfR
88ApwPrbj84I3MTB3HC5gDm7y6ZJu+1Q+HgzOWl/m1WzvO3qkD9M48rCwAXqGgORSvWC2RkegBjI
apVcEyZpX/oBt5OZjhGuClGbK0IysIGBzpXuIeUXmzqn28MngZj3pcSL5caWYXQ9QV6/TUu0Eegu
EueSOLF0G6M83hq2CL+HBKYErBItvDCHgKSCjBGZXNi4ZzETCe3LKQYrmqKJ3F661LOpFg1po55x
YxRzv3eD2r0KYR9u2zq2rjyjiI6kPdIhN7gCe3E7oAPp9Z2MG9fcNwJjeynHfFwiuw2/QzYlgL0e
CJyzsHzeVlPs/7RJ5vypRUr0pLXDQeDy/R23KGMdycY2YGj4+lprSbILq0Ddj1DPXLQk43OOfxW2
Vf2Yr1F76jtIHtOuQKJ0JOzLvtNx0VkjMCROASd1Y+t7pdg6IHVffTPsH8vQia91pOe7PjFzFwfx
kcYcEByvO9vwfxgZprgNwNuFtMbhSTCQPC9lFFyOAD53edAx3mrpnNdjYziHATbvldVnyjJY+FeE
vZUYwznDtcCi6GpM4+4CKa97NEZvOm+bwDlktVVujQZr9nrq3Nt6snzSS6Z51wya3y8d3eQCDUGH
WA+aYXctIHuV+JKHGW7AruusElx9N3046JAJSUBYxHkV3zaiT5+d2W13Rs8mxNiPQMbQcFajGzib
mgBcTBzQKK8wIW1XFJT2GjfV5pAPrvJlqZr4boayHS1AmPmdThi7qzTwmCp45XzGp43uTKOaz6b/
z96ZLMetZNn2V569OdIAuKMbvEkgGkSwFylS0gSmFn3vaL/+LTBvlUlBFmnKcQ0yzfKmrhDoHMfP
2XvtbG4uAHKRDAgBu/FTu6TbYBWpd0SOTvcaRODWkZF3XLXoCCSnalfrkXZo4ywpOAG6Pb4roB2x
QVA7fW7bIymbOafRuPM+JNl154QrWdWkb+QPoeI6THRIMXSTSQJVrPk2NkqxjA3ZXc7IjrYtg27S
x0HZJN5Cc9lxAmWmw09HL5e9GbnWhUlg5QFISe4SdpvWgHIr45tyym6mlZeEvzqSPx/nbhpvUOdl
p+c/bpa2dV/EkqbrFBUm5hdnvBkBPt90QPZ2g0skw45neOHq4h/HWEFL9PmQAM0zSgcyF/x+Nr0O
Hb7Sv2WZ6p7QNHTbAUZJu5Gt0HYJkp6rso5S3+wi84Msp/BzSlbB45AUxUF5OFEsawl3yWLofKv1
wh8bkrP1qc9OdtV/dT2hji7K9IwcDxqXbpjp6+edVI25Ha49pXP5ytjSdq3hJVd2Ng1Xhka7C+tN
NQUVpA2TsaMhji1KbXp17lCc6LpNhCfQ6O23EgxSoEi1bDc6iqKAxqh9b0yd/kl1w3KXyI5bVxdu
wrjeLalnMLVvlrrnsEk2hqdpwUFjwMigQ95oD3Vij5iLJm69KxYDsr5AkJCL+Idn8KezPLXvCwZm
F6EBkSmy6Q+aDTx63n7NPbARbY+AC7JH/CfeoSwb+95rbG1nQY7wXUUyeYQAxIfZBrPbM7rNc4rG
aNNSgk3o+ZXXEQEb2tOtaGf51YC1voOwvZxscFynhSfad3SpdoXUy58p3/Cj2endA9gYiCmRG93a
sRbdqLT37su0GFBndR6zjro8uK2wPyn2opi2GAMxHcER63d07g8mmJBbpbLlbtH04edQhtrHAmoK
YnlEYVtXs/+5Txmiq1+zzo+dpBj3uqwJQybM5SEKMxYZuscnZsf9TrOm5DO0PPfOA/lD9HlvPWGq
lk9Dq8mn1Krna75U9j5uYm07M2HaapigAxLBq6sl0toPZAiXO5h6xU7LEFw/X3VlocyuOte9MTOd
hNASG2fbpRcM0oxNU8WVX/YLY2wexP1kVTQ/m7jclTB7jsWsQNQ2BbOoVpe8xMAyTj0Eq5vQNaKj
UcRz5j8/y0SMLHeeJgGS0Wq4WNxkunY62FoFrgPfkGpoNpZVZjd6kxZHe57sT14YDrCLdIn0NuFj
qC+S2780y1XWVcuV0XSeH0FbZDAwZzFLoGF8IJviW5vN0zWLwnw0ESLcwEpa6PpaPeqKrp4f9amy
LCaJAM7Jj+r2jpGRJOwh2ekzJ70RWazte2FmJ9kThZeOy3RrOKO2C9t6ummcjk+3E5fqAMlQE0gg
4GFuTcQ8SOxAHu74Ng1H79kMF2IPuxoVkwq/BLL10FdTue9ZcKiBEBtf4CdRN020DH7b2wNzkXy5
mkejPjWhvVog4IJtGK5pD52uVy3a94GKWQo0MQPLBpxjXk0amOkGqDy6P3dgGNAAvD8oo8wfdVAZ
u4LMnBPideMbXsn5ShZNt5XjqH+bkUH2gKorOB2yC09xx4uZkEGGPGNc7trMIRxhlPPOVXOL9oA5
B33foQad6dnDtFEDdqMN0d7LnW5PvPOagDjjh/yPB8nkmCSRMB4ue0UKUcgfvU0FGafgNZow6IxU
HhJdLMfUDRGB0KNcz+jGiScAaZ4VXxtLYnZ+nxT35pS1uwrw2G7BcHxgb49MS1iz+WUG+sPgt2zu
xbD2i7NEu4jC4bYHMrlh1BH7Y6r9dBvl7A1ZfhJ9bsABnMNLTiPbEh/LymlFXbt33XbcVXlkHggX
wQRIXXJBs7vtfTiCDkEdcXyqFwbkingksyYGmTleAQdF+w54+4ZkHbE3p7FY67bm6MYOsXtL8jBW
8eITeBIFrFZMbbXBN3QGjlHI9g7K7SetFK2vUkEOStI14RZATrTJBAgr3VVEr1i1JGyj5nzL2oIX
1mP8YsUuryBaXNUEYPtweMudTSROsqngyRzo4hMi0w9WkIFMIRioZwCClKG6r6VtQmuJ9AY3mhlf
xKld35ZlVn/SIrA4fNWLzx32zu/14Nj3jtHKaZu7dXbsh3lhOO1lB4lPJ4DIZE1bmuLyVrqAaVI0
Efc106QdYB4HDdLUEjuy2PZuctC3hS0z6ZxG9B5XK904gIunKDUImjVU881rl+KC/rwIlgynGCnR
FfqUeg/wJcsuuvIb5b3xeWI7fmV4vdL91kTMMzRpq23Mqh+J+8VCqkAMHFKNiBrl4j00C+QpBPxq
MQG+LXdxCwjqm4xlM8I7WeYbaaj0rrRUte+Tuf2MDxBDxgTV7Xp2PUXgbuycmImUT+Hs6BCXyl48
6usX0jawpemxGwcTBJiLOHHlVVx06qlUAqqlasZTbkXDBdPx7LuSKZT5mFCyTQWc8xagW/Gj6Bzd
Rw0lv6INq0xekdo5GZkpL1vFDtwGQYwzdigle91O9pCClPwoSofAu5DUlk0yDPF1pc0/s8FxP5mV
U+4YGrs+fqhlVQ+mfjoUEC2tGCxdG6NdAIo1jVt7blnJ0jwN0nrINzUuEW4vX9vTzK5iW8Vi2YwG
JJyuXrZdUjxoefJpKnGmRqzyG3q2LmOkmU2xUT+1IhXA5nK6F7p0mh7ZsqcOhJsUD1VWVJdqyc1j
24aUUruoANlHjH0G550ZWjdqRcB2ydZ+zoox0WZsraPR2+6j0piJs+90D+xiYCBqSfgxF5q65KOY
31Iqpl8nYmk+pk3WfKr7enIOtWbNBtBiXBkEKVlMp7KMkkZqqryTDE9K3DnJ9CVrbUYnPcbb02D2
P+GNjCAuXeNy8twSI0i1fC9r3QbR6nRbW8uul2rImTwKLT8ozKP+yK2CeF2P8cZranVNIzC6TimG
gLDmKYBK12qu2sgO/a5NzQ+8/z9WBCUeWYVUj5ESA7NQIWOouv42w8GzlVEeP04tYVT67Bg7oyzC
O6Qc1TfaYF9k2o1f5DzdL73Zyb1jI6sC8mhAN1pY2eEVg2Du83vXc0YFiqtpP1g6oZ9+aHdIEnt9
vwwD8gee+EBzK3kAfOxcmpnNUJjRooPDyWNvmprRN2tmUogoq9pYYP72bjQ5D2x1+J5EXvFlnYBu
68h7IjVovNBr5pP8Lea2mRp1LxP5A3B5ezPQ1PoWLSGiw2x0E67bnF553jIeEAJyxSrXPTRrevZG
87goInSenCGWD8mADDHtE17Y1iMAp6SmmmPb21uadVAiNm/ZgzyuaU83U73Yp6axu40alQ0Rvwy/
Vmvwd96OLm1CkRI6Ey4YFlGtbUxGn8HUWVBYh7H8QK5WRIWr0W8uYEe6c3EXJpp96zCL3NqpbV6j
WxO/DLxtJPiN9Q52GENKJFg3pTXFl7mVoVJecdPMaJdQ6z+nqNbIAyD0muV2N6B+3OJ91O/CsLeD
fKx7v1JZdZgHkd8rVtxNj6Ru53mDfmjz/gFvJqRDR7dPAhLNAav0l9grnSBFvuOPFIInFlItYA47
XFLKOaeRmK/rLmoy6t+q/NWrdEi2uaq/iSatP3cuamC2ABgHvq38ah31aB8SthqmW7olxMtFnfnQ
mxoWTQaJlned5C0DeEJfEAOIFmHavilpI/tu3HrX5dzmDyVMr01hzd4hTroIGKJXPNhm93OakCfr
C6VK24j2pC/jd8iOxcnKTaKkLItNUjPMm4Xh7LEgaGvHdiLQTDM98f5bn3DoPhYRtbGEqhBQFebQ
O93vnZn020qfV2Uy39d5HIN+sr86bEGmdLm0Wv2OGsqmc0abSOtd47v08vFCVkRK2Y2gkZIRWBOF
RjB4WvgrtoV1a+maeddN3q9mktpjxKv3EWtnG29BKiER9top3IKXczYaar8DMQf9zkwQVSNwGTZY
PIp35pkvu6C4iiVq/HU4ZdqrH+D3qYToPLtyEvqvTpPmJ7TeH22PfX9ks7v1HBr5b/ddXxuCCIYt
5BxDDTHOjehRCwRAI58wwNFmPTRmc2AHMO0a8ILvjFvOrIf/7tzjGIIFw3DPfkFc8Jbln6Y2Rr/x
O35NWlxAWH8APZ02GpFEV/SV9IPtLvrXOFx3lMh5/4PuPaYp5tESm7/7YnrgCEWAoN4GAufonUWk
31Ud0Sf9+4vKLVx72DqDz3OHvSSvCOwBM5jncciQrqpFb56QYKX1O/fvtXGEfM4Ph1zAiHG9v78N
/rKpL1dXD5MlPAxbc6y+2G715e3Tee8YZyOlxFKmzdvaBoaprhaUrfBl794+xKsPB8+fwc3h8XiR
nut5qTu2pgJazwfsKup182RWJd1yosU/xVAQd0056DcRrKJtLSL9SAbxe6Odl68e9hQiTICoQu3h
Qf3zWkog0kKrPALMjRZzcqVW6mDWXOZa2hxxfbznwn95XTkeVCSkERbZuufvXkNt5c61aIICMuCF
tOc7B3bzO+vJyxccRo0L24L+DsZAbH9/PCBeZChEgHkTJCrq/a5Gk1zVA+JFGppv38NXjsRJIEWR
q1GVQNyzI4ErJG/erQKWNmzTWncBgP6hbtPHt4/zym0yHImshHvFyvVsM/rtkUe6nAmvdapgSfRd
m38FjI0sqPSTJnyH1mC+HDaKPw51Nmxko2pjUOZQ/eDRvSslqa2jA3Nn8gZkv0O5fJwtBtMWTdB2
20hafHrbhJ/JDtF2ZMWqXcoI6GB27KULNGwF3eMFyqyb1iclJkxQY7xcwVSlq9eUANUjWsYUV2qX
mypVJ2fIp+ux6mljAaPMgSs46Wa0k+WdE12NYWdTTUaZNPexglmgCs+nfuShaoKYDK5pF6snr1hB
BYP7AdFU8rVYeufU52tUVB5+bqFk7p1sZuM0YWWySYiwGM8YTZ35Zv+xQHfuKxsjQVV8ALx8tZBU
iR44a3bA0Wg6JMIBMpMKE79LNWzawXROWqr1/iQrGTDgGrdKuabPcdIt+3jnMpNoGVJ01/7Eek3I
HEGqTjRtJWfocbVMsDHoYfVvDgT2dz5arzxr8J0MFBx8s/jur9PS35414mOwWAJgDpZU6y4HSI9H
7voUAE1L8eWEYgzefrhfTn4xPgCQsKSH7OVF2FBTyWFAtY5XylXySNOFII6oVZcokdUhdHEjxPRf
HmTiRX/Fv1k/z9AAKSaRjSLWfSG+aEmB0eLeLgP2uvOnwR6NLw1N3wfLsNOff32STHlZjdjw8J/z
GTrDEYrOuQeoNLS0RocVdUs7uNtqadkeAXAnrt8xZZthJNO5e/vgryxT1FUCXdoansWw+c9bijy8
Z+9ZlkGH4eDQjOVDNEXMe9O5/esyAMYK75ODwgjowrk0jY1gF1UGbBfTdZ/meU2XdAGqtLkQf/2Y
Um4gmEIYhQwDPNKf51Sv7pQILA7DxX7cLjbdF5HeQN239+w+f/ztBZQ6zG7qG5L2mOmefVFIDq9L
CRsjYLYuAq2eYdKPM43dLhdZ9841fPkCcjBKG0oDi6nW+eerYUAc233BmWnyIRbaU7O4P9JJPESj
/U4Nsr7Lfyo7OBT6HJtT4/NinZ1XQc4P8nmmsaLOd4KGiVdZwGPygZyTcjjRq3ivGn39iB6lKMZ8
Xrrzz4usHbdaj9gYwynz6q8VieBidREhTs03cW9e/v2to/AWz1UHR1yv9m/LmdWx71ChkwVa358Q
6wdSZjeJrb9zmJeFjYQPgEYGegnVx7myCq7alCT81cGgmRqesFIeayI/dm+fzMulkqPAVYRkRbzo
i/y7SQPCkqZGFrTwtjds93yyW345pX2XNoqpmrv4ZIm8s0qaL7+UHJWFw7HwRLNanr1qYbEoD/1L
FnjWTCsM4hDfujpbriaPUd1CkMqmmwmj2GiVzKAOLbhsyk53DmoiNRnbPnYKyiJSrpoPXp9l26iu
KQ7WsgDhvXWBNsb+6JmjHRAzYb3z61+9Ma63bn4MuCvnN4a5JBRhyatLi6rcpbOXnrSJZsfbN+bl
CsslQle5ckrMZ9LEH09ZIRs+I1GVByWpF9j2hkDPjAfXUe9VLa+8sNjTV26bba+Zn2dPM1ngZd2U
LERTDadQC+PjZOvT/u2zeW0FwkmPHnHNCeLa/XmUJdVNcrG0DAVBh+PA4TM1Wb3adV3+bUjl31fR
7BmRifLJwEkKNfTPw7kqAeQS84rOWfhjvXZtYt8Vbfj09lm99vIguAe4zBXkxM6u3dTh0l7I/Avy
xHJvs9mgzx5aP+i4Vvs2stzv5Fyn2L7tf9gO/6Pq8rU1D0WspK5GMvhi00P/RI+FHDJ4neaNKrWv
SxrtaxBZ6XLPcn14+zRfe+DZ9pg87Csr5fxq5pyjY9ddFtQR7sACSO3daKba9u2jnBGEnpHlOhcR
1LEkQuAFUs/rzYnEpoYEin7UH3HfV3sNxfGGYKmVX9U548d0ZVL1lRpumrnMri3CKw9wTcQO9LvN
dCnFu9/gDMxHl6Fs36fv7W6NV688gIn1zRTEF57d8hbTlTXCFwzodNErVM1XQ62WMeF2x8Rxn/qJ
7oRTx3QyS5E8ZuPQHUOv+kJCn7/YNQCkETclXSQPSxrIPg9Y8Dub1VfeNQZblKCOI6C+nX8Qc6zA
aTJRbo/l8qNeDEhQNYqqMGeIPX99+6a9cjnglPFiW6ti9QWC0TRmXZeuorQPjR86DYdtAfivm/My
cDw4zGiG1TsVxisvHSBgotM5GlSf88/v0Obz1EYVp5cCuQV165uM7mlmtgtwxLn52LQj0QhGOQR/
f65Qg8AQU9m8JG9IzUNz5HZVwF7turExPOHoukOWHG3iLHqcXSv6+7qNA65tANJwPZayP5cx3pVR
dbKpAk2PGn82BkaT5AbdjY1XBIXNRvrtM3zlm8PxqKEEHzaKxbPKpghbGSc4xINpiJBwy3bc6k3V
bEG/Ov/JobwVrgTdGdHd2QehdmSiipItmuFV5a2VN5isHGVfJL1hvLN8vfaMCl6o1YewSp7PStIB
XUwJc4K9StE/9HH107KwEXXcvyRq7kDQqr/eHLGAYbowATshWT9/AQ2SACuzW8pgwfm+0Z3xQ4uL
taYP8M6BXlmY0RYDuAJ4L7FxrPfzt0q0Xkj20UO2gGAfnqJpOrhL8/DOIyH4O84K+j+OcfZM4ObK
UgnIIkDVa2xkksCvsDrrg9nb4QbqMRSPSMcBNrb1trPT6GM1tg6KAQY2vYs1fTR6JFGkiWJ2nZDB
ADffje6cB4lQ7QledXxHRsDkl/MQfg5rvTzAtGM2lbnkNkFJOsaWi1qbYK9by2gR7KXM8D4sXoHi
ojS6jCy4Dvbf0IQeG6gpuklxxe9RoCWbMkvam3hy4oPRdvMxt9BpDSImNBHjdOBm3kNSZZ3PFc72
REMx+I9RCwUolIpNNS71LuxJ61BLNl5i1E38McFH/fblfe3Z5CvuGDwnZBOdbwPthvCR2ebZRCv4
tZnUV0z/N1Joe1FUO2Kuqv/gtaPmpthb0YQYKf58Yqx4LhuCpstANfHac7oezew4qvKd4vVly4+U
GuwTNP7oEYBx+/MwcspiTH1eGaAkvavrhHS30f3eZB+ZRF0xlfZ7y/wSteU7Wybx+nHp0nJF2Vyf
F2ReXTRFPVr0RKp5+RRPOi6hVmp3qN31fMfgnD1OYxXhTmVDswVMaTDhKlnIG2zyFlJfKx21o9B7
bW8oWfoh6jAeuPqA8YMxlpd+s4yBjfqEHihzlmiLBdam9+Is24jsUzOTne8S4brJVCqzjVrqaJfy
e7Yqr38i/AZMRgDhoSYTd4+ji38OX9OPQZbtHM0xHxthvXcrXlvTbVhW8DtpMwhjvWS/rRHANK2i
zIYy0NXXGV/IZh71Q2ao4Z0n67W16LfjnBdGQz0UeeWNZeBauU62qN37RRzv3n5dXittbNLRmSsw
b7OfeeS/nYzeEL3XyLYMGDq5PkjfDZvxpyqLEdZ28zums1cPRr+SPQvIzhdlr92yGJXEnSLCsQt2
osthkPUeGRiCSpW8c/leWwhgh9HBWC17L4rffJ4JUEBKEcCSvDM7x/aBQjxVeftTJZi3YvudK3mW
Vf5cbbN7YMu/tknNF4Ddpatzri91WgqlHauHaZzcBeyNSS9+WwktDmTdKH+qPfEh0UMoMRHK5qhK
yis3crM9AKH5o4MvAI12GMn3QmVee2y5z4I2Ev1bEN9/PrbjFHZaFlPmjE39U3jRI/lz97lgmPz2
E/XqcRyXnSLb39U38+dxOizKcY0oJ2AnWtPNUV/LWRu3Vd++8yF9rWylOYV7TV//yzl7D8XoIeNG
gBUohONxh85tLO/ayjqB97rJq+aB9L93GhWvPcC/HfJ8a58uMkeooxeBNk6HqK9+ejJH4Wqf2uo9
A7F47fllR8qQjPJxxXP/eR0xiUs8+E7BMmPOX1Rc/xqJC/GHHPwF7dvI12ot8QtW5F3SrIJjzVjl
WS3KH2/oniRNlaewcbugN5EtY23BbBCr9j5aING5ZZ77Rdi5+8kZ3UfXYtXc2ORIAgvrpu1CsGOw
VOYvfQTw5FTuFkzTlxSkA57Eeqco+RJ3GDfFLJJdX8zmfY3yko+9ab3zNL12FbzVqUuLg+dWP7sK
OcyIrkSkHCwwKhe1GBulyyerti7omT6phLDFtx/f127xas/AMejQbD2/7DX8u7mhGAqSxtMQx/Rt
vSeoFQpAFILzIzgyf3z7iK+cIt/11W3sYcR5sbv07NktlCnygMhouYvb2YafRIU2gyJ/SltjCdAh
fXv7mM96jbMiFO0N0EWTV5St7dl1jbQZ8o+bF4FdLMBLx96+l7EBQkQQlRJXef5YmwVxHBLJ1rNO
2Y1V/lj0i9optEQHbRyRzL7zo15pYqJKoOuzrtqkQJl/PvLRZJFLOfBGEy2Hnk3AukGVJvZd2Hbg
b2yx4UlBPmWtyXdtDD2ry5BfS2P79g955sSeXx184cgxYEAzaDv7ITrSCLtQSYFvORWMRlZxcyLy
5Q6BZWldcLuco0qRJOKzAAyT00QmLY05Kuyg4XYUo76f51D/FEsKb1Mt+ifK4hI6Bo8Utolsj7IH
vFsf/5xRZLJkDzsC2OMdgkG5bbVSBbHdODsy+ZytG12YVSbuIVBON7y2OFFmXoSn2O29U647n/WV
5PT2BXhlDeeTCZGXAQC137lShHYbAC0lOP88m+5j/LkBtKTkKTG0eP/3h0J9idYANzqfjbUK+q0A
YejUNMX6WfIqEW9rwqWoPKY6O5EsFz29fazn+3Z+X9fuL0hduoz4uf88GCluBHsCQA5qgk7cjWJg
jONjAXAIRWjYlk5uXBiVHt6qCT6EaWrRnak0z5cirw91qbfH5x/0v/iGd/ANdFhdPtf/jRJ4QZS9
qkrqAlpnP0uVqPn44//933/+nf9iyq4cahYLHhw+CoZnscv+b6asDW7WY55ks2NBksHb+18Ehzeo
svJfwpb0hOiBMRPlzf8bggNyXB6l3x413QKQ/bwBFcyB6D6ePdf1UmVmGM7xjVPXxFITMwqRZozB
WlqNnc2BwzuNlyIjsj3ZJKK+ip5BmkkU/+ie6ZoOxq3ad/W4gdy1NOBEK4rY70treruiRLq9kSvN
k3zGNn9KaMdcVt2i/0hFNHmbNWYKpSND4HlbPENEkYxWH9GIOAAmG28YTpNI2vGqre1yx9xogqhv
5uijZxLJasOTvkEe6MaatUvWlxo64spCNdJyQT9LaN7Qw0s1zTg/ymHCwzZTdP1EXddjw17Xbc8N
Y3OH8sGKfblSWimcRtxSvRNo9G6OpDJBtG6TckIOrxHq00N3gv46rhhYQj1V4RcRbpPNPC/p02R1
tS96hKoQ2S5jz0gwgi9GaxjbEX6v2vZVnk7dBkcWSGpjpVObVPodjMcwo2bgznOV9aU3bskwsE44
w7rbroaMdjEajvWdKzJfZP8mYNNTXo7q32RspyXufcc3eFPL0Z7qQ+vWcb4zWR2uKsTTicxZIme6
q+XeXrC3GP4o41iJgH4xxsTJ77J66J2LBQktDFTf6OiFTrsxzvo0HjZ8xSb2yUaRGd6An5F+qI2K
x2CsmB0R3ThOva3p7n8emJx96DpsmTllyfQDvS1ZpF5qdL/4zpijuCbExiqMe6cIjb2tEsj6m3pl
k0GiXDFlBWLckViRk/3MMnPaLOT7meMLT6RXCgRL2Z1hVO1OX+loqIPHG3rOw0ZPkhS+65RV23nl
q2nIC09umlU73LnLfknQrmdVfGMk9fRB2b1MtiGA423itXGJ/URFJ9dVjmQJ5WqT6u2GgV7qA1Ii
Ko0j5Wu7X1ZsXGXW+XcTroDAWtJBmWtX4Jx6Zs9FfGsF40rPOHVCjRspovyUFklqEEPTf4F9Nyif
fHnrdu0oAy2TdUQzROoX0YrFI1NGOwwrKs/hcFc5opWDsRjTXbli9Qgug64iV9he0azcPYgN2YVp
RM2ahd0NWzezy+Mw6tZ1Ak8NZqzK5SWp08upDBd9wySODBWgf/zGdO+uLMA+j67tuMPL0UubbAOn
o3MCTzBuIQtWWJIPNb73XbZyB3vDqT+m3XKNndy6W5/sm9Do9K2jC5wxjXEFlmomkKeGICuQOq9G
MgyYotZ/VcwKbqqVjRjVyXLRNpK22pBBTszJsZoTOzqk6ZAdQrKMNmFTdz/MkSYiKR/efSTh1trC
NS/dzHlcQDaWK7vR0UL7MluZjnXSaIjsu/HJaiqcAymuhsspEeZndNUoY/t5qSIGzbr4QI3Z4wHo
xC/NcWNcRlyNfbbiJnuVf2dP7Pltwl5jq/Vz422ywZb3tRhx4JvOUH0ndyh6sFKJ0LzKWuubWpmY
JfBh/g6CnnM3N32Bc3LTEEB7HHW7OpGhB/g2TVMSxNNpL1b25mTRPh3rcnA3Pbkne2VFmCidXiUX
hhf3D2rFekJVzh66qQGom1YfIAxceisJ1FqZoIATwIO6KynUbbXE27C5c39g3olvvdxNIOVU5Q8n
0T2sVyuAtC6Yk+7mSuqbGUBpaKcfVNG6x1kM0zbj6b43tAqgqbGyTb2VcjqCOwVwZmxnUo6cjbMS
UdOVjVr1uviCgYsd1UpOnUYkuduJgexnCIzeVqzE1eqZveq041MWs0+zRFpdmYRkdQx/p+/kNg+7
AcDtryijG5hZDW7iPO4OkzTFJ7NcCnKRoMEOKxd2XgmxxsqKNVuosXRF9dUxtWR+1yDz2FdVFwHh
avSvLvufrUTg9iHF46/8eYXWkqGuYb5X0S/c9npQDqXzWVDlakh8Wg/JFPDbWAEr3LgRWNxyBeQi
owVdvEJzzWaJ8NtrYi8jw/wYNV6N2N+KTxWwgltQaGTGNfrAlV1JvRic1D1d6yb1m5XmC6gR3Ee8
cn7DqbE3hjGYxwXDeu9Ls/lZrJxgY6o8+uVmdcXoMPXJX2wvlxUvnOMnpFj2rpqBCdfGeeYRCywz
V/FKKjZWZnHeDeZDunKMnZVorI8GzAPNjr0P0ptUMLhqOlZTmBDwE8rVkJXoN+1QZ0+FVzVPkQtK
uezz8LGGRnrRT1gU4hW+jB9t3jGATQ94m2cs/liTdDbc8VZytpU/KVNXxxKcag1Spf9ITpY+A5oA
z6clFmzUFRTd6LF+23ROJHYgpqtTiRJd+YQiztja5yIjL90wd1hmBNdRjZ/k5Fgba8VUz9NKrE5X
eLWxYqwRx+iaX62U60iR3Genuvc0L1YX6HLhQ++WOtSDLuqSvb0StJ2krh9CZ2ijjWa1NnaN0E0k
hr/psl9x3F29krn/tzh+rmbfKY7XFAK24/9zcXyP3y7+P/7XtsqTP2vkf/7Vf2pkx/0Xg3/dQYUC
4ss22eX9UyK74l+M2i1cAOih//3//FMhC+tf1L+rdmlNiTUthy3SP4wzYVJWk7CCxOi5XcxW7S+i
WqznkcVvFfKqVUKOJVc9iQ2j6by1g9Uc20uarLNRxxhJEs/E6JP9h2kHrv7eLvms+CUczjsvEctA
rECZXFOFVdshj4EItqI3HtIwEU/POU2VbZb38PTDL2zop9t6wYgZOONiBXUrCBGkX0kIrAY/2MnK
avLHKcM5CAkx7TYxxCpx6eZafJ0ZFXFDubTEiShKmMyNl0SMUmd8zX7W24BFwaqXvxh9EpSHW1zu
M62TN7GRTrdZHEpfq6YBDGSjiVMbziDpuQUlUb5YwuLjAPIY0iM9HlNrQ+JKzFAc+0KI00iU6dGb
Evp5oKCHz3rBj9o2Rah+chSAIK2EQO0znIQD4NYNmQGOnc+wJS1xnMKS7K7MVlW2S7SRjDq23M5O
LHrxC/qgBafImm7t0hrh3y5J+GOxrYahijF2TzUgdP5eftmTrK3uqRz17IOXkTYZTkkMAT4sH+rO
rW5Ux9J1wZIWgbXsiUelTiS0lYCDHJoLK2hFNcQ39G4CELprbGAHm9QAWrrRBSD1DS1J526BMPHF
iFz3NswrpnHT0pL3GTKrL7e4oqq94wLxthbnONVFfZMZjXdrdXESX6Yg+4KO60eka4Ph3U6aA3TZ
8TLuPXM/xWQE+CyV1b1hNO4doaB8XDPKEQ8dQVCAuKDh2RoPq5f7SHabOOERRcvcO9VN1jaDdr/I
Yt7ZTmqcZDeOfpNnvdwmSDM7ZJ6F4pwpTkWZQPFYiuZz21fmUw19W/geuGzbtyKr+0EfyN1hhlV8
/cbZu5vqKGYTI717kyzAu0nAVd15U0tXwRrEFzOcum7Dk2eZWxVr41d3yVzs2YZ3Wde4gfb9DHJU
TmmZBKHTqOXYw+WYD0nYa5fQGYbRH03stUKf3BLCqFihBjGWvxEhe91/AExjZYRDTN5tDTFVwLMg
d6I0Zpy/naaPkS9yqekbiinSTHybKkAcIthAXgiAAjvhDEU9z/AMwad3PzcD4nhNeWPjx7UtQu6P
BviaKKa+GXf0d9x9RMfS7IOwajV1Unbd68e8aebkyaw7T51oA1mILnh8PjlhpN3PI9s0MwuvnKIY
LpIB0EjcFNehJ6LLvMeE9z2F5QpP2WSAK7VTVOgOhbyZ6x/xDSR7zB3x/+fu3JrTVpI4/lVS+45K
N3R52FO1gI2d2DhxEufyQhGbICEhoRsgPv3+RhIOwnbO2YwfVDt1Xo5xGmnc09OXf/+byC6HNoda
9rlq8b854wQvcTO2d36u+9CPevF1tvTA+q/z22WheSPAwroFrRZ4xEGADt1ZFim/C45371O0MKbj
OE33KW22BrRLTDphEsBST0ZwkCzOezl8Jw+463p4Uao+cTbBcDEq6Rd718O9u8Sb649KN7qFw+oq
X2bTS0j1sqHrxLu3ouJ9Zu/88MzMGfqZxLsxl3gP7gcsTThNh1zR450D/VHp69qgXOf2hLDvY04X
6MhebMdOvuzfaSkg9GVRFIM949tvto56CwmezugKWjN7meuNmKSwGGzCKfNs19YCuulsmC37EUTJ
62xOwX+i7vXpN7y97QWl0/BjZG2cmyUUtOAEKD2ZuEHvyQAY53BEhIOt75VjGGknPkQ349BURd9u
Fp6XWqANdj3+lRbAk+GndGOOAmf/LYayifDSvtmv0+t8G0yhAhaTBYw4HSfTiMZZq6de02O9vWEu
iQN9QPzDxdqOI19zznwIqs7jNF8OITzKqHboCdUIWoTCzaYnAj/tXRmW9ETbi+8xPAuUij2f8nEZ
jXQX0rMQMq0vjKPbXqhM3f68LFIQW9a2Nybc/lmkVjguPSjG8nSrfdpo+vQ7JLSMptxNPfPSImJk
RAj1mMvCirfArlcmed6EeYyuS1gwWFOxG68LuLkdIt0hXNz2h2JNB7+/52parjIfjgeTcY8ba29P
yoxxtgwl2fvLMyfx81sXooQ7l5I5fF2Uzbl7vcnedZIfURzEDMbb+cFX+MJX0IkDTpr6unNOh747
jvEMv623U/UL1Bx08WzEaAzwaJOIgY3v4BeGetBYOR9gUYiumXPcu2Hc5Z29SFbqUHMTxhIwg2/C
RAz6G4tdHmhv+7vl4soNIJ8aLCK6jcPcZxpXoBuQMSQ080CzQSt+Pzfj4Qb01sSYwgewX3miE3od
+WObyWNjew0lWS9dhKN0vSgGCQxZd/lazb6gcVEy8ost7NtGemtNl/GH3T5XJwZNUSPRRWIVIWpg
QhYDAcUQ/gLzQtfT6WADVf9lOrWXcyMzV/NiJQgZPGO1H27y6ZbEgGmVbyNBoTpclkl/ZPV97XPs
FZtbD1KKBwjuF2drN3Gukqn+vecWPxmesvhK2QE/HkLlYWb2P0dMXL3mTNEcZASbwUbDzu3LZMoQ
GXO8M5bfp1Zx7+hJf0xaIWdcIXl8psh/LTclYy9CqMhtO50xGohxMYZ6GRDew1Kkr+cLnORBsOzF
NFUYywsa9qN4qO9L82xvTbX3YWalZ0G2DT5EmjWJFnl0tdqnxRkVBdx9fbHx8+HWS+nizqAumyxK
GA3Xq+yBbNGnMh7hSuFf+FAJDrZAOC9sbbkf9UkAJQNXGFfCPuHMJBDkm2kGyX3POPOiqT/Tg+BT
T7cYZ71N1O+ebvuMzXXseaqlt8VG+wkVGrgOOLHcnv0tCjV1lPRzf7wLVPutW073V2uVLJJtJN/i
xZ6CmFu83UbMdYH5f322iRJmRSw2ZL125erSgFC+X8KqvbS0z/62DK5CdH4Q+ZZ2DmwIUqFl7g3X
6nKcbqgQx/nuo7mH/ELbexHEMH0osJf7hxwm0WFuFPHHqbOj+pIxEHgwXRnlCADB5qxvwcdWRtnq
nOB0NUh7zv10oX/VksX0m5r0jRuamKhwOv0PRELoVf9+pa+0S39fZMyD8NfvSBTE74pEn9urLSwf
2kPmBIk3IsVA11iUMeAGyrtBZkJh4iegITaOBRFIvLVvIbVZMFlwuzxX8R5v9Mievk+JxlL+6CQd
x+BsJ16ZmUMa0FBRzVnAxr/TR6m21CYGpOm7YG3dTinujAXZXTGwdUZiFV4RD5cZQTKhb9+CTdzk
Sr/qJZkFCmx/ly/9sXA2Ey26ie2c1t2t+w7wxs++v7hI9BV9GT2VeVDZzT70B4yJz4ZpxgjQ9ep7
GtINv892n7bwN6y1/CbvRZAPYU8RDBlaPt0NCaADfMACjgBB+8EkF+LwvsE0RVr9zf5VBOHklbVK
oqFnpQO9tKl79YLVngxCFNRV9v+bqkjzIqJocVYFdB+KeVrezjN4j7JDSCQ+fQ92I/8U/9kv/V5Q
UxipQ8n7GEileIKFH0etmokop7UCyeqRquf9nYRwRtWleGC0n+EqtMzQPEsPXrWos4RxxDCc6uOe
S0VFA1zDGHUahln1Fx5t0Uub8Pv3q3fz97/TeoMXZ55SxqQ280824UREaxMgvLUtna6EerU3we4r
gJloXwHkWy0ibb6wQ5ugUQ2T3QRdIZNANU1MkD1WAcdSIGMX2HEA69Xq3Nu7Zv0XqdtBHo/m03Pw
sgqYisBM6Q4tMNU62QRQ3gq7I/p+rOqc1DrXIRWgg1CX1QFTVWjTEk1tzeItj1XBthV4Csgs0Fta
LbJH3ToIsFfDzS9nDkxDAVho0VVN06JYJzaRCQLMAgBcQ4NttShAd2sXCPqlbaKJKqAITPd4/FMf
q4KrK/Q20cXSb5SlczaRSqVghJe6GUx2QYyup53w2V1w+gqtpq7tgjqpVv2FHTILtIueIjFe8BFe
to3M8O2DIeMda30/sQrss2IxKdwmsV3vQtfOQw1xktIEw2EqMaOKGf7x/CaofbLxNAJZtRHukAoQ
Ktd2+s+vR1OYPMoG4BiffXsb54FiMjwvnTMDYtKGpBUQf3sKGfBU4f0eG0HuQ1DQoCyNxjHsnHcM
NEXALKVUX6fOBI+EZgqeFrFOzr/DVQCcE1rB5hc6dwI0zuw/jJRetoK6YpkC6uXibD+3C4ZCSxns
A4zOqFbndkE3wCBL6gIeoujUA4/X7ALK1ToRpmIxcxGapPom6F68COJXlTaH7IIO4T4l1OY127vg
uApfA4+f8yug7JiHCPGOrF0gdyDcHpMOhkeNP9YFAkduBHwjQsdqde5uINhzpE8EZXMQ9qRQgGyI
dRItuAYZFpBCdJhXH6udcxE1SxN8I1J3BFckGFj6jggNq3VyR7iOYjhkksg11Sem3vYOeUmAjTXp
XcAHhOhAMJo9vuXxibCxCw6sQgKxUa0O6gLmUVYXbKWv05PHNKd6FzC3x7tA0ARrFFwLAhQiVvfs
Ap069fX95y6zoSowAnDwSSTUq70LrkaADb0LPUH1x53zHbm+QMnL2QXTVuC6IMFM/161OPfHuoBn
poA3EoWt2qGov7BLdgFQlOwdIQIIjgS2r/32tqUwnZHE4yG73jmf0YB2XzaJgp8AG63ImDXB44nP
WOVW4f6jYa1z9hDslClrCUxdITtCgQW/uVon9pB8Ii1xZNgbPeuS8pPSkXUTTUsxCJoEE1Jt7k9d
A1PRGD5DnFp/U5deH/C07G1IxAS1Q1+jufXZvz7RM58YxM+/KnDdihWg0lFllQBwqa1TY3sMiE4s
IRGTAKqSXWtihe5ZAuhiZC0B6FuInk2ihfoknGZSXDwnVWRRSNnVq7p+u3QiIEKR1gViAcsmaGyu
fKFcxz6BKC3gHULx0nhOnfMPcdos2ay6SKmSMhf3Yq0Mp7vgKriPENYeUq7dOxHY7PpPI+El4xvg
/gG3ft46QqmFYSBkAlpabVP3/EPCGOkTYSqCII0CSqMLGJrjEwExj6JhGGik7uL7W/VD/bkW4CHh
A+umABlU6+T9AWBwN9Bze6jOd+8smDycbKxksAtQgdCP/2j9W1pQxUoYBepMXbsXIFRrSj9/rgXc
jg6XLEreOIonFpF8IoR0DCfBk+ioLRAIGlktIBqAQcllykC9nkYLcJHRUwMYpVq1U9IhH0F0KUln
2LGIJOQgaXkhb6CqCr45cUWz4V16fzZA+l7UgJzB8uhQwDvo+rEtAJcHb75It/7KsXUraoA9Xfos
GPjDGmRiuIvPnwVHEWAlGLGbz7t3FqyKc00qtw4IBfwlJTer8ZGexk6wWlChhWK3Wv/DLvyDY/MI
eR16fvhQgV39efYcJvalXzjAPJ9+3kA8K/6Po37D6hcF9rX+7vljW+VfrfJshcA8+vCAyDz+580L
Pv3qZx/q8MMLf57O0nuvrF63bB5zMlsBmf1POPsxW82OcbicUfb815P8+1+t5zy6Ef5GcBacyBUj
UaTlpv4+bjeSQvCBhZIXHMyibJYdJIk/Yw09k5U8nIX+zxiS09Z21FgmadlxGKezh/j4qWuAkLzk
KJrf5/59kbeEV/gbWeGjeThjpPv8WHKNfZaW7Gd56t/nb+Kfb4YxTXc/2tteI2hkv+WcXfcfWn/P
BpwiK3k8j9NF+5EbwIes5At23PePdxzKHzFQRVbw5cPMaymgZpIKeAW58INFsd8+kTXgQfqRowf/
hLIJjIMAEUhLjrdttair8rJi3z21TXWhW1owAor7oDy8eWX2RAnr8INnCQAeXYDfXQFXceFnT7a5
rkbKPvb1zI9a1oOs+2tcL9eztAxn0cPh7avLvC6ayT9yls3uvSKb53lLp5uyjLR8/x6++1m7p6aG
DcuL5i7I4ryl2WJ20SscmGs/y8R/8EC3Nr3O08s/eUZXanoq+lUe/GXat0cX7898p8n8Rzo78Z6a
LK3sfkzmm1n73iLwFIlPecHbNxez1Trz/Pa13jQxvIb8t/M0m7csVYMCfA3h1/Odf9+6xhAukqGv
IfxbnAYHSZVJMcApHX7w5xZ2Ql/58+QqDQBI+tmrLxjNgtOzD/MpuSFZ8TfMkzhIqbalLlFKiw1C
PJJ2VMPQDlHxkhadzhenbYtVslRW8Pt5FAmSutlJmNB0QsmKv/Xih/mby+zJ3VYn+WTFf/xblh9J
k1h/wVNFbNJzss//id2fZ9m85VI0aWB52bt2VAkN/2sErJ/zmXdQaHF4GnSL7OPezVNGN7ZiPop2
As4gLdknsjlR7yaxJiv6y4x7BwaC9tFsMF/SwudZ/ubuuYenjkNuWFq+n93HUea3PDejzrVJyy5j
KIIXh4es9ISBHJRcfi/5uUzTY5Pw0/zToQP6uX/WTq6J37gP57P0r/8CAAD//w==</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8">
  <a:schemeClr val="accent5"/>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106">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microsoft.com/office/2014/relationships/chartEx" Target="../charts/chartEx3.xml"/><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chart" Target="../charts/chart10.xml"/><Relationship Id="rId2" Type="http://schemas.openxmlformats.org/officeDocument/2006/relationships/chart" Target="../charts/chart1.xml"/><Relationship Id="rId16" Type="http://schemas.openxmlformats.org/officeDocument/2006/relationships/chart" Target="../charts/chart13.xml"/><Relationship Id="rId1" Type="http://schemas.microsoft.com/office/2014/relationships/chartEx" Target="../charts/chartEx1.xml"/><Relationship Id="rId6" Type="http://schemas.microsoft.com/office/2014/relationships/chartEx" Target="../charts/chartEx2.xml"/><Relationship Id="rId11" Type="http://schemas.openxmlformats.org/officeDocument/2006/relationships/chart" Target="../charts/chart9.xml"/><Relationship Id="rId5" Type="http://schemas.openxmlformats.org/officeDocument/2006/relationships/chart" Target="../charts/chart4.xml"/><Relationship Id="rId15" Type="http://schemas.openxmlformats.org/officeDocument/2006/relationships/chart" Target="../charts/chart12.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 Id="rId14" Type="http://schemas.openxmlformats.org/officeDocument/2006/relationships/chart" Target="../charts/chart11.xml"/></Relationships>
</file>

<file path=xl/drawings/_rels/drawing2.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chart" Target="../charts/chart17.xml"/><Relationship Id="rId3" Type="http://schemas.openxmlformats.org/officeDocument/2006/relationships/image" Target="../media/image2.svg"/><Relationship Id="rId7" Type="http://schemas.openxmlformats.org/officeDocument/2006/relationships/image" Target="../media/image5.png"/><Relationship Id="rId12" Type="http://schemas.microsoft.com/office/2014/relationships/chartEx" Target="../charts/chartEx4.xml"/><Relationship Id="rId2" Type="http://schemas.openxmlformats.org/officeDocument/2006/relationships/image" Target="../media/image1.png"/><Relationship Id="rId1" Type="http://schemas.openxmlformats.org/officeDocument/2006/relationships/hyperlink" Target="#'Product Insights'!A1"/><Relationship Id="rId6" Type="http://schemas.openxmlformats.org/officeDocument/2006/relationships/image" Target="../media/image4.svg"/><Relationship Id="rId11" Type="http://schemas.openxmlformats.org/officeDocument/2006/relationships/chart" Target="../charts/chart16.xml"/><Relationship Id="rId5" Type="http://schemas.openxmlformats.org/officeDocument/2006/relationships/image" Target="../media/image3.png"/><Relationship Id="rId10" Type="http://schemas.openxmlformats.org/officeDocument/2006/relationships/chart" Target="../charts/chart15.xml"/><Relationship Id="rId4" Type="http://schemas.openxmlformats.org/officeDocument/2006/relationships/hyperlink" Target="#'Customer &amp; Logistics'!A1"/><Relationship Id="rId9"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hyperlink" Target="#'Customer &amp; Logistics'!A1"/><Relationship Id="rId13" Type="http://schemas.openxmlformats.org/officeDocument/2006/relationships/image" Target="../media/image6.png"/><Relationship Id="rId3" Type="http://schemas.openxmlformats.org/officeDocument/2006/relationships/image" Target="../media/image2.svg"/><Relationship Id="rId7" Type="http://schemas.microsoft.com/office/2007/relationships/hdphoto" Target="../media/hdphoto1.wdp"/><Relationship Id="rId12" Type="http://schemas.openxmlformats.org/officeDocument/2006/relationships/chart" Target="../charts/chart21.xml"/><Relationship Id="rId2" Type="http://schemas.openxmlformats.org/officeDocument/2006/relationships/image" Target="../media/image1.png"/><Relationship Id="rId1" Type="http://schemas.openxmlformats.org/officeDocument/2006/relationships/hyperlink" Target="#'Financial Performance'!A1"/><Relationship Id="rId6" Type="http://schemas.openxmlformats.org/officeDocument/2006/relationships/image" Target="../media/image5.png"/><Relationship Id="rId11" Type="http://schemas.openxmlformats.org/officeDocument/2006/relationships/chart" Target="../charts/chart20.xml"/><Relationship Id="rId5" Type="http://schemas.openxmlformats.org/officeDocument/2006/relationships/image" Target="../media/image4.svg"/><Relationship Id="rId15" Type="http://schemas.openxmlformats.org/officeDocument/2006/relationships/image" Target="../media/image8.png"/><Relationship Id="rId10" Type="http://schemas.openxmlformats.org/officeDocument/2006/relationships/chart" Target="../charts/chart19.xml"/><Relationship Id="rId4" Type="http://schemas.openxmlformats.org/officeDocument/2006/relationships/image" Target="../media/image3.png"/><Relationship Id="rId9" Type="http://schemas.openxmlformats.org/officeDocument/2006/relationships/chart" Target="../charts/chart18.xml"/><Relationship Id="rId14"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image" Target="../media/image10.png"/><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9.png"/><Relationship Id="rId2" Type="http://schemas.openxmlformats.org/officeDocument/2006/relationships/hyperlink" Target="#'Product Insights'!A1"/><Relationship Id="rId16" Type="http://schemas.openxmlformats.org/officeDocument/2006/relationships/chart" Target="../charts/chart25.xml"/><Relationship Id="rId1" Type="http://schemas.openxmlformats.org/officeDocument/2006/relationships/hyperlink" Target="#'Financial Performance'!A1"/><Relationship Id="rId6" Type="http://schemas.openxmlformats.org/officeDocument/2006/relationships/image" Target="../media/image4.svg"/><Relationship Id="rId11" Type="http://schemas.openxmlformats.org/officeDocument/2006/relationships/chart" Target="../charts/chart23.xml"/><Relationship Id="rId5" Type="http://schemas.openxmlformats.org/officeDocument/2006/relationships/image" Target="../media/image3.png"/><Relationship Id="rId15" Type="http://schemas.openxmlformats.org/officeDocument/2006/relationships/chart" Target="../charts/chart24.xml"/><Relationship Id="rId10" Type="http://schemas.openxmlformats.org/officeDocument/2006/relationships/chart" Target="../charts/chart22.xml"/><Relationship Id="rId4" Type="http://schemas.openxmlformats.org/officeDocument/2006/relationships/image" Target="../media/image2.svg"/><Relationship Id="rId9" Type="http://schemas.microsoft.com/office/2014/relationships/chartEx" Target="../charts/chartEx5.xml"/><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2</xdr:col>
      <xdr:colOff>865163</xdr:colOff>
      <xdr:row>1</xdr:row>
      <xdr:rowOff>140677</xdr:rowOff>
    </xdr:from>
    <xdr:to>
      <xdr:col>3</xdr:col>
      <xdr:colOff>388335</xdr:colOff>
      <xdr:row>8</xdr:row>
      <xdr:rowOff>68293</xdr:rowOff>
    </xdr:to>
    <mc:AlternateContent xmlns:mc="http://schemas.openxmlformats.org/markup-compatibility/2006" xmlns:a14="http://schemas.microsoft.com/office/drawing/2010/main">
      <mc:Choice Requires="a14">
        <xdr:graphicFrame macro="">
          <xdr:nvGraphicFramePr>
            <xdr:cNvPr id="2" name="Order Date (Year)">
              <a:extLst>
                <a:ext uri="{FF2B5EF4-FFF2-40B4-BE49-F238E27FC236}">
                  <a16:creationId xmlns:a16="http://schemas.microsoft.com/office/drawing/2014/main" id="{DD581ECE-0271-692B-A3DF-161DFF7344F5}"/>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2316414" y="320394"/>
              <a:ext cx="867005" cy="11856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308289</xdr:colOff>
      <xdr:row>19</xdr:row>
      <xdr:rowOff>11431</xdr:rowOff>
    </xdr:from>
    <xdr:to>
      <xdr:col>31</xdr:col>
      <xdr:colOff>705027</xdr:colOff>
      <xdr:row>34</xdr:row>
      <xdr:rowOff>11431</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FB8CDFE9-FB1A-1841-7233-A70893B34D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600349" y="3486151"/>
              <a:ext cx="4938258"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309784</xdr:colOff>
      <xdr:row>15</xdr:row>
      <xdr:rowOff>170205</xdr:rowOff>
    </xdr:from>
    <xdr:to>
      <xdr:col>15</xdr:col>
      <xdr:colOff>434411</xdr:colOff>
      <xdr:row>30</xdr:row>
      <xdr:rowOff>136022</xdr:rowOff>
    </xdr:to>
    <xdr:graphicFrame macro="">
      <xdr:nvGraphicFramePr>
        <xdr:cNvPr id="7" name="Chart 6">
          <a:extLst>
            <a:ext uri="{FF2B5EF4-FFF2-40B4-BE49-F238E27FC236}">
              <a16:creationId xmlns:a16="http://schemas.microsoft.com/office/drawing/2014/main" id="{505BCFD6-A067-95BD-6AEB-8E5D8C722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50</xdr:col>
      <xdr:colOff>326933</xdr:colOff>
      <xdr:row>89</xdr:row>
      <xdr:rowOff>173066</xdr:rowOff>
    </xdr:from>
    <xdr:to>
      <xdr:col>50</xdr:col>
      <xdr:colOff>1088784</xdr:colOff>
      <xdr:row>96</xdr:row>
      <xdr:rowOff>171824</xdr:rowOff>
    </xdr:to>
    <mc:AlternateContent xmlns:mc="http://schemas.openxmlformats.org/markup-compatibility/2006" xmlns:a14="http://schemas.microsoft.com/office/drawing/2010/main">
      <mc:Choice Requires="a14">
        <xdr:graphicFrame macro="">
          <xdr:nvGraphicFramePr>
            <xdr:cNvPr id="11" name="Order Date (Year) 1">
              <a:extLst>
                <a:ext uri="{FF2B5EF4-FFF2-40B4-BE49-F238E27FC236}">
                  <a16:creationId xmlns:a16="http://schemas.microsoft.com/office/drawing/2014/main" id="{96389871-BF13-B765-7526-483D714D97B9}"/>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37123066" y="16750799"/>
              <a:ext cx="759399" cy="1302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63</xdr:col>
      <xdr:colOff>306372</xdr:colOff>
      <xdr:row>30</xdr:row>
      <xdr:rowOff>19311</xdr:rowOff>
    </xdr:from>
    <xdr:to>
      <xdr:col>72</xdr:col>
      <xdr:colOff>510618</xdr:colOff>
      <xdr:row>44</xdr:row>
      <xdr:rowOff>47134</xdr:rowOff>
    </xdr:to>
    <xdr:graphicFrame macro="">
      <xdr:nvGraphicFramePr>
        <xdr:cNvPr id="14" name="Chart 13">
          <a:extLst>
            <a:ext uri="{FF2B5EF4-FFF2-40B4-BE49-F238E27FC236}">
              <a16:creationId xmlns:a16="http://schemas.microsoft.com/office/drawing/2014/main" id="{8250D774-6801-B0E7-8B03-B7CC7826A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74</xdr:col>
      <xdr:colOff>597877</xdr:colOff>
      <xdr:row>23</xdr:row>
      <xdr:rowOff>170411</xdr:rowOff>
    </xdr:from>
    <xdr:to>
      <xdr:col>84</xdr:col>
      <xdr:colOff>351692</xdr:colOff>
      <xdr:row>38</xdr:row>
      <xdr:rowOff>175173</xdr:rowOff>
    </xdr:to>
    <xdr:graphicFrame macro="">
      <xdr:nvGraphicFramePr>
        <xdr:cNvPr id="15" name="Chart 14">
          <a:extLst>
            <a:ext uri="{FF2B5EF4-FFF2-40B4-BE49-F238E27FC236}">
              <a16:creationId xmlns:a16="http://schemas.microsoft.com/office/drawing/2014/main" id="{75EC0CA1-C72C-DB6D-FFA9-6529A323C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88</xdr:col>
      <xdr:colOff>194652</xdr:colOff>
      <xdr:row>18</xdr:row>
      <xdr:rowOff>23630</xdr:rowOff>
    </xdr:from>
    <xdr:to>
      <xdr:col>92</xdr:col>
      <xdr:colOff>329590</xdr:colOff>
      <xdr:row>25</xdr:row>
      <xdr:rowOff>137886</xdr:rowOff>
    </xdr:to>
    <xdr:graphicFrame macro="">
      <xdr:nvGraphicFramePr>
        <xdr:cNvPr id="16" name="Chart 15">
          <a:extLst>
            <a:ext uri="{FF2B5EF4-FFF2-40B4-BE49-F238E27FC236}">
              <a16:creationId xmlns:a16="http://schemas.microsoft.com/office/drawing/2014/main" id="{73DB8608-CA8C-DE67-3366-A2277D579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135</xdr:col>
      <xdr:colOff>822868</xdr:colOff>
      <xdr:row>10</xdr:row>
      <xdr:rowOff>24746</xdr:rowOff>
    </xdr:from>
    <xdr:to>
      <xdr:col>136</xdr:col>
      <xdr:colOff>276863</xdr:colOff>
      <xdr:row>17</xdr:row>
      <xdr:rowOff>24507</xdr:rowOff>
    </xdr:to>
    <mc:AlternateContent xmlns:mc="http://schemas.openxmlformats.org/markup-compatibility/2006" xmlns:a14="http://schemas.microsoft.com/office/drawing/2010/main">
      <mc:Choice Requires="a14">
        <xdr:graphicFrame macro="">
          <xdr:nvGraphicFramePr>
            <xdr:cNvPr id="19" name="Order Date (Year) 2">
              <a:extLst>
                <a:ext uri="{FF2B5EF4-FFF2-40B4-BE49-F238E27FC236}">
                  <a16:creationId xmlns:a16="http://schemas.microsoft.com/office/drawing/2014/main" id="{CC868E25-CAF0-7087-BDB9-D82A0376CEF5}"/>
                </a:ext>
              </a:extLst>
            </xdr:cNvPr>
            <xdr:cNvGraphicFramePr/>
          </xdr:nvGraphicFramePr>
          <xdr:xfrm>
            <a:off x="0" y="0"/>
            <a:ext cx="0" cy="0"/>
          </xdr:xfrm>
          <a:graphic>
            <a:graphicData uri="http://schemas.microsoft.com/office/drawing/2010/slicer">
              <sle:slicer xmlns:sle="http://schemas.microsoft.com/office/drawing/2010/slicer" name="Order Date (Year) 2"/>
            </a:graphicData>
          </a:graphic>
        </xdr:graphicFrame>
      </mc:Choice>
      <mc:Fallback xmlns="">
        <xdr:sp macro="" textlink="">
          <xdr:nvSpPr>
            <xdr:cNvPr id="0" name=""/>
            <xdr:cNvSpPr>
              <a:spLocks noTextEdit="1"/>
            </xdr:cNvSpPr>
          </xdr:nvSpPr>
          <xdr:spPr>
            <a:xfrm>
              <a:off x="93484943" y="1821916"/>
              <a:ext cx="962573" cy="1257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100</xdr:col>
      <xdr:colOff>62780</xdr:colOff>
      <xdr:row>51</xdr:row>
      <xdr:rowOff>124300</xdr:rowOff>
    </xdr:from>
    <xdr:to>
      <xdr:col>107</xdr:col>
      <xdr:colOff>83271</xdr:colOff>
      <xdr:row>66</xdr:row>
      <xdr:rowOff>141078</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346E3E19-27A1-6860-1F57-32E43F6835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7390540" y="9451180"/>
              <a:ext cx="4798231" cy="27599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121</xdr:col>
      <xdr:colOff>248052</xdr:colOff>
      <xdr:row>18</xdr:row>
      <xdr:rowOff>151272</xdr:rowOff>
    </xdr:from>
    <xdr:to>
      <xdr:col>128</xdr:col>
      <xdr:colOff>238608</xdr:colOff>
      <xdr:row>33</xdr:row>
      <xdr:rowOff>135507</xdr:rowOff>
    </xdr:to>
    <xdr:graphicFrame macro="">
      <xdr:nvGraphicFramePr>
        <xdr:cNvPr id="23" name="Chart 22">
          <a:extLst>
            <a:ext uri="{FF2B5EF4-FFF2-40B4-BE49-F238E27FC236}">
              <a16:creationId xmlns:a16="http://schemas.microsoft.com/office/drawing/2014/main" id="{1F6335F0-2858-0CD7-B339-DB81E0D02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112</xdr:col>
      <xdr:colOff>402732</xdr:colOff>
      <xdr:row>16</xdr:row>
      <xdr:rowOff>80411</xdr:rowOff>
    </xdr:from>
    <xdr:to>
      <xdr:col>115</xdr:col>
      <xdr:colOff>44824</xdr:colOff>
      <xdr:row>31</xdr:row>
      <xdr:rowOff>52702</xdr:rowOff>
    </xdr:to>
    <xdr:graphicFrame macro="">
      <xdr:nvGraphicFramePr>
        <xdr:cNvPr id="24" name="Chart 23">
          <a:extLst>
            <a:ext uri="{FF2B5EF4-FFF2-40B4-BE49-F238E27FC236}">
              <a16:creationId xmlns:a16="http://schemas.microsoft.com/office/drawing/2014/main" id="{11059F58-E060-4244-20C6-2822DDA25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133</xdr:col>
      <xdr:colOff>44387</xdr:colOff>
      <xdr:row>20</xdr:row>
      <xdr:rowOff>131806</xdr:rowOff>
    </xdr:from>
    <xdr:to>
      <xdr:col>139</xdr:col>
      <xdr:colOff>574842</xdr:colOff>
      <xdr:row>35</xdr:row>
      <xdr:rowOff>94736</xdr:rowOff>
    </xdr:to>
    <xdr:graphicFrame macro="">
      <xdr:nvGraphicFramePr>
        <xdr:cNvPr id="25" name="Chart 24">
          <a:extLst>
            <a:ext uri="{FF2B5EF4-FFF2-40B4-BE49-F238E27FC236}">
              <a16:creationId xmlns:a16="http://schemas.microsoft.com/office/drawing/2014/main" id="{58008E3E-2EF2-1350-58B0-3B27CAEB5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338114</xdr:colOff>
      <xdr:row>24</xdr:row>
      <xdr:rowOff>65713</xdr:rowOff>
    </xdr:from>
    <xdr:to>
      <xdr:col>10</xdr:col>
      <xdr:colOff>122465</xdr:colOff>
      <xdr:row>39</xdr:row>
      <xdr:rowOff>115845</xdr:rowOff>
    </xdr:to>
    <xdr:graphicFrame macro="">
      <xdr:nvGraphicFramePr>
        <xdr:cNvPr id="17" name="Chart 16">
          <a:extLst>
            <a:ext uri="{FF2B5EF4-FFF2-40B4-BE49-F238E27FC236}">
              <a16:creationId xmlns:a16="http://schemas.microsoft.com/office/drawing/2014/main" id="{0F7B2FDE-612F-CB87-A112-CBD820956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77800</xdr:colOff>
      <xdr:row>12</xdr:row>
      <xdr:rowOff>3810</xdr:rowOff>
    </xdr:from>
    <xdr:to>
      <xdr:col>16</xdr:col>
      <xdr:colOff>214960</xdr:colOff>
      <xdr:row>12</xdr:row>
      <xdr:rowOff>140970</xdr:rowOff>
    </xdr:to>
    <xdr:sp macro="" textlink="">
      <xdr:nvSpPr>
        <xdr:cNvPr id="22" name="Oval 21">
          <a:extLst>
            <a:ext uri="{FF2B5EF4-FFF2-40B4-BE49-F238E27FC236}">
              <a16:creationId xmlns:a16="http://schemas.microsoft.com/office/drawing/2014/main" id="{4A965FF0-715E-46B9-9EF6-7B7375E5A262}"/>
            </a:ext>
          </a:extLst>
        </xdr:cNvPr>
        <xdr:cNvSpPr/>
      </xdr:nvSpPr>
      <xdr:spPr>
        <a:xfrm>
          <a:off x="11004880" y="2198370"/>
          <a:ext cx="137160" cy="137160"/>
        </a:xfrm>
        <a:prstGeom prst="ellipse">
          <a:avLst/>
        </a:prstGeom>
        <a:solidFill>
          <a:srgbClr val="FF00FF"/>
        </a:solidFill>
        <a:ln w="12700">
          <a:solidFill>
            <a:srgbClr val="AA2B8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endParaRPr>
        </a:p>
      </xdr:txBody>
    </xdr:sp>
    <xdr:clientData/>
  </xdr:twoCellAnchor>
  <xdr:twoCellAnchor>
    <xdr:from>
      <xdr:col>16</xdr:col>
      <xdr:colOff>218770</xdr:colOff>
      <xdr:row>11</xdr:row>
      <xdr:rowOff>165461</xdr:rowOff>
    </xdr:from>
    <xdr:to>
      <xdr:col>16</xdr:col>
      <xdr:colOff>291922</xdr:colOff>
      <xdr:row>12</xdr:row>
      <xdr:rowOff>55733</xdr:rowOff>
    </xdr:to>
    <xdr:sp macro="" textlink="">
      <xdr:nvSpPr>
        <xdr:cNvPr id="26" name="Oval 25">
          <a:extLst>
            <a:ext uri="{FF2B5EF4-FFF2-40B4-BE49-F238E27FC236}">
              <a16:creationId xmlns:a16="http://schemas.microsoft.com/office/drawing/2014/main" id="{EBA2DF1D-BE4A-45C5-AD8E-BAB8D306F02C}"/>
            </a:ext>
          </a:extLst>
        </xdr:cNvPr>
        <xdr:cNvSpPr/>
      </xdr:nvSpPr>
      <xdr:spPr>
        <a:xfrm>
          <a:off x="11145850" y="2177141"/>
          <a:ext cx="73152" cy="73152"/>
        </a:xfrm>
        <a:prstGeom prst="ellipse">
          <a:avLst/>
        </a:prstGeom>
        <a:solidFill>
          <a:schemeClr val="accent1">
            <a:lumMod val="60000"/>
            <a:lumOff val="40000"/>
          </a:schemeClr>
        </a:solidFill>
        <a:ln w="12700">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endParaRPr>
        </a:p>
      </xdr:txBody>
    </xdr:sp>
    <xdr:clientData/>
  </xdr:twoCellAnchor>
  <xdr:twoCellAnchor>
    <xdr:from>
      <xdr:col>19</xdr:col>
      <xdr:colOff>169333</xdr:colOff>
      <xdr:row>20</xdr:row>
      <xdr:rowOff>128472</xdr:rowOff>
    </xdr:from>
    <xdr:to>
      <xdr:col>23</xdr:col>
      <xdr:colOff>183444</xdr:colOff>
      <xdr:row>35</xdr:row>
      <xdr:rowOff>97400</xdr:rowOff>
    </xdr:to>
    <xdr:graphicFrame macro="">
      <xdr:nvGraphicFramePr>
        <xdr:cNvPr id="27" name="Chart 26">
          <a:extLst>
            <a:ext uri="{FF2B5EF4-FFF2-40B4-BE49-F238E27FC236}">
              <a16:creationId xmlns:a16="http://schemas.microsoft.com/office/drawing/2014/main" id="{FB8729B2-CEAD-A26E-2A14-F96744735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34</xdr:col>
      <xdr:colOff>157154</xdr:colOff>
      <xdr:row>40</xdr:row>
      <xdr:rowOff>88552</xdr:rowOff>
    </xdr:from>
    <xdr:to>
      <xdr:col>45</xdr:col>
      <xdr:colOff>56187</xdr:colOff>
      <xdr:row>63</xdr:row>
      <xdr:rowOff>137512</xdr:rowOff>
    </xdr:to>
    <xdr:graphicFrame macro="">
      <xdr:nvGraphicFramePr>
        <xdr:cNvPr id="4" name="Chart 3">
          <a:extLst>
            <a:ext uri="{FF2B5EF4-FFF2-40B4-BE49-F238E27FC236}">
              <a16:creationId xmlns:a16="http://schemas.microsoft.com/office/drawing/2014/main" id="{4AA724FE-89ED-6B19-C945-E37F34924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49</xdr:col>
      <xdr:colOff>202316</xdr:colOff>
      <xdr:row>30</xdr:row>
      <xdr:rowOff>59855</xdr:rowOff>
    </xdr:from>
    <xdr:to>
      <xdr:col>59</xdr:col>
      <xdr:colOff>288345</xdr:colOff>
      <xdr:row>58</xdr:row>
      <xdr:rowOff>21755</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C711A00D-D59F-6D13-354E-2A74C76169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951796" y="5546255"/>
              <a:ext cx="7820329" cy="50825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48</xdr:col>
      <xdr:colOff>119629</xdr:colOff>
      <xdr:row>86</xdr:row>
      <xdr:rowOff>174069</xdr:rowOff>
    </xdr:from>
    <xdr:to>
      <xdr:col>51</xdr:col>
      <xdr:colOff>773104</xdr:colOff>
      <xdr:row>89</xdr:row>
      <xdr:rowOff>56270</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13AF689A-DAC2-23A5-EC3D-571F89E6277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5696562" y="16193002"/>
              <a:ext cx="3302741" cy="441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52</xdr:col>
      <xdr:colOff>53494</xdr:colOff>
      <xdr:row>81</xdr:row>
      <xdr:rowOff>88034</xdr:rowOff>
    </xdr:from>
    <xdr:to>
      <xdr:col>58</xdr:col>
      <xdr:colOff>637117</xdr:colOff>
      <xdr:row>96</xdr:row>
      <xdr:rowOff>132676</xdr:rowOff>
    </xdr:to>
    <xdr:graphicFrame macro="">
      <xdr:nvGraphicFramePr>
        <xdr:cNvPr id="8" name="Chart 7">
          <a:extLst>
            <a:ext uri="{FF2B5EF4-FFF2-40B4-BE49-F238E27FC236}">
              <a16:creationId xmlns:a16="http://schemas.microsoft.com/office/drawing/2014/main" id="{D78EEDD8-1CE8-3E52-423D-04252935A2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140</xdr:col>
      <xdr:colOff>480786</xdr:colOff>
      <xdr:row>18</xdr:row>
      <xdr:rowOff>71235</xdr:rowOff>
    </xdr:from>
    <xdr:to>
      <xdr:col>144</xdr:col>
      <xdr:colOff>616857</xdr:colOff>
      <xdr:row>29</xdr:row>
      <xdr:rowOff>145141</xdr:rowOff>
    </xdr:to>
    <xdr:graphicFrame macro="">
      <xdr:nvGraphicFramePr>
        <xdr:cNvPr id="9" name="Chart 8">
          <a:extLst>
            <a:ext uri="{FF2B5EF4-FFF2-40B4-BE49-F238E27FC236}">
              <a16:creationId xmlns:a16="http://schemas.microsoft.com/office/drawing/2014/main" id="{42E54FC6-7896-3222-BCC8-6C4D6971A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142</xdr:col>
      <xdr:colOff>725713</xdr:colOff>
      <xdr:row>23</xdr:row>
      <xdr:rowOff>19353</xdr:rowOff>
    </xdr:from>
    <xdr:to>
      <xdr:col>143</xdr:col>
      <xdr:colOff>544285</xdr:colOff>
      <xdr:row>25</xdr:row>
      <xdr:rowOff>64710</xdr:rowOff>
    </xdr:to>
    <xdr:sp macro="" textlink="$EN$16">
      <xdr:nvSpPr>
        <xdr:cNvPr id="10" name="TextBox 9">
          <a:extLst>
            <a:ext uri="{FF2B5EF4-FFF2-40B4-BE49-F238E27FC236}">
              <a16:creationId xmlns:a16="http://schemas.microsoft.com/office/drawing/2014/main" id="{367C9163-3C72-55B8-A0A8-E6C91DB4DEA6}"/>
            </a:ext>
          </a:extLst>
        </xdr:cNvPr>
        <xdr:cNvSpPr txBox="1"/>
      </xdr:nvSpPr>
      <xdr:spPr>
        <a:xfrm>
          <a:off x="98408469" y="4173664"/>
          <a:ext cx="727327" cy="406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BBA581-7A51-43CE-A9E7-70FF06C1BFC2}" type="TxLink">
            <a:rPr lang="en-US" sz="2000" b="1" i="0" u="none" strike="noStrike">
              <a:solidFill>
                <a:srgbClr val="000000"/>
              </a:solidFill>
              <a:latin typeface="Aptos Narrow"/>
            </a:rPr>
            <a:pPr/>
            <a:t>98.49%</a:t>
          </a:fld>
          <a:endParaRPr lang="en-US" sz="2000" b="1"/>
        </a:p>
      </xdr:txBody>
    </xdr:sp>
    <xdr:clientData/>
  </xdr:twoCellAnchor>
  <xdr:twoCellAnchor>
    <xdr:from>
      <xdr:col>144</xdr:col>
      <xdr:colOff>50103</xdr:colOff>
      <xdr:row>20</xdr:row>
      <xdr:rowOff>8723</xdr:rowOff>
    </xdr:from>
    <xdr:to>
      <xdr:col>144</xdr:col>
      <xdr:colOff>1258710</xdr:colOff>
      <xdr:row>28</xdr:row>
      <xdr:rowOff>0</xdr:rowOff>
    </xdr:to>
    <xdr:graphicFrame macro="">
      <xdr:nvGraphicFramePr>
        <xdr:cNvPr id="21" name="Chart 20">
          <a:extLst>
            <a:ext uri="{FF2B5EF4-FFF2-40B4-BE49-F238E27FC236}">
              <a16:creationId xmlns:a16="http://schemas.microsoft.com/office/drawing/2014/main" id="{756C3BE0-C47E-B675-6EBF-8FC553BFC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144</xdr:col>
      <xdr:colOff>353180</xdr:colOff>
      <xdr:row>22</xdr:row>
      <xdr:rowOff>149175</xdr:rowOff>
    </xdr:from>
    <xdr:to>
      <xdr:col>144</xdr:col>
      <xdr:colOff>1080507</xdr:colOff>
      <xdr:row>25</xdr:row>
      <xdr:rowOff>13910</xdr:rowOff>
    </xdr:to>
    <xdr:sp macro="" textlink="$EN$16">
      <xdr:nvSpPr>
        <xdr:cNvPr id="28" name="TextBox 27">
          <a:extLst>
            <a:ext uri="{FF2B5EF4-FFF2-40B4-BE49-F238E27FC236}">
              <a16:creationId xmlns:a16="http://schemas.microsoft.com/office/drawing/2014/main" id="{EBD3AB6A-2FA9-4BC9-B2AB-A6E92DC3FF1F}"/>
            </a:ext>
          </a:extLst>
        </xdr:cNvPr>
        <xdr:cNvSpPr txBox="1"/>
      </xdr:nvSpPr>
      <xdr:spPr>
        <a:xfrm>
          <a:off x="100265491" y="4122864"/>
          <a:ext cx="727327" cy="406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BBA581-7A51-43CE-A9E7-70FF06C1BFC2}" type="TxLink">
            <a:rPr lang="en-US" sz="2000" b="1" i="0" u="none" strike="noStrike">
              <a:solidFill>
                <a:srgbClr val="000000"/>
              </a:solidFill>
              <a:latin typeface="Aptos Narrow"/>
            </a:rPr>
            <a:pPr/>
            <a:t>98.49%</a:t>
          </a:fld>
          <a:endParaRPr lang="en-US" sz="20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99060</xdr:colOff>
      <xdr:row>69</xdr:row>
      <xdr:rowOff>144565</xdr:rowOff>
    </xdr:to>
    <xdr:sp macro="" textlink="">
      <xdr:nvSpPr>
        <xdr:cNvPr id="47" name="Rectangle 1">
          <a:extLst>
            <a:ext uri="{FF2B5EF4-FFF2-40B4-BE49-F238E27FC236}">
              <a16:creationId xmlns:a16="http://schemas.microsoft.com/office/drawing/2014/main" id="{11B16A1B-3B78-42E2-9393-ED301CD84EFC}"/>
            </a:ext>
          </a:extLst>
        </xdr:cNvPr>
        <xdr:cNvSpPr/>
      </xdr:nvSpPr>
      <xdr:spPr>
        <a:xfrm>
          <a:off x="0" y="0"/>
          <a:ext cx="17777460" cy="12763285"/>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129540</xdr:colOff>
      <xdr:row>0</xdr:row>
      <xdr:rowOff>99060</xdr:rowOff>
    </xdr:from>
    <xdr:to>
      <xdr:col>23</xdr:col>
      <xdr:colOff>30480</xdr:colOff>
      <xdr:row>26</xdr:row>
      <xdr:rowOff>167640</xdr:rowOff>
    </xdr:to>
    <xdr:sp macro="" textlink="">
      <xdr:nvSpPr>
        <xdr:cNvPr id="3" name="Rectangle: Rounded Corners 2">
          <a:extLst>
            <a:ext uri="{FF2B5EF4-FFF2-40B4-BE49-F238E27FC236}">
              <a16:creationId xmlns:a16="http://schemas.microsoft.com/office/drawing/2014/main" id="{F0EC671F-21EE-496B-A8D6-45EE6DB30818}"/>
            </a:ext>
          </a:extLst>
        </xdr:cNvPr>
        <xdr:cNvSpPr/>
      </xdr:nvSpPr>
      <xdr:spPr>
        <a:xfrm>
          <a:off x="129540" y="99060"/>
          <a:ext cx="13962498" cy="4906394"/>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0</xdr:col>
      <xdr:colOff>342900</xdr:colOff>
      <xdr:row>1</xdr:row>
      <xdr:rowOff>110933</xdr:rowOff>
    </xdr:from>
    <xdr:to>
      <xdr:col>22</xdr:col>
      <xdr:colOff>426720</xdr:colOff>
      <xdr:row>25</xdr:row>
      <xdr:rowOff>155768</xdr:rowOff>
    </xdr:to>
    <xdr:sp macro="" textlink="">
      <xdr:nvSpPr>
        <xdr:cNvPr id="4" name="Rectangle: Rounded Corners 3">
          <a:extLst>
            <a:ext uri="{FF2B5EF4-FFF2-40B4-BE49-F238E27FC236}">
              <a16:creationId xmlns:a16="http://schemas.microsoft.com/office/drawing/2014/main" id="{82CA25E4-9427-48A1-B07D-EFA954BCEAF9}"/>
            </a:ext>
          </a:extLst>
        </xdr:cNvPr>
        <xdr:cNvSpPr/>
      </xdr:nvSpPr>
      <xdr:spPr>
        <a:xfrm>
          <a:off x="342900" y="291407"/>
          <a:ext cx="13465609" cy="4376203"/>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197413</xdr:colOff>
      <xdr:row>7</xdr:row>
      <xdr:rowOff>76810</xdr:rowOff>
    </xdr:from>
    <xdr:to>
      <xdr:col>3</xdr:col>
      <xdr:colOff>236815</xdr:colOff>
      <xdr:row>24</xdr:row>
      <xdr:rowOff>15240</xdr:rowOff>
    </xdr:to>
    <xdr:sp macro="" textlink="">
      <xdr:nvSpPr>
        <xdr:cNvPr id="5" name="Rectangle: Rounded Corners 4">
          <a:extLst>
            <a:ext uri="{FF2B5EF4-FFF2-40B4-BE49-F238E27FC236}">
              <a16:creationId xmlns:a16="http://schemas.microsoft.com/office/drawing/2014/main" id="{B7EFBD77-8707-45D8-8DFC-75FDB4E9B40C}"/>
            </a:ext>
          </a:extLst>
        </xdr:cNvPr>
        <xdr:cNvSpPr/>
      </xdr:nvSpPr>
      <xdr:spPr>
        <a:xfrm>
          <a:off x="810326" y="1352332"/>
          <a:ext cx="1265228" cy="3036125"/>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65891</xdr:colOff>
      <xdr:row>8</xdr:row>
      <xdr:rowOff>169819</xdr:rowOff>
    </xdr:from>
    <xdr:to>
      <xdr:col>2</xdr:col>
      <xdr:colOff>337223</xdr:colOff>
      <xdr:row>10</xdr:row>
      <xdr:rowOff>127589</xdr:rowOff>
    </xdr:to>
    <xdr:sp macro="" textlink="">
      <xdr:nvSpPr>
        <xdr:cNvPr id="6" name="Freeform: Shape 5">
          <a:extLst>
            <a:ext uri="{FF2B5EF4-FFF2-40B4-BE49-F238E27FC236}">
              <a16:creationId xmlns:a16="http://schemas.microsoft.com/office/drawing/2014/main" id="{C9218391-0853-4618-B12E-C6881A67DBA2}"/>
            </a:ext>
          </a:extLst>
        </xdr:cNvPr>
        <xdr:cNvSpPr/>
      </xdr:nvSpPr>
      <xdr:spPr>
        <a:xfrm>
          <a:off x="1285091" y="1632859"/>
          <a:ext cx="271332" cy="32353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rgbClr val="CEC5FF"/>
        </a:solidFill>
        <a:ln w="4366" cap="flat">
          <a:noFill/>
          <a:prstDash val="solid"/>
          <a:miter/>
        </a:ln>
        <a:effectLst>
          <a:glow rad="101600">
            <a:srgbClr val="0575F1">
              <a:alpha val="40000"/>
            </a:srgbClr>
          </a:glow>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editAs="oneCell">
    <xdr:from>
      <xdr:col>2</xdr:col>
      <xdr:colOff>55041</xdr:colOff>
      <xdr:row>14</xdr:row>
      <xdr:rowOff>5469</xdr:rowOff>
    </xdr:from>
    <xdr:to>
      <xdr:col>2</xdr:col>
      <xdr:colOff>329361</xdr:colOff>
      <xdr:row>16</xdr:row>
      <xdr:rowOff>99</xdr:rowOff>
    </xdr:to>
    <xdr:pic>
      <xdr:nvPicPr>
        <xdr:cNvPr id="8" name="Graphic 7" descr="Search Inventory outline">
          <a:hlinkClick xmlns:r="http://schemas.openxmlformats.org/officeDocument/2006/relationships" r:id="rId1"/>
          <a:extLst>
            <a:ext uri="{FF2B5EF4-FFF2-40B4-BE49-F238E27FC236}">
              <a16:creationId xmlns:a16="http://schemas.microsoft.com/office/drawing/2014/main" id="{086E3498-847E-EFA1-1FF9-F6A4683C916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74241" y="2565789"/>
          <a:ext cx="274320" cy="360390"/>
        </a:xfrm>
        <a:prstGeom prst="rect">
          <a:avLst/>
        </a:prstGeom>
        <a:effectLst/>
      </xdr:spPr>
    </xdr:pic>
    <xdr:clientData/>
  </xdr:twoCellAnchor>
  <xdr:twoCellAnchor editAs="oneCell">
    <xdr:from>
      <xdr:col>2</xdr:col>
      <xdr:colOff>6049</xdr:colOff>
      <xdr:row>18</xdr:row>
      <xdr:rowOff>42215</xdr:rowOff>
    </xdr:from>
    <xdr:to>
      <xdr:col>2</xdr:col>
      <xdr:colOff>372616</xdr:colOff>
      <xdr:row>20</xdr:row>
      <xdr:rowOff>75061</xdr:rowOff>
    </xdr:to>
    <xdr:pic>
      <xdr:nvPicPr>
        <xdr:cNvPr id="10" name="Graphic 9" descr="User outline">
          <a:hlinkClick xmlns:r="http://schemas.openxmlformats.org/officeDocument/2006/relationships" r:id="rId4"/>
          <a:extLst>
            <a:ext uri="{FF2B5EF4-FFF2-40B4-BE49-F238E27FC236}">
              <a16:creationId xmlns:a16="http://schemas.microsoft.com/office/drawing/2014/main" id="{252AC71D-1E52-B513-9B54-A90E33160C8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25249" y="3334055"/>
          <a:ext cx="366567" cy="398606"/>
        </a:xfrm>
        <a:prstGeom prst="rect">
          <a:avLst/>
        </a:prstGeom>
        <a:effectLst/>
      </xdr:spPr>
    </xdr:pic>
    <xdr:clientData/>
  </xdr:twoCellAnchor>
  <xdr:twoCellAnchor>
    <xdr:from>
      <xdr:col>1</xdr:col>
      <xdr:colOff>330004</xdr:colOff>
      <xdr:row>2</xdr:row>
      <xdr:rowOff>139454</xdr:rowOff>
    </xdr:from>
    <xdr:to>
      <xdr:col>4</xdr:col>
      <xdr:colOff>278549</xdr:colOff>
      <xdr:row>4</xdr:row>
      <xdr:rowOff>139454</xdr:rowOff>
    </xdr:to>
    <xdr:sp macro="" textlink="">
      <xdr:nvSpPr>
        <xdr:cNvPr id="2049" name="Text Box 1">
          <a:extLst>
            <a:ext uri="{FF2B5EF4-FFF2-40B4-BE49-F238E27FC236}">
              <a16:creationId xmlns:a16="http://schemas.microsoft.com/office/drawing/2014/main" id="{AD331C4A-D4F9-7248-9F39-72E762BC5660}"/>
            </a:ext>
          </a:extLst>
        </xdr:cNvPr>
        <xdr:cNvSpPr txBox="1">
          <a:spLocks noChangeArrowheads="1"/>
        </xdr:cNvSpPr>
      </xdr:nvSpPr>
      <xdr:spPr bwMode="auto">
        <a:xfrm>
          <a:off x="939604" y="505214"/>
          <a:ext cx="1777345" cy="36576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rtl="0">
            <a:defRPr sz="1000"/>
          </a:pPr>
          <a:r>
            <a:rPr lang="en-US" sz="1600" b="1" i="0" u="none" strike="noStrike">
              <a:ln>
                <a:noFill/>
              </a:ln>
              <a:solidFill>
                <a:schemeClr val="bg1"/>
              </a:solidFill>
              <a:effectLst>
                <a:glow rad="63500">
                  <a:schemeClr val="accent1">
                    <a:lumMod val="20000"/>
                    <a:lumOff val="80000"/>
                    <a:alpha val="40000"/>
                  </a:schemeClr>
                </a:glow>
              </a:effectLst>
              <a:latin typeface="Aptos Narrow"/>
              <a:ea typeface="+mn-ea"/>
              <a:cs typeface="+mn-cs"/>
            </a:rPr>
            <a:t>Sales Insight 360</a:t>
          </a:r>
        </a:p>
      </xdr:txBody>
    </xdr:sp>
    <xdr:clientData/>
  </xdr:twoCellAnchor>
  <xdr:twoCellAnchor>
    <xdr:from>
      <xdr:col>1</xdr:col>
      <xdr:colOff>334936</xdr:colOff>
      <xdr:row>3</xdr:row>
      <xdr:rowOff>9393</xdr:rowOff>
    </xdr:from>
    <xdr:to>
      <xdr:col>1</xdr:col>
      <xdr:colOff>336841</xdr:colOff>
      <xdr:row>4</xdr:row>
      <xdr:rowOff>99658</xdr:rowOff>
    </xdr:to>
    <xdr:cxnSp macro="">
      <xdr:nvCxnSpPr>
        <xdr:cNvPr id="11" name="Straight Connector 10">
          <a:extLst>
            <a:ext uri="{FF2B5EF4-FFF2-40B4-BE49-F238E27FC236}">
              <a16:creationId xmlns:a16="http://schemas.microsoft.com/office/drawing/2014/main" id="{E4B1D5D3-96B9-490D-B44B-21797BB8A240}"/>
            </a:ext>
          </a:extLst>
        </xdr:cNvPr>
        <xdr:cNvCxnSpPr/>
      </xdr:nvCxnSpPr>
      <xdr:spPr>
        <a:xfrm>
          <a:off x="944536" y="558033"/>
          <a:ext cx="1905" cy="273145"/>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0</xdr:col>
      <xdr:colOff>486419</xdr:colOff>
      <xdr:row>3</xdr:row>
      <xdr:rowOff>3047</xdr:rowOff>
    </xdr:from>
    <xdr:to>
      <xdr:col>1</xdr:col>
      <xdr:colOff>244907</xdr:colOff>
      <xdr:row>4</xdr:row>
      <xdr:rowOff>93036</xdr:rowOff>
    </xdr:to>
    <xdr:pic>
      <xdr:nvPicPr>
        <xdr:cNvPr id="13" name="Picture 12">
          <a:extLst>
            <a:ext uri="{FF2B5EF4-FFF2-40B4-BE49-F238E27FC236}">
              <a16:creationId xmlns:a16="http://schemas.microsoft.com/office/drawing/2014/main" id="{296878AA-EC9D-D46F-41C5-BEC9C849CF7E}"/>
            </a:ext>
          </a:extLst>
        </xdr:cNvPr>
        <xdr:cNvPicPr>
          <a:picLocks noChangeAspect="1"/>
        </xdr:cNvPicPr>
      </xdr:nvPicPr>
      <xdr:blipFill>
        <a:blip xmlns:r="http://schemas.openxmlformats.org/officeDocument/2006/relationships" r:embed="rId7">
          <a:alphaModFix/>
          <a:extLst>
            <a:ext uri="{BEBA8EAE-BF5A-486C-A8C5-ECC9F3942E4B}">
              <a14:imgProps xmlns:a14="http://schemas.microsoft.com/office/drawing/2010/main">
                <a14:imgLayer r:embed="rId8">
                  <a14:imgEffect>
                    <a14:sharpenSoften amount="100000"/>
                  </a14:imgEffect>
                  <a14:imgEffect>
                    <a14:brightnessContrast bright="100000" contrast="-10000"/>
                  </a14:imgEffect>
                </a14:imgLayer>
              </a14:imgProps>
            </a:ext>
          </a:extLst>
        </a:blip>
        <a:stretch>
          <a:fillRect/>
        </a:stretch>
      </xdr:blipFill>
      <xdr:spPr>
        <a:xfrm>
          <a:off x="486419" y="551687"/>
          <a:ext cx="368088" cy="272869"/>
        </a:xfrm>
        <a:prstGeom prst="rect">
          <a:avLst/>
        </a:prstGeom>
      </xdr:spPr>
    </xdr:pic>
    <xdr:clientData/>
  </xdr:twoCellAnchor>
  <xdr:twoCellAnchor>
    <xdr:from>
      <xdr:col>1</xdr:col>
      <xdr:colOff>175260</xdr:colOff>
      <xdr:row>11</xdr:row>
      <xdr:rowOff>29695</xdr:rowOff>
    </xdr:from>
    <xdr:to>
      <xdr:col>3</xdr:col>
      <xdr:colOff>228600</xdr:colOff>
      <xdr:row>13</xdr:row>
      <xdr:rowOff>107432</xdr:rowOff>
    </xdr:to>
    <xdr:sp macro="" textlink="">
      <xdr:nvSpPr>
        <xdr:cNvPr id="18" name="TextBox 17">
          <a:extLst>
            <a:ext uri="{FF2B5EF4-FFF2-40B4-BE49-F238E27FC236}">
              <a16:creationId xmlns:a16="http://schemas.microsoft.com/office/drawing/2014/main" id="{A6BE9450-69F3-4B76-970E-CF37473E17A7}"/>
            </a:ext>
          </a:extLst>
        </xdr:cNvPr>
        <xdr:cNvSpPr txBox="1"/>
      </xdr:nvSpPr>
      <xdr:spPr>
        <a:xfrm>
          <a:off x="784860" y="2041375"/>
          <a:ext cx="1272540" cy="443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50" b="1" i="0" u="none" strike="noStrike">
              <a:solidFill>
                <a:schemeClr val="bg1"/>
              </a:solidFill>
              <a:latin typeface="+mn-lt"/>
              <a:ea typeface="+mn-ea"/>
              <a:cs typeface="+mn-cs"/>
            </a:rPr>
            <a:t>Financial Performance</a:t>
          </a:r>
          <a:endParaRPr lang="ru-RU" sz="1050" b="1" i="0" u="none" strike="noStrike">
            <a:solidFill>
              <a:schemeClr val="bg1"/>
            </a:solidFill>
            <a:latin typeface="Aptos Narrow"/>
            <a:ea typeface="+mn-ea"/>
            <a:cs typeface="+mn-cs"/>
          </a:endParaRPr>
        </a:p>
      </xdr:txBody>
    </xdr:sp>
    <xdr:clientData/>
  </xdr:twoCellAnchor>
  <xdr:twoCellAnchor>
    <xdr:from>
      <xdr:col>1</xdr:col>
      <xdr:colOff>169619</xdr:colOff>
      <xdr:row>20</xdr:row>
      <xdr:rowOff>76409</xdr:rowOff>
    </xdr:from>
    <xdr:to>
      <xdr:col>3</xdr:col>
      <xdr:colOff>222959</xdr:colOff>
      <xdr:row>22</xdr:row>
      <xdr:rowOff>156563</xdr:rowOff>
    </xdr:to>
    <xdr:sp macro="" textlink="">
      <xdr:nvSpPr>
        <xdr:cNvPr id="19" name="TextBox 18">
          <a:hlinkClick xmlns:r="http://schemas.openxmlformats.org/officeDocument/2006/relationships" r:id="rId4"/>
          <a:extLst>
            <a:ext uri="{FF2B5EF4-FFF2-40B4-BE49-F238E27FC236}">
              <a16:creationId xmlns:a16="http://schemas.microsoft.com/office/drawing/2014/main" id="{10AE2054-70BA-4312-9F4F-E31AB8FDE992}"/>
            </a:ext>
          </a:extLst>
        </xdr:cNvPr>
        <xdr:cNvSpPr txBox="1"/>
      </xdr:nvSpPr>
      <xdr:spPr>
        <a:xfrm>
          <a:off x="779219" y="3734009"/>
          <a:ext cx="1272540" cy="445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50" b="1" i="0" u="none" strike="noStrike">
              <a:solidFill>
                <a:schemeClr val="bg2">
                  <a:lumMod val="50000"/>
                </a:schemeClr>
              </a:solidFill>
              <a:latin typeface="+mn-lt"/>
              <a:ea typeface="+mn-ea"/>
              <a:cs typeface="+mn-cs"/>
            </a:rPr>
            <a:t>Customer </a:t>
          </a:r>
          <a:r>
            <a:rPr lang="ar-EG" sz="1050" b="1" i="0" u="none" strike="noStrike">
              <a:solidFill>
                <a:schemeClr val="bg2">
                  <a:lumMod val="50000"/>
                </a:schemeClr>
              </a:solidFill>
              <a:latin typeface="+mn-lt"/>
              <a:ea typeface="+mn-ea"/>
              <a:cs typeface="+mn-cs"/>
            </a:rPr>
            <a:t>&amp;</a:t>
          </a:r>
        </a:p>
        <a:p>
          <a:pPr marL="0" indent="0" algn="ctr"/>
          <a:r>
            <a:rPr lang="en-US" sz="1050" b="1" i="0" u="none" strike="noStrike">
              <a:solidFill>
                <a:schemeClr val="bg2">
                  <a:lumMod val="50000"/>
                </a:schemeClr>
              </a:solidFill>
              <a:latin typeface="+mn-lt"/>
              <a:ea typeface="+mn-ea"/>
              <a:cs typeface="+mn-cs"/>
            </a:rPr>
            <a:t> Logistics</a:t>
          </a:r>
          <a:endParaRPr lang="ru-RU" sz="1050" b="1" i="0" u="none" strike="noStrike">
            <a:solidFill>
              <a:schemeClr val="bg2">
                <a:lumMod val="50000"/>
              </a:schemeClr>
            </a:solidFill>
            <a:latin typeface="Aptos Narrow"/>
            <a:ea typeface="+mn-ea"/>
            <a:cs typeface="+mn-cs"/>
          </a:endParaRPr>
        </a:p>
      </xdr:txBody>
    </xdr:sp>
    <xdr:clientData/>
  </xdr:twoCellAnchor>
  <xdr:twoCellAnchor>
    <xdr:from>
      <xdr:col>1</xdr:col>
      <xdr:colOff>168446</xdr:colOff>
      <xdr:row>15</xdr:row>
      <xdr:rowOff>178306</xdr:rowOff>
    </xdr:from>
    <xdr:to>
      <xdr:col>3</xdr:col>
      <xdr:colOff>221786</xdr:colOff>
      <xdr:row>18</xdr:row>
      <xdr:rowOff>73563</xdr:rowOff>
    </xdr:to>
    <xdr:sp macro="" textlink="">
      <xdr:nvSpPr>
        <xdr:cNvPr id="20" name="TextBox 19">
          <a:hlinkClick xmlns:r="http://schemas.openxmlformats.org/officeDocument/2006/relationships" r:id="rId1"/>
          <a:extLst>
            <a:ext uri="{FF2B5EF4-FFF2-40B4-BE49-F238E27FC236}">
              <a16:creationId xmlns:a16="http://schemas.microsoft.com/office/drawing/2014/main" id="{6E019E40-16C0-4F52-A21A-0DAD4A34455F}"/>
            </a:ext>
          </a:extLst>
        </xdr:cNvPr>
        <xdr:cNvSpPr txBox="1"/>
      </xdr:nvSpPr>
      <xdr:spPr>
        <a:xfrm>
          <a:off x="778046" y="2921506"/>
          <a:ext cx="1272540" cy="443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50" b="1">
              <a:solidFill>
                <a:schemeClr val="bg2">
                  <a:lumMod val="50000"/>
                </a:schemeClr>
              </a:solidFill>
            </a:rPr>
            <a:t>Product Insights</a:t>
          </a:r>
          <a:endParaRPr lang="ru-RU" sz="1050" b="1" i="0" u="none" strike="noStrike">
            <a:solidFill>
              <a:schemeClr val="bg2">
                <a:lumMod val="50000"/>
              </a:schemeClr>
            </a:solidFill>
            <a:latin typeface="Aptos Narrow"/>
            <a:ea typeface="+mn-ea"/>
            <a:cs typeface="+mn-cs"/>
          </a:endParaRPr>
        </a:p>
      </xdr:txBody>
    </xdr:sp>
    <xdr:clientData/>
  </xdr:twoCellAnchor>
  <xdr:twoCellAnchor editAs="oneCell">
    <xdr:from>
      <xdr:col>0</xdr:col>
      <xdr:colOff>388775</xdr:colOff>
      <xdr:row>4</xdr:row>
      <xdr:rowOff>178324</xdr:rowOff>
    </xdr:from>
    <xdr:to>
      <xdr:col>4</xdr:col>
      <xdr:colOff>196459</xdr:colOff>
      <xdr:row>7</xdr:row>
      <xdr:rowOff>17214</xdr:rowOff>
    </xdr:to>
    <mc:AlternateContent xmlns:mc="http://schemas.openxmlformats.org/markup-compatibility/2006" xmlns:a14="http://schemas.microsoft.com/office/drawing/2010/main">
      <mc:Choice Requires="a14">
        <xdr:graphicFrame macro="">
          <xdr:nvGraphicFramePr>
            <xdr:cNvPr id="21" name="Order Date (Year) 3">
              <a:extLst>
                <a:ext uri="{FF2B5EF4-FFF2-40B4-BE49-F238E27FC236}">
                  <a16:creationId xmlns:a16="http://schemas.microsoft.com/office/drawing/2014/main" id="{EDD0F0AB-1C73-4B96-AE3E-9AA9DFF5E3F4}"/>
                </a:ext>
              </a:extLst>
            </xdr:cNvPr>
            <xdr:cNvGraphicFramePr/>
          </xdr:nvGraphicFramePr>
          <xdr:xfrm>
            <a:off x="0" y="0"/>
            <a:ext cx="0" cy="0"/>
          </xdr:xfrm>
          <a:graphic>
            <a:graphicData uri="http://schemas.microsoft.com/office/drawing/2010/slicer">
              <sle:slicer xmlns:sle="http://schemas.microsoft.com/office/drawing/2010/slicer" name="Order Date (Year) 3"/>
            </a:graphicData>
          </a:graphic>
        </xdr:graphicFrame>
      </mc:Choice>
      <mc:Fallback xmlns="">
        <xdr:sp macro="" textlink="">
          <xdr:nvSpPr>
            <xdr:cNvPr id="0" name=""/>
            <xdr:cNvSpPr>
              <a:spLocks noTextEdit="1"/>
            </xdr:cNvSpPr>
          </xdr:nvSpPr>
          <xdr:spPr>
            <a:xfrm>
              <a:off x="388775" y="909844"/>
              <a:ext cx="2246084" cy="387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175260</xdr:colOff>
      <xdr:row>15</xdr:row>
      <xdr:rowOff>25908</xdr:rowOff>
    </xdr:from>
    <xdr:to>
      <xdr:col>11</xdr:col>
      <xdr:colOff>22860</xdr:colOff>
      <xdr:row>24</xdr:row>
      <xdr:rowOff>178307</xdr:rowOff>
    </xdr:to>
    <xdr:sp macro="" textlink="">
      <xdr:nvSpPr>
        <xdr:cNvPr id="32" name="Rectangle: Rounded Corners 31">
          <a:extLst>
            <a:ext uri="{FF2B5EF4-FFF2-40B4-BE49-F238E27FC236}">
              <a16:creationId xmlns:a16="http://schemas.microsoft.com/office/drawing/2014/main" id="{1F6185A2-5F4E-4BCA-8B19-0BAB8FE67F8E}"/>
            </a:ext>
          </a:extLst>
        </xdr:cNvPr>
        <xdr:cNvSpPr/>
      </xdr:nvSpPr>
      <xdr:spPr>
        <a:xfrm>
          <a:off x="2613660" y="2769108"/>
          <a:ext cx="4114800" cy="1798319"/>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lumMod val="95000"/>
                </a:srgbClr>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228600</xdr:colOff>
      <xdr:row>3</xdr:row>
      <xdr:rowOff>99060</xdr:rowOff>
    </xdr:from>
    <xdr:to>
      <xdr:col>18</xdr:col>
      <xdr:colOff>243840</xdr:colOff>
      <xdr:row>13</xdr:row>
      <xdr:rowOff>163068</xdr:rowOff>
    </xdr:to>
    <xdr:sp macro="" textlink="">
      <xdr:nvSpPr>
        <xdr:cNvPr id="33" name="Rectangle: Rounded Corners 32">
          <a:extLst>
            <a:ext uri="{FF2B5EF4-FFF2-40B4-BE49-F238E27FC236}">
              <a16:creationId xmlns:a16="http://schemas.microsoft.com/office/drawing/2014/main" id="{F90D97E9-5E51-4672-B710-648AC9173215}"/>
            </a:ext>
          </a:extLst>
        </xdr:cNvPr>
        <xdr:cNvSpPr/>
      </xdr:nvSpPr>
      <xdr:spPr>
        <a:xfrm>
          <a:off x="8171249" y="655114"/>
          <a:ext cx="3070105" cy="1917522"/>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18</xdr:col>
      <xdr:colOff>571501</xdr:colOff>
      <xdr:row>13</xdr:row>
      <xdr:rowOff>86740</xdr:rowOff>
    </xdr:from>
    <xdr:to>
      <xdr:col>22</xdr:col>
      <xdr:colOff>87133</xdr:colOff>
      <xdr:row>24</xdr:row>
      <xdr:rowOff>178307</xdr:rowOff>
    </xdr:to>
    <xdr:sp macro="" textlink="">
      <xdr:nvSpPr>
        <xdr:cNvPr id="34" name="Rectangle: Rounded Corners 33">
          <a:extLst>
            <a:ext uri="{FF2B5EF4-FFF2-40B4-BE49-F238E27FC236}">
              <a16:creationId xmlns:a16="http://schemas.microsoft.com/office/drawing/2014/main" id="{87DDCB53-5D4F-4AEE-AC30-FEDDE2B9EBA4}"/>
            </a:ext>
          </a:extLst>
        </xdr:cNvPr>
        <xdr:cNvSpPr/>
      </xdr:nvSpPr>
      <xdr:spPr>
        <a:xfrm>
          <a:off x="11544301" y="2498636"/>
          <a:ext cx="1954032" cy="2132401"/>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175260</xdr:colOff>
      <xdr:row>3</xdr:row>
      <xdr:rowOff>102108</xdr:rowOff>
    </xdr:from>
    <xdr:to>
      <xdr:col>12</xdr:col>
      <xdr:colOff>492741</xdr:colOff>
      <xdr:row>13</xdr:row>
      <xdr:rowOff>163068</xdr:rowOff>
    </xdr:to>
    <xdr:sp macro="" textlink="">
      <xdr:nvSpPr>
        <xdr:cNvPr id="35" name="Rectangle: Rounded Corners 34">
          <a:extLst>
            <a:ext uri="{FF2B5EF4-FFF2-40B4-BE49-F238E27FC236}">
              <a16:creationId xmlns:a16="http://schemas.microsoft.com/office/drawing/2014/main" id="{1BCFEE43-1842-41AD-8DBE-CA8CBCA803CA}"/>
            </a:ext>
          </a:extLst>
        </xdr:cNvPr>
        <xdr:cNvSpPr/>
      </xdr:nvSpPr>
      <xdr:spPr>
        <a:xfrm>
          <a:off x="2619696" y="645316"/>
          <a:ext cx="5206352" cy="1871653"/>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11</xdr:col>
      <xdr:colOff>396240</xdr:colOff>
      <xdr:row>15</xdr:row>
      <xdr:rowOff>22859</xdr:rowOff>
    </xdr:from>
    <xdr:to>
      <xdr:col>18</xdr:col>
      <xdr:colOff>243840</xdr:colOff>
      <xdr:row>24</xdr:row>
      <xdr:rowOff>178307</xdr:rowOff>
    </xdr:to>
    <xdr:sp macro="" textlink="">
      <xdr:nvSpPr>
        <xdr:cNvPr id="36" name="Rectangle: Rounded Corners 35">
          <a:extLst>
            <a:ext uri="{FF2B5EF4-FFF2-40B4-BE49-F238E27FC236}">
              <a16:creationId xmlns:a16="http://schemas.microsoft.com/office/drawing/2014/main" id="{C6236863-B9F1-4BAC-8E70-D4AB355E4221}"/>
            </a:ext>
          </a:extLst>
        </xdr:cNvPr>
        <xdr:cNvSpPr/>
      </xdr:nvSpPr>
      <xdr:spPr>
        <a:xfrm>
          <a:off x="7116292" y="2781825"/>
          <a:ext cx="4123996" cy="1810827"/>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b="1" kern="1200">
            <a:solidFill>
              <a:schemeClr val="lt1"/>
            </a:solidFill>
            <a:latin typeface="+mn-lt"/>
            <a:ea typeface="+mn-ea"/>
            <a:cs typeface="+mn-cs"/>
          </a:endParaRPr>
        </a:p>
      </xdr:txBody>
    </xdr:sp>
    <xdr:clientData/>
  </xdr:twoCellAnchor>
  <xdr:twoCellAnchor>
    <xdr:from>
      <xdr:col>19</xdr:col>
      <xdr:colOff>133849</xdr:colOff>
      <xdr:row>3</xdr:row>
      <xdr:rowOff>99060</xdr:rowOff>
    </xdr:from>
    <xdr:to>
      <xdr:col>21</xdr:col>
      <xdr:colOff>537709</xdr:colOff>
      <xdr:row>7</xdr:row>
      <xdr:rowOff>15238</xdr:rowOff>
    </xdr:to>
    <xdr:sp macro="" textlink="">
      <xdr:nvSpPr>
        <xdr:cNvPr id="57" name="Rectangle: Rounded Corners 36">
          <a:extLst>
            <a:ext uri="{FF2B5EF4-FFF2-40B4-BE49-F238E27FC236}">
              <a16:creationId xmlns:a16="http://schemas.microsoft.com/office/drawing/2014/main" id="{8AFAFBEC-125E-4DB4-A5AB-14F1CA024AC1}"/>
            </a:ext>
          </a:extLst>
        </xdr:cNvPr>
        <xdr:cNvSpPr/>
      </xdr:nvSpPr>
      <xdr:spPr>
        <a:xfrm>
          <a:off x="11742335" y="655114"/>
          <a:ext cx="1625806" cy="657583"/>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600" b="1" kern="1200">
            <a:solidFill>
              <a:schemeClr val="bg1"/>
            </a:solidFill>
            <a:ea typeface="+mn-ea"/>
            <a:cs typeface="+mn-cs"/>
          </a:endParaRPr>
        </a:p>
        <a:p>
          <a:pPr marL="0" indent="0" algn="ctr" defTabSz="914400" rtl="0" eaLnBrk="1" latinLnBrk="0" hangingPunct="1"/>
          <a:endParaRPr lang="en-US" sz="1600" b="1" kern="1200">
            <a:solidFill>
              <a:schemeClr val="bg1"/>
            </a:solidFill>
            <a:ea typeface="+mn-ea"/>
            <a:cs typeface="+mn-cs"/>
          </a:endParaRPr>
        </a:p>
      </xdr:txBody>
    </xdr:sp>
    <xdr:clientData/>
  </xdr:twoCellAnchor>
  <xdr:twoCellAnchor>
    <xdr:from>
      <xdr:col>19</xdr:col>
      <xdr:colOff>129277</xdr:colOff>
      <xdr:row>8</xdr:row>
      <xdr:rowOff>44064</xdr:rowOff>
    </xdr:from>
    <xdr:to>
      <xdr:col>21</xdr:col>
      <xdr:colOff>537709</xdr:colOff>
      <xdr:row>11</xdr:row>
      <xdr:rowOff>147298</xdr:rowOff>
    </xdr:to>
    <xdr:sp macro="" textlink="Calculations!AL24">
      <xdr:nvSpPr>
        <xdr:cNvPr id="30" name="Rectangle: Rounded Corners 38">
          <a:extLst>
            <a:ext uri="{FF2B5EF4-FFF2-40B4-BE49-F238E27FC236}">
              <a16:creationId xmlns:a16="http://schemas.microsoft.com/office/drawing/2014/main" id="{3F921AB1-A860-4B59-AD95-447B2F90BD2A}"/>
            </a:ext>
          </a:extLst>
        </xdr:cNvPr>
        <xdr:cNvSpPr/>
      </xdr:nvSpPr>
      <xdr:spPr>
        <a:xfrm>
          <a:off x="11711677" y="1528307"/>
          <a:ext cx="1627632" cy="659826"/>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600" b="1" kern="1200">
            <a:solidFill>
              <a:schemeClr val="bg1"/>
            </a:solidFill>
            <a:latin typeface="+mn-lt"/>
            <a:ea typeface="+mn-ea"/>
            <a:cs typeface="+mn-cs"/>
          </a:endParaRPr>
        </a:p>
        <a:p>
          <a:pPr marL="0" indent="0" algn="ctr" defTabSz="914400" rtl="0" eaLnBrk="1" latinLnBrk="0" hangingPunct="1"/>
          <a:endParaRPr lang="ru-RU" sz="1600" b="1" kern="1200">
            <a:solidFill>
              <a:schemeClr val="bg1"/>
            </a:solidFill>
            <a:latin typeface="+mn-lt"/>
            <a:ea typeface="+mn-ea"/>
            <a:cs typeface="+mn-cs"/>
          </a:endParaRPr>
        </a:p>
      </xdr:txBody>
    </xdr:sp>
    <xdr:clientData/>
  </xdr:twoCellAnchor>
  <xdr:twoCellAnchor>
    <xdr:from>
      <xdr:col>4</xdr:col>
      <xdr:colOff>474445</xdr:colOff>
      <xdr:row>6</xdr:row>
      <xdr:rowOff>32670</xdr:rowOff>
    </xdr:from>
    <xdr:to>
      <xdr:col>12</xdr:col>
      <xdr:colOff>193557</xdr:colOff>
      <xdr:row>13</xdr:row>
      <xdr:rowOff>59260</xdr:rowOff>
    </xdr:to>
    <xdr:graphicFrame macro="">
      <xdr:nvGraphicFramePr>
        <xdr:cNvPr id="51" name="Chart 50">
          <a:extLst>
            <a:ext uri="{FF2B5EF4-FFF2-40B4-BE49-F238E27FC236}">
              <a16:creationId xmlns:a16="http://schemas.microsoft.com/office/drawing/2014/main" id="{9F99886A-289D-4B9D-B485-8E02D8080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194268</xdr:colOff>
      <xdr:row>15</xdr:row>
      <xdr:rowOff>38100</xdr:rowOff>
    </xdr:from>
    <xdr:to>
      <xdr:col>9</xdr:col>
      <xdr:colOff>394510</xdr:colOff>
      <xdr:row>24</xdr:row>
      <xdr:rowOff>79029</xdr:rowOff>
    </xdr:to>
    <xdr:graphicFrame macro="">
      <xdr:nvGraphicFramePr>
        <xdr:cNvPr id="52" name="Chart 51">
          <a:extLst>
            <a:ext uri="{FF2B5EF4-FFF2-40B4-BE49-F238E27FC236}">
              <a16:creationId xmlns:a16="http://schemas.microsoft.com/office/drawing/2014/main" id="{E992A546-CAE6-43EE-8C31-EB7042636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538687</xdr:colOff>
      <xdr:row>4</xdr:row>
      <xdr:rowOff>99999</xdr:rowOff>
    </xdr:from>
    <xdr:to>
      <xdr:col>5</xdr:col>
      <xdr:colOff>63104</xdr:colOff>
      <xdr:row>5</xdr:row>
      <xdr:rowOff>56479</xdr:rowOff>
    </xdr:to>
    <xdr:sp macro="" textlink="">
      <xdr:nvSpPr>
        <xdr:cNvPr id="53" name="Oval 52">
          <a:extLst>
            <a:ext uri="{FF2B5EF4-FFF2-40B4-BE49-F238E27FC236}">
              <a16:creationId xmlns:a16="http://schemas.microsoft.com/office/drawing/2014/main" id="{DD572D14-8987-445E-A26A-1847DFB78353}"/>
            </a:ext>
          </a:extLst>
        </xdr:cNvPr>
        <xdr:cNvSpPr/>
      </xdr:nvSpPr>
      <xdr:spPr>
        <a:xfrm>
          <a:off x="2971494" y="827045"/>
          <a:ext cx="132619" cy="138241"/>
        </a:xfrm>
        <a:prstGeom prst="ellipse">
          <a:avLst/>
        </a:prstGeom>
        <a:solidFill>
          <a:srgbClr val="374AEC"/>
        </a:solidFill>
        <a:ln w="12700">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endParaRPr>
        </a:p>
      </xdr:txBody>
    </xdr:sp>
    <xdr:clientData/>
  </xdr:twoCellAnchor>
  <xdr:twoCellAnchor>
    <xdr:from>
      <xdr:col>11</xdr:col>
      <xdr:colOff>178834</xdr:colOff>
      <xdr:row>4</xdr:row>
      <xdr:rowOff>108266</xdr:rowOff>
    </xdr:from>
    <xdr:to>
      <xdr:col>11</xdr:col>
      <xdr:colOff>315994</xdr:colOff>
      <xdr:row>5</xdr:row>
      <xdr:rowOff>63529</xdr:rowOff>
    </xdr:to>
    <xdr:sp macro="" textlink="">
      <xdr:nvSpPr>
        <xdr:cNvPr id="54" name="Oval 53">
          <a:extLst>
            <a:ext uri="{FF2B5EF4-FFF2-40B4-BE49-F238E27FC236}">
              <a16:creationId xmlns:a16="http://schemas.microsoft.com/office/drawing/2014/main" id="{F52CA7E4-55A3-4106-9B64-7CE27D882342}"/>
            </a:ext>
          </a:extLst>
        </xdr:cNvPr>
        <xdr:cNvSpPr/>
      </xdr:nvSpPr>
      <xdr:spPr>
        <a:xfrm>
          <a:off x="6869054" y="835312"/>
          <a:ext cx="137160" cy="137024"/>
        </a:xfrm>
        <a:prstGeom prst="ellipse">
          <a:avLst/>
        </a:prstGeom>
        <a:solidFill>
          <a:srgbClr val="FF00FF"/>
        </a:solidFill>
        <a:ln w="12700">
          <a:solidFill>
            <a:srgbClr val="AA2B8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endParaRPr>
        </a:p>
      </xdr:txBody>
    </xdr:sp>
    <xdr:clientData/>
  </xdr:twoCellAnchor>
  <xdr:twoCellAnchor>
    <xdr:from>
      <xdr:col>5</xdr:col>
      <xdr:colOff>69704</xdr:colOff>
      <xdr:row>4</xdr:row>
      <xdr:rowOff>36440</xdr:rowOff>
    </xdr:from>
    <xdr:to>
      <xdr:col>6</xdr:col>
      <xdr:colOff>316145</xdr:colOff>
      <xdr:row>5</xdr:row>
      <xdr:rowOff>111107</xdr:rowOff>
    </xdr:to>
    <xdr:sp macro="" textlink="">
      <xdr:nvSpPr>
        <xdr:cNvPr id="2050" name="Text Box 2">
          <a:extLst>
            <a:ext uri="{FF2B5EF4-FFF2-40B4-BE49-F238E27FC236}">
              <a16:creationId xmlns:a16="http://schemas.microsoft.com/office/drawing/2014/main" id="{CC69784B-300E-9B10-B33B-005194189DE8}"/>
            </a:ext>
          </a:extLst>
        </xdr:cNvPr>
        <xdr:cNvSpPr txBox="1">
          <a:spLocks noChangeArrowheads="1"/>
        </xdr:cNvSpPr>
      </xdr:nvSpPr>
      <xdr:spPr bwMode="auto">
        <a:xfrm>
          <a:off x="3110713" y="763486"/>
          <a:ext cx="854643" cy="256428"/>
        </a:xfrm>
        <a:prstGeom prst="rect">
          <a:avLst/>
        </a:prstGeom>
        <a:noFill/>
        <a:ln w="9525">
          <a:noFill/>
          <a:miter lim="800000"/>
          <a:headEnd/>
          <a:tailEnd/>
        </a:ln>
      </xdr:spPr>
      <xdr:txBody>
        <a:bodyPr vertOverflow="clip" wrap="square" lIns="45720" tIns="45720" rIns="0" bIns="0" anchor="t" upright="1"/>
        <a:lstStyle/>
        <a:p>
          <a:pPr algn="l" rtl="0">
            <a:defRPr sz="1000"/>
          </a:pPr>
          <a:r>
            <a:rPr lang="en-US" sz="1100" b="0" i="0" u="none" strike="noStrike" baseline="0">
              <a:solidFill>
                <a:schemeClr val="bg1"/>
              </a:solidFill>
              <a:latin typeface="Aptos Narrow"/>
            </a:rPr>
            <a:t>Net Sales </a:t>
          </a:r>
        </a:p>
      </xdr:txBody>
    </xdr:sp>
    <xdr:clientData/>
  </xdr:twoCellAnchor>
  <xdr:twoCellAnchor>
    <xdr:from>
      <xdr:col>11</xdr:col>
      <xdr:colOff>314332</xdr:colOff>
      <xdr:row>4</xdr:row>
      <xdr:rowOff>45510</xdr:rowOff>
    </xdr:from>
    <xdr:to>
      <xdr:col>12</xdr:col>
      <xdr:colOff>343828</xdr:colOff>
      <xdr:row>5</xdr:row>
      <xdr:rowOff>152546</xdr:rowOff>
    </xdr:to>
    <xdr:sp macro="" textlink="">
      <xdr:nvSpPr>
        <xdr:cNvPr id="2051" name="Text Box 3">
          <a:extLst>
            <a:ext uri="{FF2B5EF4-FFF2-40B4-BE49-F238E27FC236}">
              <a16:creationId xmlns:a16="http://schemas.microsoft.com/office/drawing/2014/main" id="{5379343C-4F0B-BFC6-2B24-BD1CF9CD8242}"/>
            </a:ext>
          </a:extLst>
        </xdr:cNvPr>
        <xdr:cNvSpPr txBox="1">
          <a:spLocks noChangeArrowheads="1"/>
        </xdr:cNvSpPr>
      </xdr:nvSpPr>
      <xdr:spPr bwMode="auto">
        <a:xfrm>
          <a:off x="7004552" y="772556"/>
          <a:ext cx="637698" cy="288797"/>
        </a:xfrm>
        <a:prstGeom prst="rect">
          <a:avLst/>
        </a:prstGeom>
        <a:noFill/>
        <a:ln w="9525">
          <a:noFill/>
          <a:miter lim="800000"/>
          <a:headEnd/>
          <a:tailEnd/>
        </a:ln>
      </xdr:spPr>
      <xdr:txBody>
        <a:bodyPr vertOverflow="clip" wrap="square" lIns="45720" tIns="45720" rIns="0" bIns="0" anchor="t" upright="1"/>
        <a:lstStyle/>
        <a:p>
          <a:pPr algn="l" rtl="0">
            <a:defRPr sz="1000"/>
          </a:pPr>
          <a:r>
            <a:rPr lang="en-US" sz="1100" b="0" i="0" u="none" strike="noStrike" baseline="0">
              <a:solidFill>
                <a:schemeClr val="bg1"/>
              </a:solidFill>
              <a:latin typeface="Aptos Narrow"/>
            </a:rPr>
            <a:t>Net Profit </a:t>
          </a:r>
        </a:p>
      </xdr:txBody>
    </xdr:sp>
    <xdr:clientData/>
  </xdr:twoCellAnchor>
  <xdr:twoCellAnchor>
    <xdr:from>
      <xdr:col>12</xdr:col>
      <xdr:colOff>584410</xdr:colOff>
      <xdr:row>3</xdr:row>
      <xdr:rowOff>4859</xdr:rowOff>
    </xdr:from>
    <xdr:to>
      <xdr:col>18</xdr:col>
      <xdr:colOff>374464</xdr:colOff>
      <xdr:row>14</xdr:row>
      <xdr:rowOff>168015</xdr:rowOff>
    </xdr:to>
    <xdr:graphicFrame macro="">
      <xdr:nvGraphicFramePr>
        <xdr:cNvPr id="7" name="Chart 6">
          <a:extLst>
            <a:ext uri="{FF2B5EF4-FFF2-40B4-BE49-F238E27FC236}">
              <a16:creationId xmlns:a16="http://schemas.microsoft.com/office/drawing/2014/main" id="{ECE7A0CF-F999-4B8B-B6B5-640CF2BA2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463838</xdr:colOff>
      <xdr:row>16</xdr:row>
      <xdr:rowOff>7220</xdr:rowOff>
    </xdr:from>
    <xdr:to>
      <xdr:col>18</xdr:col>
      <xdr:colOff>176242</xdr:colOff>
      <xdr:row>24</xdr:row>
      <xdr:rowOff>83419</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AF906051-BF90-44A3-88D3-557D2E6561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169438" y="2933300"/>
              <a:ext cx="3979604" cy="153923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23860</xdr:colOff>
      <xdr:row>15</xdr:row>
      <xdr:rowOff>53467</xdr:rowOff>
    </xdr:from>
    <xdr:to>
      <xdr:col>22</xdr:col>
      <xdr:colOff>23860</xdr:colOff>
      <xdr:row>25</xdr:row>
      <xdr:rowOff>53467</xdr:rowOff>
    </xdr:to>
    <xdr:graphicFrame macro="">
      <xdr:nvGraphicFramePr>
        <xdr:cNvPr id="31" name="Chart 30">
          <a:extLst>
            <a:ext uri="{FF2B5EF4-FFF2-40B4-BE49-F238E27FC236}">
              <a16:creationId xmlns:a16="http://schemas.microsoft.com/office/drawing/2014/main" id="{8BACE183-F4E5-4069-8D2B-18B29AF93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30480</xdr:colOff>
      <xdr:row>19</xdr:row>
      <xdr:rowOff>57261</xdr:rowOff>
    </xdr:from>
    <xdr:to>
      <xdr:col>21</xdr:col>
      <xdr:colOff>22860</xdr:colOff>
      <xdr:row>21</xdr:row>
      <xdr:rowOff>34401</xdr:rowOff>
    </xdr:to>
    <xdr:sp macro="" textlink="Calculations!AN11">
      <xdr:nvSpPr>
        <xdr:cNvPr id="38" name="TextBox 37">
          <a:extLst>
            <a:ext uri="{FF2B5EF4-FFF2-40B4-BE49-F238E27FC236}">
              <a16:creationId xmlns:a16="http://schemas.microsoft.com/office/drawing/2014/main" id="{9F8E3063-DFA7-4073-BA72-74F9EC9BC2FD}"/>
            </a:ext>
          </a:extLst>
        </xdr:cNvPr>
        <xdr:cNvSpPr txBox="1"/>
      </xdr:nvSpPr>
      <xdr:spPr>
        <a:xfrm>
          <a:off x="12237276" y="3501057"/>
          <a:ext cx="602720" cy="33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1538F-FD01-453B-ADC2-2A56A6181B05}" type="TxLink">
            <a:rPr lang="en-US" sz="1400" b="1" i="0" u="none" strike="noStrike">
              <a:solidFill>
                <a:schemeClr val="bg1"/>
              </a:solidFill>
              <a:latin typeface="Aptos Narrow"/>
            </a:rPr>
            <a:pPr algn="ctr"/>
            <a:t>10%</a:t>
          </a:fld>
          <a:endParaRPr lang="en-US" sz="1400" b="1">
            <a:solidFill>
              <a:schemeClr val="bg1"/>
            </a:solidFill>
          </a:endParaRPr>
        </a:p>
      </xdr:txBody>
    </xdr:sp>
    <xdr:clientData/>
  </xdr:twoCellAnchor>
  <xdr:twoCellAnchor>
    <xdr:from>
      <xdr:col>19</xdr:col>
      <xdr:colOff>306126</xdr:colOff>
      <xdr:row>13</xdr:row>
      <xdr:rowOff>167308</xdr:rowOff>
    </xdr:from>
    <xdr:to>
      <xdr:col>21</xdr:col>
      <xdr:colOff>352508</xdr:colOff>
      <xdr:row>16</xdr:row>
      <xdr:rowOff>4638</xdr:rowOff>
    </xdr:to>
    <xdr:sp macro="" textlink="Calculations!AN10">
      <xdr:nvSpPr>
        <xdr:cNvPr id="41" name="TextBox 40">
          <a:extLst>
            <a:ext uri="{FF2B5EF4-FFF2-40B4-BE49-F238E27FC236}">
              <a16:creationId xmlns:a16="http://schemas.microsoft.com/office/drawing/2014/main" id="{BDD5CF00-C0C7-2B64-19F7-EB705F04EBF5}"/>
            </a:ext>
          </a:extLst>
        </xdr:cNvPr>
        <xdr:cNvSpPr txBox="1"/>
      </xdr:nvSpPr>
      <xdr:spPr>
        <a:xfrm>
          <a:off x="11888526" y="2579204"/>
          <a:ext cx="1265582" cy="39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A5EED9-EC8C-4CF3-AD64-C06E10139F70}" type="TxLink">
            <a:rPr lang="en-US" sz="1600" b="1" i="0" u="none" strike="noStrike">
              <a:solidFill>
                <a:schemeClr val="bg1"/>
              </a:solidFill>
              <a:latin typeface="Aptos Narrow"/>
            </a:rPr>
            <a:pPr/>
            <a:t>Profit Margin </a:t>
          </a:fld>
          <a:endParaRPr lang="en-US" sz="1600" b="1">
            <a:solidFill>
              <a:schemeClr val="bg1"/>
            </a:solidFill>
          </a:endParaRPr>
        </a:p>
      </xdr:txBody>
    </xdr:sp>
    <xdr:clientData/>
  </xdr:twoCellAnchor>
  <xdr:twoCellAnchor>
    <xdr:from>
      <xdr:col>9</xdr:col>
      <xdr:colOff>292869</xdr:colOff>
      <xdr:row>16</xdr:row>
      <xdr:rowOff>9713</xdr:rowOff>
    </xdr:from>
    <xdr:to>
      <xdr:col>9</xdr:col>
      <xdr:colOff>426886</xdr:colOff>
      <xdr:row>16</xdr:row>
      <xdr:rowOff>148865</xdr:rowOff>
    </xdr:to>
    <xdr:sp macro="" textlink="">
      <xdr:nvSpPr>
        <xdr:cNvPr id="42" name="Oval 41">
          <a:extLst>
            <a:ext uri="{FF2B5EF4-FFF2-40B4-BE49-F238E27FC236}">
              <a16:creationId xmlns:a16="http://schemas.microsoft.com/office/drawing/2014/main" id="{D3044A47-41DA-4D48-AF1F-8E67337A7283}"/>
            </a:ext>
          </a:extLst>
        </xdr:cNvPr>
        <xdr:cNvSpPr/>
      </xdr:nvSpPr>
      <xdr:spPr>
        <a:xfrm>
          <a:off x="5788061" y="2940482"/>
          <a:ext cx="134017" cy="139152"/>
        </a:xfrm>
        <a:prstGeom prst="ellipse">
          <a:avLst/>
        </a:prstGeom>
        <a:solidFill>
          <a:srgbClr val="374AEC"/>
        </a:solidFill>
        <a:ln w="12700">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endParaRPr>
        </a:p>
      </xdr:txBody>
    </xdr:sp>
    <xdr:clientData/>
  </xdr:twoCellAnchor>
  <xdr:twoCellAnchor>
    <xdr:from>
      <xdr:col>9</xdr:col>
      <xdr:colOff>446775</xdr:colOff>
      <xdr:row>15</xdr:row>
      <xdr:rowOff>125949</xdr:rowOff>
    </xdr:from>
    <xdr:to>
      <xdr:col>10</xdr:col>
      <xdr:colOff>451691</xdr:colOff>
      <xdr:row>17</xdr:row>
      <xdr:rowOff>70889</xdr:rowOff>
    </xdr:to>
    <xdr:sp macro="" textlink="">
      <xdr:nvSpPr>
        <xdr:cNvPr id="43" name="Text Box 2">
          <a:extLst>
            <a:ext uri="{FF2B5EF4-FFF2-40B4-BE49-F238E27FC236}">
              <a16:creationId xmlns:a16="http://schemas.microsoft.com/office/drawing/2014/main" id="{95031777-E45C-4A12-A355-510C9178F5A9}"/>
            </a:ext>
          </a:extLst>
        </xdr:cNvPr>
        <xdr:cNvSpPr txBox="1">
          <a:spLocks noChangeArrowheads="1"/>
        </xdr:cNvSpPr>
      </xdr:nvSpPr>
      <xdr:spPr bwMode="auto">
        <a:xfrm>
          <a:off x="5942570" y="2866017"/>
          <a:ext cx="615559" cy="310283"/>
        </a:xfrm>
        <a:prstGeom prst="rect">
          <a:avLst/>
        </a:prstGeom>
        <a:noFill/>
        <a:ln w="9525">
          <a:noFill/>
          <a:miter lim="800000"/>
          <a:headEnd/>
          <a:tailEnd/>
        </a:ln>
      </xdr:spPr>
      <xdr:txBody>
        <a:bodyPr vertOverflow="clip" wrap="square" lIns="45720" tIns="45720" rIns="0" bIns="0" anchor="t" upright="1"/>
        <a:lstStyle/>
        <a:p>
          <a:pPr algn="l" rtl="0">
            <a:defRPr sz="1000"/>
          </a:pPr>
          <a:r>
            <a:rPr lang="en-US" sz="1100" b="0" i="0" u="none" strike="noStrike" baseline="0">
              <a:solidFill>
                <a:schemeClr val="bg1"/>
              </a:solidFill>
              <a:latin typeface="Aptos Narrow"/>
            </a:rPr>
            <a:t>Net Sales </a:t>
          </a:r>
        </a:p>
      </xdr:txBody>
    </xdr:sp>
    <xdr:clientData/>
  </xdr:twoCellAnchor>
  <xdr:twoCellAnchor>
    <xdr:from>
      <xdr:col>9</xdr:col>
      <xdr:colOff>295762</xdr:colOff>
      <xdr:row>17</xdr:row>
      <xdr:rowOff>50931</xdr:rowOff>
    </xdr:from>
    <xdr:to>
      <xdr:col>9</xdr:col>
      <xdr:colOff>432922</xdr:colOff>
      <xdr:row>18</xdr:row>
      <xdr:rowOff>4919</xdr:rowOff>
    </xdr:to>
    <xdr:sp macro="" textlink="">
      <xdr:nvSpPr>
        <xdr:cNvPr id="44" name="Oval 43">
          <a:extLst>
            <a:ext uri="{FF2B5EF4-FFF2-40B4-BE49-F238E27FC236}">
              <a16:creationId xmlns:a16="http://schemas.microsoft.com/office/drawing/2014/main" id="{8DBD3A09-9874-46AA-AC71-843BE400AAB7}"/>
            </a:ext>
          </a:extLst>
        </xdr:cNvPr>
        <xdr:cNvSpPr/>
      </xdr:nvSpPr>
      <xdr:spPr>
        <a:xfrm>
          <a:off x="5790954" y="3164873"/>
          <a:ext cx="137160" cy="137161"/>
        </a:xfrm>
        <a:prstGeom prst="ellipse">
          <a:avLst/>
        </a:prstGeom>
        <a:solidFill>
          <a:srgbClr val="FF00FF"/>
        </a:solidFill>
        <a:ln w="12700">
          <a:solidFill>
            <a:srgbClr val="AA2B8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endParaRPr>
        </a:p>
      </xdr:txBody>
    </xdr:sp>
    <xdr:clientData/>
  </xdr:twoCellAnchor>
  <xdr:twoCellAnchor>
    <xdr:from>
      <xdr:col>9</xdr:col>
      <xdr:colOff>447382</xdr:colOff>
      <xdr:row>16</xdr:row>
      <xdr:rowOff>171327</xdr:rowOff>
    </xdr:from>
    <xdr:to>
      <xdr:col>10</xdr:col>
      <xdr:colOff>476879</xdr:colOff>
      <xdr:row>18</xdr:row>
      <xdr:rowOff>96810</xdr:rowOff>
    </xdr:to>
    <xdr:sp macro="" textlink="">
      <xdr:nvSpPr>
        <xdr:cNvPr id="45" name="Text Box 3">
          <a:extLst>
            <a:ext uri="{FF2B5EF4-FFF2-40B4-BE49-F238E27FC236}">
              <a16:creationId xmlns:a16="http://schemas.microsoft.com/office/drawing/2014/main" id="{1A4E3CDE-EAEF-4288-AFA9-33C6CB527631}"/>
            </a:ext>
          </a:extLst>
        </xdr:cNvPr>
        <xdr:cNvSpPr txBox="1">
          <a:spLocks noChangeArrowheads="1"/>
        </xdr:cNvSpPr>
      </xdr:nvSpPr>
      <xdr:spPr bwMode="auto">
        <a:xfrm>
          <a:off x="5943177" y="3094067"/>
          <a:ext cx="640140" cy="290825"/>
        </a:xfrm>
        <a:prstGeom prst="rect">
          <a:avLst/>
        </a:prstGeom>
        <a:noFill/>
        <a:ln w="9525">
          <a:noFill/>
          <a:miter lim="800000"/>
          <a:headEnd/>
          <a:tailEnd/>
        </a:ln>
      </xdr:spPr>
      <xdr:txBody>
        <a:bodyPr vertOverflow="clip" wrap="square" lIns="45720" tIns="45720" rIns="0" bIns="0" anchor="t" upright="1"/>
        <a:lstStyle/>
        <a:p>
          <a:pPr algn="l" rtl="0">
            <a:defRPr sz="1000"/>
          </a:pPr>
          <a:r>
            <a:rPr lang="en-US" sz="1100" b="0" i="0" u="none" strike="noStrike" baseline="0">
              <a:solidFill>
                <a:schemeClr val="bg1"/>
              </a:solidFill>
              <a:latin typeface="Aptos Narrow"/>
            </a:rPr>
            <a:t>Net Profit </a:t>
          </a:r>
        </a:p>
      </xdr:txBody>
    </xdr:sp>
    <xdr:clientData/>
  </xdr:twoCellAnchor>
  <xdr:twoCellAnchor>
    <xdr:from>
      <xdr:col>19</xdr:col>
      <xdr:colOff>480107</xdr:colOff>
      <xdr:row>5</xdr:row>
      <xdr:rowOff>72189</xdr:rowOff>
    </xdr:from>
    <xdr:to>
      <xdr:col>21</xdr:col>
      <xdr:colOff>263539</xdr:colOff>
      <xdr:row>9</xdr:row>
      <xdr:rowOff>48126</xdr:rowOff>
    </xdr:to>
    <xdr:sp macro="" textlink="Calculations!AL10">
      <xdr:nvSpPr>
        <xdr:cNvPr id="56" name="TextBox 13">
          <a:extLst>
            <a:ext uri="{FF2B5EF4-FFF2-40B4-BE49-F238E27FC236}">
              <a16:creationId xmlns:a16="http://schemas.microsoft.com/office/drawing/2014/main" id="{5AAEAA31-32CD-C909-A3DF-17214A70D158}"/>
            </a:ext>
          </a:extLst>
        </xdr:cNvPr>
        <xdr:cNvSpPr txBox="1"/>
      </xdr:nvSpPr>
      <xdr:spPr>
        <a:xfrm>
          <a:off x="12088593" y="998946"/>
          <a:ext cx="1005378" cy="717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67A121-6A64-45AA-BFC4-BE768F7E121C}" type="TxLink">
            <a:rPr lang="en-US" sz="1600" b="0" i="0" u="none" strike="noStrike">
              <a:solidFill>
                <a:schemeClr val="bg1"/>
              </a:solidFill>
              <a:latin typeface="Aptos Narrow"/>
            </a:rPr>
            <a:pPr/>
            <a:t>Net Sales</a:t>
          </a:fld>
          <a:endParaRPr lang="en-US" sz="1600">
            <a:solidFill>
              <a:schemeClr val="bg1"/>
            </a:solidFill>
          </a:endParaRPr>
        </a:p>
      </xdr:txBody>
    </xdr:sp>
    <xdr:clientData/>
  </xdr:twoCellAnchor>
  <xdr:twoCellAnchor>
    <xdr:from>
      <xdr:col>19</xdr:col>
      <xdr:colOff>323622</xdr:colOff>
      <xdr:row>8</xdr:row>
      <xdr:rowOff>51548</xdr:rowOff>
    </xdr:from>
    <xdr:to>
      <xdr:col>21</xdr:col>
      <xdr:colOff>358140</xdr:colOff>
      <xdr:row>10</xdr:row>
      <xdr:rowOff>91654</xdr:rowOff>
    </xdr:to>
    <xdr:sp macro="" textlink="Calculations!AM11">
      <xdr:nvSpPr>
        <xdr:cNvPr id="59" name="TextBox 11">
          <a:extLst>
            <a:ext uri="{FF2B5EF4-FFF2-40B4-BE49-F238E27FC236}">
              <a16:creationId xmlns:a16="http://schemas.microsoft.com/office/drawing/2014/main" id="{45ED7129-7847-4136-BD9C-33C61999B673}"/>
            </a:ext>
          </a:extLst>
        </xdr:cNvPr>
        <xdr:cNvSpPr txBox="1"/>
      </xdr:nvSpPr>
      <xdr:spPr>
        <a:xfrm>
          <a:off x="11906022" y="1514588"/>
          <a:ext cx="1253718" cy="405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6F308D-5F0C-4436-A647-B7D00378ACDD}" type="TxLink">
            <a:rPr lang="en-US" sz="2000" b="1" i="0" u="none" strike="noStrike">
              <a:solidFill>
                <a:schemeClr val="bg1"/>
              </a:solidFill>
              <a:latin typeface="Aptos Narrow"/>
            </a:rPr>
            <a:pPr/>
            <a:t> $49,003 </a:t>
          </a:fld>
          <a:endParaRPr lang="en-US" sz="2000" b="1">
            <a:solidFill>
              <a:schemeClr val="bg1"/>
            </a:solidFill>
          </a:endParaRPr>
        </a:p>
      </xdr:txBody>
    </xdr:sp>
    <xdr:clientData/>
  </xdr:twoCellAnchor>
  <xdr:twoCellAnchor>
    <xdr:from>
      <xdr:col>19</xdr:col>
      <xdr:colOff>467863</xdr:colOff>
      <xdr:row>10</xdr:row>
      <xdr:rowOff>11777</xdr:rowOff>
    </xdr:from>
    <xdr:to>
      <xdr:col>21</xdr:col>
      <xdr:colOff>251295</xdr:colOff>
      <xdr:row>13</xdr:row>
      <xdr:rowOff>173065</xdr:rowOff>
    </xdr:to>
    <xdr:sp macro="" textlink="Calculations!AM10">
      <xdr:nvSpPr>
        <xdr:cNvPr id="60" name="TextBox 13">
          <a:extLst>
            <a:ext uri="{FF2B5EF4-FFF2-40B4-BE49-F238E27FC236}">
              <a16:creationId xmlns:a16="http://schemas.microsoft.com/office/drawing/2014/main" id="{E560F584-3B92-4E97-BCDE-AF95E3500470}"/>
            </a:ext>
          </a:extLst>
        </xdr:cNvPr>
        <xdr:cNvSpPr txBox="1"/>
      </xdr:nvSpPr>
      <xdr:spPr>
        <a:xfrm>
          <a:off x="12082982" y="1819913"/>
          <a:ext cx="1006076" cy="703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3AD0E3-345C-47CB-B45C-13CD2D78114A}" type="TxLink">
            <a:rPr lang="en-US" sz="1600" b="0" i="0" u="none" strike="noStrike">
              <a:solidFill>
                <a:schemeClr val="bg1"/>
              </a:solidFill>
              <a:latin typeface="Aptos Narrow"/>
            </a:rPr>
            <a:pPr/>
            <a:t>Net Profit</a:t>
          </a:fld>
          <a:endParaRPr lang="en-US" sz="1600">
            <a:solidFill>
              <a:schemeClr val="bg1"/>
            </a:solidFill>
          </a:endParaRPr>
        </a:p>
      </xdr:txBody>
    </xdr:sp>
    <xdr:clientData/>
  </xdr:twoCellAnchor>
  <xdr:twoCellAnchor>
    <xdr:from>
      <xdr:col>19</xdr:col>
      <xdr:colOff>251461</xdr:colOff>
      <xdr:row>3</xdr:row>
      <xdr:rowOff>117012</xdr:rowOff>
    </xdr:from>
    <xdr:to>
      <xdr:col>21</xdr:col>
      <xdr:colOff>441960</xdr:colOff>
      <xdr:row>6</xdr:row>
      <xdr:rowOff>15240</xdr:rowOff>
    </xdr:to>
    <xdr:sp macro="" textlink="Calculations!AL11">
      <xdr:nvSpPr>
        <xdr:cNvPr id="40" name="TextBox 11">
          <a:extLst>
            <a:ext uri="{FF2B5EF4-FFF2-40B4-BE49-F238E27FC236}">
              <a16:creationId xmlns:a16="http://schemas.microsoft.com/office/drawing/2014/main" id="{3E6A4FED-A3EA-E59A-8946-B2EDF28D0B28}"/>
            </a:ext>
          </a:extLst>
        </xdr:cNvPr>
        <xdr:cNvSpPr txBox="1"/>
      </xdr:nvSpPr>
      <xdr:spPr>
        <a:xfrm>
          <a:off x="11833861" y="665652"/>
          <a:ext cx="1409699" cy="446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016E67-7497-4065-8FCA-62B3487D694B}" type="TxLink">
            <a:rPr lang="en-US" sz="2000" b="1" i="0" u="none" strike="noStrike">
              <a:solidFill>
                <a:schemeClr val="bg1"/>
              </a:solidFill>
              <a:latin typeface="Aptos Narrow"/>
            </a:rPr>
            <a:pPr/>
            <a:t> $483,414 </a:t>
          </a:fld>
          <a:endParaRPr lang="en-US" sz="20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99060</xdr:colOff>
      <xdr:row>69</xdr:row>
      <xdr:rowOff>144565</xdr:rowOff>
    </xdr:to>
    <xdr:sp macro="" textlink="">
      <xdr:nvSpPr>
        <xdr:cNvPr id="2" name="Rectangle 1">
          <a:extLst>
            <a:ext uri="{FF2B5EF4-FFF2-40B4-BE49-F238E27FC236}">
              <a16:creationId xmlns:a16="http://schemas.microsoft.com/office/drawing/2014/main" id="{5AD03215-E704-43B5-B15C-8D26ED3ED09F}"/>
            </a:ext>
          </a:extLst>
        </xdr:cNvPr>
        <xdr:cNvSpPr/>
      </xdr:nvSpPr>
      <xdr:spPr>
        <a:xfrm>
          <a:off x="0" y="0"/>
          <a:ext cx="17777460" cy="12763285"/>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129540</xdr:colOff>
      <xdr:row>0</xdr:row>
      <xdr:rowOff>99060</xdr:rowOff>
    </xdr:from>
    <xdr:to>
      <xdr:col>23</xdr:col>
      <xdr:colOff>30480</xdr:colOff>
      <xdr:row>26</xdr:row>
      <xdr:rowOff>167640</xdr:rowOff>
    </xdr:to>
    <xdr:sp macro="" textlink="">
      <xdr:nvSpPr>
        <xdr:cNvPr id="3" name="Rectangle: Rounded Corners 2">
          <a:extLst>
            <a:ext uri="{FF2B5EF4-FFF2-40B4-BE49-F238E27FC236}">
              <a16:creationId xmlns:a16="http://schemas.microsoft.com/office/drawing/2014/main" id="{1811CFC3-86A1-49B1-9376-DF0033461116}"/>
            </a:ext>
          </a:extLst>
        </xdr:cNvPr>
        <xdr:cNvSpPr/>
      </xdr:nvSpPr>
      <xdr:spPr>
        <a:xfrm>
          <a:off x="129540" y="99060"/>
          <a:ext cx="13921740" cy="4823460"/>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0</xdr:col>
      <xdr:colOff>342900</xdr:colOff>
      <xdr:row>1</xdr:row>
      <xdr:rowOff>105490</xdr:rowOff>
    </xdr:from>
    <xdr:to>
      <xdr:col>22</xdr:col>
      <xdr:colOff>426720</xdr:colOff>
      <xdr:row>25</xdr:row>
      <xdr:rowOff>150325</xdr:rowOff>
    </xdr:to>
    <xdr:sp macro="" textlink="">
      <xdr:nvSpPr>
        <xdr:cNvPr id="4" name="Rectangle: Rounded Corners 3">
          <a:extLst>
            <a:ext uri="{FF2B5EF4-FFF2-40B4-BE49-F238E27FC236}">
              <a16:creationId xmlns:a16="http://schemas.microsoft.com/office/drawing/2014/main" id="{1D880862-0D57-416C-AC59-D66F0B278DD2}"/>
            </a:ext>
          </a:extLst>
        </xdr:cNvPr>
        <xdr:cNvSpPr/>
      </xdr:nvSpPr>
      <xdr:spPr>
        <a:xfrm>
          <a:off x="342900" y="288370"/>
          <a:ext cx="13495020" cy="4433955"/>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197413</xdr:colOff>
      <xdr:row>7</xdr:row>
      <xdr:rowOff>76810</xdr:rowOff>
    </xdr:from>
    <xdr:to>
      <xdr:col>3</xdr:col>
      <xdr:colOff>236815</xdr:colOff>
      <xdr:row>24</xdr:row>
      <xdr:rowOff>15240</xdr:rowOff>
    </xdr:to>
    <xdr:sp macro="" textlink="">
      <xdr:nvSpPr>
        <xdr:cNvPr id="5" name="Rectangle: Rounded Corners 4">
          <a:extLst>
            <a:ext uri="{FF2B5EF4-FFF2-40B4-BE49-F238E27FC236}">
              <a16:creationId xmlns:a16="http://schemas.microsoft.com/office/drawing/2014/main" id="{A4FEFEE7-C532-48AB-A83D-A34E93CAA605}"/>
            </a:ext>
          </a:extLst>
        </xdr:cNvPr>
        <xdr:cNvSpPr/>
      </xdr:nvSpPr>
      <xdr:spPr>
        <a:xfrm>
          <a:off x="807013" y="1356970"/>
          <a:ext cx="1258602" cy="3047390"/>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65891</xdr:colOff>
      <xdr:row>8</xdr:row>
      <xdr:rowOff>169819</xdr:rowOff>
    </xdr:from>
    <xdr:to>
      <xdr:col>2</xdr:col>
      <xdr:colOff>337223</xdr:colOff>
      <xdr:row>10</xdr:row>
      <xdr:rowOff>127589</xdr:rowOff>
    </xdr:to>
    <xdr:sp macro="" textlink="">
      <xdr:nvSpPr>
        <xdr:cNvPr id="6" name="Freeform: Shape 5">
          <a:hlinkClick xmlns:r="http://schemas.openxmlformats.org/officeDocument/2006/relationships" r:id="rId1"/>
          <a:extLst>
            <a:ext uri="{FF2B5EF4-FFF2-40B4-BE49-F238E27FC236}">
              <a16:creationId xmlns:a16="http://schemas.microsoft.com/office/drawing/2014/main" id="{1AF56541-C210-439C-8BEF-632B21104920}"/>
            </a:ext>
          </a:extLst>
        </xdr:cNvPr>
        <xdr:cNvSpPr/>
      </xdr:nvSpPr>
      <xdr:spPr>
        <a:xfrm>
          <a:off x="1285091" y="1632859"/>
          <a:ext cx="271332" cy="32353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rgbClr val="CEC5FF"/>
        </a:solidFill>
        <a:ln w="4366" cap="flat">
          <a:noFill/>
          <a:prstDash val="solid"/>
          <a:miter/>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editAs="oneCell">
    <xdr:from>
      <xdr:col>2</xdr:col>
      <xdr:colOff>55041</xdr:colOff>
      <xdr:row>14</xdr:row>
      <xdr:rowOff>5469</xdr:rowOff>
    </xdr:from>
    <xdr:to>
      <xdr:col>2</xdr:col>
      <xdr:colOff>329361</xdr:colOff>
      <xdr:row>16</xdr:row>
      <xdr:rowOff>99</xdr:rowOff>
    </xdr:to>
    <xdr:pic>
      <xdr:nvPicPr>
        <xdr:cNvPr id="7" name="Graphic 6" descr="Search Inventory outline">
          <a:extLst>
            <a:ext uri="{FF2B5EF4-FFF2-40B4-BE49-F238E27FC236}">
              <a16:creationId xmlns:a16="http://schemas.microsoft.com/office/drawing/2014/main" id="{7104C631-A95A-403B-AAE7-32920E9DC16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74241" y="2565789"/>
          <a:ext cx="274320" cy="360390"/>
        </a:xfrm>
        <a:prstGeom prst="rect">
          <a:avLst/>
        </a:prstGeom>
        <a:effectLst>
          <a:glow rad="101600">
            <a:srgbClr val="0575F1">
              <a:alpha val="40000"/>
            </a:srgbClr>
          </a:glow>
        </a:effectLst>
      </xdr:spPr>
    </xdr:pic>
    <xdr:clientData/>
  </xdr:twoCellAnchor>
  <xdr:twoCellAnchor editAs="oneCell">
    <xdr:from>
      <xdr:col>2</xdr:col>
      <xdr:colOff>6049</xdr:colOff>
      <xdr:row>18</xdr:row>
      <xdr:rowOff>42215</xdr:rowOff>
    </xdr:from>
    <xdr:to>
      <xdr:col>2</xdr:col>
      <xdr:colOff>372616</xdr:colOff>
      <xdr:row>20</xdr:row>
      <xdr:rowOff>75061</xdr:rowOff>
    </xdr:to>
    <xdr:pic>
      <xdr:nvPicPr>
        <xdr:cNvPr id="8" name="Graphic 7" descr="User outline">
          <a:extLst>
            <a:ext uri="{FF2B5EF4-FFF2-40B4-BE49-F238E27FC236}">
              <a16:creationId xmlns:a16="http://schemas.microsoft.com/office/drawing/2014/main" id="{DA7DC47C-9BCE-431D-8B9A-BA984931A33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25249" y="3334055"/>
          <a:ext cx="366567" cy="398606"/>
        </a:xfrm>
        <a:prstGeom prst="rect">
          <a:avLst/>
        </a:prstGeom>
        <a:effectLst/>
      </xdr:spPr>
    </xdr:pic>
    <xdr:clientData/>
  </xdr:twoCellAnchor>
  <xdr:twoCellAnchor>
    <xdr:from>
      <xdr:col>1</xdr:col>
      <xdr:colOff>330004</xdr:colOff>
      <xdr:row>2</xdr:row>
      <xdr:rowOff>139454</xdr:rowOff>
    </xdr:from>
    <xdr:to>
      <xdr:col>4</xdr:col>
      <xdr:colOff>278549</xdr:colOff>
      <xdr:row>4</xdr:row>
      <xdr:rowOff>139454</xdr:rowOff>
    </xdr:to>
    <xdr:sp macro="" textlink="">
      <xdr:nvSpPr>
        <xdr:cNvPr id="9" name="Text Box 1">
          <a:extLst>
            <a:ext uri="{FF2B5EF4-FFF2-40B4-BE49-F238E27FC236}">
              <a16:creationId xmlns:a16="http://schemas.microsoft.com/office/drawing/2014/main" id="{0BFC6643-9C18-47A5-AE9C-66D3B2804224}"/>
            </a:ext>
          </a:extLst>
        </xdr:cNvPr>
        <xdr:cNvSpPr txBox="1">
          <a:spLocks noChangeArrowheads="1"/>
        </xdr:cNvSpPr>
      </xdr:nvSpPr>
      <xdr:spPr bwMode="auto">
        <a:xfrm>
          <a:off x="939604" y="505214"/>
          <a:ext cx="1777345" cy="36576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rtl="0">
            <a:defRPr sz="1000"/>
          </a:pPr>
          <a:r>
            <a:rPr lang="en-US" sz="1600" b="1" i="0" u="none" strike="noStrike">
              <a:ln>
                <a:noFill/>
              </a:ln>
              <a:solidFill>
                <a:schemeClr val="bg1"/>
              </a:solidFill>
              <a:effectLst>
                <a:glow rad="63500">
                  <a:schemeClr val="accent1">
                    <a:lumMod val="20000"/>
                    <a:lumOff val="80000"/>
                    <a:alpha val="40000"/>
                  </a:schemeClr>
                </a:glow>
              </a:effectLst>
              <a:latin typeface="Aptos Narrow"/>
              <a:ea typeface="+mn-ea"/>
              <a:cs typeface="+mn-cs"/>
            </a:rPr>
            <a:t>Sales Insight 360</a:t>
          </a:r>
        </a:p>
      </xdr:txBody>
    </xdr:sp>
    <xdr:clientData/>
  </xdr:twoCellAnchor>
  <xdr:twoCellAnchor>
    <xdr:from>
      <xdr:col>1</xdr:col>
      <xdr:colOff>334936</xdr:colOff>
      <xdr:row>3</xdr:row>
      <xdr:rowOff>9393</xdr:rowOff>
    </xdr:from>
    <xdr:to>
      <xdr:col>1</xdr:col>
      <xdr:colOff>336841</xdr:colOff>
      <xdr:row>4</xdr:row>
      <xdr:rowOff>99658</xdr:rowOff>
    </xdr:to>
    <xdr:cxnSp macro="">
      <xdr:nvCxnSpPr>
        <xdr:cNvPr id="10" name="Straight Connector 9">
          <a:extLst>
            <a:ext uri="{FF2B5EF4-FFF2-40B4-BE49-F238E27FC236}">
              <a16:creationId xmlns:a16="http://schemas.microsoft.com/office/drawing/2014/main" id="{B2C1E571-FEF4-4C73-8E7C-E4D07479E561}"/>
            </a:ext>
          </a:extLst>
        </xdr:cNvPr>
        <xdr:cNvCxnSpPr/>
      </xdr:nvCxnSpPr>
      <xdr:spPr>
        <a:xfrm>
          <a:off x="944536" y="558033"/>
          <a:ext cx="1905" cy="273145"/>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0</xdr:col>
      <xdr:colOff>486419</xdr:colOff>
      <xdr:row>3</xdr:row>
      <xdr:rowOff>3047</xdr:rowOff>
    </xdr:from>
    <xdr:to>
      <xdr:col>1</xdr:col>
      <xdr:colOff>244907</xdr:colOff>
      <xdr:row>4</xdr:row>
      <xdr:rowOff>93036</xdr:rowOff>
    </xdr:to>
    <xdr:pic>
      <xdr:nvPicPr>
        <xdr:cNvPr id="11" name="Picture 10">
          <a:extLst>
            <a:ext uri="{FF2B5EF4-FFF2-40B4-BE49-F238E27FC236}">
              <a16:creationId xmlns:a16="http://schemas.microsoft.com/office/drawing/2014/main" id="{E1CB00D2-49A0-43F0-A3F4-F3CE118D0ECB}"/>
            </a:ext>
          </a:extLst>
        </xdr:cNvPr>
        <xdr:cNvPicPr>
          <a:picLocks noChangeAspect="1"/>
        </xdr:cNvPicPr>
      </xdr:nvPicPr>
      <xdr:blipFill>
        <a:blip xmlns:r="http://schemas.openxmlformats.org/officeDocument/2006/relationships" r:embed="rId6">
          <a:alphaModFix/>
          <a:extLst>
            <a:ext uri="{BEBA8EAE-BF5A-486C-A8C5-ECC9F3942E4B}">
              <a14:imgProps xmlns:a14="http://schemas.microsoft.com/office/drawing/2010/main">
                <a14:imgLayer r:embed="rId7">
                  <a14:imgEffect>
                    <a14:sharpenSoften amount="100000"/>
                  </a14:imgEffect>
                  <a14:imgEffect>
                    <a14:brightnessContrast bright="100000" contrast="-10000"/>
                  </a14:imgEffect>
                </a14:imgLayer>
              </a14:imgProps>
            </a:ext>
          </a:extLst>
        </a:blip>
        <a:stretch>
          <a:fillRect/>
        </a:stretch>
      </xdr:blipFill>
      <xdr:spPr>
        <a:xfrm>
          <a:off x="486419" y="551687"/>
          <a:ext cx="368088" cy="272869"/>
        </a:xfrm>
        <a:prstGeom prst="rect">
          <a:avLst/>
        </a:prstGeom>
      </xdr:spPr>
    </xdr:pic>
    <xdr:clientData/>
  </xdr:twoCellAnchor>
  <xdr:twoCellAnchor>
    <xdr:from>
      <xdr:col>1</xdr:col>
      <xdr:colOff>175260</xdr:colOff>
      <xdr:row>11</xdr:row>
      <xdr:rowOff>29695</xdr:rowOff>
    </xdr:from>
    <xdr:to>
      <xdr:col>3</xdr:col>
      <xdr:colOff>228600</xdr:colOff>
      <xdr:row>13</xdr:row>
      <xdr:rowOff>107432</xdr:rowOff>
    </xdr:to>
    <xdr:sp macro="" textlink="">
      <xdr:nvSpPr>
        <xdr:cNvPr id="12" name="TextBox 11">
          <a:hlinkClick xmlns:r="http://schemas.openxmlformats.org/officeDocument/2006/relationships" r:id="rId1"/>
          <a:extLst>
            <a:ext uri="{FF2B5EF4-FFF2-40B4-BE49-F238E27FC236}">
              <a16:creationId xmlns:a16="http://schemas.microsoft.com/office/drawing/2014/main" id="{8D2783BC-E195-4C59-91F7-569DB400A4A7}"/>
            </a:ext>
          </a:extLst>
        </xdr:cNvPr>
        <xdr:cNvSpPr txBox="1"/>
      </xdr:nvSpPr>
      <xdr:spPr>
        <a:xfrm>
          <a:off x="784860" y="2041375"/>
          <a:ext cx="1272540" cy="443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50" b="1" i="0" u="none" strike="noStrike">
              <a:solidFill>
                <a:schemeClr val="bg2">
                  <a:lumMod val="50000"/>
                </a:schemeClr>
              </a:solidFill>
              <a:latin typeface="+mn-lt"/>
              <a:ea typeface="+mn-ea"/>
              <a:cs typeface="+mn-cs"/>
            </a:rPr>
            <a:t>Financial Performance</a:t>
          </a:r>
          <a:endParaRPr lang="ru-RU" sz="1050" b="1" i="0" u="none" strike="noStrike">
            <a:solidFill>
              <a:schemeClr val="bg2">
                <a:lumMod val="50000"/>
              </a:schemeClr>
            </a:solidFill>
            <a:latin typeface="Aptos Narrow"/>
            <a:ea typeface="+mn-ea"/>
            <a:cs typeface="+mn-cs"/>
          </a:endParaRPr>
        </a:p>
      </xdr:txBody>
    </xdr:sp>
    <xdr:clientData/>
  </xdr:twoCellAnchor>
  <xdr:twoCellAnchor>
    <xdr:from>
      <xdr:col>1</xdr:col>
      <xdr:colOff>169619</xdr:colOff>
      <xdr:row>20</xdr:row>
      <xdr:rowOff>76409</xdr:rowOff>
    </xdr:from>
    <xdr:to>
      <xdr:col>3</xdr:col>
      <xdr:colOff>222959</xdr:colOff>
      <xdr:row>22</xdr:row>
      <xdr:rowOff>156563</xdr:rowOff>
    </xdr:to>
    <xdr:sp macro="" textlink="">
      <xdr:nvSpPr>
        <xdr:cNvPr id="13" name="TextBox 12">
          <a:hlinkClick xmlns:r="http://schemas.openxmlformats.org/officeDocument/2006/relationships" r:id="rId8"/>
          <a:extLst>
            <a:ext uri="{FF2B5EF4-FFF2-40B4-BE49-F238E27FC236}">
              <a16:creationId xmlns:a16="http://schemas.microsoft.com/office/drawing/2014/main" id="{16C7CC4E-D322-463D-B13A-6B7D7A2AF172}"/>
            </a:ext>
          </a:extLst>
        </xdr:cNvPr>
        <xdr:cNvSpPr txBox="1"/>
      </xdr:nvSpPr>
      <xdr:spPr>
        <a:xfrm>
          <a:off x="779219" y="3734009"/>
          <a:ext cx="1272540" cy="445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50" b="1" i="0" u="none" strike="noStrike">
              <a:solidFill>
                <a:schemeClr val="bg2">
                  <a:lumMod val="50000"/>
                </a:schemeClr>
              </a:solidFill>
              <a:latin typeface="+mn-lt"/>
              <a:ea typeface="+mn-ea"/>
              <a:cs typeface="+mn-cs"/>
            </a:rPr>
            <a:t>Customer </a:t>
          </a:r>
          <a:r>
            <a:rPr lang="ar-EG" sz="1050" b="1" i="0" u="none" strike="noStrike">
              <a:solidFill>
                <a:schemeClr val="bg2">
                  <a:lumMod val="50000"/>
                </a:schemeClr>
              </a:solidFill>
              <a:latin typeface="+mn-lt"/>
              <a:ea typeface="+mn-ea"/>
              <a:cs typeface="+mn-cs"/>
            </a:rPr>
            <a:t>&amp;</a:t>
          </a:r>
        </a:p>
        <a:p>
          <a:pPr marL="0" indent="0" algn="ctr"/>
          <a:r>
            <a:rPr lang="en-US" sz="1050" b="1" i="0" u="none" strike="noStrike">
              <a:solidFill>
                <a:schemeClr val="bg2">
                  <a:lumMod val="50000"/>
                </a:schemeClr>
              </a:solidFill>
              <a:latin typeface="+mn-lt"/>
              <a:ea typeface="+mn-ea"/>
              <a:cs typeface="+mn-cs"/>
            </a:rPr>
            <a:t> Logistics</a:t>
          </a:r>
          <a:endParaRPr lang="ru-RU" sz="1050" b="1" i="0" u="none" strike="noStrike">
            <a:solidFill>
              <a:schemeClr val="bg2">
                <a:lumMod val="50000"/>
              </a:schemeClr>
            </a:solidFill>
            <a:latin typeface="Aptos Narrow"/>
            <a:ea typeface="+mn-ea"/>
            <a:cs typeface="+mn-cs"/>
          </a:endParaRPr>
        </a:p>
      </xdr:txBody>
    </xdr:sp>
    <xdr:clientData/>
  </xdr:twoCellAnchor>
  <xdr:twoCellAnchor>
    <xdr:from>
      <xdr:col>1</xdr:col>
      <xdr:colOff>168446</xdr:colOff>
      <xdr:row>15</xdr:row>
      <xdr:rowOff>178306</xdr:rowOff>
    </xdr:from>
    <xdr:to>
      <xdr:col>3</xdr:col>
      <xdr:colOff>221786</xdr:colOff>
      <xdr:row>18</xdr:row>
      <xdr:rowOff>73563</xdr:rowOff>
    </xdr:to>
    <xdr:sp macro="" textlink="">
      <xdr:nvSpPr>
        <xdr:cNvPr id="14" name="TextBox 13">
          <a:extLst>
            <a:ext uri="{FF2B5EF4-FFF2-40B4-BE49-F238E27FC236}">
              <a16:creationId xmlns:a16="http://schemas.microsoft.com/office/drawing/2014/main" id="{8A864CC4-382D-4E47-9AD7-38AAA28672DC}"/>
            </a:ext>
          </a:extLst>
        </xdr:cNvPr>
        <xdr:cNvSpPr txBox="1"/>
      </xdr:nvSpPr>
      <xdr:spPr>
        <a:xfrm>
          <a:off x="778046" y="2921506"/>
          <a:ext cx="1272540" cy="443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50" b="1">
              <a:solidFill>
                <a:schemeClr val="bg1"/>
              </a:solidFill>
            </a:rPr>
            <a:t>Product Insights</a:t>
          </a:r>
          <a:endParaRPr lang="ru-RU" sz="1050" b="1" i="0" u="none" strike="noStrike">
            <a:solidFill>
              <a:schemeClr val="bg1"/>
            </a:solidFill>
            <a:latin typeface="Aptos Narrow"/>
            <a:ea typeface="+mn-ea"/>
            <a:cs typeface="+mn-cs"/>
          </a:endParaRPr>
        </a:p>
      </xdr:txBody>
    </xdr:sp>
    <xdr:clientData/>
  </xdr:twoCellAnchor>
  <xdr:twoCellAnchor editAs="oneCell">
    <xdr:from>
      <xdr:col>0</xdr:col>
      <xdr:colOff>388775</xdr:colOff>
      <xdr:row>4</xdr:row>
      <xdr:rowOff>178324</xdr:rowOff>
    </xdr:from>
    <xdr:to>
      <xdr:col>4</xdr:col>
      <xdr:colOff>196459</xdr:colOff>
      <xdr:row>7</xdr:row>
      <xdr:rowOff>17214</xdr:rowOff>
    </xdr:to>
    <mc:AlternateContent xmlns:mc="http://schemas.openxmlformats.org/markup-compatibility/2006" xmlns:a14="http://schemas.microsoft.com/office/drawing/2010/main">
      <mc:Choice Requires="a14">
        <xdr:graphicFrame macro="">
          <xdr:nvGraphicFramePr>
            <xdr:cNvPr id="15" name="Order Date (Year) 4">
              <a:extLst>
                <a:ext uri="{FF2B5EF4-FFF2-40B4-BE49-F238E27FC236}">
                  <a16:creationId xmlns:a16="http://schemas.microsoft.com/office/drawing/2014/main" id="{57B8AD81-A4FC-427D-9CA3-8F386957F9B2}"/>
                </a:ext>
              </a:extLst>
            </xdr:cNvPr>
            <xdr:cNvGraphicFramePr/>
          </xdr:nvGraphicFramePr>
          <xdr:xfrm>
            <a:off x="0" y="0"/>
            <a:ext cx="0" cy="0"/>
          </xdr:xfrm>
          <a:graphic>
            <a:graphicData uri="http://schemas.microsoft.com/office/drawing/2010/slicer">
              <sle:slicer xmlns:sle="http://schemas.microsoft.com/office/drawing/2010/slicer" name="Order Date (Year) 4"/>
            </a:graphicData>
          </a:graphic>
        </xdr:graphicFrame>
      </mc:Choice>
      <mc:Fallback xmlns="">
        <xdr:sp macro="" textlink="">
          <xdr:nvSpPr>
            <xdr:cNvPr id="0" name=""/>
            <xdr:cNvSpPr>
              <a:spLocks noTextEdit="1"/>
            </xdr:cNvSpPr>
          </xdr:nvSpPr>
          <xdr:spPr>
            <a:xfrm>
              <a:off x="388775" y="909844"/>
              <a:ext cx="2246084" cy="387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379464</xdr:colOff>
      <xdr:row>15</xdr:row>
      <xdr:rowOff>134094</xdr:rowOff>
    </xdr:from>
    <xdr:to>
      <xdr:col>19</xdr:col>
      <xdr:colOff>38946</xdr:colOff>
      <xdr:row>24</xdr:row>
      <xdr:rowOff>134094</xdr:rowOff>
    </xdr:to>
    <xdr:sp macro="" textlink="">
      <xdr:nvSpPr>
        <xdr:cNvPr id="16" name="Rectangle: Rounded Corners 15">
          <a:extLst>
            <a:ext uri="{FF2B5EF4-FFF2-40B4-BE49-F238E27FC236}">
              <a16:creationId xmlns:a16="http://schemas.microsoft.com/office/drawing/2014/main" id="{85E6CE46-BD22-4357-9983-C80BAC807940}"/>
            </a:ext>
          </a:extLst>
        </xdr:cNvPr>
        <xdr:cNvSpPr/>
      </xdr:nvSpPr>
      <xdr:spPr>
        <a:xfrm>
          <a:off x="7712771" y="2850134"/>
          <a:ext cx="3937244" cy="1629623"/>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lumMod val="95000"/>
                </a:srgbClr>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12</xdr:col>
      <xdr:colOff>375644</xdr:colOff>
      <xdr:row>3</xdr:row>
      <xdr:rowOff>154828</xdr:rowOff>
    </xdr:from>
    <xdr:to>
      <xdr:col>19</xdr:col>
      <xdr:colOff>38946</xdr:colOff>
      <xdr:row>14</xdr:row>
      <xdr:rowOff>127706</xdr:rowOff>
    </xdr:to>
    <xdr:sp macro="" textlink="">
      <xdr:nvSpPr>
        <xdr:cNvPr id="17" name="Rectangle: Rounded Corners 16">
          <a:extLst>
            <a:ext uri="{FF2B5EF4-FFF2-40B4-BE49-F238E27FC236}">
              <a16:creationId xmlns:a16="http://schemas.microsoft.com/office/drawing/2014/main" id="{36A7EC8D-6827-42CE-9B19-90D3FBE643DC}"/>
            </a:ext>
          </a:extLst>
        </xdr:cNvPr>
        <xdr:cNvSpPr/>
      </xdr:nvSpPr>
      <xdr:spPr>
        <a:xfrm>
          <a:off x="7708951" y="698036"/>
          <a:ext cx="3941064" cy="1964640"/>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19</xdr:col>
      <xdr:colOff>185351</xdr:colOff>
      <xdr:row>11</xdr:row>
      <xdr:rowOff>84667</xdr:rowOff>
    </xdr:from>
    <xdr:to>
      <xdr:col>22</xdr:col>
      <xdr:colOff>321469</xdr:colOff>
      <xdr:row>21</xdr:row>
      <xdr:rowOff>15394</xdr:rowOff>
    </xdr:to>
    <xdr:sp macro="" textlink="">
      <xdr:nvSpPr>
        <xdr:cNvPr id="18" name="Rectangle: Rounded Corners 17">
          <a:extLst>
            <a:ext uri="{FF2B5EF4-FFF2-40B4-BE49-F238E27FC236}">
              <a16:creationId xmlns:a16="http://schemas.microsoft.com/office/drawing/2014/main" id="{F1F5BABD-9339-47B4-86F6-160CFA260B48}"/>
            </a:ext>
          </a:extLst>
        </xdr:cNvPr>
        <xdr:cNvSpPr/>
      </xdr:nvSpPr>
      <xdr:spPr>
        <a:xfrm>
          <a:off x="11805851" y="2069878"/>
          <a:ext cx="1970934" cy="1735463"/>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461557</xdr:colOff>
      <xdr:row>12</xdr:row>
      <xdr:rowOff>15240</xdr:rowOff>
    </xdr:from>
    <xdr:to>
      <xdr:col>12</xdr:col>
      <xdr:colOff>197925</xdr:colOff>
      <xdr:row>24</xdr:row>
      <xdr:rowOff>134094</xdr:rowOff>
    </xdr:to>
    <xdr:sp macro="" textlink="">
      <xdr:nvSpPr>
        <xdr:cNvPr id="19" name="Rectangle: Rounded Corners 18">
          <a:extLst>
            <a:ext uri="{FF2B5EF4-FFF2-40B4-BE49-F238E27FC236}">
              <a16:creationId xmlns:a16="http://schemas.microsoft.com/office/drawing/2014/main" id="{2CF7DBE8-9A61-42C5-8521-67CC81A2D4FA}"/>
            </a:ext>
          </a:extLst>
        </xdr:cNvPr>
        <xdr:cNvSpPr/>
      </xdr:nvSpPr>
      <xdr:spPr>
        <a:xfrm>
          <a:off x="2290357" y="2209800"/>
          <a:ext cx="5222768" cy="2313414"/>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466778</xdr:colOff>
      <xdr:row>6</xdr:row>
      <xdr:rowOff>84272</xdr:rowOff>
    </xdr:from>
    <xdr:to>
      <xdr:col>11</xdr:col>
      <xdr:colOff>124119</xdr:colOff>
      <xdr:row>10</xdr:row>
      <xdr:rowOff>89795</xdr:rowOff>
    </xdr:to>
    <xdr:sp macro="" textlink="">
      <xdr:nvSpPr>
        <xdr:cNvPr id="20" name="Rectangle: Rounded Corners 19">
          <a:extLst>
            <a:ext uri="{FF2B5EF4-FFF2-40B4-BE49-F238E27FC236}">
              <a16:creationId xmlns:a16="http://schemas.microsoft.com/office/drawing/2014/main" id="{E5576F66-6BE2-4E66-AF43-6C93297FDAD6}"/>
            </a:ext>
          </a:extLst>
        </xdr:cNvPr>
        <xdr:cNvSpPr/>
      </xdr:nvSpPr>
      <xdr:spPr>
        <a:xfrm>
          <a:off x="2909215" y="1174285"/>
          <a:ext cx="3931606" cy="732199"/>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b="1" kern="1200">
            <a:solidFill>
              <a:schemeClr val="lt1"/>
            </a:solidFill>
            <a:latin typeface="+mn-lt"/>
            <a:ea typeface="+mn-ea"/>
            <a:cs typeface="+mn-cs"/>
          </a:endParaRPr>
        </a:p>
      </xdr:txBody>
    </xdr:sp>
    <xdr:clientData/>
  </xdr:twoCellAnchor>
  <xdr:twoCellAnchor>
    <xdr:from>
      <xdr:col>19</xdr:col>
      <xdr:colOff>330011</xdr:colOff>
      <xdr:row>5</xdr:row>
      <xdr:rowOff>64212</xdr:rowOff>
    </xdr:from>
    <xdr:to>
      <xdr:col>22</xdr:col>
      <xdr:colOff>124271</xdr:colOff>
      <xdr:row>8</xdr:row>
      <xdr:rowOff>165119</xdr:rowOff>
    </xdr:to>
    <xdr:sp macro="" textlink="">
      <xdr:nvSpPr>
        <xdr:cNvPr id="21" name="Rectangle: Rounded Corners 20">
          <a:extLst>
            <a:ext uri="{FF2B5EF4-FFF2-40B4-BE49-F238E27FC236}">
              <a16:creationId xmlns:a16="http://schemas.microsoft.com/office/drawing/2014/main" id="{0BBB8378-ED12-43EF-885C-76D2A02BA558}"/>
            </a:ext>
          </a:extLst>
        </xdr:cNvPr>
        <xdr:cNvSpPr/>
      </xdr:nvSpPr>
      <xdr:spPr>
        <a:xfrm>
          <a:off x="11865328" y="993480"/>
          <a:ext cx="1615626" cy="658468"/>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600" b="1" i="0" u="none" strike="noStrike" kern="1200">
            <a:solidFill>
              <a:schemeClr val="bg1"/>
            </a:solidFill>
            <a:latin typeface="Aptos Narrow"/>
            <a:ea typeface="+mn-ea"/>
            <a:cs typeface="+mn-cs"/>
          </a:endParaRPr>
        </a:p>
        <a:p>
          <a:pPr marL="0" indent="0" algn="ctr" defTabSz="914400" rtl="0" eaLnBrk="1" latinLnBrk="0" hangingPunct="1"/>
          <a:endParaRPr lang="en-US" sz="1600" b="1" i="0" u="none" strike="noStrike" kern="1200">
            <a:solidFill>
              <a:schemeClr val="bg1"/>
            </a:solidFill>
            <a:latin typeface="Aptos Narrow"/>
            <a:ea typeface="+mn-ea"/>
            <a:cs typeface="+mn-cs"/>
          </a:endParaRPr>
        </a:p>
      </xdr:txBody>
    </xdr:sp>
    <xdr:clientData/>
  </xdr:twoCellAnchor>
  <xdr:twoCellAnchor>
    <xdr:from>
      <xdr:col>14</xdr:col>
      <xdr:colOff>408965</xdr:colOff>
      <xdr:row>3</xdr:row>
      <xdr:rowOff>132834</xdr:rowOff>
    </xdr:from>
    <xdr:to>
      <xdr:col>19</xdr:col>
      <xdr:colOff>197572</xdr:colOff>
      <xdr:row>15</xdr:row>
      <xdr:rowOff>925</xdr:rowOff>
    </xdr:to>
    <xdr:graphicFrame macro="">
      <xdr:nvGraphicFramePr>
        <xdr:cNvPr id="25" name="Chart 24">
          <a:extLst>
            <a:ext uri="{FF2B5EF4-FFF2-40B4-BE49-F238E27FC236}">
              <a16:creationId xmlns:a16="http://schemas.microsoft.com/office/drawing/2014/main" id="{49109EEE-249A-4F56-8F2B-73A7DC8E2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115045</xdr:colOff>
      <xdr:row>15</xdr:row>
      <xdr:rowOff>23417</xdr:rowOff>
    </xdr:from>
    <xdr:to>
      <xdr:col>11</xdr:col>
      <xdr:colOff>477488</xdr:colOff>
      <xdr:row>24</xdr:row>
      <xdr:rowOff>131864</xdr:rowOff>
    </xdr:to>
    <xdr:graphicFrame macro="">
      <xdr:nvGraphicFramePr>
        <xdr:cNvPr id="27" name="Chart 26">
          <a:extLst>
            <a:ext uri="{FF2B5EF4-FFF2-40B4-BE49-F238E27FC236}">
              <a16:creationId xmlns:a16="http://schemas.microsoft.com/office/drawing/2014/main" id="{CB98E0D6-E99C-474D-8CDE-30D461AB1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483418</xdr:colOff>
      <xdr:row>6</xdr:row>
      <xdr:rowOff>21616</xdr:rowOff>
    </xdr:from>
    <xdr:to>
      <xdr:col>14</xdr:col>
      <xdr:colOff>493250</xdr:colOff>
      <xdr:row>13</xdr:row>
      <xdr:rowOff>11784</xdr:rowOff>
    </xdr:to>
    <xdr:sp macro="" textlink="">
      <xdr:nvSpPr>
        <xdr:cNvPr id="31" name="Rectangle: Rounded Corners 30">
          <a:extLst>
            <a:ext uri="{FF2B5EF4-FFF2-40B4-BE49-F238E27FC236}">
              <a16:creationId xmlns:a16="http://schemas.microsoft.com/office/drawing/2014/main" id="{9DA21766-5BC7-10B7-66E9-223FA3987CFC}"/>
            </a:ext>
          </a:extLst>
        </xdr:cNvPr>
        <xdr:cNvSpPr/>
      </xdr:nvSpPr>
      <xdr:spPr>
        <a:xfrm>
          <a:off x="7816725" y="1108032"/>
          <a:ext cx="1232050" cy="1257653"/>
        </a:xfrm>
        <a:prstGeom prst="roundRect">
          <a:avLst/>
        </a:prstGeom>
        <a:solidFill>
          <a:srgbClr val="1416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521829</xdr:colOff>
      <xdr:row>17</xdr:row>
      <xdr:rowOff>120805</xdr:rowOff>
    </xdr:from>
    <xdr:to>
      <xdr:col>19</xdr:col>
      <xdr:colOff>42109</xdr:colOff>
      <xdr:row>24</xdr:row>
      <xdr:rowOff>27877</xdr:rowOff>
    </xdr:to>
    <xdr:graphicFrame macro="">
      <xdr:nvGraphicFramePr>
        <xdr:cNvPr id="28" name="Chart 27">
          <a:extLst>
            <a:ext uri="{FF2B5EF4-FFF2-40B4-BE49-F238E27FC236}">
              <a16:creationId xmlns:a16="http://schemas.microsoft.com/office/drawing/2014/main" id="{8393F747-4404-45C8-972C-C723E52B6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484565</xdr:colOff>
      <xdr:row>6</xdr:row>
      <xdr:rowOff>58666</xdr:rowOff>
    </xdr:from>
    <xdr:to>
      <xdr:col>11</xdr:col>
      <xdr:colOff>171224</xdr:colOff>
      <xdr:row>11</xdr:row>
      <xdr:rowOff>10068</xdr:rowOff>
    </xdr:to>
    <xdr:graphicFrame macro="">
      <xdr:nvGraphicFramePr>
        <xdr:cNvPr id="29" name="Chart 28">
          <a:extLst>
            <a:ext uri="{FF2B5EF4-FFF2-40B4-BE49-F238E27FC236}">
              <a16:creationId xmlns:a16="http://schemas.microsoft.com/office/drawing/2014/main" id="{8B996973-32F6-43B1-86D4-43262C1F5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12</xdr:col>
      <xdr:colOff>532113</xdr:colOff>
      <xdr:row>6</xdr:row>
      <xdr:rowOff>177358</xdr:rowOff>
    </xdr:from>
    <xdr:to>
      <xdr:col>14</xdr:col>
      <xdr:colOff>459795</xdr:colOff>
      <xdr:row>12</xdr:row>
      <xdr:rowOff>142741</xdr:rowOff>
    </xdr:to>
    <mc:AlternateContent xmlns:mc="http://schemas.openxmlformats.org/markup-compatibility/2006" xmlns:a14="http://schemas.microsoft.com/office/drawing/2010/main">
      <mc:Choice Requires="a14">
        <xdr:graphicFrame macro="">
          <xdr:nvGraphicFramePr>
            <xdr:cNvPr id="26" name="Category 1">
              <a:extLst>
                <a:ext uri="{FF2B5EF4-FFF2-40B4-BE49-F238E27FC236}">
                  <a16:creationId xmlns:a16="http://schemas.microsoft.com/office/drawing/2014/main" id="{6478A1D9-B915-4FCC-86FC-EEABFF32C38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847313" y="1274638"/>
              <a:ext cx="1146882" cy="1062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116397</xdr:colOff>
      <xdr:row>7</xdr:row>
      <xdr:rowOff>94135</xdr:rowOff>
    </xdr:from>
    <xdr:to>
      <xdr:col>5</xdr:col>
      <xdr:colOff>250414</xdr:colOff>
      <xdr:row>8</xdr:row>
      <xdr:rowOff>45442</xdr:rowOff>
    </xdr:to>
    <xdr:sp macro="" textlink="">
      <xdr:nvSpPr>
        <xdr:cNvPr id="32" name="Oval 31">
          <a:extLst>
            <a:ext uri="{FF2B5EF4-FFF2-40B4-BE49-F238E27FC236}">
              <a16:creationId xmlns:a16="http://schemas.microsoft.com/office/drawing/2014/main" id="{8BEF26DF-F2D9-4E79-97BD-03AB1979D16B}"/>
            </a:ext>
          </a:extLst>
        </xdr:cNvPr>
        <xdr:cNvSpPr/>
      </xdr:nvSpPr>
      <xdr:spPr>
        <a:xfrm>
          <a:off x="3169443" y="1365817"/>
          <a:ext cx="134017" cy="132976"/>
        </a:xfrm>
        <a:prstGeom prst="ellipse">
          <a:avLst/>
        </a:prstGeom>
        <a:solidFill>
          <a:schemeClr val="accent4">
            <a:lumMod val="60000"/>
            <a:lumOff val="40000"/>
          </a:schemeClr>
        </a:solidFill>
        <a:ln w="12700">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endParaRPr>
        </a:p>
      </xdr:txBody>
    </xdr:sp>
    <xdr:clientData/>
  </xdr:twoCellAnchor>
  <xdr:twoCellAnchor>
    <xdr:from>
      <xdr:col>5</xdr:col>
      <xdr:colOff>119391</xdr:colOff>
      <xdr:row>8</xdr:row>
      <xdr:rowOff>170116</xdr:rowOff>
    </xdr:from>
    <xdr:to>
      <xdr:col>5</xdr:col>
      <xdr:colOff>256551</xdr:colOff>
      <xdr:row>9</xdr:row>
      <xdr:rowOff>130737</xdr:rowOff>
    </xdr:to>
    <xdr:sp macro="" textlink="">
      <xdr:nvSpPr>
        <xdr:cNvPr id="35" name="Oval 34">
          <a:extLst>
            <a:ext uri="{FF2B5EF4-FFF2-40B4-BE49-F238E27FC236}">
              <a16:creationId xmlns:a16="http://schemas.microsoft.com/office/drawing/2014/main" id="{B0B140EE-4999-4DB0-892B-1143FC6C6CAD}"/>
            </a:ext>
          </a:extLst>
        </xdr:cNvPr>
        <xdr:cNvSpPr/>
      </xdr:nvSpPr>
      <xdr:spPr>
        <a:xfrm>
          <a:off x="3172437" y="1623467"/>
          <a:ext cx="137160" cy="142290"/>
        </a:xfrm>
        <a:prstGeom prst="ellipse">
          <a:avLst/>
        </a:prstGeom>
        <a:solidFill>
          <a:srgbClr val="FF1A8B"/>
        </a:solidFill>
        <a:ln w="12700">
          <a:solidFill>
            <a:srgbClr val="AA2B8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rgbClr val="FF4DA5"/>
            </a:solidFill>
          </a:endParaRPr>
        </a:p>
      </xdr:txBody>
    </xdr:sp>
    <xdr:clientData/>
  </xdr:twoCellAnchor>
  <xdr:twoCellAnchor>
    <xdr:from>
      <xdr:col>5</xdr:col>
      <xdr:colOff>248477</xdr:colOff>
      <xdr:row>7</xdr:row>
      <xdr:rowOff>31482</xdr:rowOff>
    </xdr:from>
    <xdr:to>
      <xdr:col>7</xdr:col>
      <xdr:colOff>132521</xdr:colOff>
      <xdr:row>8</xdr:row>
      <xdr:rowOff>95859</xdr:rowOff>
    </xdr:to>
    <xdr:sp macro="" textlink="Calculations!CK11">
      <xdr:nvSpPr>
        <xdr:cNvPr id="36" name="TextBox 35">
          <a:extLst>
            <a:ext uri="{FF2B5EF4-FFF2-40B4-BE49-F238E27FC236}">
              <a16:creationId xmlns:a16="http://schemas.microsoft.com/office/drawing/2014/main" id="{541E31D1-8A35-3CCF-2823-E4D34E90703D}"/>
            </a:ext>
          </a:extLst>
        </xdr:cNvPr>
        <xdr:cNvSpPr txBox="1"/>
      </xdr:nvSpPr>
      <xdr:spPr>
        <a:xfrm>
          <a:off x="3301523" y="1303164"/>
          <a:ext cx="1105263" cy="246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B64DC1-2AF6-494C-8506-C3E66F10C2E3}" type="TxLink">
            <a:rPr lang="en-US" sz="1200" b="1" i="0" u="none" strike="noStrike">
              <a:solidFill>
                <a:schemeClr val="bg1"/>
              </a:solidFill>
              <a:latin typeface="Aptos Narrow"/>
            </a:rPr>
            <a:pPr/>
            <a:t>Total Orders</a:t>
          </a:fld>
          <a:endParaRPr lang="en-US" sz="1200" b="1">
            <a:solidFill>
              <a:schemeClr val="bg1"/>
            </a:solidFill>
          </a:endParaRPr>
        </a:p>
      </xdr:txBody>
    </xdr:sp>
    <xdr:clientData/>
  </xdr:twoCellAnchor>
  <xdr:twoCellAnchor>
    <xdr:from>
      <xdr:col>5</xdr:col>
      <xdr:colOff>266336</xdr:colOff>
      <xdr:row>8</xdr:row>
      <xdr:rowOff>102537</xdr:rowOff>
    </xdr:from>
    <xdr:to>
      <xdr:col>7</xdr:col>
      <xdr:colOff>150380</xdr:colOff>
      <xdr:row>9</xdr:row>
      <xdr:rowOff>159091</xdr:rowOff>
    </xdr:to>
    <xdr:sp macro="" textlink="Calculations!CK12">
      <xdr:nvSpPr>
        <xdr:cNvPr id="37" name="TextBox 36">
          <a:extLst>
            <a:ext uri="{FF2B5EF4-FFF2-40B4-BE49-F238E27FC236}">
              <a16:creationId xmlns:a16="http://schemas.microsoft.com/office/drawing/2014/main" id="{7C374F31-7C29-48DA-8F68-96E0CA796DB0}"/>
            </a:ext>
          </a:extLst>
        </xdr:cNvPr>
        <xdr:cNvSpPr txBox="1"/>
      </xdr:nvSpPr>
      <xdr:spPr>
        <a:xfrm>
          <a:off x="3319382" y="1555888"/>
          <a:ext cx="1105263" cy="238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EE8AAA-3C39-45E2-8724-BB28B8CF2155}" type="TxLink">
            <a:rPr lang="en-US" sz="1200" b="1" i="0" u="none" strike="noStrike">
              <a:solidFill>
                <a:schemeClr val="bg1"/>
              </a:solidFill>
              <a:latin typeface="Aptos Narrow"/>
            </a:rPr>
            <a:pPr/>
            <a:t>Net Orders</a:t>
          </a:fld>
          <a:endParaRPr lang="en-US" sz="1200" b="1">
            <a:solidFill>
              <a:schemeClr val="bg1"/>
            </a:solidFill>
          </a:endParaRPr>
        </a:p>
      </xdr:txBody>
    </xdr:sp>
    <xdr:clientData/>
  </xdr:twoCellAnchor>
  <xdr:twoCellAnchor>
    <xdr:from>
      <xdr:col>10</xdr:col>
      <xdr:colOff>21662</xdr:colOff>
      <xdr:row>13</xdr:row>
      <xdr:rowOff>68472</xdr:rowOff>
    </xdr:from>
    <xdr:to>
      <xdr:col>10</xdr:col>
      <xdr:colOff>158822</xdr:colOff>
      <xdr:row>14</xdr:row>
      <xdr:rowOff>24909</xdr:rowOff>
    </xdr:to>
    <xdr:sp macro="" textlink="">
      <xdr:nvSpPr>
        <xdr:cNvPr id="38" name="Oval 37">
          <a:extLst>
            <a:ext uri="{FF2B5EF4-FFF2-40B4-BE49-F238E27FC236}">
              <a16:creationId xmlns:a16="http://schemas.microsoft.com/office/drawing/2014/main" id="{10E47F9B-CA0D-4E4E-BC0A-035525BC4531}"/>
            </a:ext>
          </a:extLst>
        </xdr:cNvPr>
        <xdr:cNvSpPr/>
      </xdr:nvSpPr>
      <xdr:spPr>
        <a:xfrm>
          <a:off x="6117662" y="2445912"/>
          <a:ext cx="137160" cy="139317"/>
        </a:xfrm>
        <a:prstGeom prst="ellipse">
          <a:avLst/>
        </a:prstGeom>
        <a:solidFill>
          <a:srgbClr val="FF1A8B"/>
        </a:solidFill>
        <a:ln w="12700">
          <a:solidFill>
            <a:srgbClr val="AA2B8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rgbClr val="FF4DA5"/>
            </a:solidFill>
          </a:endParaRPr>
        </a:p>
      </xdr:txBody>
    </xdr:sp>
    <xdr:clientData/>
  </xdr:twoCellAnchor>
  <xdr:twoCellAnchor>
    <xdr:from>
      <xdr:col>4</xdr:col>
      <xdr:colOff>343153</xdr:colOff>
      <xdr:row>13</xdr:row>
      <xdr:rowOff>67021</xdr:rowOff>
    </xdr:from>
    <xdr:to>
      <xdr:col>4</xdr:col>
      <xdr:colOff>477170</xdr:colOff>
      <xdr:row>14</xdr:row>
      <xdr:rowOff>24952</xdr:rowOff>
    </xdr:to>
    <xdr:sp macro="" textlink="">
      <xdr:nvSpPr>
        <xdr:cNvPr id="39" name="Oval 38">
          <a:extLst>
            <a:ext uri="{FF2B5EF4-FFF2-40B4-BE49-F238E27FC236}">
              <a16:creationId xmlns:a16="http://schemas.microsoft.com/office/drawing/2014/main" id="{3D88CC2E-1533-48C0-AB10-756FE85FE5EF}"/>
            </a:ext>
          </a:extLst>
        </xdr:cNvPr>
        <xdr:cNvSpPr/>
      </xdr:nvSpPr>
      <xdr:spPr>
        <a:xfrm>
          <a:off x="2781553" y="2444461"/>
          <a:ext cx="134017" cy="140811"/>
        </a:xfrm>
        <a:prstGeom prst="ellipse">
          <a:avLst/>
        </a:prstGeom>
        <a:solidFill>
          <a:srgbClr val="374AEC"/>
        </a:solidFill>
        <a:ln w="12700">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endParaRPr>
        </a:p>
      </xdr:txBody>
    </xdr:sp>
    <xdr:clientData/>
  </xdr:twoCellAnchor>
  <xdr:twoCellAnchor>
    <xdr:from>
      <xdr:col>4</xdr:col>
      <xdr:colOff>523965</xdr:colOff>
      <xdr:row>12</xdr:row>
      <xdr:rowOff>167640</xdr:rowOff>
    </xdr:from>
    <xdr:to>
      <xdr:col>6</xdr:col>
      <xdr:colOff>342536</xdr:colOff>
      <xdr:row>14</xdr:row>
      <xdr:rowOff>50074</xdr:rowOff>
    </xdr:to>
    <xdr:sp macro="" textlink="Calculations!BT9">
      <xdr:nvSpPr>
        <xdr:cNvPr id="40" name="TextBox 39">
          <a:extLst>
            <a:ext uri="{FF2B5EF4-FFF2-40B4-BE49-F238E27FC236}">
              <a16:creationId xmlns:a16="http://schemas.microsoft.com/office/drawing/2014/main" id="{14E9FEFD-8BA4-FCD9-E2AC-C749C492F8AB}"/>
            </a:ext>
          </a:extLst>
        </xdr:cNvPr>
        <xdr:cNvSpPr txBox="1"/>
      </xdr:nvSpPr>
      <xdr:spPr>
        <a:xfrm>
          <a:off x="2962365" y="2362200"/>
          <a:ext cx="1037771" cy="248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D2D621-83C3-49F2-A572-27CD9E56FBAC}" type="TxLink">
            <a:rPr lang="en-US" sz="1400" b="1" i="0" u="none" strike="noStrike">
              <a:ln>
                <a:noFill/>
              </a:ln>
              <a:solidFill>
                <a:schemeClr val="bg1"/>
              </a:solidFill>
              <a:latin typeface="Aptos Narrow"/>
            </a:rPr>
            <a:pPr/>
            <a:t>Net Sales</a:t>
          </a:fld>
          <a:endParaRPr lang="en-US" sz="1400" b="1">
            <a:ln>
              <a:noFill/>
            </a:ln>
            <a:solidFill>
              <a:schemeClr val="bg1"/>
            </a:solidFill>
          </a:endParaRPr>
        </a:p>
      </xdr:txBody>
    </xdr:sp>
    <xdr:clientData/>
  </xdr:twoCellAnchor>
  <xdr:twoCellAnchor>
    <xdr:from>
      <xdr:col>10</xdr:col>
      <xdr:colOff>188323</xdr:colOff>
      <xdr:row>12</xdr:row>
      <xdr:rowOff>158931</xdr:rowOff>
    </xdr:from>
    <xdr:to>
      <xdr:col>12</xdr:col>
      <xdr:colOff>224609</xdr:colOff>
      <xdr:row>14</xdr:row>
      <xdr:rowOff>86360</xdr:rowOff>
    </xdr:to>
    <xdr:sp macro="" textlink="Calculations!BS9">
      <xdr:nvSpPr>
        <xdr:cNvPr id="41" name="TextBox 40">
          <a:extLst>
            <a:ext uri="{FF2B5EF4-FFF2-40B4-BE49-F238E27FC236}">
              <a16:creationId xmlns:a16="http://schemas.microsoft.com/office/drawing/2014/main" id="{C7DC7BB9-0C3D-539E-A7D3-0FAA3ABACD73}"/>
            </a:ext>
          </a:extLst>
        </xdr:cNvPr>
        <xdr:cNvSpPr txBox="1"/>
      </xdr:nvSpPr>
      <xdr:spPr>
        <a:xfrm>
          <a:off x="6284323" y="2353491"/>
          <a:ext cx="1255486" cy="293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1417AB-0B28-460D-A046-4C9FB7BDF16C}" type="TxLink">
            <a:rPr lang="en-US" sz="1400" b="1" i="0" u="none" strike="noStrike">
              <a:solidFill>
                <a:schemeClr val="bg1"/>
              </a:solidFill>
              <a:latin typeface="Aptos Narrow"/>
            </a:rPr>
            <a:pPr/>
            <a:t>Profit Margin %</a:t>
          </a:fld>
          <a:endParaRPr lang="en-US" sz="1400" b="1">
            <a:solidFill>
              <a:schemeClr val="bg1"/>
            </a:solidFill>
          </a:endParaRPr>
        </a:p>
      </xdr:txBody>
    </xdr:sp>
    <xdr:clientData/>
  </xdr:twoCellAnchor>
  <xdr:twoCellAnchor>
    <xdr:from>
      <xdr:col>13</xdr:col>
      <xdr:colOff>9325</xdr:colOff>
      <xdr:row>16</xdr:row>
      <xdr:rowOff>146230</xdr:rowOff>
    </xdr:from>
    <xdr:to>
      <xdr:col>13</xdr:col>
      <xdr:colOff>143342</xdr:colOff>
      <xdr:row>17</xdr:row>
      <xdr:rowOff>104162</xdr:rowOff>
    </xdr:to>
    <xdr:sp macro="" textlink="">
      <xdr:nvSpPr>
        <xdr:cNvPr id="42" name="Oval 41">
          <a:extLst>
            <a:ext uri="{FF2B5EF4-FFF2-40B4-BE49-F238E27FC236}">
              <a16:creationId xmlns:a16="http://schemas.microsoft.com/office/drawing/2014/main" id="{61CBE0D7-22F4-4BB3-A582-36660CE2301F}"/>
            </a:ext>
          </a:extLst>
        </xdr:cNvPr>
        <xdr:cNvSpPr/>
      </xdr:nvSpPr>
      <xdr:spPr>
        <a:xfrm>
          <a:off x="7934125" y="3086654"/>
          <a:ext cx="134017" cy="141708"/>
        </a:xfrm>
        <a:prstGeom prst="ellipse">
          <a:avLst/>
        </a:prstGeom>
        <a:solidFill>
          <a:srgbClr val="A518B8"/>
        </a:solidFill>
        <a:ln w="1270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endParaRPr>
        </a:p>
      </xdr:txBody>
    </xdr:sp>
    <xdr:clientData/>
  </xdr:twoCellAnchor>
  <xdr:twoCellAnchor>
    <xdr:from>
      <xdr:col>13</xdr:col>
      <xdr:colOff>110212</xdr:colOff>
      <xdr:row>16</xdr:row>
      <xdr:rowOff>78490</xdr:rowOff>
    </xdr:from>
    <xdr:to>
      <xdr:col>15</xdr:col>
      <xdr:colOff>159991</xdr:colOff>
      <xdr:row>17</xdr:row>
      <xdr:rowOff>101465</xdr:rowOff>
    </xdr:to>
    <xdr:sp macro="" textlink="Calculations!CA17">
      <xdr:nvSpPr>
        <xdr:cNvPr id="43" name="TextBox 42">
          <a:extLst>
            <a:ext uri="{FF2B5EF4-FFF2-40B4-BE49-F238E27FC236}">
              <a16:creationId xmlns:a16="http://schemas.microsoft.com/office/drawing/2014/main" id="{52754C61-AA96-D16F-5377-C046F826144F}"/>
            </a:ext>
          </a:extLst>
        </xdr:cNvPr>
        <xdr:cNvSpPr txBox="1"/>
      </xdr:nvSpPr>
      <xdr:spPr>
        <a:xfrm>
          <a:off x="8035012" y="3018914"/>
          <a:ext cx="1268979" cy="206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B69807-CDB8-47B1-BCD3-F83CC2B502AF}" type="TxLink">
            <a:rPr lang="en-US" sz="1200" b="1" i="0" u="none" strike="noStrike">
              <a:solidFill>
                <a:schemeClr val="bg1"/>
              </a:solidFill>
              <a:latin typeface="Aptos Narrow"/>
            </a:rPr>
            <a:pPr/>
            <a:t>Product ID</a:t>
          </a:fld>
          <a:endParaRPr lang="en-US" sz="1200" b="1">
            <a:solidFill>
              <a:schemeClr val="bg1"/>
            </a:solidFill>
          </a:endParaRPr>
        </a:p>
      </xdr:txBody>
    </xdr:sp>
    <xdr:clientData/>
  </xdr:twoCellAnchor>
  <xdr:twoCellAnchor>
    <xdr:from>
      <xdr:col>14</xdr:col>
      <xdr:colOff>369377</xdr:colOff>
      <xdr:row>16</xdr:row>
      <xdr:rowOff>120610</xdr:rowOff>
    </xdr:from>
    <xdr:to>
      <xdr:col>14</xdr:col>
      <xdr:colOff>371282</xdr:colOff>
      <xdr:row>17</xdr:row>
      <xdr:rowOff>119691</xdr:rowOff>
    </xdr:to>
    <xdr:cxnSp macro="">
      <xdr:nvCxnSpPr>
        <xdr:cNvPr id="44" name="Straight Connector 43">
          <a:extLst>
            <a:ext uri="{FF2B5EF4-FFF2-40B4-BE49-F238E27FC236}">
              <a16:creationId xmlns:a16="http://schemas.microsoft.com/office/drawing/2014/main" id="{9A2887ED-B272-46AD-9768-3C4DD55B4B60}"/>
            </a:ext>
          </a:extLst>
        </xdr:cNvPr>
        <xdr:cNvCxnSpPr/>
      </xdr:nvCxnSpPr>
      <xdr:spPr>
        <a:xfrm>
          <a:off x="8903777" y="3061034"/>
          <a:ext cx="1905" cy="182857"/>
        </a:xfrm>
        <a:prstGeom prst="line">
          <a:avLst/>
        </a:prstGeom>
        <a:ln>
          <a:solidFill>
            <a:schemeClr val="bg1"/>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384129</xdr:colOff>
      <xdr:row>16</xdr:row>
      <xdr:rowOff>79180</xdr:rowOff>
    </xdr:from>
    <xdr:to>
      <xdr:col>16</xdr:col>
      <xdr:colOff>70138</xdr:colOff>
      <xdr:row>17</xdr:row>
      <xdr:rowOff>98326</xdr:rowOff>
    </xdr:to>
    <xdr:sp macro="" textlink="Calculations!CB17">
      <xdr:nvSpPr>
        <xdr:cNvPr id="46" name="TextBox 45">
          <a:extLst>
            <a:ext uri="{FF2B5EF4-FFF2-40B4-BE49-F238E27FC236}">
              <a16:creationId xmlns:a16="http://schemas.microsoft.com/office/drawing/2014/main" id="{DA0314EC-C35A-607E-4087-317134C02F0B}"/>
            </a:ext>
          </a:extLst>
        </xdr:cNvPr>
        <xdr:cNvSpPr txBox="1"/>
      </xdr:nvSpPr>
      <xdr:spPr>
        <a:xfrm>
          <a:off x="8918529" y="3019604"/>
          <a:ext cx="905209" cy="202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6C2CD0-7392-4D57-9F25-8244CDEB4479}" type="TxLink">
            <a:rPr lang="en-US" sz="1200" b="1" i="0" u="none" strike="noStrike">
              <a:solidFill>
                <a:schemeClr val="bg1"/>
              </a:solidFill>
              <a:latin typeface="Aptos Narrow"/>
            </a:rPr>
            <a:pPr/>
            <a:t>Net Profit</a:t>
          </a:fld>
          <a:endParaRPr lang="en-US" sz="1200" b="1">
            <a:solidFill>
              <a:schemeClr val="bg1"/>
            </a:solidFill>
          </a:endParaRPr>
        </a:p>
      </xdr:txBody>
    </xdr:sp>
    <xdr:clientData/>
  </xdr:twoCellAnchor>
  <xdr:twoCellAnchor>
    <xdr:from>
      <xdr:col>19</xdr:col>
      <xdr:colOff>565839</xdr:colOff>
      <xdr:row>12</xdr:row>
      <xdr:rowOff>110495</xdr:rowOff>
    </xdr:from>
    <xdr:to>
      <xdr:col>22</xdr:col>
      <xdr:colOff>565839</xdr:colOff>
      <xdr:row>14</xdr:row>
      <xdr:rowOff>118071</xdr:rowOff>
    </xdr:to>
    <xdr:sp macro="" textlink="Calculations!CK55">
      <xdr:nvSpPr>
        <xdr:cNvPr id="47" name="TextBox 46">
          <a:extLst>
            <a:ext uri="{FF2B5EF4-FFF2-40B4-BE49-F238E27FC236}">
              <a16:creationId xmlns:a16="http://schemas.microsoft.com/office/drawing/2014/main" id="{D45638AB-D31F-C457-CFF3-9A8D046E5D72}"/>
            </a:ext>
          </a:extLst>
        </xdr:cNvPr>
        <xdr:cNvSpPr txBox="1"/>
      </xdr:nvSpPr>
      <xdr:spPr>
        <a:xfrm>
          <a:off x="12180958" y="2280258"/>
          <a:ext cx="1833966" cy="369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7AC985-4AE0-4F19-B039-4621E55441A2}" type="TxLink">
            <a:rPr lang="en-US" sz="1400" b="1" i="0" u="none" strike="noStrike">
              <a:solidFill>
                <a:schemeClr val="bg1"/>
              </a:solidFill>
              <a:latin typeface="Aptos Narrow"/>
            </a:rPr>
            <a:pPr/>
            <a:t>Products          1,860</a:t>
          </a:fld>
          <a:endParaRPr lang="en-US" sz="1400" b="1">
            <a:solidFill>
              <a:schemeClr val="bg1"/>
            </a:solidFill>
          </a:endParaRPr>
        </a:p>
      </xdr:txBody>
    </xdr:sp>
    <xdr:clientData/>
  </xdr:twoCellAnchor>
  <xdr:twoCellAnchor>
    <xdr:from>
      <xdr:col>19</xdr:col>
      <xdr:colOff>476649</xdr:colOff>
      <xdr:row>15</xdr:row>
      <xdr:rowOff>43866</xdr:rowOff>
    </xdr:from>
    <xdr:to>
      <xdr:col>22</xdr:col>
      <xdr:colOff>476649</xdr:colOff>
      <xdr:row>17</xdr:row>
      <xdr:rowOff>51124</xdr:rowOff>
    </xdr:to>
    <xdr:sp macro="" textlink="Calculations!CL58">
      <xdr:nvSpPr>
        <xdr:cNvPr id="48" name="TextBox 47">
          <a:extLst>
            <a:ext uri="{FF2B5EF4-FFF2-40B4-BE49-F238E27FC236}">
              <a16:creationId xmlns:a16="http://schemas.microsoft.com/office/drawing/2014/main" id="{EBA5344C-F85F-4D6F-A40F-E533936C4DE5}"/>
            </a:ext>
          </a:extLst>
        </xdr:cNvPr>
        <xdr:cNvSpPr txBox="1"/>
      </xdr:nvSpPr>
      <xdr:spPr>
        <a:xfrm>
          <a:off x="12091768" y="2756069"/>
          <a:ext cx="1833966" cy="368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4A4048-23FF-4167-ABC1-6A7A596F8236}" type="TxLink">
            <a:rPr lang="en-US" sz="1400" b="1" i="0" u="none" strike="noStrike">
              <a:solidFill>
                <a:schemeClr val="bg1"/>
              </a:solidFill>
              <a:latin typeface="Aptos Narrow"/>
            </a:rPr>
            <a:pPr/>
            <a:t>Sub-Categories   17</a:t>
          </a:fld>
          <a:endParaRPr lang="en-US" sz="1400" b="1">
            <a:solidFill>
              <a:schemeClr val="bg1"/>
            </a:solidFill>
          </a:endParaRPr>
        </a:p>
      </xdr:txBody>
    </xdr:sp>
    <xdr:clientData/>
  </xdr:twoCellAnchor>
  <xdr:twoCellAnchor>
    <xdr:from>
      <xdr:col>19</xdr:col>
      <xdr:colOff>555775</xdr:colOff>
      <xdr:row>17</xdr:row>
      <xdr:rowOff>154583</xdr:rowOff>
    </xdr:from>
    <xdr:to>
      <xdr:col>22</xdr:col>
      <xdr:colOff>555775</xdr:colOff>
      <xdr:row>19</xdr:row>
      <xdr:rowOff>161841</xdr:rowOff>
    </xdr:to>
    <xdr:sp macro="" textlink="Calculations!CK61">
      <xdr:nvSpPr>
        <xdr:cNvPr id="49" name="TextBox 48">
          <a:extLst>
            <a:ext uri="{FF2B5EF4-FFF2-40B4-BE49-F238E27FC236}">
              <a16:creationId xmlns:a16="http://schemas.microsoft.com/office/drawing/2014/main" id="{9A865084-FBE3-4ECB-8F35-4A8B3BDDFCE5}"/>
            </a:ext>
          </a:extLst>
        </xdr:cNvPr>
        <xdr:cNvSpPr txBox="1"/>
      </xdr:nvSpPr>
      <xdr:spPr>
        <a:xfrm>
          <a:off x="12148666" y="3252279"/>
          <a:ext cx="1830457" cy="371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92A140-15E5-4A3A-BC2B-2E8647BACE82}" type="TxLink">
            <a:rPr lang="en-US" sz="1400" b="1" i="0" u="none" strike="noStrike">
              <a:solidFill>
                <a:schemeClr val="bg1"/>
              </a:solidFill>
              <a:latin typeface="Aptos Narrow"/>
            </a:rPr>
            <a:pPr/>
            <a:t>Categories            3</a:t>
          </a:fld>
          <a:endParaRPr lang="en-US" sz="1400" b="1">
            <a:solidFill>
              <a:schemeClr val="bg1"/>
            </a:solidFill>
          </a:endParaRPr>
        </a:p>
      </xdr:txBody>
    </xdr:sp>
    <xdr:clientData/>
  </xdr:twoCellAnchor>
  <xdr:twoCellAnchor editAs="oneCell">
    <xdr:from>
      <xdr:col>19</xdr:col>
      <xdr:colOff>250724</xdr:colOff>
      <xdr:row>12</xdr:row>
      <xdr:rowOff>145853</xdr:rowOff>
    </xdr:from>
    <xdr:to>
      <xdr:col>19</xdr:col>
      <xdr:colOff>517872</xdr:colOff>
      <xdr:row>14</xdr:row>
      <xdr:rowOff>54783</xdr:rowOff>
    </xdr:to>
    <xdr:pic>
      <xdr:nvPicPr>
        <xdr:cNvPr id="50" name="Picture 49">
          <a:extLst>
            <a:ext uri="{FF2B5EF4-FFF2-40B4-BE49-F238E27FC236}">
              <a16:creationId xmlns:a16="http://schemas.microsoft.com/office/drawing/2014/main" id="{95FD08ED-E079-48C7-A884-6DF96A106139}"/>
            </a:ext>
          </a:extLst>
        </xdr:cNvPr>
        <xdr:cNvPicPr>
          <a:picLocks noChangeAspect="1"/>
        </xdr:cNvPicPr>
      </xdr:nvPicPr>
      <xdr:blipFill>
        <a:blip xmlns:r="http://schemas.openxmlformats.org/officeDocument/2006/relationships" r:embed="rId13"/>
        <a:stretch>
          <a:fillRect/>
        </a:stretch>
      </xdr:blipFill>
      <xdr:spPr>
        <a:xfrm>
          <a:off x="11865843" y="2315616"/>
          <a:ext cx="267148" cy="270557"/>
        </a:xfrm>
        <a:prstGeom prst="rect">
          <a:avLst/>
        </a:prstGeom>
      </xdr:spPr>
    </xdr:pic>
    <xdr:clientData/>
  </xdr:twoCellAnchor>
  <xdr:twoCellAnchor editAs="oneCell">
    <xdr:from>
      <xdr:col>19</xdr:col>
      <xdr:colOff>251633</xdr:colOff>
      <xdr:row>17</xdr:row>
      <xdr:rowOff>143238</xdr:rowOff>
    </xdr:from>
    <xdr:to>
      <xdr:col>19</xdr:col>
      <xdr:colOff>521684</xdr:colOff>
      <xdr:row>19</xdr:row>
      <xdr:rowOff>52461</xdr:rowOff>
    </xdr:to>
    <xdr:pic>
      <xdr:nvPicPr>
        <xdr:cNvPr id="51" name="Picture 50">
          <a:extLst>
            <a:ext uri="{FF2B5EF4-FFF2-40B4-BE49-F238E27FC236}">
              <a16:creationId xmlns:a16="http://schemas.microsoft.com/office/drawing/2014/main" id="{C5D73A84-26FE-4AB0-850A-462892853B66}"/>
            </a:ext>
          </a:extLst>
        </xdr:cNvPr>
        <xdr:cNvPicPr>
          <a:picLocks noChangeAspect="1"/>
        </xdr:cNvPicPr>
      </xdr:nvPicPr>
      <xdr:blipFill>
        <a:blip xmlns:r="http://schemas.openxmlformats.org/officeDocument/2006/relationships" r:embed="rId14"/>
        <a:stretch>
          <a:fillRect/>
        </a:stretch>
      </xdr:blipFill>
      <xdr:spPr>
        <a:xfrm>
          <a:off x="11844524" y="3240934"/>
          <a:ext cx="270051" cy="273657"/>
        </a:xfrm>
        <a:prstGeom prst="rect">
          <a:avLst/>
        </a:prstGeom>
      </xdr:spPr>
    </xdr:pic>
    <xdr:clientData/>
  </xdr:twoCellAnchor>
  <xdr:twoCellAnchor editAs="oneCell">
    <xdr:from>
      <xdr:col>19</xdr:col>
      <xdr:colOff>250496</xdr:colOff>
      <xdr:row>15</xdr:row>
      <xdr:rowOff>54191</xdr:rowOff>
    </xdr:from>
    <xdr:to>
      <xdr:col>19</xdr:col>
      <xdr:colOff>522013</xdr:colOff>
      <xdr:row>16</xdr:row>
      <xdr:rowOff>145045</xdr:rowOff>
    </xdr:to>
    <xdr:pic>
      <xdr:nvPicPr>
        <xdr:cNvPr id="52" name="Picture 51">
          <a:extLst>
            <a:ext uri="{FF2B5EF4-FFF2-40B4-BE49-F238E27FC236}">
              <a16:creationId xmlns:a16="http://schemas.microsoft.com/office/drawing/2014/main" id="{2D4A991F-EDAB-43D1-AF7D-9C1603614C26}"/>
            </a:ext>
          </a:extLst>
        </xdr:cNvPr>
        <xdr:cNvPicPr>
          <a:picLocks noChangeAspect="1"/>
        </xdr:cNvPicPr>
      </xdr:nvPicPr>
      <xdr:blipFill>
        <a:blip xmlns:r="http://schemas.openxmlformats.org/officeDocument/2006/relationships" r:embed="rId15"/>
        <a:stretch>
          <a:fillRect/>
        </a:stretch>
      </xdr:blipFill>
      <xdr:spPr>
        <a:xfrm>
          <a:off x="11855877" y="2775620"/>
          <a:ext cx="271517" cy="272282"/>
        </a:xfrm>
        <a:prstGeom prst="rect">
          <a:avLst/>
        </a:prstGeom>
      </xdr:spPr>
    </xdr:pic>
    <xdr:clientData/>
  </xdr:twoCellAnchor>
  <xdr:twoCellAnchor>
    <xdr:from>
      <xdr:col>20</xdr:col>
      <xdr:colOff>174482</xdr:colOff>
      <xdr:row>5</xdr:row>
      <xdr:rowOff>80537</xdr:rowOff>
    </xdr:from>
    <xdr:to>
      <xdr:col>21</xdr:col>
      <xdr:colOff>292190</xdr:colOff>
      <xdr:row>7</xdr:row>
      <xdr:rowOff>117707</xdr:rowOff>
    </xdr:to>
    <xdr:sp macro="" textlink="Calculations!CM83">
      <xdr:nvSpPr>
        <xdr:cNvPr id="22" name="TextBox 21">
          <a:extLst>
            <a:ext uri="{FF2B5EF4-FFF2-40B4-BE49-F238E27FC236}">
              <a16:creationId xmlns:a16="http://schemas.microsoft.com/office/drawing/2014/main" id="{65BC6867-C933-5C41-FCF6-D4B44F52BC6D}"/>
            </a:ext>
          </a:extLst>
        </xdr:cNvPr>
        <xdr:cNvSpPr txBox="1"/>
      </xdr:nvSpPr>
      <xdr:spPr>
        <a:xfrm>
          <a:off x="12316921" y="1009805"/>
          <a:ext cx="724830" cy="408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530EF4-1453-41FD-8D1D-9E5905B19EBB}" type="TxLink">
            <a:rPr lang="en-US" sz="2000" b="1" i="0" u="none" strike="noStrike">
              <a:solidFill>
                <a:schemeClr val="bg1"/>
              </a:solidFill>
              <a:latin typeface="Aptos Narrow"/>
            </a:rPr>
            <a:pPr/>
            <a:t>5009</a:t>
          </a:fld>
          <a:endParaRPr lang="en-US" sz="2000" b="1">
            <a:solidFill>
              <a:schemeClr val="bg1"/>
            </a:solidFill>
          </a:endParaRPr>
        </a:p>
      </xdr:txBody>
    </xdr:sp>
    <xdr:clientData/>
  </xdr:twoCellAnchor>
  <xdr:twoCellAnchor>
    <xdr:from>
      <xdr:col>19</xdr:col>
      <xdr:colOff>527602</xdr:colOff>
      <xdr:row>6</xdr:row>
      <xdr:rowOff>181915</xdr:rowOff>
    </xdr:from>
    <xdr:to>
      <xdr:col>22</xdr:col>
      <xdr:colOff>15240</xdr:colOff>
      <xdr:row>10</xdr:row>
      <xdr:rowOff>132354</xdr:rowOff>
    </xdr:to>
    <xdr:sp macro="" textlink="Calculations!CM82">
      <xdr:nvSpPr>
        <xdr:cNvPr id="23" name="TextBox 22">
          <a:extLst>
            <a:ext uri="{FF2B5EF4-FFF2-40B4-BE49-F238E27FC236}">
              <a16:creationId xmlns:a16="http://schemas.microsoft.com/office/drawing/2014/main" id="{F62C78D3-D4AA-1588-A953-1CAEA3952AA1}"/>
            </a:ext>
          </a:extLst>
        </xdr:cNvPr>
        <xdr:cNvSpPr txBox="1"/>
      </xdr:nvSpPr>
      <xdr:spPr>
        <a:xfrm>
          <a:off x="12110002" y="1279195"/>
          <a:ext cx="1316438" cy="681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04346A-593C-409A-B634-E49D4DA2D079}" type="TxLink">
            <a:rPr lang="en-US" sz="1600" b="0" i="0" u="none" strike="noStrike">
              <a:solidFill>
                <a:schemeClr val="bg1"/>
              </a:solidFill>
              <a:latin typeface="Aptos Narrow"/>
            </a:rPr>
            <a:pPr/>
            <a:t>Total Orders </a:t>
          </a:fld>
          <a:endParaRPr lang="en-US" sz="16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99060</xdr:colOff>
      <xdr:row>69</xdr:row>
      <xdr:rowOff>144565</xdr:rowOff>
    </xdr:to>
    <xdr:sp macro="" textlink="">
      <xdr:nvSpPr>
        <xdr:cNvPr id="2" name="Rectangle 1">
          <a:extLst>
            <a:ext uri="{FF2B5EF4-FFF2-40B4-BE49-F238E27FC236}">
              <a16:creationId xmlns:a16="http://schemas.microsoft.com/office/drawing/2014/main" id="{9B77DD5E-FBD3-40C9-A6F8-A3ACE731FC67}"/>
            </a:ext>
          </a:extLst>
        </xdr:cNvPr>
        <xdr:cNvSpPr/>
      </xdr:nvSpPr>
      <xdr:spPr>
        <a:xfrm>
          <a:off x="0" y="0"/>
          <a:ext cx="17777460" cy="12763285"/>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129540</xdr:colOff>
      <xdr:row>0</xdr:row>
      <xdr:rowOff>99060</xdr:rowOff>
    </xdr:from>
    <xdr:to>
      <xdr:col>23</xdr:col>
      <xdr:colOff>30480</xdr:colOff>
      <xdr:row>26</xdr:row>
      <xdr:rowOff>167640</xdr:rowOff>
    </xdr:to>
    <xdr:sp macro="" textlink="">
      <xdr:nvSpPr>
        <xdr:cNvPr id="3" name="Rectangle: Rounded Corners 2">
          <a:extLst>
            <a:ext uri="{FF2B5EF4-FFF2-40B4-BE49-F238E27FC236}">
              <a16:creationId xmlns:a16="http://schemas.microsoft.com/office/drawing/2014/main" id="{13BFFF5A-0090-4981-A472-A28D1D7AAD2F}"/>
            </a:ext>
          </a:extLst>
        </xdr:cNvPr>
        <xdr:cNvSpPr/>
      </xdr:nvSpPr>
      <xdr:spPr>
        <a:xfrm>
          <a:off x="129540" y="99060"/>
          <a:ext cx="13921740" cy="4823460"/>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0</xdr:col>
      <xdr:colOff>342900</xdr:colOff>
      <xdr:row>1</xdr:row>
      <xdr:rowOff>110933</xdr:rowOff>
    </xdr:from>
    <xdr:to>
      <xdr:col>22</xdr:col>
      <xdr:colOff>426720</xdr:colOff>
      <xdr:row>25</xdr:row>
      <xdr:rowOff>155768</xdr:rowOff>
    </xdr:to>
    <xdr:sp macro="" textlink="">
      <xdr:nvSpPr>
        <xdr:cNvPr id="4" name="Rectangle: Rounded Corners 3">
          <a:extLst>
            <a:ext uri="{FF2B5EF4-FFF2-40B4-BE49-F238E27FC236}">
              <a16:creationId xmlns:a16="http://schemas.microsoft.com/office/drawing/2014/main" id="{8AD6172A-00BD-4BC9-BF8B-2E222FEBD209}"/>
            </a:ext>
          </a:extLst>
        </xdr:cNvPr>
        <xdr:cNvSpPr/>
      </xdr:nvSpPr>
      <xdr:spPr>
        <a:xfrm>
          <a:off x="342900" y="293813"/>
          <a:ext cx="13495020" cy="4433955"/>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197413</xdr:colOff>
      <xdr:row>7</xdr:row>
      <xdr:rowOff>76810</xdr:rowOff>
    </xdr:from>
    <xdr:to>
      <xdr:col>3</xdr:col>
      <xdr:colOff>236815</xdr:colOff>
      <xdr:row>24</xdr:row>
      <xdr:rowOff>15240</xdr:rowOff>
    </xdr:to>
    <xdr:sp macro="" textlink="">
      <xdr:nvSpPr>
        <xdr:cNvPr id="5" name="Rectangle: Rounded Corners 4">
          <a:extLst>
            <a:ext uri="{FF2B5EF4-FFF2-40B4-BE49-F238E27FC236}">
              <a16:creationId xmlns:a16="http://schemas.microsoft.com/office/drawing/2014/main" id="{CF8F192B-0993-430E-A3DF-D592B985E324}"/>
            </a:ext>
          </a:extLst>
        </xdr:cNvPr>
        <xdr:cNvSpPr/>
      </xdr:nvSpPr>
      <xdr:spPr>
        <a:xfrm>
          <a:off x="807013" y="1356970"/>
          <a:ext cx="1258602" cy="3047390"/>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65891</xdr:colOff>
      <xdr:row>8</xdr:row>
      <xdr:rowOff>169819</xdr:rowOff>
    </xdr:from>
    <xdr:to>
      <xdr:col>2</xdr:col>
      <xdr:colOff>337223</xdr:colOff>
      <xdr:row>10</xdr:row>
      <xdr:rowOff>127589</xdr:rowOff>
    </xdr:to>
    <xdr:sp macro="" textlink="">
      <xdr:nvSpPr>
        <xdr:cNvPr id="6" name="Freeform: Shape 5">
          <a:hlinkClick xmlns:r="http://schemas.openxmlformats.org/officeDocument/2006/relationships" r:id="rId1"/>
          <a:extLst>
            <a:ext uri="{FF2B5EF4-FFF2-40B4-BE49-F238E27FC236}">
              <a16:creationId xmlns:a16="http://schemas.microsoft.com/office/drawing/2014/main" id="{35F708E1-1E2C-4874-9696-0CDEA037EED5}"/>
            </a:ext>
          </a:extLst>
        </xdr:cNvPr>
        <xdr:cNvSpPr/>
      </xdr:nvSpPr>
      <xdr:spPr>
        <a:xfrm>
          <a:off x="1285091" y="1632859"/>
          <a:ext cx="271332" cy="32353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rgbClr val="CEC5FF"/>
        </a:solidFill>
        <a:ln w="4366" cap="flat">
          <a:noFill/>
          <a:prstDash val="solid"/>
          <a:miter/>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editAs="oneCell">
    <xdr:from>
      <xdr:col>2</xdr:col>
      <xdr:colOff>55041</xdr:colOff>
      <xdr:row>14</xdr:row>
      <xdr:rowOff>5469</xdr:rowOff>
    </xdr:from>
    <xdr:to>
      <xdr:col>2</xdr:col>
      <xdr:colOff>329361</xdr:colOff>
      <xdr:row>16</xdr:row>
      <xdr:rowOff>99</xdr:rowOff>
    </xdr:to>
    <xdr:pic>
      <xdr:nvPicPr>
        <xdr:cNvPr id="7" name="Graphic 6" descr="Search Inventory outline">
          <a:hlinkClick xmlns:r="http://schemas.openxmlformats.org/officeDocument/2006/relationships" r:id="rId2"/>
          <a:extLst>
            <a:ext uri="{FF2B5EF4-FFF2-40B4-BE49-F238E27FC236}">
              <a16:creationId xmlns:a16="http://schemas.microsoft.com/office/drawing/2014/main" id="{F113E3E3-B968-4548-AB66-0CD6669132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74241" y="2565789"/>
          <a:ext cx="274320" cy="360390"/>
        </a:xfrm>
        <a:prstGeom prst="rect">
          <a:avLst/>
        </a:prstGeom>
        <a:effectLst/>
      </xdr:spPr>
    </xdr:pic>
    <xdr:clientData/>
  </xdr:twoCellAnchor>
  <xdr:twoCellAnchor editAs="oneCell">
    <xdr:from>
      <xdr:col>2</xdr:col>
      <xdr:colOff>6049</xdr:colOff>
      <xdr:row>18</xdr:row>
      <xdr:rowOff>42215</xdr:rowOff>
    </xdr:from>
    <xdr:to>
      <xdr:col>2</xdr:col>
      <xdr:colOff>372616</xdr:colOff>
      <xdr:row>20</xdr:row>
      <xdr:rowOff>75061</xdr:rowOff>
    </xdr:to>
    <xdr:pic>
      <xdr:nvPicPr>
        <xdr:cNvPr id="8" name="Graphic 7" descr="User outline">
          <a:extLst>
            <a:ext uri="{FF2B5EF4-FFF2-40B4-BE49-F238E27FC236}">
              <a16:creationId xmlns:a16="http://schemas.microsoft.com/office/drawing/2014/main" id="{85BE99A2-C0F1-40DF-8530-D2207505AE8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25249" y="3334055"/>
          <a:ext cx="366567" cy="398606"/>
        </a:xfrm>
        <a:prstGeom prst="rect">
          <a:avLst/>
        </a:prstGeom>
        <a:effectLst>
          <a:glow rad="101600">
            <a:srgbClr val="0575F1">
              <a:alpha val="40000"/>
            </a:srgbClr>
          </a:glow>
        </a:effectLst>
      </xdr:spPr>
    </xdr:pic>
    <xdr:clientData/>
  </xdr:twoCellAnchor>
  <xdr:twoCellAnchor>
    <xdr:from>
      <xdr:col>1</xdr:col>
      <xdr:colOff>330004</xdr:colOff>
      <xdr:row>2</xdr:row>
      <xdr:rowOff>139454</xdr:rowOff>
    </xdr:from>
    <xdr:to>
      <xdr:col>4</xdr:col>
      <xdr:colOff>278549</xdr:colOff>
      <xdr:row>4</xdr:row>
      <xdr:rowOff>139454</xdr:rowOff>
    </xdr:to>
    <xdr:sp macro="" textlink="">
      <xdr:nvSpPr>
        <xdr:cNvPr id="9" name="Text Box 1">
          <a:extLst>
            <a:ext uri="{FF2B5EF4-FFF2-40B4-BE49-F238E27FC236}">
              <a16:creationId xmlns:a16="http://schemas.microsoft.com/office/drawing/2014/main" id="{D5226ED7-439E-4C79-BD7D-DBC9D2A827F4}"/>
            </a:ext>
          </a:extLst>
        </xdr:cNvPr>
        <xdr:cNvSpPr txBox="1">
          <a:spLocks noChangeArrowheads="1"/>
        </xdr:cNvSpPr>
      </xdr:nvSpPr>
      <xdr:spPr bwMode="auto">
        <a:xfrm>
          <a:off x="939604" y="505214"/>
          <a:ext cx="1777345" cy="36576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rtl="0">
            <a:defRPr sz="1000"/>
          </a:pPr>
          <a:r>
            <a:rPr lang="en-US" sz="1600" b="1" i="0" u="none" strike="noStrike">
              <a:ln>
                <a:noFill/>
              </a:ln>
              <a:solidFill>
                <a:schemeClr val="bg1"/>
              </a:solidFill>
              <a:effectLst>
                <a:glow rad="63500">
                  <a:schemeClr val="accent1">
                    <a:lumMod val="20000"/>
                    <a:lumOff val="80000"/>
                    <a:alpha val="40000"/>
                  </a:schemeClr>
                </a:glow>
              </a:effectLst>
              <a:latin typeface="Aptos Narrow"/>
              <a:ea typeface="+mn-ea"/>
              <a:cs typeface="+mn-cs"/>
            </a:rPr>
            <a:t>Sales Insight 360</a:t>
          </a:r>
        </a:p>
      </xdr:txBody>
    </xdr:sp>
    <xdr:clientData/>
  </xdr:twoCellAnchor>
  <xdr:twoCellAnchor>
    <xdr:from>
      <xdr:col>1</xdr:col>
      <xdr:colOff>334936</xdr:colOff>
      <xdr:row>3</xdr:row>
      <xdr:rowOff>9393</xdr:rowOff>
    </xdr:from>
    <xdr:to>
      <xdr:col>1</xdr:col>
      <xdr:colOff>336841</xdr:colOff>
      <xdr:row>4</xdr:row>
      <xdr:rowOff>99658</xdr:rowOff>
    </xdr:to>
    <xdr:cxnSp macro="">
      <xdr:nvCxnSpPr>
        <xdr:cNvPr id="10" name="Straight Connector 9">
          <a:extLst>
            <a:ext uri="{FF2B5EF4-FFF2-40B4-BE49-F238E27FC236}">
              <a16:creationId xmlns:a16="http://schemas.microsoft.com/office/drawing/2014/main" id="{73BEDA17-F777-43A1-A289-58898909EE4D}"/>
            </a:ext>
          </a:extLst>
        </xdr:cNvPr>
        <xdr:cNvCxnSpPr/>
      </xdr:nvCxnSpPr>
      <xdr:spPr>
        <a:xfrm>
          <a:off x="944536" y="558033"/>
          <a:ext cx="1905" cy="273145"/>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0</xdr:col>
      <xdr:colOff>486419</xdr:colOff>
      <xdr:row>3</xdr:row>
      <xdr:rowOff>3047</xdr:rowOff>
    </xdr:from>
    <xdr:to>
      <xdr:col>1</xdr:col>
      <xdr:colOff>244907</xdr:colOff>
      <xdr:row>4</xdr:row>
      <xdr:rowOff>93036</xdr:rowOff>
    </xdr:to>
    <xdr:pic>
      <xdr:nvPicPr>
        <xdr:cNvPr id="11" name="Picture 10">
          <a:extLst>
            <a:ext uri="{FF2B5EF4-FFF2-40B4-BE49-F238E27FC236}">
              <a16:creationId xmlns:a16="http://schemas.microsoft.com/office/drawing/2014/main" id="{0D6C4A27-E93D-455D-9050-163AE8D24689}"/>
            </a:ext>
          </a:extLst>
        </xdr:cNvPr>
        <xdr:cNvPicPr>
          <a:picLocks noChangeAspect="1"/>
        </xdr:cNvPicPr>
      </xdr:nvPicPr>
      <xdr:blipFill>
        <a:blip xmlns:r="http://schemas.openxmlformats.org/officeDocument/2006/relationships" r:embed="rId7">
          <a:alphaModFix/>
          <a:extLst>
            <a:ext uri="{BEBA8EAE-BF5A-486C-A8C5-ECC9F3942E4B}">
              <a14:imgProps xmlns:a14="http://schemas.microsoft.com/office/drawing/2010/main">
                <a14:imgLayer r:embed="rId8">
                  <a14:imgEffect>
                    <a14:sharpenSoften amount="100000"/>
                  </a14:imgEffect>
                  <a14:imgEffect>
                    <a14:brightnessContrast bright="100000" contrast="-10000"/>
                  </a14:imgEffect>
                </a14:imgLayer>
              </a14:imgProps>
            </a:ext>
          </a:extLst>
        </a:blip>
        <a:stretch>
          <a:fillRect/>
        </a:stretch>
      </xdr:blipFill>
      <xdr:spPr>
        <a:xfrm>
          <a:off x="486419" y="551687"/>
          <a:ext cx="368088" cy="272869"/>
        </a:xfrm>
        <a:prstGeom prst="rect">
          <a:avLst/>
        </a:prstGeom>
      </xdr:spPr>
    </xdr:pic>
    <xdr:clientData/>
  </xdr:twoCellAnchor>
  <xdr:twoCellAnchor>
    <xdr:from>
      <xdr:col>1</xdr:col>
      <xdr:colOff>175260</xdr:colOff>
      <xdr:row>11</xdr:row>
      <xdr:rowOff>29695</xdr:rowOff>
    </xdr:from>
    <xdr:to>
      <xdr:col>3</xdr:col>
      <xdr:colOff>228600</xdr:colOff>
      <xdr:row>13</xdr:row>
      <xdr:rowOff>107432</xdr:rowOff>
    </xdr:to>
    <xdr:sp macro="" textlink="">
      <xdr:nvSpPr>
        <xdr:cNvPr id="12" name="TextBox 11">
          <a:hlinkClick xmlns:r="http://schemas.openxmlformats.org/officeDocument/2006/relationships" r:id="rId1"/>
          <a:extLst>
            <a:ext uri="{FF2B5EF4-FFF2-40B4-BE49-F238E27FC236}">
              <a16:creationId xmlns:a16="http://schemas.microsoft.com/office/drawing/2014/main" id="{818F68DA-C0DF-4787-B87F-A9C23CA889B7}"/>
            </a:ext>
          </a:extLst>
        </xdr:cNvPr>
        <xdr:cNvSpPr txBox="1"/>
      </xdr:nvSpPr>
      <xdr:spPr>
        <a:xfrm>
          <a:off x="784860" y="2041375"/>
          <a:ext cx="1272540" cy="443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50" b="1" i="0" u="none" strike="noStrike">
              <a:solidFill>
                <a:schemeClr val="bg2">
                  <a:lumMod val="50000"/>
                </a:schemeClr>
              </a:solidFill>
              <a:latin typeface="+mn-lt"/>
              <a:ea typeface="+mn-ea"/>
              <a:cs typeface="+mn-cs"/>
            </a:rPr>
            <a:t>Financial Performance</a:t>
          </a:r>
          <a:endParaRPr lang="ru-RU" sz="1050" b="1" i="0" u="none" strike="noStrike">
            <a:solidFill>
              <a:schemeClr val="bg2">
                <a:lumMod val="50000"/>
              </a:schemeClr>
            </a:solidFill>
            <a:latin typeface="Aptos Narrow"/>
            <a:ea typeface="+mn-ea"/>
            <a:cs typeface="+mn-cs"/>
          </a:endParaRPr>
        </a:p>
      </xdr:txBody>
    </xdr:sp>
    <xdr:clientData/>
  </xdr:twoCellAnchor>
  <xdr:twoCellAnchor>
    <xdr:from>
      <xdr:col>1</xdr:col>
      <xdr:colOff>169619</xdr:colOff>
      <xdr:row>20</xdr:row>
      <xdr:rowOff>76409</xdr:rowOff>
    </xdr:from>
    <xdr:to>
      <xdr:col>3</xdr:col>
      <xdr:colOff>222959</xdr:colOff>
      <xdr:row>22</xdr:row>
      <xdr:rowOff>156563</xdr:rowOff>
    </xdr:to>
    <xdr:sp macro="" textlink="">
      <xdr:nvSpPr>
        <xdr:cNvPr id="13" name="TextBox 12">
          <a:extLst>
            <a:ext uri="{FF2B5EF4-FFF2-40B4-BE49-F238E27FC236}">
              <a16:creationId xmlns:a16="http://schemas.microsoft.com/office/drawing/2014/main" id="{F44B828E-91EE-4269-97DB-B1CBA2E35B59}"/>
            </a:ext>
          </a:extLst>
        </xdr:cNvPr>
        <xdr:cNvSpPr txBox="1"/>
      </xdr:nvSpPr>
      <xdr:spPr>
        <a:xfrm>
          <a:off x="779219" y="3734009"/>
          <a:ext cx="1272540" cy="445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50" b="1" i="0" u="none" strike="noStrike">
              <a:solidFill>
                <a:schemeClr val="bg1"/>
              </a:solidFill>
              <a:latin typeface="+mn-lt"/>
              <a:ea typeface="+mn-ea"/>
              <a:cs typeface="+mn-cs"/>
            </a:rPr>
            <a:t>Customer </a:t>
          </a:r>
          <a:r>
            <a:rPr lang="ar-EG" sz="1050" b="1" i="0" u="none" strike="noStrike">
              <a:solidFill>
                <a:schemeClr val="bg1"/>
              </a:solidFill>
              <a:latin typeface="+mn-lt"/>
              <a:ea typeface="+mn-ea"/>
              <a:cs typeface="+mn-cs"/>
            </a:rPr>
            <a:t>&amp;</a:t>
          </a:r>
        </a:p>
        <a:p>
          <a:pPr marL="0" indent="0" algn="ctr"/>
          <a:r>
            <a:rPr lang="en-US" sz="1050" b="1" i="0" u="none" strike="noStrike">
              <a:solidFill>
                <a:schemeClr val="bg1"/>
              </a:solidFill>
              <a:latin typeface="+mn-lt"/>
              <a:ea typeface="+mn-ea"/>
              <a:cs typeface="+mn-cs"/>
            </a:rPr>
            <a:t> Logistics</a:t>
          </a:r>
          <a:endParaRPr lang="ru-RU" sz="1050" b="1" i="0" u="none" strike="noStrike">
            <a:solidFill>
              <a:schemeClr val="bg1"/>
            </a:solidFill>
            <a:latin typeface="Aptos Narrow"/>
            <a:ea typeface="+mn-ea"/>
            <a:cs typeface="+mn-cs"/>
          </a:endParaRPr>
        </a:p>
      </xdr:txBody>
    </xdr:sp>
    <xdr:clientData/>
  </xdr:twoCellAnchor>
  <xdr:twoCellAnchor>
    <xdr:from>
      <xdr:col>1</xdr:col>
      <xdr:colOff>168446</xdr:colOff>
      <xdr:row>15</xdr:row>
      <xdr:rowOff>178306</xdr:rowOff>
    </xdr:from>
    <xdr:to>
      <xdr:col>3</xdr:col>
      <xdr:colOff>221786</xdr:colOff>
      <xdr:row>18</xdr:row>
      <xdr:rowOff>73563</xdr:rowOff>
    </xdr:to>
    <xdr:sp macro="" textlink="">
      <xdr:nvSpPr>
        <xdr:cNvPr id="14" name="TextBox 13">
          <a:hlinkClick xmlns:r="http://schemas.openxmlformats.org/officeDocument/2006/relationships" r:id="rId2"/>
          <a:extLst>
            <a:ext uri="{FF2B5EF4-FFF2-40B4-BE49-F238E27FC236}">
              <a16:creationId xmlns:a16="http://schemas.microsoft.com/office/drawing/2014/main" id="{AC54EB3B-106A-4674-955D-94A30F9D59D7}"/>
            </a:ext>
          </a:extLst>
        </xdr:cNvPr>
        <xdr:cNvSpPr txBox="1"/>
      </xdr:nvSpPr>
      <xdr:spPr>
        <a:xfrm>
          <a:off x="778046" y="2921506"/>
          <a:ext cx="1272540" cy="443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50" b="1">
              <a:solidFill>
                <a:schemeClr val="bg2">
                  <a:lumMod val="50000"/>
                </a:schemeClr>
              </a:solidFill>
            </a:rPr>
            <a:t>Product Insights</a:t>
          </a:r>
          <a:endParaRPr lang="ru-RU" sz="1050" b="1" i="0" u="none" strike="noStrike">
            <a:solidFill>
              <a:schemeClr val="bg2">
                <a:lumMod val="50000"/>
              </a:schemeClr>
            </a:solidFill>
            <a:latin typeface="Aptos Narrow"/>
            <a:ea typeface="+mn-ea"/>
            <a:cs typeface="+mn-cs"/>
          </a:endParaRPr>
        </a:p>
      </xdr:txBody>
    </xdr:sp>
    <xdr:clientData/>
  </xdr:twoCellAnchor>
  <xdr:twoCellAnchor editAs="oneCell">
    <xdr:from>
      <xdr:col>0</xdr:col>
      <xdr:colOff>388775</xdr:colOff>
      <xdr:row>4</xdr:row>
      <xdr:rowOff>178324</xdr:rowOff>
    </xdr:from>
    <xdr:to>
      <xdr:col>4</xdr:col>
      <xdr:colOff>196459</xdr:colOff>
      <xdr:row>7</xdr:row>
      <xdr:rowOff>17214</xdr:rowOff>
    </xdr:to>
    <mc:AlternateContent xmlns:mc="http://schemas.openxmlformats.org/markup-compatibility/2006" xmlns:a14="http://schemas.microsoft.com/office/drawing/2010/main">
      <mc:Choice Requires="a14">
        <xdr:graphicFrame macro="">
          <xdr:nvGraphicFramePr>
            <xdr:cNvPr id="15" name="Order Date (Year) 5">
              <a:extLst>
                <a:ext uri="{FF2B5EF4-FFF2-40B4-BE49-F238E27FC236}">
                  <a16:creationId xmlns:a16="http://schemas.microsoft.com/office/drawing/2014/main" id="{F40950E8-E996-4D61-BCB7-5544F27D4858}"/>
                </a:ext>
              </a:extLst>
            </xdr:cNvPr>
            <xdr:cNvGraphicFramePr/>
          </xdr:nvGraphicFramePr>
          <xdr:xfrm>
            <a:off x="0" y="0"/>
            <a:ext cx="0" cy="0"/>
          </xdr:xfrm>
          <a:graphic>
            <a:graphicData uri="http://schemas.microsoft.com/office/drawing/2010/slicer">
              <sle:slicer xmlns:sle="http://schemas.microsoft.com/office/drawing/2010/slicer" name="Order Date (Year) 5"/>
            </a:graphicData>
          </a:graphic>
        </xdr:graphicFrame>
      </mc:Choice>
      <mc:Fallback xmlns="">
        <xdr:sp macro="" textlink="">
          <xdr:nvSpPr>
            <xdr:cNvPr id="0" name=""/>
            <xdr:cNvSpPr>
              <a:spLocks noTextEdit="1"/>
            </xdr:cNvSpPr>
          </xdr:nvSpPr>
          <xdr:spPr>
            <a:xfrm>
              <a:off x="388775" y="909844"/>
              <a:ext cx="2246084" cy="387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213225</xdr:colOff>
      <xdr:row>4</xdr:row>
      <xdr:rowOff>30480</xdr:rowOff>
    </xdr:from>
    <xdr:to>
      <xdr:col>18</xdr:col>
      <xdr:colOff>408297</xdr:colOff>
      <xdr:row>14</xdr:row>
      <xdr:rowOff>30480</xdr:rowOff>
    </xdr:to>
    <xdr:sp macro="" textlink="">
      <xdr:nvSpPr>
        <xdr:cNvPr id="17" name="Rectangle: Rounded Corners 16">
          <a:extLst>
            <a:ext uri="{FF2B5EF4-FFF2-40B4-BE49-F238E27FC236}">
              <a16:creationId xmlns:a16="http://schemas.microsoft.com/office/drawing/2014/main" id="{FDECFEF1-4784-4A9B-8D8C-E0D8DB679D5C}"/>
            </a:ext>
          </a:extLst>
        </xdr:cNvPr>
        <xdr:cNvSpPr/>
      </xdr:nvSpPr>
      <xdr:spPr>
        <a:xfrm>
          <a:off x="6918825" y="747656"/>
          <a:ext cx="4462272" cy="1792942"/>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19</xdr:col>
      <xdr:colOff>47006</xdr:colOff>
      <xdr:row>17</xdr:row>
      <xdr:rowOff>94788</xdr:rowOff>
    </xdr:from>
    <xdr:to>
      <xdr:col>22</xdr:col>
      <xdr:colOff>197649</xdr:colOff>
      <xdr:row>24</xdr:row>
      <xdr:rowOff>151998</xdr:rowOff>
    </xdr:to>
    <xdr:sp macro="" textlink="">
      <xdr:nvSpPr>
        <xdr:cNvPr id="18" name="Rectangle: Rounded Corners 17">
          <a:extLst>
            <a:ext uri="{FF2B5EF4-FFF2-40B4-BE49-F238E27FC236}">
              <a16:creationId xmlns:a16="http://schemas.microsoft.com/office/drawing/2014/main" id="{7DC1F14A-755F-4A19-8A43-C9C5C7C0D286}"/>
            </a:ext>
          </a:extLst>
        </xdr:cNvPr>
        <xdr:cNvSpPr/>
      </xdr:nvSpPr>
      <xdr:spPr>
        <a:xfrm>
          <a:off x="11704616" y="3122996"/>
          <a:ext cx="1991319" cy="1304119"/>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11</xdr:col>
      <xdr:colOff>213225</xdr:colOff>
      <xdr:row>14</xdr:row>
      <xdr:rowOff>151998</xdr:rowOff>
    </xdr:from>
    <xdr:to>
      <xdr:col>18</xdr:col>
      <xdr:colOff>405966</xdr:colOff>
      <xdr:row>24</xdr:row>
      <xdr:rowOff>151998</xdr:rowOff>
    </xdr:to>
    <xdr:sp macro="" textlink="">
      <xdr:nvSpPr>
        <xdr:cNvPr id="20" name="Rectangle: Rounded Corners 19">
          <a:extLst>
            <a:ext uri="{FF2B5EF4-FFF2-40B4-BE49-F238E27FC236}">
              <a16:creationId xmlns:a16="http://schemas.microsoft.com/office/drawing/2014/main" id="{B190AD8A-14F1-416B-A6AF-86980612DA35}"/>
            </a:ext>
          </a:extLst>
        </xdr:cNvPr>
        <xdr:cNvSpPr/>
      </xdr:nvSpPr>
      <xdr:spPr>
        <a:xfrm>
          <a:off x="6962368" y="2645816"/>
          <a:ext cx="4487650" cy="1781299"/>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b="1" kern="1200">
            <a:solidFill>
              <a:schemeClr val="lt1"/>
            </a:solidFill>
            <a:latin typeface="+mn-lt"/>
            <a:ea typeface="+mn-ea"/>
            <a:cs typeface="+mn-cs"/>
          </a:endParaRPr>
        </a:p>
      </xdr:txBody>
    </xdr:sp>
    <xdr:clientData/>
  </xdr:twoCellAnchor>
  <xdr:twoCellAnchor>
    <xdr:from>
      <xdr:col>19</xdr:col>
      <xdr:colOff>47006</xdr:colOff>
      <xdr:row>9</xdr:row>
      <xdr:rowOff>29652</xdr:rowOff>
    </xdr:from>
    <xdr:to>
      <xdr:col>22</xdr:col>
      <xdr:colOff>196781</xdr:colOff>
      <xdr:row>16</xdr:row>
      <xdr:rowOff>117109</xdr:rowOff>
    </xdr:to>
    <xdr:sp macro="" textlink="">
      <xdr:nvSpPr>
        <xdr:cNvPr id="21" name="Rectangle: Rounded Corners 20">
          <a:extLst>
            <a:ext uri="{FF2B5EF4-FFF2-40B4-BE49-F238E27FC236}">
              <a16:creationId xmlns:a16="http://schemas.microsoft.com/office/drawing/2014/main" id="{A9BB395C-C185-4B48-87FE-D38175CDAFD7}"/>
            </a:ext>
          </a:extLst>
        </xdr:cNvPr>
        <xdr:cNvSpPr/>
      </xdr:nvSpPr>
      <xdr:spPr>
        <a:xfrm>
          <a:off x="11629406" y="1685031"/>
          <a:ext cx="1978575" cy="1374975"/>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600" b="1" i="0" u="none" strike="noStrike" kern="1200">
            <a:solidFill>
              <a:schemeClr val="bg1"/>
            </a:solidFill>
            <a:latin typeface="Aptos Narrow"/>
            <a:ea typeface="+mn-ea"/>
            <a:cs typeface="+mn-cs"/>
          </a:endParaRPr>
        </a:p>
        <a:p>
          <a:pPr marL="0" indent="0" algn="ctr" defTabSz="914400" rtl="0" eaLnBrk="1" latinLnBrk="0" hangingPunct="1"/>
          <a:endParaRPr lang="en-US" sz="1600" b="1" i="0" u="none" strike="noStrike" kern="1200">
            <a:solidFill>
              <a:schemeClr val="bg1"/>
            </a:solidFill>
            <a:latin typeface="Aptos Narrow"/>
            <a:ea typeface="+mn-ea"/>
            <a:cs typeface="+mn-cs"/>
          </a:endParaRPr>
        </a:p>
      </xdr:txBody>
    </xdr:sp>
    <xdr:clientData/>
  </xdr:twoCellAnchor>
  <xdr:twoCellAnchor>
    <xdr:from>
      <xdr:col>11</xdr:col>
      <xdr:colOff>298537</xdr:colOff>
      <xdr:row>4</xdr:row>
      <xdr:rowOff>73348</xdr:rowOff>
    </xdr:from>
    <xdr:to>
      <xdr:col>18</xdr:col>
      <xdr:colOff>322986</xdr:colOff>
      <xdr:row>13</xdr:row>
      <xdr:rowOff>161365</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F27A5E68-9DA5-46F5-B7DE-12642E31BA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7004137" y="804868"/>
              <a:ext cx="4291649" cy="17339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41179</xdr:colOff>
      <xdr:row>16</xdr:row>
      <xdr:rowOff>171944</xdr:rowOff>
    </xdr:from>
    <xdr:to>
      <xdr:col>17</xdr:col>
      <xdr:colOff>574054</xdr:colOff>
      <xdr:row>24</xdr:row>
      <xdr:rowOff>149084</xdr:rowOff>
    </xdr:to>
    <xdr:graphicFrame macro="">
      <xdr:nvGraphicFramePr>
        <xdr:cNvPr id="24" name="Chart 23">
          <a:extLst>
            <a:ext uri="{FF2B5EF4-FFF2-40B4-BE49-F238E27FC236}">
              <a16:creationId xmlns:a16="http://schemas.microsoft.com/office/drawing/2014/main" id="{D26A18B0-8F60-4536-B54B-48C1BCFF3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597362</xdr:colOff>
      <xdr:row>15</xdr:row>
      <xdr:rowOff>91888</xdr:rowOff>
    </xdr:from>
    <xdr:to>
      <xdr:col>12</xdr:col>
      <xdr:colOff>170642</xdr:colOff>
      <xdr:row>16</xdr:row>
      <xdr:rowOff>95473</xdr:rowOff>
    </xdr:to>
    <xdr:sp macro="" textlink="">
      <xdr:nvSpPr>
        <xdr:cNvPr id="25" name="Oval 24">
          <a:extLst>
            <a:ext uri="{FF2B5EF4-FFF2-40B4-BE49-F238E27FC236}">
              <a16:creationId xmlns:a16="http://schemas.microsoft.com/office/drawing/2014/main" id="{556A872B-0CFE-4798-9C41-66F078F0DC93}"/>
            </a:ext>
          </a:extLst>
        </xdr:cNvPr>
        <xdr:cNvSpPr/>
      </xdr:nvSpPr>
      <xdr:spPr>
        <a:xfrm>
          <a:off x="7346505" y="2763836"/>
          <a:ext cx="186838" cy="181715"/>
        </a:xfrm>
        <a:prstGeom prst="ellipse">
          <a:avLst/>
        </a:prstGeom>
        <a:solidFill>
          <a:srgbClr val="02FEFA"/>
        </a:solidFill>
        <a:ln w="12700">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endParaRPr>
        </a:p>
      </xdr:txBody>
    </xdr:sp>
    <xdr:clientData/>
  </xdr:twoCellAnchor>
  <xdr:twoCellAnchor>
    <xdr:from>
      <xdr:col>12</xdr:col>
      <xdr:colOff>176918</xdr:colOff>
      <xdr:row>15</xdr:row>
      <xdr:rowOff>31825</xdr:rowOff>
    </xdr:from>
    <xdr:to>
      <xdr:col>13</xdr:col>
      <xdr:colOff>569124</xdr:colOff>
      <xdr:row>16</xdr:row>
      <xdr:rowOff>157329</xdr:rowOff>
    </xdr:to>
    <xdr:sp macro="" textlink="">
      <xdr:nvSpPr>
        <xdr:cNvPr id="26" name="TextBox 25">
          <a:extLst>
            <a:ext uri="{FF2B5EF4-FFF2-40B4-BE49-F238E27FC236}">
              <a16:creationId xmlns:a16="http://schemas.microsoft.com/office/drawing/2014/main" id="{53312D2E-1ED2-8237-D2C4-ABA53700A71A}"/>
            </a:ext>
          </a:extLst>
        </xdr:cNvPr>
        <xdr:cNvSpPr txBox="1"/>
      </xdr:nvSpPr>
      <xdr:spPr>
        <a:xfrm>
          <a:off x="7539619" y="2703773"/>
          <a:ext cx="1005765" cy="303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Ship Mode </a:t>
          </a:r>
        </a:p>
      </xdr:txBody>
    </xdr:sp>
    <xdr:clientData/>
  </xdr:twoCellAnchor>
  <xdr:twoCellAnchor>
    <xdr:from>
      <xdr:col>13</xdr:col>
      <xdr:colOff>509011</xdr:colOff>
      <xdr:row>15</xdr:row>
      <xdr:rowOff>87454</xdr:rowOff>
    </xdr:from>
    <xdr:to>
      <xdr:col>13</xdr:col>
      <xdr:colOff>510916</xdr:colOff>
      <xdr:row>16</xdr:row>
      <xdr:rowOff>114193</xdr:rowOff>
    </xdr:to>
    <xdr:cxnSp macro="">
      <xdr:nvCxnSpPr>
        <xdr:cNvPr id="27" name="Straight Connector 26">
          <a:extLst>
            <a:ext uri="{FF2B5EF4-FFF2-40B4-BE49-F238E27FC236}">
              <a16:creationId xmlns:a16="http://schemas.microsoft.com/office/drawing/2014/main" id="{9E6DF5FC-BE7D-4AAE-81BD-FD4FABC11A6D}"/>
            </a:ext>
          </a:extLst>
        </xdr:cNvPr>
        <xdr:cNvCxnSpPr/>
      </xdr:nvCxnSpPr>
      <xdr:spPr>
        <a:xfrm>
          <a:off x="8433811" y="2841045"/>
          <a:ext cx="1905" cy="210312"/>
        </a:xfrm>
        <a:prstGeom prst="line">
          <a:avLst/>
        </a:prstGeom>
        <a:ln>
          <a:solidFill>
            <a:schemeClr val="bg1"/>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506473</xdr:colOff>
      <xdr:row>15</xdr:row>
      <xdr:rowOff>37309</xdr:rowOff>
    </xdr:from>
    <xdr:to>
      <xdr:col>16</xdr:col>
      <xdr:colOff>416825</xdr:colOff>
      <xdr:row>17</xdr:row>
      <xdr:rowOff>117991</xdr:rowOff>
    </xdr:to>
    <xdr:sp macro="" textlink="">
      <xdr:nvSpPr>
        <xdr:cNvPr id="28" name="TextBox 27">
          <a:extLst>
            <a:ext uri="{FF2B5EF4-FFF2-40B4-BE49-F238E27FC236}">
              <a16:creationId xmlns:a16="http://schemas.microsoft.com/office/drawing/2014/main" id="{35E952DF-8FEC-FE28-DFAF-A7ED698E515D}"/>
            </a:ext>
          </a:extLst>
        </xdr:cNvPr>
        <xdr:cNvSpPr txBox="1"/>
      </xdr:nvSpPr>
      <xdr:spPr>
        <a:xfrm>
          <a:off x="8407687" y="2758738"/>
          <a:ext cx="1733709" cy="443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Number</a:t>
          </a:r>
          <a:r>
            <a:rPr lang="en-US" sz="1400" b="1" baseline="0">
              <a:solidFill>
                <a:schemeClr val="bg1"/>
              </a:solidFill>
            </a:rPr>
            <a:t> Of O</a:t>
          </a:r>
          <a:r>
            <a:rPr lang="en-US" sz="1400" b="1">
              <a:solidFill>
                <a:schemeClr val="bg1"/>
              </a:solidFill>
            </a:rPr>
            <a:t>rders</a:t>
          </a:r>
        </a:p>
      </xdr:txBody>
    </xdr:sp>
    <xdr:clientData/>
  </xdr:twoCellAnchor>
  <xdr:twoCellAnchor>
    <xdr:from>
      <xdr:col>19</xdr:col>
      <xdr:colOff>403543</xdr:colOff>
      <xdr:row>10</xdr:row>
      <xdr:rowOff>131380</xdr:rowOff>
    </xdr:from>
    <xdr:to>
      <xdr:col>21</xdr:col>
      <xdr:colOff>449844</xdr:colOff>
      <xdr:row>16</xdr:row>
      <xdr:rowOff>162661</xdr:rowOff>
    </xdr:to>
    <xdr:graphicFrame macro="">
      <xdr:nvGraphicFramePr>
        <xdr:cNvPr id="31" name="Chart 30">
          <a:extLst>
            <a:ext uri="{FF2B5EF4-FFF2-40B4-BE49-F238E27FC236}">
              <a16:creationId xmlns:a16="http://schemas.microsoft.com/office/drawing/2014/main" id="{87989569-1CBA-40D0-965F-B7286F02F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30902</xdr:colOff>
      <xdr:row>12</xdr:row>
      <xdr:rowOff>118298</xdr:rowOff>
    </xdr:from>
    <xdr:to>
      <xdr:col>21</xdr:col>
      <xdr:colOff>348625</xdr:colOff>
      <xdr:row>15</xdr:row>
      <xdr:rowOff>118298</xdr:rowOff>
    </xdr:to>
    <xdr:sp macro="" textlink="Calculations!$EN$16">
      <xdr:nvSpPr>
        <xdr:cNvPr id="32" name="TextBox 31">
          <a:extLst>
            <a:ext uri="{FF2B5EF4-FFF2-40B4-BE49-F238E27FC236}">
              <a16:creationId xmlns:a16="http://schemas.microsoft.com/office/drawing/2014/main" id="{D0847772-5849-0C71-D3D1-DF54FEBFA84B}"/>
            </a:ext>
          </a:extLst>
        </xdr:cNvPr>
        <xdr:cNvSpPr txBox="1"/>
      </xdr:nvSpPr>
      <xdr:spPr>
        <a:xfrm>
          <a:off x="12222902" y="2325470"/>
          <a:ext cx="927323" cy="551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519106-33C6-47F9-A675-A29067BC86A1}" type="TxLink">
            <a:rPr lang="en-US" sz="1600" b="0" i="0" u="none" strike="noStrike">
              <a:solidFill>
                <a:schemeClr val="bg1"/>
              </a:solidFill>
              <a:latin typeface="Aptos Narrow"/>
            </a:rPr>
            <a:pPr/>
            <a:t>98.49%</a:t>
          </a:fld>
          <a:endParaRPr lang="en-US" sz="1600">
            <a:solidFill>
              <a:schemeClr val="bg1"/>
            </a:solidFill>
          </a:endParaRPr>
        </a:p>
      </xdr:txBody>
    </xdr:sp>
    <xdr:clientData/>
  </xdr:twoCellAnchor>
  <xdr:twoCellAnchor>
    <xdr:from>
      <xdr:col>19</xdr:col>
      <xdr:colOff>122723</xdr:colOff>
      <xdr:row>9</xdr:row>
      <xdr:rowOff>80315</xdr:rowOff>
    </xdr:from>
    <xdr:to>
      <xdr:col>22</xdr:col>
      <xdr:colOff>220720</xdr:colOff>
      <xdr:row>11</xdr:row>
      <xdr:rowOff>116173</xdr:rowOff>
    </xdr:to>
    <xdr:sp macro="" textlink="">
      <xdr:nvSpPr>
        <xdr:cNvPr id="34" name="TextBox 33">
          <a:extLst>
            <a:ext uri="{FF2B5EF4-FFF2-40B4-BE49-F238E27FC236}">
              <a16:creationId xmlns:a16="http://schemas.microsoft.com/office/drawing/2014/main" id="{B38C88A7-BA40-4660-4CE1-CDC3071F7501}"/>
            </a:ext>
          </a:extLst>
        </xdr:cNvPr>
        <xdr:cNvSpPr txBox="1"/>
      </xdr:nvSpPr>
      <xdr:spPr>
        <a:xfrm>
          <a:off x="11705123" y="1735694"/>
          <a:ext cx="1926797" cy="403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Repeat Customer Rate</a:t>
          </a:r>
          <a:endParaRPr lang="en-US" sz="1400">
            <a:solidFill>
              <a:schemeClr val="bg1"/>
            </a:solidFill>
          </a:endParaRPr>
        </a:p>
      </xdr:txBody>
    </xdr:sp>
    <xdr:clientData/>
  </xdr:twoCellAnchor>
  <xdr:twoCellAnchor>
    <xdr:from>
      <xdr:col>19</xdr:col>
      <xdr:colOff>47006</xdr:colOff>
      <xdr:row>4</xdr:row>
      <xdr:rowOff>30480</xdr:rowOff>
    </xdr:from>
    <xdr:to>
      <xdr:col>22</xdr:col>
      <xdr:colOff>197649</xdr:colOff>
      <xdr:row>8</xdr:row>
      <xdr:rowOff>41365</xdr:rowOff>
    </xdr:to>
    <xdr:sp macro="" textlink="">
      <xdr:nvSpPr>
        <xdr:cNvPr id="35" name="Rectangle: Rounded Corners 34">
          <a:extLst>
            <a:ext uri="{FF2B5EF4-FFF2-40B4-BE49-F238E27FC236}">
              <a16:creationId xmlns:a16="http://schemas.microsoft.com/office/drawing/2014/main" id="{4218FA13-BD3F-45CF-BE1A-99BEEE9B9601}"/>
            </a:ext>
          </a:extLst>
        </xdr:cNvPr>
        <xdr:cNvSpPr/>
      </xdr:nvSpPr>
      <xdr:spPr>
        <a:xfrm>
          <a:off x="11629406" y="766204"/>
          <a:ext cx="1979443" cy="746609"/>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600" b="1" kern="1200">
            <a:solidFill>
              <a:schemeClr val="bg1"/>
            </a:solidFill>
            <a:ea typeface="+mn-ea"/>
            <a:cs typeface="+mn-cs"/>
          </a:endParaRPr>
        </a:p>
      </xdr:txBody>
    </xdr:sp>
    <xdr:clientData/>
  </xdr:twoCellAnchor>
  <xdr:twoCellAnchor editAs="oneCell">
    <xdr:from>
      <xdr:col>19</xdr:col>
      <xdr:colOff>156941</xdr:colOff>
      <xdr:row>18</xdr:row>
      <xdr:rowOff>22860</xdr:rowOff>
    </xdr:from>
    <xdr:to>
      <xdr:col>19</xdr:col>
      <xdr:colOff>476981</xdr:colOff>
      <xdr:row>19</xdr:row>
      <xdr:rowOff>133457</xdr:rowOff>
    </xdr:to>
    <xdr:pic>
      <xdr:nvPicPr>
        <xdr:cNvPr id="39" name="Picture 38">
          <a:extLst>
            <a:ext uri="{FF2B5EF4-FFF2-40B4-BE49-F238E27FC236}">
              <a16:creationId xmlns:a16="http://schemas.microsoft.com/office/drawing/2014/main" id="{CD15275A-1E98-486E-94CB-C7344CF0A50D}"/>
            </a:ext>
          </a:extLst>
        </xdr:cNvPr>
        <xdr:cNvPicPr>
          <a:picLocks noChangeAspect="1"/>
        </xdr:cNvPicPr>
      </xdr:nvPicPr>
      <xdr:blipFill>
        <a:blip xmlns:r="http://schemas.openxmlformats.org/officeDocument/2006/relationships" r:embed="rId12">
          <a:duotone>
            <a:schemeClr val="accent4">
              <a:shade val="45000"/>
              <a:satMod val="135000"/>
            </a:schemeClr>
            <a:prstClr val="white"/>
          </a:duotone>
        </a:blip>
        <a:stretch>
          <a:fillRect/>
        </a:stretch>
      </xdr:blipFill>
      <xdr:spPr>
        <a:xfrm>
          <a:off x="11758517" y="3292900"/>
          <a:ext cx="320040" cy="292266"/>
        </a:xfrm>
        <a:prstGeom prst="rect">
          <a:avLst/>
        </a:prstGeom>
      </xdr:spPr>
    </xdr:pic>
    <xdr:clientData/>
  </xdr:twoCellAnchor>
  <xdr:twoCellAnchor editAs="oneCell">
    <xdr:from>
      <xdr:col>19</xdr:col>
      <xdr:colOff>156941</xdr:colOff>
      <xdr:row>20</xdr:row>
      <xdr:rowOff>48803</xdr:rowOff>
    </xdr:from>
    <xdr:to>
      <xdr:col>19</xdr:col>
      <xdr:colOff>476981</xdr:colOff>
      <xdr:row>21</xdr:row>
      <xdr:rowOff>178266</xdr:rowOff>
    </xdr:to>
    <xdr:pic>
      <xdr:nvPicPr>
        <xdr:cNvPr id="40" name="Picture 39">
          <a:extLst>
            <a:ext uri="{FF2B5EF4-FFF2-40B4-BE49-F238E27FC236}">
              <a16:creationId xmlns:a16="http://schemas.microsoft.com/office/drawing/2014/main" id="{CF34D78F-4390-4913-92F1-70F67C664787}"/>
            </a:ext>
          </a:extLst>
        </xdr:cNvPr>
        <xdr:cNvPicPr>
          <a:picLocks noChangeAspect="1"/>
        </xdr:cNvPicPr>
      </xdr:nvPicPr>
      <xdr:blipFill>
        <a:blip xmlns:r="http://schemas.openxmlformats.org/officeDocument/2006/relationships" r:embed="rId13">
          <a:duotone>
            <a:prstClr val="black"/>
            <a:schemeClr val="accent5">
              <a:tint val="45000"/>
              <a:satMod val="400000"/>
            </a:schemeClr>
          </a:duotone>
        </a:blip>
        <a:stretch>
          <a:fillRect/>
        </a:stretch>
      </xdr:blipFill>
      <xdr:spPr>
        <a:xfrm>
          <a:off x="11758517" y="3682180"/>
          <a:ext cx="320040" cy="311132"/>
        </a:xfrm>
        <a:prstGeom prst="rect">
          <a:avLst/>
        </a:prstGeom>
      </xdr:spPr>
    </xdr:pic>
    <xdr:clientData/>
  </xdr:twoCellAnchor>
  <xdr:twoCellAnchor editAs="oneCell">
    <xdr:from>
      <xdr:col>19</xdr:col>
      <xdr:colOff>156941</xdr:colOff>
      <xdr:row>22</xdr:row>
      <xdr:rowOff>93610</xdr:rowOff>
    </xdr:from>
    <xdr:to>
      <xdr:col>19</xdr:col>
      <xdr:colOff>476981</xdr:colOff>
      <xdr:row>24</xdr:row>
      <xdr:rowOff>34594</xdr:rowOff>
    </xdr:to>
    <xdr:pic>
      <xdr:nvPicPr>
        <xdr:cNvPr id="41" name="Picture 40">
          <a:extLst>
            <a:ext uri="{FF2B5EF4-FFF2-40B4-BE49-F238E27FC236}">
              <a16:creationId xmlns:a16="http://schemas.microsoft.com/office/drawing/2014/main" id="{0E985226-B361-40D4-A55E-BF0A3BA1AF19}"/>
            </a:ext>
          </a:extLst>
        </xdr:cNvPr>
        <xdr:cNvPicPr>
          <a:picLocks noChangeAspect="1"/>
        </xdr:cNvPicPr>
      </xdr:nvPicPr>
      <xdr:blipFill>
        <a:blip xmlns:r="http://schemas.openxmlformats.org/officeDocument/2006/relationships" r:embed="rId14"/>
        <a:stretch>
          <a:fillRect/>
        </a:stretch>
      </xdr:blipFill>
      <xdr:spPr>
        <a:xfrm>
          <a:off x="11758517" y="4090325"/>
          <a:ext cx="320040" cy="304322"/>
        </a:xfrm>
        <a:prstGeom prst="rect">
          <a:avLst/>
        </a:prstGeom>
      </xdr:spPr>
    </xdr:pic>
    <xdr:clientData/>
  </xdr:twoCellAnchor>
  <xdr:twoCellAnchor>
    <xdr:from>
      <xdr:col>4</xdr:col>
      <xdr:colOff>203812</xdr:colOff>
      <xdr:row>4</xdr:row>
      <xdr:rowOff>30480</xdr:rowOff>
    </xdr:from>
    <xdr:to>
      <xdr:col>11</xdr:col>
      <xdr:colOff>41626</xdr:colOff>
      <xdr:row>14</xdr:row>
      <xdr:rowOff>30480</xdr:rowOff>
    </xdr:to>
    <xdr:sp macro="" textlink="">
      <xdr:nvSpPr>
        <xdr:cNvPr id="33" name="Rectangle: Rounded Corners 32">
          <a:extLst>
            <a:ext uri="{FF2B5EF4-FFF2-40B4-BE49-F238E27FC236}">
              <a16:creationId xmlns:a16="http://schemas.microsoft.com/office/drawing/2014/main" id="{1B77C64B-0549-4C7A-B667-31B3A345C565}"/>
            </a:ext>
          </a:extLst>
        </xdr:cNvPr>
        <xdr:cNvSpPr/>
      </xdr:nvSpPr>
      <xdr:spPr>
        <a:xfrm>
          <a:off x="2658046" y="742999"/>
          <a:ext cx="4132723" cy="1781299"/>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203812</xdr:colOff>
      <xdr:row>14</xdr:row>
      <xdr:rowOff>149084</xdr:rowOff>
    </xdr:from>
    <xdr:to>
      <xdr:col>11</xdr:col>
      <xdr:colOff>41626</xdr:colOff>
      <xdr:row>24</xdr:row>
      <xdr:rowOff>149084</xdr:rowOff>
    </xdr:to>
    <xdr:sp macro="" textlink="">
      <xdr:nvSpPr>
        <xdr:cNvPr id="44" name="Rectangle: Rounded Corners 43">
          <a:extLst>
            <a:ext uri="{FF2B5EF4-FFF2-40B4-BE49-F238E27FC236}">
              <a16:creationId xmlns:a16="http://schemas.microsoft.com/office/drawing/2014/main" id="{CCC52E3D-0439-456E-B428-5EF09611DB51}"/>
            </a:ext>
          </a:extLst>
        </xdr:cNvPr>
        <xdr:cNvSpPr/>
      </xdr:nvSpPr>
      <xdr:spPr>
        <a:xfrm>
          <a:off x="2658046" y="2642902"/>
          <a:ext cx="4132723" cy="1781299"/>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539876</xdr:colOff>
      <xdr:row>4</xdr:row>
      <xdr:rowOff>144906</xdr:rowOff>
    </xdr:from>
    <xdr:to>
      <xdr:col>5</xdr:col>
      <xdr:colOff>111897</xdr:colOff>
      <xdr:row>5</xdr:row>
      <xdr:rowOff>148490</xdr:rowOff>
    </xdr:to>
    <xdr:sp macro="" textlink="">
      <xdr:nvSpPr>
        <xdr:cNvPr id="46" name="Oval 45">
          <a:extLst>
            <a:ext uri="{FF2B5EF4-FFF2-40B4-BE49-F238E27FC236}">
              <a16:creationId xmlns:a16="http://schemas.microsoft.com/office/drawing/2014/main" id="{110EB206-A5E0-4DD5-8E9C-0800947A4C82}"/>
            </a:ext>
          </a:extLst>
        </xdr:cNvPr>
        <xdr:cNvSpPr/>
      </xdr:nvSpPr>
      <xdr:spPr>
        <a:xfrm>
          <a:off x="2973727" y="872787"/>
          <a:ext cx="180483" cy="185554"/>
        </a:xfrm>
        <a:prstGeom prst="ellipse">
          <a:avLst/>
        </a:prstGeom>
        <a:solidFill>
          <a:srgbClr val="7030A0"/>
        </a:solidFill>
        <a:ln w="12700">
          <a:solidFill>
            <a:srgbClr val="181B4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endParaRPr>
        </a:p>
      </xdr:txBody>
    </xdr:sp>
    <xdr:clientData/>
  </xdr:twoCellAnchor>
  <xdr:twoCellAnchor>
    <xdr:from>
      <xdr:col>5</xdr:col>
      <xdr:colOff>115235</xdr:colOff>
      <xdr:row>4</xdr:row>
      <xdr:rowOff>83103</xdr:rowOff>
    </xdr:from>
    <xdr:to>
      <xdr:col>9</xdr:col>
      <xdr:colOff>430545</xdr:colOff>
      <xdr:row>6</xdr:row>
      <xdr:rowOff>25043</xdr:rowOff>
    </xdr:to>
    <xdr:sp macro="" textlink="">
      <xdr:nvSpPr>
        <xdr:cNvPr id="45" name="TextBox 44">
          <a:extLst>
            <a:ext uri="{FF2B5EF4-FFF2-40B4-BE49-F238E27FC236}">
              <a16:creationId xmlns:a16="http://schemas.microsoft.com/office/drawing/2014/main" id="{4CE23857-99C3-473A-AD5A-D8E620554B4A}"/>
            </a:ext>
          </a:extLst>
        </xdr:cNvPr>
        <xdr:cNvSpPr txBox="1"/>
      </xdr:nvSpPr>
      <xdr:spPr>
        <a:xfrm>
          <a:off x="3154164" y="808817"/>
          <a:ext cx="2746452" cy="304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bg1"/>
              </a:solidFill>
            </a:rPr>
            <a:t>Top 5 Customers by Net Profit </a:t>
          </a:r>
        </a:p>
        <a:p>
          <a:endParaRPr lang="en-US" sz="1400" b="1">
            <a:solidFill>
              <a:schemeClr val="bg1"/>
            </a:solidFill>
          </a:endParaRPr>
        </a:p>
      </xdr:txBody>
    </xdr:sp>
    <xdr:clientData/>
  </xdr:twoCellAnchor>
  <xdr:twoCellAnchor>
    <xdr:from>
      <xdr:col>4</xdr:col>
      <xdr:colOff>224431</xdr:colOff>
      <xdr:row>5</xdr:row>
      <xdr:rowOff>70374</xdr:rowOff>
    </xdr:from>
    <xdr:to>
      <xdr:col>11</xdr:col>
      <xdr:colOff>62246</xdr:colOff>
      <xdr:row>14</xdr:row>
      <xdr:rowOff>61409</xdr:rowOff>
    </xdr:to>
    <xdr:graphicFrame macro="">
      <xdr:nvGraphicFramePr>
        <xdr:cNvPr id="29" name="Chart 28">
          <a:extLst>
            <a:ext uri="{FF2B5EF4-FFF2-40B4-BE49-F238E27FC236}">
              <a16:creationId xmlns:a16="http://schemas.microsoft.com/office/drawing/2014/main" id="{373D293D-FA25-4C0A-813C-49B4C4204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240568</xdr:colOff>
      <xdr:row>16</xdr:row>
      <xdr:rowOff>76200</xdr:rowOff>
    </xdr:from>
    <xdr:to>
      <xdr:col>11</xdr:col>
      <xdr:colOff>157644</xdr:colOff>
      <xdr:row>25</xdr:row>
      <xdr:rowOff>3853</xdr:rowOff>
    </xdr:to>
    <xdr:graphicFrame macro="">
      <xdr:nvGraphicFramePr>
        <xdr:cNvPr id="30" name="Chart 29">
          <a:extLst>
            <a:ext uri="{FF2B5EF4-FFF2-40B4-BE49-F238E27FC236}">
              <a16:creationId xmlns:a16="http://schemas.microsoft.com/office/drawing/2014/main" id="{873FEFB9-3191-48A8-BF54-7C54261AD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113764</xdr:colOff>
      <xdr:row>15</xdr:row>
      <xdr:rowOff>31018</xdr:rowOff>
    </xdr:from>
    <xdr:to>
      <xdr:col>9</xdr:col>
      <xdr:colOff>429074</xdr:colOff>
      <xdr:row>16</xdr:row>
      <xdr:rowOff>156091</xdr:rowOff>
    </xdr:to>
    <xdr:sp macro="" textlink="">
      <xdr:nvSpPr>
        <xdr:cNvPr id="43" name="TextBox 42">
          <a:extLst>
            <a:ext uri="{FF2B5EF4-FFF2-40B4-BE49-F238E27FC236}">
              <a16:creationId xmlns:a16="http://schemas.microsoft.com/office/drawing/2014/main" id="{4C10D617-D8BE-B7B1-822F-4321F2470852}"/>
            </a:ext>
          </a:extLst>
        </xdr:cNvPr>
        <xdr:cNvSpPr txBox="1"/>
      </xdr:nvSpPr>
      <xdr:spPr>
        <a:xfrm>
          <a:off x="3152693" y="2752447"/>
          <a:ext cx="2746452" cy="306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bg1"/>
              </a:solidFill>
              <a:latin typeface="+mn-lt"/>
              <a:ea typeface="+mn-ea"/>
              <a:cs typeface="+mn-cs"/>
            </a:rPr>
            <a:t>Top 5 Customers by Orders </a:t>
          </a:r>
          <a:endParaRPr lang="en-US" sz="1400" b="1">
            <a:solidFill>
              <a:schemeClr val="bg1"/>
            </a:solidFill>
          </a:endParaRPr>
        </a:p>
      </xdr:txBody>
    </xdr:sp>
    <xdr:clientData/>
  </xdr:twoCellAnchor>
  <xdr:twoCellAnchor>
    <xdr:from>
      <xdr:col>4</xdr:col>
      <xdr:colOff>550522</xdr:colOff>
      <xdr:row>15</xdr:row>
      <xdr:rowOff>94129</xdr:rowOff>
    </xdr:from>
    <xdr:to>
      <xdr:col>5</xdr:col>
      <xdr:colOff>123802</xdr:colOff>
      <xdr:row>16</xdr:row>
      <xdr:rowOff>97714</xdr:rowOff>
    </xdr:to>
    <xdr:sp macro="" textlink="">
      <xdr:nvSpPr>
        <xdr:cNvPr id="42" name="Oval 41">
          <a:extLst>
            <a:ext uri="{FF2B5EF4-FFF2-40B4-BE49-F238E27FC236}">
              <a16:creationId xmlns:a16="http://schemas.microsoft.com/office/drawing/2014/main" id="{1E3594DF-AC83-48CB-A3D4-ECE9FB095D53}"/>
            </a:ext>
          </a:extLst>
        </xdr:cNvPr>
        <xdr:cNvSpPr/>
      </xdr:nvSpPr>
      <xdr:spPr>
        <a:xfrm>
          <a:off x="3004756" y="2766077"/>
          <a:ext cx="186838" cy="181715"/>
        </a:xfrm>
        <a:prstGeom prst="ellipse">
          <a:avLst/>
        </a:prstGeom>
        <a:solidFill>
          <a:schemeClr val="accent1">
            <a:lumMod val="60000"/>
            <a:lumOff val="40000"/>
          </a:schemeClr>
        </a:solidFill>
        <a:ln w="12700">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endParaRPr>
        </a:p>
      </xdr:txBody>
    </xdr:sp>
    <xdr:clientData/>
  </xdr:twoCellAnchor>
  <xdr:twoCellAnchor>
    <xdr:from>
      <xdr:col>20</xdr:col>
      <xdr:colOff>124370</xdr:colOff>
      <xdr:row>4</xdr:row>
      <xdr:rowOff>99846</xdr:rowOff>
    </xdr:from>
    <xdr:to>
      <xdr:col>21</xdr:col>
      <xdr:colOff>88754</xdr:colOff>
      <xdr:row>7</xdr:row>
      <xdr:rowOff>21019</xdr:rowOff>
    </xdr:to>
    <xdr:sp macro="" textlink="Calculations!EW17">
      <xdr:nvSpPr>
        <xdr:cNvPr id="47" name="TextBox 46">
          <a:extLst>
            <a:ext uri="{FF2B5EF4-FFF2-40B4-BE49-F238E27FC236}">
              <a16:creationId xmlns:a16="http://schemas.microsoft.com/office/drawing/2014/main" id="{C7D79EF7-1A28-7479-4547-41EE4E7ABF6B}"/>
            </a:ext>
          </a:extLst>
        </xdr:cNvPr>
        <xdr:cNvSpPr txBox="1"/>
      </xdr:nvSpPr>
      <xdr:spPr>
        <a:xfrm>
          <a:off x="12316370" y="835570"/>
          <a:ext cx="573984" cy="472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149BE4-C3E2-43C0-9999-A984EABCF7D3}" type="TxLink">
            <a:rPr lang="en-US" sz="2000" b="1" i="0" u="none" strike="noStrike">
              <a:solidFill>
                <a:schemeClr val="bg1"/>
              </a:solidFill>
              <a:latin typeface="Aptos Narrow"/>
            </a:rPr>
            <a:pPr/>
            <a:t>793</a:t>
          </a:fld>
          <a:endParaRPr lang="en-US" sz="2000" b="1">
            <a:solidFill>
              <a:schemeClr val="bg1"/>
            </a:solidFill>
          </a:endParaRPr>
        </a:p>
      </xdr:txBody>
    </xdr:sp>
    <xdr:clientData/>
  </xdr:twoCellAnchor>
  <xdr:twoCellAnchor>
    <xdr:from>
      <xdr:col>19</xdr:col>
      <xdr:colOff>273255</xdr:colOff>
      <xdr:row>6</xdr:row>
      <xdr:rowOff>42041</xdr:rowOff>
    </xdr:from>
    <xdr:to>
      <xdr:col>21</xdr:col>
      <xdr:colOff>599090</xdr:colOff>
      <xdr:row>8</xdr:row>
      <xdr:rowOff>42041</xdr:rowOff>
    </xdr:to>
    <xdr:sp macro="" textlink="Calculations!EW18">
      <xdr:nvSpPr>
        <xdr:cNvPr id="48" name="TextBox 47">
          <a:extLst>
            <a:ext uri="{FF2B5EF4-FFF2-40B4-BE49-F238E27FC236}">
              <a16:creationId xmlns:a16="http://schemas.microsoft.com/office/drawing/2014/main" id="{CA8A1244-866F-7D8C-8141-33338626A530}"/>
            </a:ext>
          </a:extLst>
        </xdr:cNvPr>
        <xdr:cNvSpPr txBox="1"/>
      </xdr:nvSpPr>
      <xdr:spPr>
        <a:xfrm>
          <a:off x="11855655" y="1145627"/>
          <a:ext cx="1545035" cy="367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7DB475-3A8F-44AC-A18C-4D1D1C6E9E3C}" type="TxLink">
            <a:rPr lang="en-US" sz="1600" b="0" i="0" u="none" strike="noStrike">
              <a:solidFill>
                <a:schemeClr val="bg1"/>
              </a:solidFill>
              <a:latin typeface="Aptos Narrow"/>
            </a:rPr>
            <a:pPr/>
            <a:t>Total Customers</a:t>
          </a:fld>
          <a:endParaRPr lang="en-US" sz="1600">
            <a:solidFill>
              <a:schemeClr val="bg1"/>
            </a:solidFill>
          </a:endParaRPr>
        </a:p>
      </xdr:txBody>
    </xdr:sp>
    <xdr:clientData/>
  </xdr:twoCellAnchor>
  <xdr:twoCellAnchor>
    <xdr:from>
      <xdr:col>19</xdr:col>
      <xdr:colOff>578072</xdr:colOff>
      <xdr:row>18</xdr:row>
      <xdr:rowOff>33784</xdr:rowOff>
    </xdr:from>
    <xdr:to>
      <xdr:col>21</xdr:col>
      <xdr:colOff>86338</xdr:colOff>
      <xdr:row>19</xdr:row>
      <xdr:rowOff>112611</xdr:rowOff>
    </xdr:to>
    <xdr:sp macro="" textlink="Calculations!EX18">
      <xdr:nvSpPr>
        <xdr:cNvPr id="49" name="TextBox 48">
          <a:extLst>
            <a:ext uri="{FF2B5EF4-FFF2-40B4-BE49-F238E27FC236}">
              <a16:creationId xmlns:a16="http://schemas.microsoft.com/office/drawing/2014/main" id="{E8E6996A-B2DB-FF6D-22DC-F3C795CB3B89}"/>
            </a:ext>
          </a:extLst>
        </xdr:cNvPr>
        <xdr:cNvSpPr txBox="1"/>
      </xdr:nvSpPr>
      <xdr:spPr>
        <a:xfrm>
          <a:off x="12131944" y="3344543"/>
          <a:ext cx="724463" cy="262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44405E-C3E6-4378-B31C-94664851FF02}" type="TxLink">
            <a:rPr lang="en-US" sz="1600" b="0" i="0" u="none" strike="noStrike">
              <a:solidFill>
                <a:schemeClr val="bg1"/>
              </a:solidFill>
              <a:latin typeface="Aptos Narrow"/>
            </a:rPr>
            <a:pPr/>
            <a:t>States</a:t>
          </a:fld>
          <a:endParaRPr lang="en-US" sz="1600">
            <a:solidFill>
              <a:schemeClr val="bg1"/>
            </a:solidFill>
          </a:endParaRPr>
        </a:p>
      </xdr:txBody>
    </xdr:sp>
    <xdr:clientData/>
  </xdr:twoCellAnchor>
  <xdr:twoCellAnchor>
    <xdr:from>
      <xdr:col>19</xdr:col>
      <xdr:colOff>487982</xdr:colOff>
      <xdr:row>22</xdr:row>
      <xdr:rowOff>67565</xdr:rowOff>
    </xdr:from>
    <xdr:to>
      <xdr:col>21</xdr:col>
      <xdr:colOff>198949</xdr:colOff>
      <xdr:row>23</xdr:row>
      <xdr:rowOff>157654</xdr:rowOff>
    </xdr:to>
    <xdr:sp macro="" textlink="Calculations!EZ18">
      <xdr:nvSpPr>
        <xdr:cNvPr id="50" name="TextBox 49">
          <a:extLst>
            <a:ext uri="{FF2B5EF4-FFF2-40B4-BE49-F238E27FC236}">
              <a16:creationId xmlns:a16="http://schemas.microsoft.com/office/drawing/2014/main" id="{F363E1FD-B86D-5170-ADE6-C21D0656C976}"/>
            </a:ext>
          </a:extLst>
        </xdr:cNvPr>
        <xdr:cNvSpPr txBox="1"/>
      </xdr:nvSpPr>
      <xdr:spPr>
        <a:xfrm flipH="1">
          <a:off x="12041854" y="4114048"/>
          <a:ext cx="927164" cy="274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C82BBB-E2AC-484B-9BA2-02E5875B518C}" type="TxLink">
            <a:rPr lang="en-US" sz="1600" b="0" i="0" u="none" strike="noStrike">
              <a:solidFill>
                <a:schemeClr val="bg1"/>
              </a:solidFill>
              <a:latin typeface="Aptos Narrow"/>
            </a:rPr>
            <a:pPr/>
            <a:t>Segment</a:t>
          </a:fld>
          <a:endParaRPr lang="en-US" sz="1600">
            <a:solidFill>
              <a:schemeClr val="bg1"/>
            </a:solidFill>
          </a:endParaRPr>
        </a:p>
      </xdr:txBody>
    </xdr:sp>
    <xdr:clientData/>
  </xdr:twoCellAnchor>
  <xdr:twoCellAnchor>
    <xdr:from>
      <xdr:col>19</xdr:col>
      <xdr:colOff>593086</xdr:colOff>
      <xdr:row>20</xdr:row>
      <xdr:rowOff>46925</xdr:rowOff>
    </xdr:from>
    <xdr:to>
      <xdr:col>21</xdr:col>
      <xdr:colOff>180180</xdr:colOff>
      <xdr:row>22</xdr:row>
      <xdr:rowOff>58186</xdr:rowOff>
    </xdr:to>
    <xdr:sp macro="" textlink="Calculations!EY18">
      <xdr:nvSpPr>
        <xdr:cNvPr id="51" name="TextBox 50">
          <a:extLst>
            <a:ext uri="{FF2B5EF4-FFF2-40B4-BE49-F238E27FC236}">
              <a16:creationId xmlns:a16="http://schemas.microsoft.com/office/drawing/2014/main" id="{190279FF-1175-492E-85AB-171BB289EA58}"/>
            </a:ext>
          </a:extLst>
        </xdr:cNvPr>
        <xdr:cNvSpPr txBox="1"/>
      </xdr:nvSpPr>
      <xdr:spPr>
        <a:xfrm>
          <a:off x="12146958" y="3725546"/>
          <a:ext cx="803291" cy="379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C32994-319A-4EBE-B546-35162C40060B}" type="TxLink">
            <a:rPr lang="en-US" sz="1600" b="0" i="0" u="none" strike="noStrike">
              <a:solidFill>
                <a:schemeClr val="bg1"/>
              </a:solidFill>
              <a:latin typeface="Aptos Narrow"/>
            </a:rPr>
            <a:pPr/>
            <a:t>Cites</a:t>
          </a:fld>
          <a:endParaRPr lang="en-US" sz="1600">
            <a:solidFill>
              <a:schemeClr val="bg1"/>
            </a:solidFill>
          </a:endParaRPr>
        </a:p>
      </xdr:txBody>
    </xdr:sp>
    <xdr:clientData/>
  </xdr:twoCellAnchor>
  <xdr:twoCellAnchor>
    <xdr:from>
      <xdr:col>21</xdr:col>
      <xdr:colOff>184611</xdr:colOff>
      <xdr:row>18</xdr:row>
      <xdr:rowOff>27494</xdr:rowOff>
    </xdr:from>
    <xdr:to>
      <xdr:col>22</xdr:col>
      <xdr:colOff>298518</xdr:colOff>
      <xdr:row>20</xdr:row>
      <xdr:rowOff>137473</xdr:rowOff>
    </xdr:to>
    <xdr:sp macro="" textlink="Calculations!EX17">
      <xdr:nvSpPr>
        <xdr:cNvPr id="52" name="TextBox 51">
          <a:extLst>
            <a:ext uri="{FF2B5EF4-FFF2-40B4-BE49-F238E27FC236}">
              <a16:creationId xmlns:a16="http://schemas.microsoft.com/office/drawing/2014/main" id="{271906EC-9260-4E84-958E-AE39C69D32DC}"/>
            </a:ext>
          </a:extLst>
        </xdr:cNvPr>
        <xdr:cNvSpPr txBox="1"/>
      </xdr:nvSpPr>
      <xdr:spPr>
        <a:xfrm>
          <a:off x="12969714" y="3350442"/>
          <a:ext cx="722722" cy="479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4EAB3E-D6A3-49CE-BBA5-15F1B400E782}" type="TxLink">
            <a:rPr lang="en-US" sz="1600" b="1" i="0" u="none" strike="noStrike">
              <a:solidFill>
                <a:schemeClr val="bg1"/>
              </a:solidFill>
              <a:latin typeface="Aptos Narrow"/>
            </a:rPr>
            <a:pPr/>
            <a:t>41</a:t>
          </a:fld>
          <a:endParaRPr lang="en-US" sz="1600" b="1">
            <a:solidFill>
              <a:schemeClr val="bg1"/>
            </a:solidFill>
          </a:endParaRPr>
        </a:p>
      </xdr:txBody>
    </xdr:sp>
    <xdr:clientData/>
  </xdr:twoCellAnchor>
  <xdr:twoCellAnchor>
    <xdr:from>
      <xdr:col>21</xdr:col>
      <xdr:colOff>140619</xdr:colOff>
      <xdr:row>20</xdr:row>
      <xdr:rowOff>46340</xdr:rowOff>
    </xdr:from>
    <xdr:to>
      <xdr:col>22</xdr:col>
      <xdr:colOff>254526</xdr:colOff>
      <xdr:row>22</xdr:row>
      <xdr:rowOff>156320</xdr:rowOff>
    </xdr:to>
    <xdr:sp macro="" textlink="Calculations!EY17">
      <xdr:nvSpPr>
        <xdr:cNvPr id="53" name="TextBox 52">
          <a:extLst>
            <a:ext uri="{FF2B5EF4-FFF2-40B4-BE49-F238E27FC236}">
              <a16:creationId xmlns:a16="http://schemas.microsoft.com/office/drawing/2014/main" id="{B3DA1208-D50C-4A8B-9A1A-7F58A793C6F0}"/>
            </a:ext>
          </a:extLst>
        </xdr:cNvPr>
        <xdr:cNvSpPr txBox="1"/>
      </xdr:nvSpPr>
      <xdr:spPr>
        <a:xfrm>
          <a:off x="12925722" y="3738505"/>
          <a:ext cx="722722" cy="479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477481-6C60-41A0-B691-45CC03933744}" type="TxLink">
            <a:rPr lang="en-US" sz="1600" b="1" i="0" u="none" strike="noStrike">
              <a:solidFill>
                <a:schemeClr val="bg1"/>
              </a:solidFill>
              <a:latin typeface="Aptos Narrow"/>
            </a:rPr>
            <a:pPr/>
            <a:t>252</a:t>
          </a:fld>
          <a:endParaRPr lang="en-US" sz="1600" b="1">
            <a:solidFill>
              <a:schemeClr val="bg1"/>
            </a:solidFill>
          </a:endParaRPr>
        </a:p>
      </xdr:txBody>
    </xdr:sp>
    <xdr:clientData/>
  </xdr:twoCellAnchor>
  <xdr:twoCellAnchor>
    <xdr:from>
      <xdr:col>21</xdr:col>
      <xdr:colOff>265523</xdr:colOff>
      <xdr:row>22</xdr:row>
      <xdr:rowOff>69123</xdr:rowOff>
    </xdr:from>
    <xdr:to>
      <xdr:col>22</xdr:col>
      <xdr:colOff>379430</xdr:colOff>
      <xdr:row>24</xdr:row>
      <xdr:rowOff>179102</xdr:rowOff>
    </xdr:to>
    <xdr:sp macro="" textlink="Calculations!EZ17">
      <xdr:nvSpPr>
        <xdr:cNvPr id="54" name="TextBox 53">
          <a:extLst>
            <a:ext uri="{FF2B5EF4-FFF2-40B4-BE49-F238E27FC236}">
              <a16:creationId xmlns:a16="http://schemas.microsoft.com/office/drawing/2014/main" id="{8D5DC624-A0B9-4B51-96A6-F798FF713311}"/>
            </a:ext>
          </a:extLst>
        </xdr:cNvPr>
        <xdr:cNvSpPr txBox="1"/>
      </xdr:nvSpPr>
      <xdr:spPr>
        <a:xfrm>
          <a:off x="13050626" y="4130504"/>
          <a:ext cx="722722" cy="479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14B9FF-2475-4C4D-A02C-D2FE7D095786}" type="TxLink">
            <a:rPr lang="en-US" sz="1600" b="1" i="0" u="none" strike="noStrike">
              <a:solidFill>
                <a:schemeClr val="bg1"/>
              </a:solidFill>
              <a:latin typeface="Aptos Narrow"/>
            </a:rPr>
            <a:pPr/>
            <a:t>3</a:t>
          </a:fld>
          <a:endParaRPr lang="en-US" sz="1600" b="1">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60.422371527777" backgroundQuery="1" createdVersion="8" refreshedVersion="8" minRefreshableVersion="3" recordCount="0" supportSubquery="1" supportAdvancedDrill="1" xr:uid="{080F2E49-500D-4762-B7A7-857112AF45F9}">
  <cacheSource type="external" connectionId="7"/>
  <cacheFields count="2">
    <cacheField name="[Measures].[Distinct Count of Order ID]" caption="Distinct Count of Order ID" numFmtId="0" hierarchy="54" level="32767"/>
    <cacheField name="[Order].[Customer ID].[Customer ID]" caption="Customer ID" numFmtId="0" hierarchy="12" level="1">
      <sharedItems count="12">
        <s v="AO-10810"/>
        <s v="AR-10570"/>
        <s v="CJ-11875"/>
        <s v="JC-15385"/>
        <s v="JR-15700"/>
        <s v="LD-16855"/>
        <s v="MG-18205"/>
        <s v="PH-18790"/>
        <s v="RE-19405"/>
        <s v="RM-19750"/>
        <s v="SM-20905"/>
        <s v="TC-21145"/>
      </sharedItems>
    </cacheField>
  </cacheFields>
  <cacheHierarchies count="64">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Country/Region]" caption="Country/Region" attribute="1" defaultMemberUniqueName="[Customer].[Country/Region].[All]" allUniqueName="[Customer].[Country/Region].[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 Code]" caption="Postal Code" attribute="1" defaultMemberUniqueName="[Customer].[Postal Code].[All]" allUniqueName="[Customer].[Postal Code].[All]" dimensionUniqueName="[Customer]"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2" memberValueDatatype="130" unbalanced="0">
      <fieldsUsage count="2">
        <fieldUsage x="-1"/>
        <fieldUsage x="1"/>
      </fieldsUsage>
    </cacheHierarchy>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Order Date (Year)]" caption="Order Date (Year)" attribute="1" defaultMemberUniqueName="[Order].[Order Date (Year)].[All]" allUniqueName="[Order].[Order Date (Year)].[All]" dimensionUniqueName="[Order]" displayFolder="" count="0" memberValueDatatype="130" unbalanced="0"/>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Gross Sales]" caption="Gross Sales" measure="1" displayFolder="" measureGroup="People" count="0"/>
    <cacheHierarchy uniqueName="[Measures].[Total Discount]" caption="Total Discount" measure="1" displayFolder="" measureGroup="People" count="0"/>
    <cacheHierarchy uniqueName="[Measures].[Net Sales]" caption="Net Sales" measure="1" displayFolder="" measureGroup="People" count="0"/>
    <cacheHierarchy uniqueName="[Measures].[Total Cost]" caption="Total Cost" measure="1" displayFolder="" measureGroup="People" count="0"/>
    <cacheHierarchy uniqueName="[Measures].[Net Profit]" caption="Net Profit" measure="1" displayFolder="" measureGroup="People" count="0"/>
    <cacheHierarchy uniqueName="[Measures].[Profit Margin %]" caption="Profit Margin %" measure="1" displayFolder="" measureGroup="People" count="0"/>
    <cacheHierarchy uniqueName="[Measures].[Return Rate %]" caption="Return Rate %" measure="1" displayFolder="" measureGroup="People"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Count of Order ID]" caption="Count of Order ID" measure="1" displayFolder="" measureGroup="Order" count="0" hidden="1">
      <extLst>
        <ext xmlns:x15="http://schemas.microsoft.com/office/spreadsheetml/2010/11/main" uri="{B97F6D7D-B522-45F9-BDA1-12C45D357490}">
          <x15:cacheHierarchy aggregatedColumn="8"/>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9"/>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Count of Sub-Category]" caption="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Sub-Category]" caption="Distinct 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der" count="0" oneField="1" hidden="1">
      <fieldsUsage count="1">
        <fieldUsage x="0"/>
      </fieldsUsage>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Customer"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Customer"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Customer" count="0" hidden="1">
      <extLst>
        <ext xmlns:x15="http://schemas.microsoft.com/office/spreadsheetml/2010/11/main" uri="{B97F6D7D-B522-45F9-BDA1-12C45D357490}">
          <x15:cacheHierarchy aggregatedColumn="4"/>
        </ext>
      </extLst>
    </cacheHierarchy>
    <cacheHierarchy uniqueName="[Measures].[Count of Country/Region]" caption="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Distinct Count of Country/Region]" caption="Distinct 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Customer" count="0" hidden="1">
      <extLst>
        <ext xmlns:x15="http://schemas.microsoft.com/office/spreadsheetml/2010/11/main" uri="{B97F6D7D-B522-45F9-BDA1-12C45D357490}">
          <x15:cacheHierarchy aggregatedColumn="2"/>
        </ext>
      </extLst>
    </cacheHierarchy>
    <cacheHierarchy uniqueName="[Measures].[Distinct Count of Segment]" caption="Distinct Count of Segment" measure="1" displayFolder="" measureGroup="Customer" count="0" hidden="1">
      <extLst>
        <ext xmlns:x15="http://schemas.microsoft.com/office/spreadsheetml/2010/11/main" uri="{B97F6D7D-B522-45F9-BDA1-12C45D357490}">
          <x15:cacheHierarchy aggregatedColumn="2"/>
        </ext>
      </extLst>
    </cacheHierarchy>
  </cacheHierarchies>
  <kpis count="0"/>
  <dimensions count="6">
    <dimension name="Customer" uniqueName="[Customer]" caption="Customer"/>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s>
  <measureGroups count="5">
    <measureGroup name="Customer" caption="Customer"/>
    <measureGroup name="Order" caption="Order"/>
    <measureGroup name="People" caption="People"/>
    <measureGroup name="Products" caption="Products"/>
    <measureGroup name="Returns" caption="Returns"/>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60.422372685185" backgroundQuery="1" createdVersion="8" refreshedVersion="8" minRefreshableVersion="3" recordCount="0" supportSubquery="1" supportAdvancedDrill="1" xr:uid="{08E55E86-4259-40E2-B90E-E6329F6593B0}">
  <cacheSource type="external" connectionId="7"/>
  <cacheFields count="3">
    <cacheField name="[Measures].[Distinct Count of Product ID]" caption="Distinct Count of Product ID" numFmtId="0" hierarchy="51" level="32767"/>
    <cacheField name="[Measures].[Distinct Count of Category]" caption="Distinct Count of Category" numFmtId="0" hierarchy="52" level="32767"/>
    <cacheField name="[Measures].[Distinct Count of Sub-Category]" caption="Distinct Count of Sub-Category" numFmtId="0" hierarchy="53" level="32767"/>
  </cacheFields>
  <cacheHierarchies count="64">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Country/Region]" caption="Country/Region" attribute="1" defaultMemberUniqueName="[Customer].[Country/Region].[All]" allUniqueName="[Customer].[Country/Region].[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 Code]" caption="Postal Code" attribute="1" defaultMemberUniqueName="[Customer].[Postal Code].[All]" allUniqueName="[Customer].[Postal Code].[All]" dimensionUniqueName="[Customer]"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Order Date (Year)]" caption="Order Date (Year)" attribute="1" defaultMemberUniqueName="[Order].[Order Date (Year)].[All]" allUniqueName="[Order].[Order Date (Year)].[All]" dimensionUniqueName="[Order]" displayFolder="" count="0" memberValueDatatype="130" unbalanced="0"/>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Gross Sales]" caption="Gross Sales" measure="1" displayFolder="" measureGroup="People" count="0"/>
    <cacheHierarchy uniqueName="[Measures].[Total Discount]" caption="Total Discount" measure="1" displayFolder="" measureGroup="People" count="0"/>
    <cacheHierarchy uniqueName="[Measures].[Net Sales]" caption="Net Sales" measure="1" displayFolder="" measureGroup="People" count="0"/>
    <cacheHierarchy uniqueName="[Measures].[Total Cost]" caption="Total Cost" measure="1" displayFolder="" measureGroup="People" count="0"/>
    <cacheHierarchy uniqueName="[Measures].[Net Profit]" caption="Net Profit" measure="1" displayFolder="" measureGroup="People" count="0"/>
    <cacheHierarchy uniqueName="[Measures].[Profit Margin %]" caption="Profit Margin %" measure="1" displayFolder="" measureGroup="People" count="0"/>
    <cacheHierarchy uniqueName="[Measures].[Return Rate %]" caption="Return Rate %" measure="1" displayFolder="" measureGroup="People"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Count of Order ID]" caption="Count of Order ID" measure="1" displayFolder="" measureGroup="Order" count="0" hidden="1">
      <extLst>
        <ext xmlns:x15="http://schemas.microsoft.com/office/spreadsheetml/2010/11/main" uri="{B97F6D7D-B522-45F9-BDA1-12C45D357490}">
          <x15:cacheHierarchy aggregatedColumn="8"/>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9"/>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Count of Sub-Category]" caption="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Products" count="0" oneField="1" hidden="1">
      <fieldsUsage count="1">
        <fieldUsage x="0"/>
      </fieldsUsage>
      <extLst>
        <ext xmlns:x15="http://schemas.microsoft.com/office/spreadsheetml/2010/11/main" uri="{B97F6D7D-B522-45F9-BDA1-12C45D357490}">
          <x15:cacheHierarchy aggregatedColumn="22"/>
        </ext>
      </extLst>
    </cacheHierarchy>
    <cacheHierarchy uniqueName="[Measures].[Distinct Count of Category]" caption="Distinct Count of Category" measure="1" displayFolder="" measureGroup="Products" count="0" oneField="1" hidden="1">
      <fieldsUsage count="1">
        <fieldUsage x="1"/>
      </fieldsUsage>
      <extLst>
        <ext xmlns:x15="http://schemas.microsoft.com/office/spreadsheetml/2010/11/main" uri="{B97F6D7D-B522-45F9-BDA1-12C45D357490}">
          <x15:cacheHierarchy aggregatedColumn="23"/>
        </ext>
      </extLst>
    </cacheHierarchy>
    <cacheHierarchy uniqueName="[Measures].[Distinct Count of Sub-Category]" caption="Distinct Count of Sub-Category" measure="1" displayFolder="" measureGroup="Products" count="0" oneField="1" hidden="1">
      <fieldsUsage count="1">
        <fieldUsage x="2"/>
      </fieldsUsage>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Customer"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Customer"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Customer" count="0" hidden="1">
      <extLst>
        <ext xmlns:x15="http://schemas.microsoft.com/office/spreadsheetml/2010/11/main" uri="{B97F6D7D-B522-45F9-BDA1-12C45D357490}">
          <x15:cacheHierarchy aggregatedColumn="4"/>
        </ext>
      </extLst>
    </cacheHierarchy>
    <cacheHierarchy uniqueName="[Measures].[Count of Country/Region]" caption="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Distinct Count of Country/Region]" caption="Distinct 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Customer" count="0" hidden="1">
      <extLst>
        <ext xmlns:x15="http://schemas.microsoft.com/office/spreadsheetml/2010/11/main" uri="{B97F6D7D-B522-45F9-BDA1-12C45D357490}">
          <x15:cacheHierarchy aggregatedColumn="2"/>
        </ext>
      </extLst>
    </cacheHierarchy>
    <cacheHierarchy uniqueName="[Measures].[Distinct Count of Segment]" caption="Distinct Count of Segment" measure="1" displayFolder="" measureGroup="Customer" count="0" hidden="1">
      <extLst>
        <ext xmlns:x15="http://schemas.microsoft.com/office/spreadsheetml/2010/11/main" uri="{B97F6D7D-B522-45F9-BDA1-12C45D357490}">
          <x15:cacheHierarchy aggregatedColumn="2"/>
        </ext>
      </extLst>
    </cacheHierarchy>
  </cacheHierarchies>
  <kpis count="0"/>
  <dimensions count="6">
    <dimension name="Customer" uniqueName="[Customer]" caption="Customer"/>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s>
  <measureGroups count="5">
    <measureGroup name="Customer" caption="Customer"/>
    <measureGroup name="Order" caption="Order"/>
    <measureGroup name="People" caption="People"/>
    <measureGroup name="Products" caption="Products"/>
    <measureGroup name="Returns" caption="Returns"/>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60.422373842594" backgroundQuery="1" createdVersion="8" refreshedVersion="8" minRefreshableVersion="3" recordCount="0" supportSubquery="1" supportAdvancedDrill="1" xr:uid="{780A2D30-021C-45F5-8070-5675910B8514}">
  <cacheSource type="external" connectionId="7"/>
  <cacheFields count="1">
    <cacheField name="[Measures].[Distinct Count of Order ID]" caption="Distinct Count of Order ID" numFmtId="0" hierarchy="54" level="32767"/>
  </cacheFields>
  <cacheHierarchies count="64">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Country/Region]" caption="Country/Region" attribute="1" defaultMemberUniqueName="[Customer].[Country/Region].[All]" allUniqueName="[Customer].[Country/Region].[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 Code]" caption="Postal Code" attribute="1" defaultMemberUniqueName="[Customer].[Postal Code].[All]" allUniqueName="[Customer].[Postal Code].[All]" dimensionUniqueName="[Customer]"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Order Date (Year)]" caption="Order Date (Year)" attribute="1" defaultMemberUniqueName="[Order].[Order Date (Year)].[All]" allUniqueName="[Order].[Order Date (Year)].[All]" dimensionUniqueName="[Order]" displayFolder="" count="0" memberValueDatatype="130" unbalanced="0"/>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Gross Sales]" caption="Gross Sales" measure="1" displayFolder="" measureGroup="People" count="0"/>
    <cacheHierarchy uniqueName="[Measures].[Total Discount]" caption="Total Discount" measure="1" displayFolder="" measureGroup="People" count="0"/>
    <cacheHierarchy uniqueName="[Measures].[Net Sales]" caption="Net Sales" measure="1" displayFolder="" measureGroup="People" count="0"/>
    <cacheHierarchy uniqueName="[Measures].[Total Cost]" caption="Total Cost" measure="1" displayFolder="" measureGroup="People" count="0"/>
    <cacheHierarchy uniqueName="[Measures].[Net Profit]" caption="Net Profit" measure="1" displayFolder="" measureGroup="People" count="0"/>
    <cacheHierarchy uniqueName="[Measures].[Profit Margin %]" caption="Profit Margin %" measure="1" displayFolder="" measureGroup="People" count="0"/>
    <cacheHierarchy uniqueName="[Measures].[Return Rate %]" caption="Return Rate %" measure="1" displayFolder="" measureGroup="People"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Count of Order ID]" caption="Count of Order ID" measure="1" displayFolder="" measureGroup="Order" count="0" hidden="1">
      <extLst>
        <ext xmlns:x15="http://schemas.microsoft.com/office/spreadsheetml/2010/11/main" uri="{B97F6D7D-B522-45F9-BDA1-12C45D357490}">
          <x15:cacheHierarchy aggregatedColumn="8"/>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9"/>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Count of Sub-Category]" caption="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Sub-Category]" caption="Distinct 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der" count="0" oneField="1" hidden="1">
      <fieldsUsage count="1">
        <fieldUsage x="0"/>
      </fieldsUsage>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Customer"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Customer"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Customer" count="0" hidden="1">
      <extLst>
        <ext xmlns:x15="http://schemas.microsoft.com/office/spreadsheetml/2010/11/main" uri="{B97F6D7D-B522-45F9-BDA1-12C45D357490}">
          <x15:cacheHierarchy aggregatedColumn="4"/>
        </ext>
      </extLst>
    </cacheHierarchy>
    <cacheHierarchy uniqueName="[Measures].[Count of Country/Region]" caption="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Distinct Count of Country/Region]" caption="Distinct 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Customer" count="0" hidden="1">
      <extLst>
        <ext xmlns:x15="http://schemas.microsoft.com/office/spreadsheetml/2010/11/main" uri="{B97F6D7D-B522-45F9-BDA1-12C45D357490}">
          <x15:cacheHierarchy aggregatedColumn="2"/>
        </ext>
      </extLst>
    </cacheHierarchy>
    <cacheHierarchy uniqueName="[Measures].[Distinct Count of Segment]" caption="Distinct Count of Segment" measure="1" displayFolder="" measureGroup="Customer" count="0" hidden="1">
      <extLst>
        <ext xmlns:x15="http://schemas.microsoft.com/office/spreadsheetml/2010/11/main" uri="{B97F6D7D-B522-45F9-BDA1-12C45D357490}">
          <x15:cacheHierarchy aggregatedColumn="2"/>
        </ext>
      </extLst>
    </cacheHierarchy>
  </cacheHierarchies>
  <kpis count="0"/>
  <dimensions count="6">
    <dimension name="Customer" uniqueName="[Customer]" caption="Customer"/>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s>
  <measureGroups count="5">
    <measureGroup name="Customer" caption="Customer"/>
    <measureGroup name="Order" caption="Order"/>
    <measureGroup name="People" caption="People"/>
    <measureGroup name="Products" caption="Products"/>
    <measureGroup name="Returns" caption="Returns"/>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60.422375231479" backgroundQuery="1" createdVersion="8" refreshedVersion="8" minRefreshableVersion="3" recordCount="0" supportSubquery="1" supportAdvancedDrill="1" xr:uid="{25BFFBAE-F522-4415-8F75-67C3221DDE5D}">
  <cacheSource type="external" connectionId="7"/>
  <cacheFields count="4">
    <cacheField name="[Measures].[Distinct Count of Customer ID]" caption="Distinct Count of Customer ID" numFmtId="0" hierarchy="55" level="32767"/>
    <cacheField name="[Measures].[Distinct Count of State]" caption="Distinct Count of State" numFmtId="0" hierarchy="57" level="32767"/>
    <cacheField name="[Measures].[Distinct Count of City]" caption="Distinct Count of City" numFmtId="0" hierarchy="59" level="32767"/>
    <cacheField name="[Measures].[Distinct Count of Segment]" caption="Distinct Count of Segment" numFmtId="0" hierarchy="63" level="32767"/>
  </cacheFields>
  <cacheHierarchies count="64">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Country/Region]" caption="Country/Region" attribute="1" defaultMemberUniqueName="[Customer].[Country/Region].[All]" allUniqueName="[Customer].[Country/Region].[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 Code]" caption="Postal Code" attribute="1" defaultMemberUniqueName="[Customer].[Postal Code].[All]" allUniqueName="[Customer].[Postal Code].[All]" dimensionUniqueName="[Customer]"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Order Date (Year)]" caption="Order Date (Year)" attribute="1" defaultMemberUniqueName="[Order].[Order Date (Year)].[All]" allUniqueName="[Order].[Order Date (Year)].[All]" dimensionUniqueName="[Order]" displayFolder="" count="0" memberValueDatatype="130" unbalanced="0"/>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Gross Sales]" caption="Gross Sales" measure="1" displayFolder="" measureGroup="People" count="0"/>
    <cacheHierarchy uniqueName="[Measures].[Total Discount]" caption="Total Discount" measure="1" displayFolder="" measureGroup="People" count="0"/>
    <cacheHierarchy uniqueName="[Measures].[Net Sales]" caption="Net Sales" measure="1" displayFolder="" measureGroup="People" count="0"/>
    <cacheHierarchy uniqueName="[Measures].[Total Cost]" caption="Total Cost" measure="1" displayFolder="" measureGroup="People" count="0"/>
    <cacheHierarchy uniqueName="[Measures].[Net Profit]" caption="Net Profit" measure="1" displayFolder="" measureGroup="People" count="0"/>
    <cacheHierarchy uniqueName="[Measures].[Profit Margin %]" caption="Profit Margin %" measure="1" displayFolder="" measureGroup="People" count="0"/>
    <cacheHierarchy uniqueName="[Measures].[Return Rate %]" caption="Return Rate %" measure="1" displayFolder="" measureGroup="People"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Count of Order ID]" caption="Count of Order ID" measure="1" displayFolder="" measureGroup="Order" count="0" hidden="1">
      <extLst>
        <ext xmlns:x15="http://schemas.microsoft.com/office/spreadsheetml/2010/11/main" uri="{B97F6D7D-B522-45F9-BDA1-12C45D357490}">
          <x15:cacheHierarchy aggregatedColumn="8"/>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9"/>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Count of Sub-Category]" caption="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Sub-Category]" caption="Distinct 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tate]" caption="Count of State" measure="1" displayFolder="" measureGroup="Customer"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Customer"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Customer"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Country/Region]" caption="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Distinct Count of Country/Region]" caption="Distinct 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Customer" count="0" hidden="1">
      <extLst>
        <ext xmlns:x15="http://schemas.microsoft.com/office/spreadsheetml/2010/11/main" uri="{B97F6D7D-B522-45F9-BDA1-12C45D357490}">
          <x15:cacheHierarchy aggregatedColumn="2"/>
        </ext>
      </extLst>
    </cacheHierarchy>
    <cacheHierarchy uniqueName="[Measures].[Distinct Count of Segment]" caption="Distinct Count of Segment" measure="1" displayFolder="" measureGroup="Customer" count="0" oneField="1" hidden="1">
      <fieldsUsage count="1">
        <fieldUsage x="3"/>
      </fieldsUsage>
      <extLst>
        <ext xmlns:x15="http://schemas.microsoft.com/office/spreadsheetml/2010/11/main" uri="{B97F6D7D-B522-45F9-BDA1-12C45D357490}">
          <x15:cacheHierarchy aggregatedColumn="2"/>
        </ext>
      </extLst>
    </cacheHierarchy>
  </cacheHierarchies>
  <kpis count="0"/>
  <dimensions count="6">
    <dimension name="Customer" uniqueName="[Customer]" caption="Customer"/>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s>
  <measureGroups count="5">
    <measureGroup name="Customer" caption="Customer"/>
    <measureGroup name="Order" caption="Order"/>
    <measureGroup name="People" caption="People"/>
    <measureGroup name="Products" caption="Products"/>
    <measureGroup name="Returns" caption="Returns"/>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60.479479745372" backgroundQuery="1" createdVersion="8" refreshedVersion="8" minRefreshableVersion="3" recordCount="0" supportSubquery="1" supportAdvancedDrill="1" xr:uid="{4946D550-01AF-420D-B011-772C7F78F095}">
  <cacheSource type="external" connectionId="7"/>
  <cacheFields count="4">
    <cacheField name="[Measures].[Net Sales]" caption="Net Sales" numFmtId="0" hierarchy="33" level="32767"/>
    <cacheField name="[Measures].[Net Profit]" caption="Net Profit" numFmtId="0" hierarchy="35" level="32767"/>
    <cacheField name="[Order].[Order Date (Month)].[Order Date (Month)]" caption="Order Date (Month)" numFmtId="0" hierarchy="19" level="1">
      <sharedItems count="12">
        <s v="Jan"/>
        <s v="Feb"/>
        <s v="Mar"/>
        <s v="Apr"/>
        <s v="May"/>
        <s v="Jun"/>
        <s v="Jul"/>
        <s v="Aug"/>
        <s v="Sep"/>
        <s v="Oct"/>
        <s v="Nov"/>
        <s v="Dec"/>
      </sharedItems>
    </cacheField>
    <cacheField name="[Order].[Order Date (Year)].[Order Date (Year)]" caption="Order Date (Year)" numFmtId="0" hierarchy="17" level="1">
      <sharedItems containsSemiMixedTypes="0" containsNonDate="0" containsString="0"/>
    </cacheField>
  </cacheFields>
  <cacheHierarchies count="64">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Country/Region]" caption="Country/Region" attribute="1" defaultMemberUniqueName="[Customer].[Country/Region].[All]" allUniqueName="[Customer].[Country/Region].[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 Code]" caption="Postal Code" attribute="1" defaultMemberUniqueName="[Customer].[Postal Code].[All]" allUniqueName="[Customer].[Postal Code].[All]" dimensionUniqueName="[Customer]"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3"/>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2" memberValueDatatype="130" unbalanced="0">
      <fieldsUsage count="2">
        <fieldUsage x="-1"/>
        <fieldUsage x="2"/>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Gross Sales]" caption="Gross Sales" measure="1" displayFolder="" measureGroup="People" count="0"/>
    <cacheHierarchy uniqueName="[Measures].[Total Discount]" caption="Total Discount" measure="1" displayFolder="" measureGroup="People" count="0"/>
    <cacheHierarchy uniqueName="[Measures].[Net Sales]" caption="Net Sales" measure="1" displayFolder="" measureGroup="People" count="0" oneField="1">
      <fieldsUsage count="1">
        <fieldUsage x="0"/>
      </fieldsUsage>
    </cacheHierarchy>
    <cacheHierarchy uniqueName="[Measures].[Total Cost]" caption="Total Cost" measure="1" displayFolder="" measureGroup="People" count="0"/>
    <cacheHierarchy uniqueName="[Measures].[Net Profit]" caption="Net Profit" measure="1" displayFolder="" measureGroup="People" count="0" oneField="1">
      <fieldsUsage count="1">
        <fieldUsage x="1"/>
      </fieldsUsage>
    </cacheHierarchy>
    <cacheHierarchy uniqueName="[Measures].[Profit Margin %]" caption="Profit Margin %" measure="1" displayFolder="" measureGroup="People" count="0"/>
    <cacheHierarchy uniqueName="[Measures].[Return Rate %]" caption="Return Rate %" measure="1" displayFolder="" measureGroup="People"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Count of Order ID]" caption="Count of Order ID" measure="1" displayFolder="" measureGroup="Order" count="0" hidden="1">
      <extLst>
        <ext xmlns:x15="http://schemas.microsoft.com/office/spreadsheetml/2010/11/main" uri="{B97F6D7D-B522-45F9-BDA1-12C45D357490}">
          <x15:cacheHierarchy aggregatedColumn="8"/>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9"/>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Count of Sub-Category]" caption="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Sub-Category]" caption="Distinct 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Customer"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Customer"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Customer" count="0" hidden="1">
      <extLst>
        <ext xmlns:x15="http://schemas.microsoft.com/office/spreadsheetml/2010/11/main" uri="{B97F6D7D-B522-45F9-BDA1-12C45D357490}">
          <x15:cacheHierarchy aggregatedColumn="4"/>
        </ext>
      </extLst>
    </cacheHierarchy>
    <cacheHierarchy uniqueName="[Measures].[Count of Country/Region]" caption="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Distinct Count of Country/Region]" caption="Distinct 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Customer" count="0" hidden="1">
      <extLst>
        <ext xmlns:x15="http://schemas.microsoft.com/office/spreadsheetml/2010/11/main" uri="{B97F6D7D-B522-45F9-BDA1-12C45D357490}">
          <x15:cacheHierarchy aggregatedColumn="2"/>
        </ext>
      </extLst>
    </cacheHierarchy>
    <cacheHierarchy uniqueName="[Measures].[Distinct Count of Segment]" caption="Distinct Count of Segment" measure="1" displayFolder="" measureGroup="Customer" count="0" hidden="1">
      <extLst>
        <ext xmlns:x15="http://schemas.microsoft.com/office/spreadsheetml/2010/11/main" uri="{B97F6D7D-B522-45F9-BDA1-12C45D357490}">
          <x15:cacheHierarchy aggregatedColumn="2"/>
        </ext>
      </extLst>
    </cacheHierarchy>
  </cacheHierarchies>
  <kpis count="0"/>
  <dimensions count="6">
    <dimension name="Customer" uniqueName="[Customer]" caption="Customer"/>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s>
  <measureGroups count="5">
    <measureGroup name="Customer" caption="Customer"/>
    <measureGroup name="Order" caption="Order"/>
    <measureGroup name="People" caption="People"/>
    <measureGroup name="Products" caption="Products"/>
    <measureGroup name="Returns" caption="Returns"/>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60.479480324073" backgroundQuery="1" createdVersion="8" refreshedVersion="8" minRefreshableVersion="3" recordCount="0" supportSubquery="1" supportAdvancedDrill="1" xr:uid="{D9580A26-9BD3-4D78-B1D0-29AC95883A3A}">
  <cacheSource type="external" connectionId="7"/>
  <cacheFields count="4">
    <cacheField name="[People].[Region].[Region]" caption="Region" numFmtId="0" hierarchy="21" level="1">
      <sharedItems count="4">
        <s v="Central"/>
        <s v="East"/>
        <s v="South"/>
        <s v="West"/>
      </sharedItems>
    </cacheField>
    <cacheField name="[Measures].[Net Sales]" caption="Net Sales" numFmtId="0" hierarchy="33" level="32767"/>
    <cacheField name="[Measures].[Net Profit]" caption="Net Profit" numFmtId="0" hierarchy="35" level="32767"/>
    <cacheField name="[Order].[Order Date (Year)].[Order Date (Year)]" caption="Order Date (Year)" numFmtId="0" hierarchy="17" level="1">
      <sharedItems containsSemiMixedTypes="0" containsNonDate="0" containsString="0"/>
    </cacheField>
  </cacheFields>
  <cacheHierarchies count="64">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Country/Region]" caption="Country/Region" attribute="1" defaultMemberUniqueName="[Customer].[Country/Region].[All]" allUniqueName="[Customer].[Country/Region].[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 Code]" caption="Postal Code" attribute="1" defaultMemberUniqueName="[Customer].[Postal Code].[All]" allUniqueName="[Customer].[Postal Code].[All]" dimensionUniqueName="[Customer]"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3"/>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0"/>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Gross Sales]" caption="Gross Sales" measure="1" displayFolder="" measureGroup="People" count="0"/>
    <cacheHierarchy uniqueName="[Measures].[Total Discount]" caption="Total Discount" measure="1" displayFolder="" measureGroup="People" count="0"/>
    <cacheHierarchy uniqueName="[Measures].[Net Sales]" caption="Net Sales" measure="1" displayFolder="" measureGroup="People" count="0" oneField="1">
      <fieldsUsage count="1">
        <fieldUsage x="1"/>
      </fieldsUsage>
    </cacheHierarchy>
    <cacheHierarchy uniqueName="[Measures].[Total Cost]" caption="Total Cost" measure="1" displayFolder="" measureGroup="People" count="0"/>
    <cacheHierarchy uniqueName="[Measures].[Net Profit]" caption="Net Profit" measure="1" displayFolder="" measureGroup="People" count="0" oneField="1">
      <fieldsUsage count="1">
        <fieldUsage x="2"/>
      </fieldsUsage>
    </cacheHierarchy>
    <cacheHierarchy uniqueName="[Measures].[Profit Margin %]" caption="Profit Margin %" measure="1" displayFolder="" measureGroup="People" count="0"/>
    <cacheHierarchy uniqueName="[Measures].[Return Rate %]" caption="Return Rate %" measure="1" displayFolder="" measureGroup="People"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Count of Order ID]" caption="Count of Order ID" measure="1" displayFolder="" measureGroup="Order" count="0" hidden="1">
      <extLst>
        <ext xmlns:x15="http://schemas.microsoft.com/office/spreadsheetml/2010/11/main" uri="{B97F6D7D-B522-45F9-BDA1-12C45D357490}">
          <x15:cacheHierarchy aggregatedColumn="8"/>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9"/>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Count of Sub-Category]" caption="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Sub-Category]" caption="Distinct 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Customer"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Customer"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Customer" count="0" hidden="1">
      <extLst>
        <ext xmlns:x15="http://schemas.microsoft.com/office/spreadsheetml/2010/11/main" uri="{B97F6D7D-B522-45F9-BDA1-12C45D357490}">
          <x15:cacheHierarchy aggregatedColumn="4"/>
        </ext>
      </extLst>
    </cacheHierarchy>
    <cacheHierarchy uniqueName="[Measures].[Count of Country/Region]" caption="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Distinct Count of Country/Region]" caption="Distinct 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Customer" count="0" hidden="1">
      <extLst>
        <ext xmlns:x15="http://schemas.microsoft.com/office/spreadsheetml/2010/11/main" uri="{B97F6D7D-B522-45F9-BDA1-12C45D357490}">
          <x15:cacheHierarchy aggregatedColumn="2"/>
        </ext>
      </extLst>
    </cacheHierarchy>
    <cacheHierarchy uniqueName="[Measures].[Distinct Count of Segment]" caption="Distinct Count of Segment" measure="1" displayFolder="" measureGroup="Customer" count="0" hidden="1">
      <extLst>
        <ext xmlns:x15="http://schemas.microsoft.com/office/spreadsheetml/2010/11/main" uri="{B97F6D7D-B522-45F9-BDA1-12C45D357490}">
          <x15:cacheHierarchy aggregatedColumn="2"/>
        </ext>
      </extLst>
    </cacheHierarchy>
  </cacheHierarchies>
  <kpis count="0"/>
  <dimensions count="6">
    <dimension name="Customer" uniqueName="[Customer]" caption="Customer"/>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s>
  <measureGroups count="5">
    <measureGroup name="Customer" caption="Customer"/>
    <measureGroup name="Order" caption="Order"/>
    <measureGroup name="People" caption="People"/>
    <measureGroup name="Products" caption="Products"/>
    <measureGroup name="Returns" caption="Returns"/>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60.479481018519" backgroundQuery="1" createdVersion="8" refreshedVersion="8" minRefreshableVersion="3" recordCount="0" supportSubquery="1" supportAdvancedDrill="1" xr:uid="{FE71F83C-F0F1-4189-8E83-890987823EB5}">
  <cacheSource type="external" connectionId="7"/>
  <cacheFields count="3">
    <cacheField name="[Customer].[Segment].[Segment]" caption="Segment" numFmtId="0" hierarchy="2" level="1">
      <sharedItems count="3">
        <s v="Consumer"/>
        <s v="Corporate"/>
        <s v="Home Office"/>
      </sharedItems>
    </cacheField>
    <cacheField name="[Measures].[Net Sales]" caption="Net Sales" numFmtId="0" hierarchy="33" level="32767"/>
    <cacheField name="[Order].[Order Date (Year)].[Order Date (Year)]" caption="Order Date (Year)" numFmtId="0" hierarchy="17" level="1">
      <sharedItems containsSemiMixedTypes="0" containsNonDate="0" containsString="0"/>
    </cacheField>
  </cacheFields>
  <cacheHierarchies count="64">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fieldsUsage count="2">
        <fieldUsage x="-1"/>
        <fieldUsage x="0"/>
      </fieldsUsage>
    </cacheHierarchy>
    <cacheHierarchy uniqueName="[Customer].[Country/Region]" caption="Country/Region" attribute="1" defaultMemberUniqueName="[Customer].[Country/Region].[All]" allUniqueName="[Customer].[Country/Region].[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 Code]" caption="Postal Code" attribute="1" defaultMemberUniqueName="[Customer].[Postal Code].[All]" allUniqueName="[Customer].[Postal Code].[All]" dimensionUniqueName="[Customer]"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2"/>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Gross Sales]" caption="Gross Sales" measure="1" displayFolder="" measureGroup="People" count="0"/>
    <cacheHierarchy uniqueName="[Measures].[Total Discount]" caption="Total Discount" measure="1" displayFolder="" measureGroup="People" count="0"/>
    <cacheHierarchy uniqueName="[Measures].[Net Sales]" caption="Net Sales" measure="1" displayFolder="" measureGroup="People" count="0" oneField="1">
      <fieldsUsage count="1">
        <fieldUsage x="1"/>
      </fieldsUsage>
    </cacheHierarchy>
    <cacheHierarchy uniqueName="[Measures].[Total Cost]" caption="Total Cost" measure="1" displayFolder="" measureGroup="People" count="0"/>
    <cacheHierarchy uniqueName="[Measures].[Net Profit]" caption="Net Profit" measure="1" displayFolder="" measureGroup="People" count="0"/>
    <cacheHierarchy uniqueName="[Measures].[Profit Margin %]" caption="Profit Margin %" measure="1" displayFolder="" measureGroup="People" count="0"/>
    <cacheHierarchy uniqueName="[Measures].[Return Rate %]" caption="Return Rate %" measure="1" displayFolder="" measureGroup="People"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Count of Order ID]" caption="Count of Order ID" measure="1" displayFolder="" measureGroup="Order" count="0" hidden="1">
      <extLst>
        <ext xmlns:x15="http://schemas.microsoft.com/office/spreadsheetml/2010/11/main" uri="{B97F6D7D-B522-45F9-BDA1-12C45D357490}">
          <x15:cacheHierarchy aggregatedColumn="8"/>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9"/>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Count of Sub-Category]" caption="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Sub-Category]" caption="Distinct 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Customer"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Customer"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Customer" count="0" hidden="1">
      <extLst>
        <ext xmlns:x15="http://schemas.microsoft.com/office/spreadsheetml/2010/11/main" uri="{B97F6D7D-B522-45F9-BDA1-12C45D357490}">
          <x15:cacheHierarchy aggregatedColumn="4"/>
        </ext>
      </extLst>
    </cacheHierarchy>
    <cacheHierarchy uniqueName="[Measures].[Count of Country/Region]" caption="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Distinct Count of Country/Region]" caption="Distinct 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Customer" count="0" hidden="1">
      <extLst>
        <ext xmlns:x15="http://schemas.microsoft.com/office/spreadsheetml/2010/11/main" uri="{B97F6D7D-B522-45F9-BDA1-12C45D357490}">
          <x15:cacheHierarchy aggregatedColumn="2"/>
        </ext>
      </extLst>
    </cacheHierarchy>
    <cacheHierarchy uniqueName="[Measures].[Distinct Count of Segment]" caption="Distinct Count of Segment" measure="1" displayFolder="" measureGroup="Customer" count="0" hidden="1">
      <extLst>
        <ext xmlns:x15="http://schemas.microsoft.com/office/spreadsheetml/2010/11/main" uri="{B97F6D7D-B522-45F9-BDA1-12C45D357490}">
          <x15:cacheHierarchy aggregatedColumn="2"/>
        </ext>
      </extLst>
    </cacheHierarchy>
  </cacheHierarchies>
  <kpis count="0"/>
  <dimensions count="6">
    <dimension name="Customer" uniqueName="[Customer]" caption="Customer"/>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s>
  <measureGroups count="5">
    <measureGroup name="Customer" caption="Customer"/>
    <measureGroup name="Order" caption="Order"/>
    <measureGroup name="People" caption="People"/>
    <measureGroup name="Products" caption="Products"/>
    <measureGroup name="Returns" caption="Returns"/>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60.479482523151" backgroundQuery="1" createdVersion="8" refreshedVersion="8" minRefreshableVersion="3" recordCount="0" supportSubquery="1" supportAdvancedDrill="1" xr:uid="{4DF9E3AE-E4C9-4F7E-8BBD-BCBE2F5B5232}">
  <cacheSource type="external" connectionId="7"/>
  <cacheFields count="5">
    <cacheField name="[Measures].[Gross Sales]" caption="Gross Sales" numFmtId="0" hierarchy="31" level="32767"/>
    <cacheField name="[Measures].[Total Discount]" caption="Total Discount" numFmtId="0" hierarchy="32" level="32767"/>
    <cacheField name="[Measures].[Total Cost]" caption="Total Cost" numFmtId="0" hierarchy="34" level="32767"/>
    <cacheField name="[Measures].[Net Profit]" caption="Net Profit" numFmtId="0" hierarchy="35" level="32767"/>
    <cacheField name="[Order].[Order Date (Year)].[Order Date (Year)]" caption="Order Date (Year)" numFmtId="0" hierarchy="17" level="1">
      <sharedItems containsSemiMixedTypes="0" containsNonDate="0" containsString="0"/>
    </cacheField>
  </cacheFields>
  <cacheHierarchies count="64">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Country/Region]" caption="Country/Region" attribute="1" defaultMemberUniqueName="[Customer].[Country/Region].[All]" allUniqueName="[Customer].[Country/Region].[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 Code]" caption="Postal Code" attribute="1" defaultMemberUniqueName="[Customer].[Postal Code].[All]" allUniqueName="[Customer].[Postal Code].[All]" dimensionUniqueName="[Customer]"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4"/>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Gross Sales]" caption="Gross Sales" measure="1" displayFolder="" measureGroup="People" count="0" oneField="1">
      <fieldsUsage count="1">
        <fieldUsage x="0"/>
      </fieldsUsage>
    </cacheHierarchy>
    <cacheHierarchy uniqueName="[Measures].[Total Discount]" caption="Total Discount" measure="1" displayFolder="" measureGroup="People" count="0" oneField="1">
      <fieldsUsage count="1">
        <fieldUsage x="1"/>
      </fieldsUsage>
    </cacheHierarchy>
    <cacheHierarchy uniqueName="[Measures].[Net Sales]" caption="Net Sales" measure="1" displayFolder="" measureGroup="People" count="0"/>
    <cacheHierarchy uniqueName="[Measures].[Total Cost]" caption="Total Cost" measure="1" displayFolder="" measureGroup="People" count="0" oneField="1">
      <fieldsUsage count="1">
        <fieldUsage x="2"/>
      </fieldsUsage>
    </cacheHierarchy>
    <cacheHierarchy uniqueName="[Measures].[Net Profit]" caption="Net Profit" measure="1" displayFolder="" measureGroup="People" count="0" oneField="1">
      <fieldsUsage count="1">
        <fieldUsage x="3"/>
      </fieldsUsage>
    </cacheHierarchy>
    <cacheHierarchy uniqueName="[Measures].[Profit Margin %]" caption="Profit Margin %" measure="1" displayFolder="" measureGroup="People" count="0"/>
    <cacheHierarchy uniqueName="[Measures].[Return Rate %]" caption="Return Rate %" measure="1" displayFolder="" measureGroup="People"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Count of Order ID]" caption="Count of Order ID" measure="1" displayFolder="" measureGroup="Order" count="0" hidden="1">
      <extLst>
        <ext xmlns:x15="http://schemas.microsoft.com/office/spreadsheetml/2010/11/main" uri="{B97F6D7D-B522-45F9-BDA1-12C45D357490}">
          <x15:cacheHierarchy aggregatedColumn="8"/>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9"/>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Count of Sub-Category]" caption="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Sub-Category]" caption="Distinct 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Customer"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Customer"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Customer" count="0" hidden="1">
      <extLst>
        <ext xmlns:x15="http://schemas.microsoft.com/office/spreadsheetml/2010/11/main" uri="{B97F6D7D-B522-45F9-BDA1-12C45D357490}">
          <x15:cacheHierarchy aggregatedColumn="4"/>
        </ext>
      </extLst>
    </cacheHierarchy>
    <cacheHierarchy uniqueName="[Measures].[Count of Country/Region]" caption="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Distinct Count of Country/Region]" caption="Distinct 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Customer" count="0" hidden="1">
      <extLst>
        <ext xmlns:x15="http://schemas.microsoft.com/office/spreadsheetml/2010/11/main" uri="{B97F6D7D-B522-45F9-BDA1-12C45D357490}">
          <x15:cacheHierarchy aggregatedColumn="2"/>
        </ext>
      </extLst>
    </cacheHierarchy>
    <cacheHierarchy uniqueName="[Measures].[Distinct Count of Segment]" caption="Distinct Count of Segment" measure="1" displayFolder="" measureGroup="Customer" count="0" hidden="1">
      <extLst>
        <ext xmlns:x15="http://schemas.microsoft.com/office/spreadsheetml/2010/11/main" uri="{B97F6D7D-B522-45F9-BDA1-12C45D357490}">
          <x15:cacheHierarchy aggregatedColumn="2"/>
        </ext>
      </extLst>
    </cacheHierarchy>
  </cacheHierarchies>
  <kpis count="0"/>
  <dimensions count="6">
    <dimension name="Customer" uniqueName="[Customer]" caption="Customer"/>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s>
  <measureGroups count="5">
    <measureGroup name="Customer" caption="Customer"/>
    <measureGroup name="Order" caption="Order"/>
    <measureGroup name="People" caption="People"/>
    <measureGroup name="Products" caption="Products"/>
    <measureGroup name="Returns" caption="Returns"/>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60.479482986113" backgroundQuery="1" createdVersion="8" refreshedVersion="8" minRefreshableVersion="3" recordCount="0" supportSubquery="1" supportAdvancedDrill="1" xr:uid="{72E8649A-05F7-46C7-A293-3D63B7B1042A}">
  <cacheSource type="external" connectionId="7"/>
  <cacheFields count="4">
    <cacheField name="[Measures].[Net Sales]" caption="Net Sales" numFmtId="0" hierarchy="33" level="32767"/>
    <cacheField name="[Measures].[Net Profit]" caption="Net Profit" numFmtId="0" hierarchy="35" level="32767"/>
    <cacheField name="[Measures].[Profit Margin %]" caption="Profit Margin %" numFmtId="0" hierarchy="36" level="32767"/>
    <cacheField name="[Order].[Order Date (Year)].[Order Date (Year)]" caption="Order Date (Year)" numFmtId="0" hierarchy="17" level="1">
      <sharedItems containsSemiMixedTypes="0" containsNonDate="0" containsString="0"/>
    </cacheField>
  </cacheFields>
  <cacheHierarchies count="64">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Country/Region]" caption="Country/Region" attribute="1" defaultMemberUniqueName="[Customer].[Country/Region].[All]" allUniqueName="[Customer].[Country/Region].[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 Code]" caption="Postal Code" attribute="1" defaultMemberUniqueName="[Customer].[Postal Code].[All]" allUniqueName="[Customer].[Postal Code].[All]" dimensionUniqueName="[Customer]"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3"/>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Gross Sales]" caption="Gross Sales" measure="1" displayFolder="" measureGroup="People" count="0"/>
    <cacheHierarchy uniqueName="[Measures].[Total Discount]" caption="Total Discount" measure="1" displayFolder="" measureGroup="People" count="0"/>
    <cacheHierarchy uniqueName="[Measures].[Net Sales]" caption="Net Sales" measure="1" displayFolder="" measureGroup="People" count="0" oneField="1">
      <fieldsUsage count="1">
        <fieldUsage x="0"/>
      </fieldsUsage>
    </cacheHierarchy>
    <cacheHierarchy uniqueName="[Measures].[Total Cost]" caption="Total Cost" measure="1" displayFolder="" measureGroup="People" count="0"/>
    <cacheHierarchy uniqueName="[Measures].[Net Profit]" caption="Net Profit" measure="1" displayFolder="" measureGroup="People" count="0" oneField="1">
      <fieldsUsage count="1">
        <fieldUsage x="1"/>
      </fieldsUsage>
    </cacheHierarchy>
    <cacheHierarchy uniqueName="[Measures].[Profit Margin %]" caption="Profit Margin %" measure="1" displayFolder="" measureGroup="People" count="0" oneField="1">
      <fieldsUsage count="1">
        <fieldUsage x="2"/>
      </fieldsUsage>
    </cacheHierarchy>
    <cacheHierarchy uniqueName="[Measures].[Return Rate %]" caption="Return Rate %" measure="1" displayFolder="" measureGroup="People"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Count of Order ID]" caption="Count of Order ID" measure="1" displayFolder="" measureGroup="Order" count="0" hidden="1">
      <extLst>
        <ext xmlns:x15="http://schemas.microsoft.com/office/spreadsheetml/2010/11/main" uri="{B97F6D7D-B522-45F9-BDA1-12C45D357490}">
          <x15:cacheHierarchy aggregatedColumn="8"/>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9"/>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Count of Sub-Category]" caption="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Sub-Category]" caption="Distinct 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Customer"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Customer"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Customer" count="0" hidden="1">
      <extLst>
        <ext xmlns:x15="http://schemas.microsoft.com/office/spreadsheetml/2010/11/main" uri="{B97F6D7D-B522-45F9-BDA1-12C45D357490}">
          <x15:cacheHierarchy aggregatedColumn="4"/>
        </ext>
      </extLst>
    </cacheHierarchy>
    <cacheHierarchy uniqueName="[Measures].[Count of Country/Region]" caption="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Distinct Count of Country/Region]" caption="Distinct 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Customer" count="0" hidden="1">
      <extLst>
        <ext xmlns:x15="http://schemas.microsoft.com/office/spreadsheetml/2010/11/main" uri="{B97F6D7D-B522-45F9-BDA1-12C45D357490}">
          <x15:cacheHierarchy aggregatedColumn="2"/>
        </ext>
      </extLst>
    </cacheHierarchy>
    <cacheHierarchy uniqueName="[Measures].[Distinct Count of Segment]" caption="Distinct Count of Segment" measure="1" displayFolder="" measureGroup="Customer" count="0" hidden="1">
      <extLst>
        <ext xmlns:x15="http://schemas.microsoft.com/office/spreadsheetml/2010/11/main" uri="{B97F6D7D-B522-45F9-BDA1-12C45D357490}">
          <x15:cacheHierarchy aggregatedColumn="2"/>
        </ext>
      </extLst>
    </cacheHierarchy>
  </cacheHierarchies>
  <kpis count="0"/>
  <dimensions count="6">
    <dimension name="Customer" uniqueName="[Customer]" caption="Customer"/>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s>
  <measureGroups count="5">
    <measureGroup name="Customer" caption="Customer"/>
    <measureGroup name="Order" caption="Order"/>
    <measureGroup name="People" caption="People"/>
    <measureGroup name="Products" caption="Products"/>
    <measureGroup name="Returns" caption="Returns"/>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60.479483564814" backgroundQuery="1" createdVersion="8" refreshedVersion="8" minRefreshableVersion="3" recordCount="0" supportSubquery="1" supportAdvancedDrill="1" xr:uid="{774F6333-A320-4AF2-AEC1-6CDA330B0DBD}">
  <cacheSource type="external" connectionId="7"/>
  <cacheFields count="4">
    <cacheField name="[Products].[Sub-Category].[Sub-Category]" caption="Sub-Category" numFmtId="0" hierarchy="24" level="1">
      <sharedItems count="4">
        <s v="Appliances"/>
        <s v="Binders"/>
        <s v="Paper"/>
        <s v="Storage"/>
      </sharedItems>
    </cacheField>
    <cacheField name="[Measures].[Net Sales]" caption="Net Sales" numFmtId="0" hierarchy="33" level="32767"/>
    <cacheField name="[Products].[Category].[Category]" caption="Category" numFmtId="0" hierarchy="23" level="1">
      <sharedItems containsSemiMixedTypes="0" containsNonDate="0" containsString="0"/>
    </cacheField>
    <cacheField name="[Order].[Order Date (Year)].[Order Date (Year)]" caption="Order Date (Year)" numFmtId="0" hierarchy="17" level="1">
      <sharedItems containsSemiMixedTypes="0" containsNonDate="0" containsString="0"/>
    </cacheField>
  </cacheFields>
  <cacheHierarchies count="64">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Country/Region]" caption="Country/Region" attribute="1" defaultMemberUniqueName="[Customer].[Country/Region].[All]" allUniqueName="[Customer].[Country/Region].[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 Code]" caption="Postal Code" attribute="1" defaultMemberUniqueName="[Customer].[Postal Code].[All]" allUniqueName="[Customer].[Postal Code].[All]" dimensionUniqueName="[Customer]"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3"/>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0"/>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Gross Sales]" caption="Gross Sales" measure="1" displayFolder="" measureGroup="People" count="0"/>
    <cacheHierarchy uniqueName="[Measures].[Total Discount]" caption="Total Discount" measure="1" displayFolder="" measureGroup="People" count="0"/>
    <cacheHierarchy uniqueName="[Measures].[Net Sales]" caption="Net Sales" measure="1" displayFolder="" measureGroup="People" count="0" oneField="1">
      <fieldsUsage count="1">
        <fieldUsage x="1"/>
      </fieldsUsage>
    </cacheHierarchy>
    <cacheHierarchy uniqueName="[Measures].[Total Cost]" caption="Total Cost" measure="1" displayFolder="" measureGroup="People" count="0"/>
    <cacheHierarchy uniqueName="[Measures].[Net Profit]" caption="Net Profit" measure="1" displayFolder="" measureGroup="People" count="0"/>
    <cacheHierarchy uniqueName="[Measures].[Profit Margin %]" caption="Profit Margin %" measure="1" displayFolder="" measureGroup="People" count="0"/>
    <cacheHierarchy uniqueName="[Measures].[Return Rate %]" caption="Return Rate %" measure="1" displayFolder="" measureGroup="People"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Count of Order ID]" caption="Count of Order ID" measure="1" displayFolder="" measureGroup="Order" count="0" hidden="1">
      <extLst>
        <ext xmlns:x15="http://schemas.microsoft.com/office/spreadsheetml/2010/11/main" uri="{B97F6D7D-B522-45F9-BDA1-12C45D357490}">
          <x15:cacheHierarchy aggregatedColumn="8"/>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9"/>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Count of Sub-Category]" caption="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Sub-Category]" caption="Distinct 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Customer"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Customer"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Customer" count="0" hidden="1">
      <extLst>
        <ext xmlns:x15="http://schemas.microsoft.com/office/spreadsheetml/2010/11/main" uri="{B97F6D7D-B522-45F9-BDA1-12C45D357490}">
          <x15:cacheHierarchy aggregatedColumn="4"/>
        </ext>
      </extLst>
    </cacheHierarchy>
    <cacheHierarchy uniqueName="[Measures].[Count of Country/Region]" caption="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Distinct Count of Country/Region]" caption="Distinct 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Customer" count="0" hidden="1">
      <extLst>
        <ext xmlns:x15="http://schemas.microsoft.com/office/spreadsheetml/2010/11/main" uri="{B97F6D7D-B522-45F9-BDA1-12C45D357490}">
          <x15:cacheHierarchy aggregatedColumn="2"/>
        </ext>
      </extLst>
    </cacheHierarchy>
    <cacheHierarchy uniqueName="[Measures].[Distinct Count of Segment]" caption="Distinct Count of Segment" measure="1" displayFolder="" measureGroup="Customer" count="0" hidden="1">
      <extLst>
        <ext xmlns:x15="http://schemas.microsoft.com/office/spreadsheetml/2010/11/main" uri="{B97F6D7D-B522-45F9-BDA1-12C45D357490}">
          <x15:cacheHierarchy aggregatedColumn="2"/>
        </ext>
      </extLst>
    </cacheHierarchy>
  </cacheHierarchies>
  <kpis count="0"/>
  <dimensions count="6">
    <dimension name="Customer" uniqueName="[Customer]" caption="Customer"/>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s>
  <measureGroups count="5">
    <measureGroup name="Customer" caption="Customer"/>
    <measureGroup name="Order" caption="Order"/>
    <measureGroup name="People" caption="People"/>
    <measureGroup name="Products" caption="Products"/>
    <measureGroup name="Returns" caption="Returns"/>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60.479484490737" backgroundQuery="1" createdVersion="8" refreshedVersion="8" minRefreshableVersion="3" recordCount="0" supportSubquery="1" supportAdvancedDrill="1" xr:uid="{403B480B-C576-4968-ADBF-A0CF0531E1BC}">
  <cacheSource type="external" connectionId="7"/>
  <cacheFields count="3">
    <cacheField name="[Measures].[Count of Order ID]" caption="Count of Order ID" numFmtId="0" hierarchy="44" level="32767"/>
    <cacheField name="[Measures].[Count of Order ID 2]" caption="Count of Order ID 2" numFmtId="0" hierarchy="45" level="32767"/>
    <cacheField name="[Order].[Order Date (Year)].[Order Date (Year)]" caption="Order Date (Year)" numFmtId="0" hierarchy="17" level="1">
      <sharedItems containsSemiMixedTypes="0" containsNonDate="0" containsString="0"/>
    </cacheField>
  </cacheFields>
  <cacheHierarchies count="64">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Country/Region]" caption="Country/Region" attribute="1" defaultMemberUniqueName="[Customer].[Country/Region].[All]" allUniqueName="[Customer].[Country/Region].[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 Code]" caption="Postal Code" attribute="1" defaultMemberUniqueName="[Customer].[Postal Code].[All]" allUniqueName="[Customer].[Postal Code].[All]" dimensionUniqueName="[Customer]"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2"/>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Gross Sales]" caption="Gross Sales" measure="1" displayFolder="" measureGroup="People" count="0"/>
    <cacheHierarchy uniqueName="[Measures].[Total Discount]" caption="Total Discount" measure="1" displayFolder="" measureGroup="People" count="0"/>
    <cacheHierarchy uniqueName="[Measures].[Net Sales]" caption="Net Sales" measure="1" displayFolder="" measureGroup="People" count="0"/>
    <cacheHierarchy uniqueName="[Measures].[Total Cost]" caption="Total Cost" measure="1" displayFolder="" measureGroup="People" count="0"/>
    <cacheHierarchy uniqueName="[Measures].[Net Profit]" caption="Net Profit" measure="1" displayFolder="" measureGroup="People" count="0"/>
    <cacheHierarchy uniqueName="[Measures].[Profit Margin %]" caption="Profit Margin %" measure="1" displayFolder="" measureGroup="People" count="0"/>
    <cacheHierarchy uniqueName="[Measures].[Return Rate %]" caption="Return Rate %" measure="1" displayFolder="" measureGroup="People"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Count of Order ID]" caption="Count of Order ID" measure="1" displayFolder="" measureGroup="Order"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Order ID 2]" caption="Count of Order ID 2" measure="1" displayFolder="" measureGroup="Return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Count of Sub-Category]" caption="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Sub-Category]" caption="Distinct 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Customer"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Customer"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Customer" count="0" hidden="1">
      <extLst>
        <ext xmlns:x15="http://schemas.microsoft.com/office/spreadsheetml/2010/11/main" uri="{B97F6D7D-B522-45F9-BDA1-12C45D357490}">
          <x15:cacheHierarchy aggregatedColumn="4"/>
        </ext>
      </extLst>
    </cacheHierarchy>
    <cacheHierarchy uniqueName="[Measures].[Count of Country/Region]" caption="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Distinct Count of Country/Region]" caption="Distinct 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Customer" count="0" hidden="1">
      <extLst>
        <ext xmlns:x15="http://schemas.microsoft.com/office/spreadsheetml/2010/11/main" uri="{B97F6D7D-B522-45F9-BDA1-12C45D357490}">
          <x15:cacheHierarchy aggregatedColumn="2"/>
        </ext>
      </extLst>
    </cacheHierarchy>
    <cacheHierarchy uniqueName="[Measures].[Distinct Count of Segment]" caption="Distinct Count of Segment" measure="1" displayFolder="" measureGroup="Customer" count="0" hidden="1">
      <extLst>
        <ext xmlns:x15="http://schemas.microsoft.com/office/spreadsheetml/2010/11/main" uri="{B97F6D7D-B522-45F9-BDA1-12C45D357490}">
          <x15:cacheHierarchy aggregatedColumn="2"/>
        </ext>
      </extLst>
    </cacheHierarchy>
  </cacheHierarchies>
  <kpis count="0"/>
  <dimensions count="6">
    <dimension name="Customer" uniqueName="[Customer]" caption="Customer"/>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s>
  <measureGroups count="5">
    <measureGroup name="Customer" caption="Customer"/>
    <measureGroup name="Order" caption="Order"/>
    <measureGroup name="People" caption="People"/>
    <measureGroup name="Products" caption="Products"/>
    <measureGroup name="Returns" caption="Returns"/>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60.479484953707" backgroundQuery="1" createdVersion="8" refreshedVersion="8" minRefreshableVersion="3" recordCount="0" supportSubquery="1" supportAdvancedDrill="1" xr:uid="{BD617E04-3E84-4959-A3FC-95F8D9EE31E4}">
  <cacheSource type="external" connectionId="7"/>
  <cacheFields count="4">
    <cacheField name="[Measures].[Net Profit]" caption="Net Profit" numFmtId="0" hierarchy="35" level="32767"/>
    <cacheField name="[Products].[Product Name].[Product Name]" caption="Product Name" numFmtId="0" hierarchy="25" level="1">
      <sharedItems count="10">
        <s v="3D Systems Cube Printer, 2nd Generation, Magenta"/>
        <s v="Ativa V4110MDD Micro-Cut Shredder"/>
        <s v="Canon imageCLASS 2200 Advanced Copier"/>
        <s v="Canon PC1060 Personal Laser Copier"/>
        <s v="Fellowes PB500 Electric Punch Plastic Comb Binding Machine with Manual Bind"/>
        <s v="Hewlett Packard LaserJet 3310 Copier"/>
        <s v="Honeywell Enviracaire Portable HEPA Air Cleaner for 17' x 22' Room"/>
        <s v="HP Designjet T520 Inkjet Large Format Printer - 24&quot; Color"/>
        <s v="Ibico EPK-21 Electric Binding System"/>
        <s v="Zebra ZM400 Thermal Label Printer"/>
      </sharedItems>
    </cacheField>
    <cacheField name="[Products].[Product ID].[Product ID]" caption="Product ID" numFmtId="0" hierarchy="22" level="1">
      <sharedItems count="5">
        <s v="FUR-CH-10004063"/>
        <s v="OFF-BI-10001120"/>
        <s v="TEC-MA-10001127"/>
        <s v="TEC-MA-10002927"/>
        <s v="TEC-MA-10003979"/>
      </sharedItems>
    </cacheField>
    <cacheField name="[Order].[Order Date (Year)].[Order Date (Year)]" caption="Order Date (Year)" numFmtId="0" hierarchy="17" level="1">
      <sharedItems containsSemiMixedTypes="0" containsNonDate="0" containsString="0"/>
    </cacheField>
  </cacheFields>
  <cacheHierarchies count="64">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Country/Region]" caption="Country/Region" attribute="1" defaultMemberUniqueName="[Customer].[Country/Region].[All]" allUniqueName="[Customer].[Country/Region].[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 Code]" caption="Postal Code" attribute="1" defaultMemberUniqueName="[Customer].[Postal Code].[All]" allUniqueName="[Customer].[Postal Code].[All]" dimensionUniqueName="[Customer]"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3"/>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Gross Sales]" caption="Gross Sales" measure="1" displayFolder="" measureGroup="People" count="0"/>
    <cacheHierarchy uniqueName="[Measures].[Total Discount]" caption="Total Discount" measure="1" displayFolder="" measureGroup="People" count="0"/>
    <cacheHierarchy uniqueName="[Measures].[Net Sales]" caption="Net Sales" measure="1" displayFolder="" measureGroup="People" count="0"/>
    <cacheHierarchy uniqueName="[Measures].[Total Cost]" caption="Total Cost" measure="1" displayFolder="" measureGroup="People" count="0"/>
    <cacheHierarchy uniqueName="[Measures].[Net Profit]" caption="Net Profit" measure="1" displayFolder="" measureGroup="People" count="0" oneField="1">
      <fieldsUsage count="1">
        <fieldUsage x="0"/>
      </fieldsUsage>
    </cacheHierarchy>
    <cacheHierarchy uniqueName="[Measures].[Profit Margin %]" caption="Profit Margin %" measure="1" displayFolder="" measureGroup="People" count="0"/>
    <cacheHierarchy uniqueName="[Measures].[Return Rate %]" caption="Return Rate %" measure="1" displayFolder="" measureGroup="People"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Count of Order ID]" caption="Count of Order ID" measure="1" displayFolder="" measureGroup="Order" count="0" hidden="1">
      <extLst>
        <ext xmlns:x15="http://schemas.microsoft.com/office/spreadsheetml/2010/11/main" uri="{B97F6D7D-B522-45F9-BDA1-12C45D357490}">
          <x15:cacheHierarchy aggregatedColumn="8"/>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9"/>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Count of Sub-Category]" caption="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Sub-Category]" caption="Distinct 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Customer"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Customer"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Customer" count="0" hidden="1">
      <extLst>
        <ext xmlns:x15="http://schemas.microsoft.com/office/spreadsheetml/2010/11/main" uri="{B97F6D7D-B522-45F9-BDA1-12C45D357490}">
          <x15:cacheHierarchy aggregatedColumn="4"/>
        </ext>
      </extLst>
    </cacheHierarchy>
    <cacheHierarchy uniqueName="[Measures].[Count of Country/Region]" caption="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Distinct Count of Country/Region]" caption="Distinct 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Customer" count="0" hidden="1">
      <extLst>
        <ext xmlns:x15="http://schemas.microsoft.com/office/spreadsheetml/2010/11/main" uri="{B97F6D7D-B522-45F9-BDA1-12C45D357490}">
          <x15:cacheHierarchy aggregatedColumn="2"/>
        </ext>
      </extLst>
    </cacheHierarchy>
    <cacheHierarchy uniqueName="[Measures].[Distinct Count of Segment]" caption="Distinct Count of Segment" measure="1" displayFolder="" measureGroup="Customer" count="0" hidden="1">
      <extLst>
        <ext xmlns:x15="http://schemas.microsoft.com/office/spreadsheetml/2010/11/main" uri="{B97F6D7D-B522-45F9-BDA1-12C45D357490}">
          <x15:cacheHierarchy aggregatedColumn="2"/>
        </ext>
      </extLst>
    </cacheHierarchy>
  </cacheHierarchies>
  <kpis count="0"/>
  <dimensions count="6">
    <dimension name="Customer" uniqueName="[Customer]" caption="Customer"/>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s>
  <measureGroups count="5">
    <measureGroup name="Customer" caption="Customer"/>
    <measureGroup name="Order" caption="Order"/>
    <measureGroup name="People" caption="People"/>
    <measureGroup name="Products" caption="Products"/>
    <measureGroup name="Returns" caption="Returns"/>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60.479485532407" backgroundQuery="1" createdVersion="8" refreshedVersion="8" minRefreshableVersion="3" recordCount="0" supportSubquery="1" supportAdvancedDrill="1" xr:uid="{9346A06F-3DAE-40F5-A757-1606F87A7F1E}">
  <cacheSource type="external" connectionId="7"/>
  <cacheFields count="4">
    <cacheField name="[Measures].[Profit Margin %]" caption="Profit Margin %" numFmtId="0" hierarchy="36" level="32767"/>
    <cacheField name="[Measures].[Net Sales]" caption="Net Sales" numFmtId="0" hierarchy="33" level="32767"/>
    <cacheField name="[Products].[Sub-Category].[Sub-Category]" caption="Sub-Category" numFmtId="0" hierarchy="24" level="1">
      <sharedItems count="17">
        <s v="Accessories"/>
        <s v="Appliances"/>
        <s v="Art"/>
        <s v="Binders"/>
        <s v="Bookcases"/>
        <s v="Chairs"/>
        <s v="Copiers"/>
        <s v="Envelopes"/>
        <s v="Fasteners"/>
        <s v="Furnishings"/>
        <s v="Labels"/>
        <s v="Machines"/>
        <s v="Paper"/>
        <s v="Phones"/>
        <s v="Storage"/>
        <s v="Supplies"/>
        <s v="Tables"/>
      </sharedItems>
    </cacheField>
    <cacheField name="[Order].[Order Date (Year)].[Order Date (Year)]" caption="Order Date (Year)" numFmtId="0" hierarchy="17" level="1">
      <sharedItems containsSemiMixedTypes="0" containsNonDate="0" containsString="0"/>
    </cacheField>
  </cacheFields>
  <cacheHierarchies count="64">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Country/Region]" caption="Country/Region" attribute="1" defaultMemberUniqueName="[Customer].[Country/Region].[All]" allUniqueName="[Customer].[Country/Region].[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 Code]" caption="Postal Code" attribute="1" defaultMemberUniqueName="[Customer].[Postal Code].[All]" allUniqueName="[Customer].[Postal Code].[All]" dimensionUniqueName="[Customer]"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3"/>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2"/>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Gross Sales]" caption="Gross Sales" measure="1" displayFolder="" measureGroup="People" count="0"/>
    <cacheHierarchy uniqueName="[Measures].[Total Discount]" caption="Total Discount" measure="1" displayFolder="" measureGroup="People" count="0"/>
    <cacheHierarchy uniqueName="[Measures].[Net Sales]" caption="Net Sales" measure="1" displayFolder="" measureGroup="People" count="0" oneField="1">
      <fieldsUsage count="1">
        <fieldUsage x="1"/>
      </fieldsUsage>
    </cacheHierarchy>
    <cacheHierarchy uniqueName="[Measures].[Total Cost]" caption="Total Cost" measure="1" displayFolder="" measureGroup="People" count="0"/>
    <cacheHierarchy uniqueName="[Measures].[Net Profit]" caption="Net Profit" measure="1" displayFolder="" measureGroup="People" count="0"/>
    <cacheHierarchy uniqueName="[Measures].[Profit Margin %]" caption="Profit Margin %" measure="1" displayFolder="" measureGroup="People" count="0" oneField="1">
      <fieldsUsage count="1">
        <fieldUsage x="0"/>
      </fieldsUsage>
    </cacheHierarchy>
    <cacheHierarchy uniqueName="[Measures].[Return Rate %]" caption="Return Rate %" measure="1" displayFolder="" measureGroup="People"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Count of Order ID]" caption="Count of Order ID" measure="1" displayFolder="" measureGroup="Order" count="0" hidden="1">
      <extLst>
        <ext xmlns:x15="http://schemas.microsoft.com/office/spreadsheetml/2010/11/main" uri="{B97F6D7D-B522-45F9-BDA1-12C45D357490}">
          <x15:cacheHierarchy aggregatedColumn="8"/>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9"/>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Count of Sub-Category]" caption="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Sub-Category]" caption="Distinct 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Customer"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Customer"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Customer" count="0" hidden="1">
      <extLst>
        <ext xmlns:x15="http://schemas.microsoft.com/office/spreadsheetml/2010/11/main" uri="{B97F6D7D-B522-45F9-BDA1-12C45D357490}">
          <x15:cacheHierarchy aggregatedColumn="4"/>
        </ext>
      </extLst>
    </cacheHierarchy>
    <cacheHierarchy uniqueName="[Measures].[Count of Country/Region]" caption="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Distinct Count of Country/Region]" caption="Distinct 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Customer" count="0" hidden="1">
      <extLst>
        <ext xmlns:x15="http://schemas.microsoft.com/office/spreadsheetml/2010/11/main" uri="{B97F6D7D-B522-45F9-BDA1-12C45D357490}">
          <x15:cacheHierarchy aggregatedColumn="2"/>
        </ext>
      </extLst>
    </cacheHierarchy>
    <cacheHierarchy uniqueName="[Measures].[Distinct Count of Segment]" caption="Distinct Count of Segment" measure="1" displayFolder="" measureGroup="Customer" count="0" hidden="1">
      <extLst>
        <ext xmlns:x15="http://schemas.microsoft.com/office/spreadsheetml/2010/11/main" uri="{B97F6D7D-B522-45F9-BDA1-12C45D357490}">
          <x15:cacheHierarchy aggregatedColumn="2"/>
        </ext>
      </extLst>
    </cacheHierarchy>
  </cacheHierarchies>
  <kpis count="0"/>
  <dimensions count="6">
    <dimension name="Customer" uniqueName="[Customer]" caption="Customer"/>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s>
  <measureGroups count="5">
    <measureGroup name="Customer" caption="Customer"/>
    <measureGroup name="Order" caption="Order"/>
    <measureGroup name="People" caption="People"/>
    <measureGroup name="Products" caption="Products"/>
    <measureGroup name="Returns" caption="Returns"/>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60.479486458331" backgroundQuery="1" createdVersion="8" refreshedVersion="8" minRefreshableVersion="3" recordCount="0" supportSubquery="1" supportAdvancedDrill="1" xr:uid="{C5B112EF-CDD7-4DE1-B1EA-9CE8692CA75D}">
  <cacheSource type="external" connectionId="7"/>
  <cacheFields count="4">
    <cacheField name="[Products].[Category].[Category]" caption="Category" numFmtId="0" hierarchy="23" level="1">
      <sharedItems count="3">
        <s v="Furniture"/>
        <s v="Office Supplies"/>
        <s v="Technology"/>
      </sharedItems>
    </cacheField>
    <cacheField name="[Products].[Sub-Category].[Sub-Category]" caption="Sub-Category" numFmtId="0" hierarchy="24" level="1">
      <sharedItems count="17">
        <s v="Bookcases"/>
        <s v="Chairs"/>
        <s v="Furnishings"/>
        <s v="Tables"/>
        <s v="Appliances"/>
        <s v="Art"/>
        <s v="Binders"/>
        <s v="Envelopes"/>
        <s v="Fasteners"/>
        <s v="Labels"/>
        <s v="Paper"/>
        <s v="Storage"/>
        <s v="Supplies"/>
        <s v="Accessories"/>
        <s v="Copiers"/>
        <s v="Machines"/>
        <s v="Phones"/>
      </sharedItems>
    </cacheField>
    <cacheField name="[Measures].[Net Sales]" caption="Net Sales" numFmtId="0" hierarchy="33" level="32767"/>
    <cacheField name="[Order].[Order Date (Year)].[Order Date (Year)]" caption="Order Date (Year)" numFmtId="0" hierarchy="17" level="1">
      <sharedItems containsSemiMixedTypes="0" containsNonDate="0" containsString="0"/>
    </cacheField>
  </cacheFields>
  <cacheHierarchies count="64">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Country/Region]" caption="Country/Region" attribute="1" defaultMemberUniqueName="[Customer].[Country/Region].[All]" allUniqueName="[Customer].[Country/Region].[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 Code]" caption="Postal Code" attribute="1" defaultMemberUniqueName="[Customer].[Postal Code].[All]" allUniqueName="[Customer].[Postal Code].[All]" dimensionUniqueName="[Customer]"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3"/>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1"/>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Gross Sales]" caption="Gross Sales" measure="1" displayFolder="" measureGroup="People" count="0"/>
    <cacheHierarchy uniqueName="[Measures].[Total Discount]" caption="Total Discount" measure="1" displayFolder="" measureGroup="People" count="0"/>
    <cacheHierarchy uniqueName="[Measures].[Net Sales]" caption="Net Sales" measure="1" displayFolder="" measureGroup="People" count="0" oneField="1">
      <fieldsUsage count="1">
        <fieldUsage x="2"/>
      </fieldsUsage>
    </cacheHierarchy>
    <cacheHierarchy uniqueName="[Measures].[Total Cost]" caption="Total Cost" measure="1" displayFolder="" measureGroup="People" count="0"/>
    <cacheHierarchy uniqueName="[Measures].[Net Profit]" caption="Net Profit" measure="1" displayFolder="" measureGroup="People" count="0"/>
    <cacheHierarchy uniqueName="[Measures].[Profit Margin %]" caption="Profit Margin %" measure="1" displayFolder="" measureGroup="People" count="0"/>
    <cacheHierarchy uniqueName="[Measures].[Return Rate %]" caption="Return Rate %" measure="1" displayFolder="" measureGroup="People"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Count of Order ID]" caption="Count of Order ID" measure="1" displayFolder="" measureGroup="Order" count="0" hidden="1">
      <extLst>
        <ext xmlns:x15="http://schemas.microsoft.com/office/spreadsheetml/2010/11/main" uri="{B97F6D7D-B522-45F9-BDA1-12C45D357490}">
          <x15:cacheHierarchy aggregatedColumn="8"/>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9"/>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Count of Sub-Category]" caption="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Sub-Category]" caption="Distinct 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Customer"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Customer"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Customer" count="0" hidden="1">
      <extLst>
        <ext xmlns:x15="http://schemas.microsoft.com/office/spreadsheetml/2010/11/main" uri="{B97F6D7D-B522-45F9-BDA1-12C45D357490}">
          <x15:cacheHierarchy aggregatedColumn="4"/>
        </ext>
      </extLst>
    </cacheHierarchy>
    <cacheHierarchy uniqueName="[Measures].[Count of Country/Region]" caption="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Distinct Count of Country/Region]" caption="Distinct 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Customer" count="0" hidden="1">
      <extLst>
        <ext xmlns:x15="http://schemas.microsoft.com/office/spreadsheetml/2010/11/main" uri="{B97F6D7D-B522-45F9-BDA1-12C45D357490}">
          <x15:cacheHierarchy aggregatedColumn="2"/>
        </ext>
      </extLst>
    </cacheHierarchy>
    <cacheHierarchy uniqueName="[Measures].[Distinct Count of Segment]" caption="Distinct Count of Segment" measure="1" displayFolder="" measureGroup="Customer" count="0" hidden="1">
      <extLst>
        <ext xmlns:x15="http://schemas.microsoft.com/office/spreadsheetml/2010/11/main" uri="{B97F6D7D-B522-45F9-BDA1-12C45D357490}">
          <x15:cacheHierarchy aggregatedColumn="2"/>
        </ext>
      </extLst>
    </cacheHierarchy>
  </cacheHierarchies>
  <kpis count="0"/>
  <dimensions count="6">
    <dimension name="Customer" uniqueName="[Customer]" caption="Customer"/>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s>
  <measureGroups count="5">
    <measureGroup name="Customer" caption="Customer"/>
    <measureGroup name="Order" caption="Order"/>
    <measureGroup name="People" caption="People"/>
    <measureGroup name="Products" caption="Products"/>
    <measureGroup name="Returns" caption="Returns"/>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60.479487384262" backgroundQuery="1" createdVersion="8" refreshedVersion="8" minRefreshableVersion="3" recordCount="0" supportSubquery="1" supportAdvancedDrill="1" xr:uid="{E9F8F8EF-1C0D-475F-B649-2C1DAE2CCD21}">
  <cacheSource type="external" connectionId="7"/>
  <cacheFields count="3">
    <cacheField name="[Customer].[Customer Name].[Customer Name]" caption="Customer Name" numFmtId="0" hierarchy="1" level="1">
      <sharedItems count="5">
        <s v="Arthur Prichep"/>
        <s v="Craig Molinari"/>
        <s v="Resi Pölking"/>
        <s v="Sam Craven"/>
        <s v="Shirley Daniels"/>
      </sharedItems>
    </cacheField>
    <cacheField name="[Measures].[Count of Order ID]" caption="Count of Order ID" numFmtId="0" hierarchy="44" level="32767"/>
    <cacheField name="[Order].[Order Date (Year)].[Order Date (Year)]" caption="Order Date (Year)" numFmtId="0" hierarchy="17" level="1">
      <sharedItems containsSemiMixedTypes="0" containsNonDate="0" containsString="0"/>
    </cacheField>
  </cacheFields>
  <cacheHierarchies count="64">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Customer].[Segment]" caption="Segment" attribute="1" defaultMemberUniqueName="[Customer].[Segment].[All]" allUniqueName="[Customer].[Segment].[All]" dimensionUniqueName="[Customer]" displayFolder="" count="0" memberValueDatatype="130" unbalanced="0"/>
    <cacheHierarchy uniqueName="[Customer].[Country/Region]" caption="Country/Region" attribute="1" defaultMemberUniqueName="[Customer].[Country/Region].[All]" allUniqueName="[Customer].[Country/Region].[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 Code]" caption="Postal Code" attribute="1" defaultMemberUniqueName="[Customer].[Postal Code].[All]" allUniqueName="[Customer].[Postal Code].[All]" dimensionUniqueName="[Customer]"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2"/>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Gross Sales]" caption="Gross Sales" measure="1" displayFolder="" measureGroup="People" count="0"/>
    <cacheHierarchy uniqueName="[Measures].[Total Discount]" caption="Total Discount" measure="1" displayFolder="" measureGroup="People" count="0"/>
    <cacheHierarchy uniqueName="[Measures].[Net Sales]" caption="Net Sales" measure="1" displayFolder="" measureGroup="People" count="0"/>
    <cacheHierarchy uniqueName="[Measures].[Total Cost]" caption="Total Cost" measure="1" displayFolder="" measureGroup="People" count="0"/>
    <cacheHierarchy uniqueName="[Measures].[Net Profit]" caption="Net Profit" measure="1" displayFolder="" measureGroup="People" count="0"/>
    <cacheHierarchy uniqueName="[Measures].[Profit Margin %]" caption="Profit Margin %" measure="1" displayFolder="" measureGroup="People" count="0"/>
    <cacheHierarchy uniqueName="[Measures].[Return Rate %]" caption="Return Rate %" measure="1" displayFolder="" measureGroup="People"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Count of Order ID]" caption="Count of Order ID" measure="1" displayFolder="" measureGroup="Order"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9"/>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Count of Sub-Category]" caption="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Sub-Category]" caption="Distinct 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Customer"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Customer"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Customer" count="0" hidden="1">
      <extLst>
        <ext xmlns:x15="http://schemas.microsoft.com/office/spreadsheetml/2010/11/main" uri="{B97F6D7D-B522-45F9-BDA1-12C45D357490}">
          <x15:cacheHierarchy aggregatedColumn="4"/>
        </ext>
      </extLst>
    </cacheHierarchy>
    <cacheHierarchy uniqueName="[Measures].[Count of Country/Region]" caption="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Distinct Count of Country/Region]" caption="Distinct 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Customer" count="0" hidden="1">
      <extLst>
        <ext xmlns:x15="http://schemas.microsoft.com/office/spreadsheetml/2010/11/main" uri="{B97F6D7D-B522-45F9-BDA1-12C45D357490}">
          <x15:cacheHierarchy aggregatedColumn="2"/>
        </ext>
      </extLst>
    </cacheHierarchy>
    <cacheHierarchy uniqueName="[Measures].[Distinct Count of Segment]" caption="Distinct Count of Segment" measure="1" displayFolder="" measureGroup="Customer" count="0" hidden="1">
      <extLst>
        <ext xmlns:x15="http://schemas.microsoft.com/office/spreadsheetml/2010/11/main" uri="{B97F6D7D-B522-45F9-BDA1-12C45D357490}">
          <x15:cacheHierarchy aggregatedColumn="2"/>
        </ext>
      </extLst>
    </cacheHierarchy>
  </cacheHierarchies>
  <kpis count="0"/>
  <dimensions count="6">
    <dimension name="Customer" uniqueName="[Customer]" caption="Customer"/>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s>
  <measureGroups count="5">
    <measureGroup name="Customer" caption="Customer"/>
    <measureGroup name="Order" caption="Order"/>
    <measureGroup name="People" caption="People"/>
    <measureGroup name="Products" caption="Products"/>
    <measureGroup name="Returns" caption="Returns"/>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60.479487731478" backgroundQuery="1" createdVersion="8" refreshedVersion="8" minRefreshableVersion="3" recordCount="0" supportSubquery="1" supportAdvancedDrill="1" xr:uid="{DF54D18E-BFFA-4BCF-9DFF-AD37BC56B539}">
  <cacheSource type="external" connectionId="7"/>
  <cacheFields count="3">
    <cacheField name="[Customer].[Customer Name].[Customer Name]" caption="Customer Name" numFmtId="0" hierarchy="1" level="1">
      <sharedItems count="5">
        <s v="Darrin Martin"/>
        <s v="Mitch Willingham"/>
        <s v="Nathan Mautz"/>
        <s v="Sanjit Chand"/>
        <s v="Tom Boeckenhauer"/>
      </sharedItems>
    </cacheField>
    <cacheField name="[Measures].[Net Profit]" caption="Net Profit" numFmtId="0" hierarchy="35" level="32767"/>
    <cacheField name="[Order].[Order Date (Year)].[Order Date (Year)]" caption="Order Date (Year)" numFmtId="0" hierarchy="17" level="1">
      <sharedItems containsSemiMixedTypes="0" containsNonDate="0" containsString="0"/>
    </cacheField>
  </cacheFields>
  <cacheHierarchies count="64">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Customer].[Segment]" caption="Segment" attribute="1" defaultMemberUniqueName="[Customer].[Segment].[All]" allUniqueName="[Customer].[Segment].[All]" dimensionUniqueName="[Customer]" displayFolder="" count="0" memberValueDatatype="130" unbalanced="0"/>
    <cacheHierarchy uniqueName="[Customer].[Country/Region]" caption="Country/Region" attribute="1" defaultMemberUniqueName="[Customer].[Country/Region].[All]" allUniqueName="[Customer].[Country/Region].[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 Code]" caption="Postal Code" attribute="1" defaultMemberUniqueName="[Customer].[Postal Code].[All]" allUniqueName="[Customer].[Postal Code].[All]" dimensionUniqueName="[Customer]"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2"/>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Gross Sales]" caption="Gross Sales" measure="1" displayFolder="" measureGroup="People" count="0"/>
    <cacheHierarchy uniqueName="[Measures].[Total Discount]" caption="Total Discount" measure="1" displayFolder="" measureGroup="People" count="0"/>
    <cacheHierarchy uniqueName="[Measures].[Net Sales]" caption="Net Sales" measure="1" displayFolder="" measureGroup="People" count="0"/>
    <cacheHierarchy uniqueName="[Measures].[Total Cost]" caption="Total Cost" measure="1" displayFolder="" measureGroup="People" count="0"/>
    <cacheHierarchy uniqueName="[Measures].[Net Profit]" caption="Net Profit" measure="1" displayFolder="" measureGroup="People" count="0" oneField="1">
      <fieldsUsage count="1">
        <fieldUsage x="1"/>
      </fieldsUsage>
    </cacheHierarchy>
    <cacheHierarchy uniqueName="[Measures].[Profit Margin %]" caption="Profit Margin %" measure="1" displayFolder="" measureGroup="People" count="0"/>
    <cacheHierarchy uniqueName="[Measures].[Return Rate %]" caption="Return Rate %" measure="1" displayFolder="" measureGroup="People"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Count of Order ID]" caption="Count of Order ID" measure="1" displayFolder="" measureGroup="Order" count="0" hidden="1">
      <extLst>
        <ext xmlns:x15="http://schemas.microsoft.com/office/spreadsheetml/2010/11/main" uri="{B97F6D7D-B522-45F9-BDA1-12C45D357490}">
          <x15:cacheHierarchy aggregatedColumn="8"/>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9"/>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Count of Sub-Category]" caption="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Sub-Category]" caption="Distinct 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Customer"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Customer"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Customer" count="0" hidden="1">
      <extLst>
        <ext xmlns:x15="http://schemas.microsoft.com/office/spreadsheetml/2010/11/main" uri="{B97F6D7D-B522-45F9-BDA1-12C45D357490}">
          <x15:cacheHierarchy aggregatedColumn="4"/>
        </ext>
      </extLst>
    </cacheHierarchy>
    <cacheHierarchy uniqueName="[Measures].[Count of Country/Region]" caption="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Distinct Count of Country/Region]" caption="Distinct 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Customer" count="0" hidden="1">
      <extLst>
        <ext xmlns:x15="http://schemas.microsoft.com/office/spreadsheetml/2010/11/main" uri="{B97F6D7D-B522-45F9-BDA1-12C45D357490}">
          <x15:cacheHierarchy aggregatedColumn="2"/>
        </ext>
      </extLst>
    </cacheHierarchy>
    <cacheHierarchy uniqueName="[Measures].[Distinct Count of Segment]" caption="Distinct Count of Segment" measure="1" displayFolder="" measureGroup="Customer" count="0" hidden="1">
      <extLst>
        <ext xmlns:x15="http://schemas.microsoft.com/office/spreadsheetml/2010/11/main" uri="{B97F6D7D-B522-45F9-BDA1-12C45D357490}">
          <x15:cacheHierarchy aggregatedColumn="2"/>
        </ext>
      </extLst>
    </cacheHierarchy>
  </cacheHierarchies>
  <kpis count="0"/>
  <dimensions count="6">
    <dimension name="Customer" uniqueName="[Customer]" caption="Customer"/>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s>
  <measureGroups count="5">
    <measureGroup name="Customer" caption="Customer"/>
    <measureGroup name="Order" caption="Order"/>
    <measureGroup name="People" caption="People"/>
    <measureGroup name="Products" caption="Products"/>
    <measureGroup name="Returns" caption="Returns"/>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60.479488310186" backgroundQuery="1" createdVersion="8" refreshedVersion="8" minRefreshableVersion="3" recordCount="0" supportSubquery="1" supportAdvancedDrill="1" xr:uid="{6894BE4E-29E4-4F8F-8A1D-680617E71F86}">
  <cacheSource type="external" connectionId="7"/>
  <cacheFields count="3">
    <cacheField name="[Order].[Ship Mode].[Ship Mode]" caption="Ship Mode" numFmtId="0" hierarchy="11" level="1">
      <sharedItems count="4">
        <s v="First Class"/>
        <s v="Same Day"/>
        <s v="Second Class"/>
        <s v="Standard Class"/>
      </sharedItems>
    </cacheField>
    <cacheField name="[Measures].[Count of Order ID]" caption="Count of Order ID" numFmtId="0" hierarchy="44" level="32767"/>
    <cacheField name="[Order].[Order Date (Year)].[Order Date (Year)]" caption="Order Date (Year)" numFmtId="0" hierarchy="17" level="1">
      <sharedItems containsSemiMixedTypes="0" containsNonDate="0" containsString="0"/>
    </cacheField>
  </cacheFields>
  <cacheHierarchies count="64">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Country/Region]" caption="Country/Region" attribute="1" defaultMemberUniqueName="[Customer].[Country/Region].[All]" allUniqueName="[Customer].[Country/Region].[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 Code]" caption="Postal Code" attribute="1" defaultMemberUniqueName="[Customer].[Postal Code].[All]" allUniqueName="[Customer].[Postal Code].[All]" dimensionUniqueName="[Customer]"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2" memberValueDatatype="130" unbalanced="0">
      <fieldsUsage count="2">
        <fieldUsage x="-1"/>
        <fieldUsage x="0"/>
      </fieldsUsage>
    </cacheHierarchy>
    <cacheHierarchy uniqueName="[Order].[Customer ID]" caption="Customer ID" attribute="1" defaultMemberUniqueName="[Order].[Customer ID].[All]" allUniqueName="[Order].[Customer ID].[All]" dimensionUniqueName="[Order]" displayFolder="" count="0" memberValueDatatype="13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2"/>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Gross Sales]" caption="Gross Sales" measure="1" displayFolder="" measureGroup="People" count="0"/>
    <cacheHierarchy uniqueName="[Measures].[Total Discount]" caption="Total Discount" measure="1" displayFolder="" measureGroup="People" count="0"/>
    <cacheHierarchy uniqueName="[Measures].[Net Sales]" caption="Net Sales" measure="1" displayFolder="" measureGroup="People" count="0"/>
    <cacheHierarchy uniqueName="[Measures].[Total Cost]" caption="Total Cost" measure="1" displayFolder="" measureGroup="People" count="0"/>
    <cacheHierarchy uniqueName="[Measures].[Net Profit]" caption="Net Profit" measure="1" displayFolder="" measureGroup="People" count="0"/>
    <cacheHierarchy uniqueName="[Measures].[Profit Margin %]" caption="Profit Margin %" measure="1" displayFolder="" measureGroup="People" count="0"/>
    <cacheHierarchy uniqueName="[Measures].[Return Rate %]" caption="Return Rate %" measure="1" displayFolder="" measureGroup="People"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Count of Order ID]" caption="Count of Order ID" measure="1" displayFolder="" measureGroup="Order"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9"/>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Count of Sub-Category]" caption="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Sub-Category]" caption="Distinct 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Customer"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Customer"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Customer" count="0" hidden="1">
      <extLst>
        <ext xmlns:x15="http://schemas.microsoft.com/office/spreadsheetml/2010/11/main" uri="{B97F6D7D-B522-45F9-BDA1-12C45D357490}">
          <x15:cacheHierarchy aggregatedColumn="4"/>
        </ext>
      </extLst>
    </cacheHierarchy>
    <cacheHierarchy uniqueName="[Measures].[Count of Country/Region]" caption="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Distinct Count of Country/Region]" caption="Distinct 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Customer" count="0" hidden="1">
      <extLst>
        <ext xmlns:x15="http://schemas.microsoft.com/office/spreadsheetml/2010/11/main" uri="{B97F6D7D-B522-45F9-BDA1-12C45D357490}">
          <x15:cacheHierarchy aggregatedColumn="2"/>
        </ext>
      </extLst>
    </cacheHierarchy>
    <cacheHierarchy uniqueName="[Measures].[Distinct Count of Segment]" caption="Distinct Count of Segment" measure="1" displayFolder="" measureGroup="Customer" count="0" hidden="1">
      <extLst>
        <ext xmlns:x15="http://schemas.microsoft.com/office/spreadsheetml/2010/11/main" uri="{B97F6D7D-B522-45F9-BDA1-12C45D357490}">
          <x15:cacheHierarchy aggregatedColumn="2"/>
        </ext>
      </extLst>
    </cacheHierarchy>
  </cacheHierarchies>
  <kpis count="0"/>
  <dimensions count="6">
    <dimension name="Customer" uniqueName="[Customer]" caption="Customer"/>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s>
  <measureGroups count="5">
    <measureGroup name="Customer" caption="Customer"/>
    <measureGroup name="Order" caption="Order"/>
    <measureGroup name="People" caption="People"/>
    <measureGroup name="Products" caption="Products"/>
    <measureGroup name="Returns" caption="Returns"/>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60.479488657409" backgroundQuery="1" createdVersion="8" refreshedVersion="8" minRefreshableVersion="3" recordCount="0" supportSubquery="1" supportAdvancedDrill="1" xr:uid="{CF068CE6-961E-4838-985B-C00F7CBA937F}">
  <cacheSource type="external" connectionId="7"/>
  <cacheFields count="3">
    <cacheField name="[Customer].[State].[State]" caption="State" numFmtId="0" hierarchy="5" level="1">
      <sharedItems count="40">
        <s v="Alabama"/>
        <s v="Arizona"/>
        <s v="Arkansas"/>
        <s v="California"/>
        <s v="Colorado"/>
        <s v="Connecticut"/>
        <s v="Delaware"/>
        <s v="District of Columbia"/>
        <s v="Florida"/>
        <s v="Georgia"/>
        <s v="Illinois"/>
        <s v="Indiana"/>
        <s v="Iowa"/>
        <s v="Kentucky"/>
        <s v="Louisiana"/>
        <s v="Maryland"/>
        <s v="Massachusetts"/>
        <s v="Michigan"/>
        <s v="Minnesota"/>
        <s v="Mississippi"/>
        <s v="Missouri"/>
        <s v="Nebraska"/>
        <s v="Nevada"/>
        <s v="New Hampshire"/>
        <s v="New Jersey"/>
        <s v="New Mexico"/>
        <s v="New York"/>
        <s v="North Carolina"/>
        <s v="Ohio"/>
        <s v="Oklahoma"/>
        <s v="Oregon"/>
        <s v="Pennsylvania"/>
        <s v="Rhode Island"/>
        <s v="South Dakota"/>
        <s v="Tennessee"/>
        <s v="Texas"/>
        <s v="Utah"/>
        <s v="Virginia"/>
        <s v="Washington"/>
        <s v="Wisconsin"/>
      </sharedItems>
    </cacheField>
    <cacheField name="[Measures].[Net Sales]" caption="Net Sales" numFmtId="0" hierarchy="33" level="32767"/>
    <cacheField name="[Order].[Order Date (Year)].[Order Date (Year)]" caption="Order Date (Year)" numFmtId="0" hierarchy="17" level="1">
      <sharedItems containsSemiMixedTypes="0" containsNonDate="0" containsString="0"/>
    </cacheField>
  </cacheFields>
  <cacheHierarchies count="64">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Country/Region]" caption="Country/Region" attribute="1" defaultMemberUniqueName="[Customer].[Country/Region].[All]" allUniqueName="[Customer].[Country/Region].[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2" memberValueDatatype="130" unbalanced="0">
      <fieldsUsage count="2">
        <fieldUsage x="-1"/>
        <fieldUsage x="0"/>
      </fieldsUsage>
    </cacheHierarchy>
    <cacheHierarchy uniqueName="[Customer].[Postal Code]" caption="Postal Code" attribute="1" defaultMemberUniqueName="[Customer].[Postal Code].[All]" allUniqueName="[Customer].[Postal Code].[All]" dimensionUniqueName="[Customer]"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2"/>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Gross Sales]" caption="Gross Sales" measure="1" displayFolder="" measureGroup="People" count="0"/>
    <cacheHierarchy uniqueName="[Measures].[Total Discount]" caption="Total Discount" measure="1" displayFolder="" measureGroup="People" count="0"/>
    <cacheHierarchy uniqueName="[Measures].[Net Sales]" caption="Net Sales" measure="1" displayFolder="" measureGroup="People" count="0" oneField="1">
      <fieldsUsage count="1">
        <fieldUsage x="1"/>
      </fieldsUsage>
    </cacheHierarchy>
    <cacheHierarchy uniqueName="[Measures].[Total Cost]" caption="Total Cost" measure="1" displayFolder="" measureGroup="People" count="0"/>
    <cacheHierarchy uniqueName="[Measures].[Net Profit]" caption="Net Profit" measure="1" displayFolder="" measureGroup="People" count="0"/>
    <cacheHierarchy uniqueName="[Measures].[Profit Margin %]" caption="Profit Margin %" measure="1" displayFolder="" measureGroup="People" count="0"/>
    <cacheHierarchy uniqueName="[Measures].[Return Rate %]" caption="Return Rate %" measure="1" displayFolder="" measureGroup="People"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Count of Order ID]" caption="Count of Order ID" measure="1" displayFolder="" measureGroup="Order" count="0" hidden="1">
      <extLst>
        <ext xmlns:x15="http://schemas.microsoft.com/office/spreadsheetml/2010/11/main" uri="{B97F6D7D-B522-45F9-BDA1-12C45D357490}">
          <x15:cacheHierarchy aggregatedColumn="8"/>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9"/>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Count of Sub-Category]" caption="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Sub-Category]" caption="Distinct 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Customer"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Customer"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Customer" count="0" hidden="1">
      <extLst>
        <ext xmlns:x15="http://schemas.microsoft.com/office/spreadsheetml/2010/11/main" uri="{B97F6D7D-B522-45F9-BDA1-12C45D357490}">
          <x15:cacheHierarchy aggregatedColumn="4"/>
        </ext>
      </extLst>
    </cacheHierarchy>
    <cacheHierarchy uniqueName="[Measures].[Count of Country/Region]" caption="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Distinct Count of Country/Region]" caption="Distinct 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Customer" count="0" hidden="1">
      <extLst>
        <ext xmlns:x15="http://schemas.microsoft.com/office/spreadsheetml/2010/11/main" uri="{B97F6D7D-B522-45F9-BDA1-12C45D357490}">
          <x15:cacheHierarchy aggregatedColumn="2"/>
        </ext>
      </extLst>
    </cacheHierarchy>
    <cacheHierarchy uniqueName="[Measures].[Distinct Count of Segment]" caption="Distinct Count of Segment" measure="1" displayFolder="" measureGroup="Customer" count="0" hidden="1">
      <extLst>
        <ext xmlns:x15="http://schemas.microsoft.com/office/spreadsheetml/2010/11/main" uri="{B97F6D7D-B522-45F9-BDA1-12C45D357490}">
          <x15:cacheHierarchy aggregatedColumn="2"/>
        </ext>
      </extLst>
    </cacheHierarchy>
  </cacheHierarchies>
  <kpis count="0"/>
  <dimensions count="6">
    <dimension name="Customer" uniqueName="[Customer]" caption="Customer"/>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s>
  <measureGroups count="5">
    <measureGroup name="Customer" caption="Customer"/>
    <measureGroup name="Order" caption="Order"/>
    <measureGroup name="People" caption="People"/>
    <measureGroup name="Products" caption="Products"/>
    <measureGroup name="Returns" caption="Returns"/>
  </measureGroups>
  <maps count="9">
    <map measureGroup="0" dimension="0"/>
    <map measureGroup="1"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Adel" refreshedDate="46060.422339583332" backgroundQuery="1" createdVersion="3" refreshedVersion="8" minRefreshableVersion="3" recordCount="0" supportSubquery="1" supportAdvancedDrill="1" xr:uid="{3A10253B-B391-4451-921C-9C0AAE182E59}">
  <cacheSource type="external" connectionId="7">
    <extLst>
      <ext xmlns:x14="http://schemas.microsoft.com/office/spreadsheetml/2009/9/main" uri="{F057638F-6D5F-4e77-A914-E7F072B9BCA8}">
        <x14:sourceConnection name="ThisWorkbookDataModel"/>
      </ext>
    </extLst>
  </cacheSource>
  <cacheFields count="0"/>
  <cacheHierarchies count="64">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Customer].[Country/Region]" caption="Country/Region" attribute="1" defaultMemberUniqueName="[Customer].[Country/Region].[All]" allUniqueName="[Customer].[Country/Region].[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 Code]" caption="Postal Code" attribute="1" defaultMemberUniqueName="[Customer].[Postal Code].[All]" allUniqueName="[Customer].[Postal Code].[All]" dimensionUniqueName="[Customer]"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Order Date (Year)]" caption="Order Date (Year)" attribute="1" defaultMemberUniqueName="[Order].[Order Date (Year)].[All]" allUniqueName="[Order].[Order Date (Year)].[All]" dimensionUniqueName="[Order]" displayFolder="" count="2" memberValueDatatype="130" unbalanced="0"/>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Gross Sales]" caption="Gross Sales" measure="1" displayFolder="" measureGroup="People" count="0"/>
    <cacheHierarchy uniqueName="[Measures].[Total Discount]" caption="Total Discount" measure="1" displayFolder="" measureGroup="People" count="0"/>
    <cacheHierarchy uniqueName="[Measures].[Net Sales]" caption="Net Sales" measure="1" displayFolder="" measureGroup="People" count="0"/>
    <cacheHierarchy uniqueName="[Measures].[Total Cost]" caption="Total Cost" measure="1" displayFolder="" measureGroup="People" count="0"/>
    <cacheHierarchy uniqueName="[Measures].[Net Profit]" caption="Net Profit" measure="1" displayFolder="" measureGroup="People" count="0"/>
    <cacheHierarchy uniqueName="[Measures].[Profit Margin %]" caption="Profit Margin %" measure="1" displayFolder="" measureGroup="People" count="0"/>
    <cacheHierarchy uniqueName="[Measures].[Return Rate %]" caption="Return Rate %" measure="1" displayFolder="" measureGroup="People"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Count of Order ID]" caption="Count of Order ID" measure="1" displayFolder="" measureGroup="Order" count="0" hidden="1">
      <extLst>
        <ext xmlns:x15="http://schemas.microsoft.com/office/spreadsheetml/2010/11/main" uri="{B97F6D7D-B522-45F9-BDA1-12C45D357490}">
          <x15:cacheHierarchy aggregatedColumn="8"/>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9"/>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Count of Sub-Category]" caption="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 ID]" caption="Distinct Count of Product ID"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Sub-Category]" caption="Distinct Count of Sub-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8"/>
        </ext>
      </extLst>
    </cacheHierarchy>
    <cacheHierarchy uniqueName="[Measures].[Distinct Count of Customer ID]" caption="Distinct 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Customer" count="0" hidden="1">
      <extLst>
        <ext xmlns:x15="http://schemas.microsoft.com/office/spreadsheetml/2010/11/main" uri="{B97F6D7D-B522-45F9-BDA1-12C45D357490}">
          <x15:cacheHierarchy aggregatedColumn="5"/>
        </ext>
      </extLst>
    </cacheHierarchy>
    <cacheHierarchy uniqueName="[Measures].[Distinct Count of State]" caption="Distinct Count of State" measure="1" displayFolder="" measureGroup="Customer"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Customer" count="0" hidden="1">
      <extLst>
        <ext xmlns:x15="http://schemas.microsoft.com/office/spreadsheetml/2010/11/main" uri="{B97F6D7D-B522-45F9-BDA1-12C45D357490}">
          <x15:cacheHierarchy aggregatedColumn="4"/>
        </ext>
      </extLst>
    </cacheHierarchy>
    <cacheHierarchy uniqueName="[Measures].[Count of Country/Region]" caption="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Distinct Count of Country/Region]" caption="Distinct Count of Country/Region" measure="1" displayFolder="" measureGroup="Customer" count="0" hidden="1">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Customer" count="0" hidden="1">
      <extLst>
        <ext xmlns:x15="http://schemas.microsoft.com/office/spreadsheetml/2010/11/main" uri="{B97F6D7D-B522-45F9-BDA1-12C45D357490}">
          <x15:cacheHierarchy aggregatedColumn="2"/>
        </ext>
      </extLst>
    </cacheHierarchy>
    <cacheHierarchy uniqueName="[Measures].[Distinct Count of Segment]" caption="Distinct Count of Segment" measure="1" displayFolder="" measureGroup="Customer"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2190005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4A9AA7-C934-481F-BD3A-61E28C4E98E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K49:CM50"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Distinct Count of Product ID" fld="0" subtotal="count" baseField="0" baseItem="0">
      <extLst>
        <ext xmlns:x15="http://schemas.microsoft.com/office/spreadsheetml/2010/11/main" uri="{FABC7310-3BB5-11E1-824E-6D434824019B}">
          <x15:dataField isCountDistinct="1"/>
        </ext>
      </extLst>
    </dataField>
    <dataField name="Distinct Count of Category" fld="1" subtotal="count" baseField="0" baseItem="0">
      <extLst>
        <ext xmlns:x15="http://schemas.microsoft.com/office/spreadsheetml/2010/11/main" uri="{FABC7310-3BB5-11E1-824E-6D434824019B}">
          <x15:dataField isCountDistinct="1"/>
        </ext>
      </extLst>
    </dataField>
    <dataField name="Distinct Count of Sub-Category" fld="2" subtotal="count" baseField="0" baseItem="0">
      <extLst>
        <ext xmlns:x15="http://schemas.microsoft.com/office/spreadsheetml/2010/11/main" uri="{FABC7310-3BB5-11E1-824E-6D434824019B}">
          <x15:dataField isCountDistinct="1"/>
        </ext>
      </extLst>
    </dataField>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Product ID"/>
    <pivotHierarchy dragToData="1" caption="Distinct Count of Category"/>
    <pivotHierarchy dragToData="1" caption="Distinct Count of Sub-Catego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4FD77B-7DA1-4A20-BC8B-4B6C1EF9B7AD}" name="PivotTable3"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U9:V1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showDataAs="percentOfTotal" baseField="0" baseItem="2" numFmtId="10"/>
  </dataFields>
  <formats count="2">
    <format dxfId="1">
      <pivotArea outline="0" collapsedLevelsAreSubtotals="1" fieldPosition="0"/>
    </format>
    <format dxfId="0">
      <pivotArea outline="0" fieldPosition="0">
        <references count="1">
          <reference field="4294967294" count="1">
            <x v="0"/>
          </reference>
        </references>
      </pivotArea>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eople]"/>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64CD5C-A4BF-4EF3-88FB-0A1DED838DE6}" name="PivotTable18"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Y81:AZ86" firstHeaderRow="1" firstDataRow="1" firstDataCol="1"/>
  <pivotFields count="4">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fld="1" subtotal="count" baseField="0" baseItem="0" numFmtId="165"/>
  </dataFields>
  <formats count="1">
    <format dxfId="2">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6]"/>
      </members>
    </pivotHierarchy>
    <pivotHierarchy dragToData="1"/>
    <pivotHierarchy dragToData="1"/>
    <pivotHierarchy dragToData="1"/>
    <pivotHierarchy dragToData="1"/>
    <pivotHierarchy dragToData="1"/>
    <pivotHierarchy multipleItemSelectionAllowed="1" dragToData="1">
      <members count="1" level="1">
        <member name="[Products].[Category].&amp;[Office Supplie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3">
      <autoFilter ref="A1">
        <filterColumn colId="0">
          <top10 val="4" filterVal="4"/>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Products]"/>
        <x15:activeTabTopLevelEntity name="[People]"/>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0D57CB-F856-44A8-B5C1-EECB57D9BF9E}" name="PivotTable3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J8:DK13"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0"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A1FE00-DA79-4818-8E5A-7AD160F2D838}" name="PivotTable3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E8:EF14"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v="2"/>
    </i>
    <i>
      <x/>
    </i>
    <i>
      <x v="3"/>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4">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51B96A-A8B7-4B2E-B343-96DD1D9402EA}" name="PivotTable29"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K6:CL7"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Count of Order ID" fld="0" subtotal="count" baseField="0" baseItem="0"/>
    <dataField name="Count of Order ID" fld="1"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DFF7C5-EF52-4D2F-8D74-D0F37D65AE99}" name="PivotTable2" cacheId="5" applyNumberFormats="0" applyBorderFormats="0" applyFontFormats="0" applyPatternFormats="0" applyAlignmentFormats="0" applyWidthHeightFormats="1" dataCaption="Values" tag="4898405c-5e5f-4d43-9e1d-a6b2b25127d4" updatedVersion="8" minRefreshableVersion="3" useAutoFormatting="1" subtotalHiddenItems="1" itemPrintTitles="1" createdVersion="8" indent="0" outline="1" outlineData="1" multipleFieldFilters="0" chartFormat="12">
  <location ref="M9:O14" firstHeaderRow="0"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3"/>
    </i>
    <i>
      <x v="1"/>
    </i>
    <i>
      <x/>
    </i>
    <i>
      <x v="2"/>
    </i>
    <i t="grand">
      <x/>
    </i>
  </rowItems>
  <colFields count="1">
    <field x="-2"/>
  </colFields>
  <colItems count="2">
    <i>
      <x/>
    </i>
    <i i="1">
      <x v="1"/>
    </i>
  </colItems>
  <dataFields count="2">
    <dataField fld="1" subtotal="count" baseField="0" baseItem="0" numFmtId="165"/>
    <dataField fld="2" subtotal="count" baseField="0" baseItem="0" numFmtId="165"/>
  </dataFields>
  <formats count="2">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D350D7-3164-4406-8F09-E6AC0F3B42C0}"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K79:CK80" firstHeaderRow="1" firstDataRow="1" firstDataCol="0"/>
  <pivotFields count="1">
    <pivotField dataField="1" subtotalTop="0" showAll="0" defaultSubtotal="0"/>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rder 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E12585-B4A8-4253-8D30-15CB256070D6}" name="PivotTable34" cacheId="1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CV8:CW48" firstHeaderRow="1" firstDataRow="1" firstDataCol="1"/>
  <pivotFields count="3">
    <pivotField axis="axisRow" allDrilled="1" subtotalTop="0" showAll="0" defaultSubtotal="0" defaultAttributeDrillState="1">
      <items count="40">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7"/>
      </items>
    </pivotField>
    <pivotField dataField="1" subtotalTop="0" showAll="0" defaultSubtotal="0"/>
    <pivotField allDrilled="1" subtotalTop="0" showAll="0" dataSourceSort="1" defaultSubtotal="0" defaultAttributeDrillState="1"/>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rowItems>
  <colItems count="1">
    <i/>
  </colItems>
  <dataFields count="1">
    <dataField fld="1" subtotal="count" baseField="0" baseItem="0" numFmtId="165"/>
  </dataFields>
  <formats count="1">
    <format dxfId="5">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eople]"/>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7F6191-5769-443B-BFCB-EA7ADC03524B}" name="PivotTable3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S7:DT13"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i>
    <i>
      <x v="2"/>
    </i>
    <i>
      <x v="4"/>
    </i>
    <i>
      <x v="3"/>
    </i>
    <i t="grand">
      <x/>
    </i>
  </rowItems>
  <colItems count="1">
    <i/>
  </colItems>
  <dataFields count="1">
    <dataField fld="1" subtotal="count" baseField="0" baseItem="0" numFmtId="165"/>
  </dataFields>
  <formats count="1">
    <format dxfId="6">
      <pivotArea outline="0" collapsedLevelsAreSubtotals="1" fieldPosition="0">
        <references count="1">
          <reference field="4294967294" count="1" selected="0">
            <x v="0"/>
          </reference>
        </references>
      </pivotArea>
    </format>
  </formats>
  <chartFormats count="3">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5">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5DAEDDB-9184-4E0C-9BE5-D1AEA432D2F3}" name="PivotTable8" cacheId="1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
  <location ref="AY9:AZ29" firstHeaderRow="1" firstDataRow="1" firstDataCol="1"/>
  <pivotFields count="4">
    <pivotField axis="axisRow" allDrilled="1" subtotalTop="0" showAll="0" defaultSubtotal="0" defaultAttributeDrillState="1">
      <items count="3">
        <item x="0"/>
        <item x="1"/>
        <item x="2"/>
      </items>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2">
    <field x="0"/>
    <field x="1"/>
  </rowFields>
  <rowItems count="20">
    <i>
      <x/>
    </i>
    <i r="1">
      <x v="1"/>
    </i>
    <i r="1">
      <x v="3"/>
    </i>
    <i r="1">
      <x/>
    </i>
    <i r="1">
      <x v="2"/>
    </i>
    <i>
      <x v="1"/>
    </i>
    <i r="1">
      <x v="11"/>
    </i>
    <i r="1">
      <x v="6"/>
    </i>
    <i r="1">
      <x v="4"/>
    </i>
    <i r="1">
      <x v="10"/>
    </i>
    <i r="1">
      <x v="12"/>
    </i>
    <i r="1">
      <x v="5"/>
    </i>
    <i r="1">
      <x v="7"/>
    </i>
    <i r="1">
      <x v="9"/>
    </i>
    <i r="1">
      <x v="8"/>
    </i>
    <i>
      <x v="2"/>
    </i>
    <i r="1">
      <x v="16"/>
    </i>
    <i r="1">
      <x v="15"/>
    </i>
    <i r="1">
      <x v="13"/>
    </i>
    <i r="1">
      <x v="14"/>
    </i>
  </rowItems>
  <colItems count="1">
    <i/>
  </colItems>
  <dataFields count="1">
    <dataField fld="2" subtotal="count" baseField="0" baseItem="0"/>
  </dataFields>
  <formats count="5">
    <format dxfId="11">
      <pivotArea collapsedLevelsAreSubtotals="1" fieldPosition="0">
        <references count="2">
          <reference field="0" count="1" selected="0">
            <x v="0"/>
          </reference>
          <reference field="1" count="4">
            <x v="0"/>
            <x v="1"/>
            <x v="2"/>
            <x v="3"/>
          </reference>
        </references>
      </pivotArea>
    </format>
    <format dxfId="10">
      <pivotArea collapsedLevelsAreSubtotals="1" fieldPosition="0">
        <references count="1">
          <reference field="0" count="1">
            <x v="1"/>
          </reference>
        </references>
      </pivotArea>
    </format>
    <format dxfId="9">
      <pivotArea collapsedLevelsAreSubtotals="1" fieldPosition="0">
        <references count="2">
          <reference field="0" count="1" selected="0">
            <x v="1"/>
          </reference>
          <reference field="1" count="9">
            <x v="4"/>
            <x v="5"/>
            <x v="6"/>
            <x v="7"/>
            <x v="8"/>
            <x v="9"/>
            <x v="10"/>
            <x v="11"/>
            <x v="12"/>
          </reference>
        </references>
      </pivotArea>
    </format>
    <format dxfId="8">
      <pivotArea collapsedLevelsAreSubtotals="1" fieldPosition="0">
        <references count="1">
          <reference field="0" count="1">
            <x v="2"/>
          </reference>
        </references>
      </pivotArea>
    </format>
    <format dxfId="7">
      <pivotArea collapsedLevelsAreSubtotals="1" fieldPosition="0">
        <references count="2">
          <reference field="0" count="1" selected="0">
            <x v="2"/>
          </reference>
          <reference field="1" count="4">
            <x v="13"/>
            <x v="14"/>
            <x v="15"/>
            <x v="16"/>
          </reference>
        </references>
      </pivotArea>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2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Products]"/>
        <x15:activeTabTopLevelEntity name="[People]"/>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F7941FC-2BC5-48BF-919E-2203A3F17AE7}" name="PivotTable4"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C7:AF8"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3" subtotal="count" baseField="0" baseItem="0"/>
    <dataField fld="0" subtotal="count" baseField="0" baseItem="0"/>
    <dataField fld="1" subtotal="count" baseField="0" baseItem="0"/>
    <dataField fld="2"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49B8573-44FE-473E-B44F-CE5C14675ACD}" name="PivotTable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3">
  <location ref="C10:E23"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fld="1" subtotal="count" baseField="0" baseItem="0"/>
  </dataFields>
  <chartFormats count="6">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C9C674F-91E5-4C62-8915-0F68CF3C5A95}" name="PivotTable28"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CA8:CB14"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1"/>
    </i>
    <i>
      <x v="3"/>
    </i>
    <i>
      <x v="4"/>
    </i>
    <i>
      <x/>
    </i>
    <i>
      <x v="2"/>
    </i>
    <i t="grand">
      <x/>
    </i>
  </rowItems>
  <colItems count="1">
    <i/>
  </colItems>
  <dataFields count="1">
    <dataField fld="0" subtotal="count" baseField="0" baseItem="0" numFmtId="165"/>
  </dataFields>
  <formats count="1">
    <format dxfId="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3" iMeasureHier="35">
      <autoFilter ref="A1">
        <filterColumn colId="0">
          <top10 val="5" filterVal="5"/>
        </filterColumn>
      </autoFilter>
    </filter>
    <filter fld="1" type="count" id="1" iMeasureHier="35">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6924F8D-0B7E-4E52-9485-77BE0407DEB8}" name="PivotTable16"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M9:BO27" firstHeaderRow="0" firstDataRow="1" firstDataCol="1"/>
  <pivotFields count="4">
    <pivotField dataField="1" subtotalTop="0" showAll="0" defaultSubtotal="0"/>
    <pivotField dataField="1" subtotalTop="0" showAll="0" defaultSubtotal="0"/>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s>
  <rowFields count="1">
    <field x="2"/>
  </rowFields>
  <rowItems count="18">
    <i>
      <x v="13"/>
    </i>
    <i>
      <x v="5"/>
    </i>
    <i>
      <x v="11"/>
    </i>
    <i>
      <x v="14"/>
    </i>
    <i>
      <x v="16"/>
    </i>
    <i>
      <x v="3"/>
    </i>
    <i>
      <x/>
    </i>
    <i>
      <x v="4"/>
    </i>
    <i>
      <x v="1"/>
    </i>
    <i>
      <x v="12"/>
    </i>
    <i>
      <x v="15"/>
    </i>
    <i>
      <x v="9"/>
    </i>
    <i>
      <x v="6"/>
    </i>
    <i>
      <x v="2"/>
    </i>
    <i>
      <x v="7"/>
    </i>
    <i>
      <x v="10"/>
    </i>
    <i>
      <x v="8"/>
    </i>
    <i t="grand">
      <x/>
    </i>
  </rowItems>
  <colFields count="1">
    <field x="-2"/>
  </colFields>
  <colItems count="2">
    <i>
      <x/>
    </i>
    <i i="1">
      <x v="1"/>
    </i>
  </colItems>
  <dataFields count="2">
    <dataField fld="0" subtotal="count" baseField="0" baseItem="0" numFmtId="9"/>
    <dataField fld="1" subtotal="count" baseField="0" baseItem="0" numFmtId="1"/>
  </dataFields>
  <formats count="2">
    <format dxfId="14">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1"/>
          </reference>
        </references>
      </pivotArea>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Products]"/>
        <x15:activeTabTopLevelEntity name="[People]"/>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2AD08B2-C554-4843-A23D-171DBDD0192F}"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7:AN8"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89436AE-841B-40E4-96B1-BC56F6DC3A87}"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V12:EY13"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Distinct Count of Customer ID" fld="0" subtotal="count" baseField="0" baseItem="0">
      <extLst>
        <ext xmlns:x15="http://schemas.microsoft.com/office/spreadsheetml/2010/11/main" uri="{FABC7310-3BB5-11E1-824E-6D434824019B}">
          <x15:dataField isCountDistinct="1"/>
        </ext>
      </extLst>
    </dataField>
    <dataField name="Distinct Count of State" fld="1" subtotal="count" baseField="0" baseItem="1">
      <extLst>
        <ext xmlns:x15="http://schemas.microsoft.com/office/spreadsheetml/2010/11/main" uri="{FABC7310-3BB5-11E1-824E-6D434824019B}">
          <x15:dataField isCountDistinct="1"/>
        </ext>
      </extLst>
    </dataField>
    <dataField name="Distinct Count of City" fld="2" subtotal="count" baseField="0" baseItem="1">
      <extLst>
        <ext xmlns:x15="http://schemas.microsoft.com/office/spreadsheetml/2010/11/main" uri="{FABC7310-3BB5-11E1-824E-6D434824019B}">
          <x15:dataField isCountDistinct="1"/>
        </ext>
      </extLst>
    </dataField>
    <dataField name="Distinct Count of Segment" fld="3" subtotal="count" baseField="0" baseItem="1">
      <extLst>
        <ext xmlns:x15="http://schemas.microsoft.com/office/spreadsheetml/2010/11/main" uri="{FABC7310-3BB5-11E1-824E-6D434824019B}">
          <x15:dataField isCountDistinct="1"/>
        </ext>
      </extLst>
    </dataField>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caption="Distinct Count of State"/>
    <pivotHierarchy dragToData="1"/>
    <pivotHierarchy dragToData="1" caption="Distinct Count of City"/>
    <pivotHierarchy dragToData="1"/>
    <pivotHierarchy dragToData="1" caption="Distinct Count of Country/Region"/>
    <pivotHierarchy dragToData="1"/>
    <pivotHierarchy dragToData="1" caption="Distinct Count of Segment"/>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1867E43-F961-4127-8B1E-0833E25B19C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M35:EN48" firstHeaderRow="1" firstDataRow="1" firstDataCol="1"/>
  <pivotFields count="2">
    <pivotField dataField="1" subtotalTop="0" showAll="0" defaultSubtotal="0"/>
    <pivotField axis="axisRow" allDrilled="1" subtotalTop="0" showAll="0" measureFilter="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valueLessThan" id="1" iMeasureHier="54">
      <autoFilter ref="A1">
        <filterColumn colId="0">
          <customFilters>
            <customFilter operator="lessThan" val="2"/>
          </customFilters>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FF92E6E2-4A16-4D20-A401-DD86C237259C}" sourceName="[Order].[Order Date (Year)]">
  <pivotTables>
    <pivotTable tabId="4" name="PivotTable1"/>
    <pivotTable tabId="4" name="PivotTable2"/>
    <pivotTable tabId="4" name="PivotTable3"/>
    <pivotTable tabId="4" name="PivotTable4"/>
    <pivotTable tabId="4" name="PivotTable7"/>
    <pivotTable tabId="4" name="PivotTable18"/>
    <pivotTable tabId="4" name="PivotTable29"/>
    <pivotTable tabId="4" name="PivotTable28"/>
    <pivotTable tabId="4" name="PivotTable16"/>
    <pivotTable tabId="4" name="PivotTable8"/>
    <pivotTable tabId="4" name="PivotTable37"/>
    <pivotTable tabId="4" name="PivotTable36"/>
    <pivotTable tabId="4" name="PivotTable35"/>
    <pivotTable tabId="4" name="PivotTable34"/>
  </pivotTables>
  <data>
    <olap pivotCacheId="219000535">
      <levels count="2">
        <level uniqueName="[Order].[Order Date (Year)].[(All)]" sourceCaption="(All)" count="0"/>
        <level uniqueName="[Order].[Order Date (Year)].[Order Date (Year)]" sourceCaption="Order Date (Year)" count="4">
          <ranges>
            <range startItem="0">
              <i n="[Order].[Order Date (Year)].&amp;[2016]" c="2016"/>
              <i n="[Order].[Order Date (Year)].&amp;[2017]" c="2017"/>
              <i n="[Order].[Order Date (Year)].&amp;[2018]" c="2018"/>
              <i n="[Order].[Order Date (Year)].&amp;[2019]" c="2019"/>
            </range>
          </ranges>
        </level>
      </levels>
      <selections count="1">
        <selection n="[Order].[Order Date (Year)].&amp;[2016]"/>
      </selections>
    </olap>
  </data>
  <extLst>
    <x:ext xmlns:x15="http://schemas.microsoft.com/office/spreadsheetml/2010/11/main" uri="{470722E0-AACD-4C17-9CDC-17EF765DBC7E}">
      <x15:slicerCacheHideItemsWithNoData count="1">
        <x15:slicerCacheOlapLevelName uniqueName="[Order].[Order Date (Year)].[Order Date (Year)]"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82B2B4D-11B2-4914-99A3-8A6AD544E50F}" sourceName="[Products].[Category]">
  <pivotTables>
    <pivotTable tabId="4" name="PivotTable18"/>
  </pivotTables>
  <data>
    <olap pivotCacheId="219000535">
      <levels count="2">
        <level uniqueName="[Products].[Category].[(All)]" sourceCaption="(All)" count="0"/>
        <level uniqueName="[Products].[Category].[Category]" sourceCaption="Category" count="4">
          <ranges>
            <range startItem="0">
              <i n="[Products].[Category].&amp;[Furniture]" c="Furniture"/>
              <i n="[Products].[Category].&amp;[Office Supplies]" c="Office Supplies"/>
              <i n="[Products].[Category].&amp;[Technology]" c="Technology"/>
              <i n="[Products].[Category].&amp;" c="(blank)" nd="1"/>
            </range>
          </ranges>
        </level>
      </levels>
      <selections count="1">
        <selection n="[Products].[Category].&amp;[Office Supplies]"/>
      </selections>
    </olap>
  </data>
  <extLst>
    <x:ext xmlns:x15="http://schemas.microsoft.com/office/spreadsheetml/2010/11/main" uri="{470722E0-AACD-4C17-9CDC-17EF765DBC7E}">
      <x15:slicerCacheHideItemsWithNoData count="1">
        <x15:slicerCacheOlapLevelName uniqueName="[Products].[Category].[Category]"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71B70FA6-4225-4F59-92D6-422457CC94D7}" cache="Slicer_Order_Date__Year" caption="Order Date (Year)" showCaption="0" level="1" rowHeight="247650"/>
  <slicer name="Order Date (Year) 1" xr10:uid="{ECCD3736-358B-40F6-BE8D-399E2DB09559}" cache="Slicer_Order_Date__Year" caption="Order Date (Year)" showCaption="0" level="1" rowHeight="247650"/>
  <slicer name="Order Date (Year) 2" xr10:uid="{F3E7DA14-5C08-47B2-9D82-37D7DBBBAF2B}" cache="Slicer_Order_Date__Year" caption="Order Date (Year)" showCaption="0" level="1" rowHeight="247650"/>
  <slicer name="Category" xr10:uid="{72445214-E2B8-468C-8F09-B2138D2EEC42}" cache="Slicer_Category" caption="Category" columnCount="3" showCaption="0" level="1" style="SlicerStyleLight1 2 2 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3" xr10:uid="{8A0B41B7-CB32-41D0-B13E-97C427487262}" cache="Slicer_Order_Date__Year" caption="Order Date (Year)" columnCount="4" showCaption="0" level="1" style="SlicerStyleLight1 2 2 4"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4" xr10:uid="{3C723D3E-07EF-4BC8-A32D-4E14B4181C27}" cache="Slicer_Order_Date__Year" caption="Order Date (Year)" columnCount="4" showCaption="0" level="1" style="SlicerStyleLight1 2 2 4" rowHeight="247650"/>
  <slicer name="Category 1" xr10:uid="{75DBC2DA-0FB2-4971-8077-A48D52712176}" cache="Slicer_Category" caption="Category" showCaption="0" level="1" style="SlicerStyleLight1 2 2 4"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5" xr10:uid="{C2AA18A1-479D-4C19-BE00-774AD32798A7}" cache="Slicer_Order_Date__Year" caption="Order Date (Year)" columnCount="4" showCaption="0" level="1" style="SlicerStyleLight1 2 2 4" rowHeight="247650"/>
</slicers>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E3358-7965-4C31-BCFA-E51226D8A8AC}">
  <sheetPr>
    <tabColor theme="1"/>
  </sheetPr>
  <dimension ref="C1:EZ134"/>
  <sheetViews>
    <sheetView topLeftCell="BB9" zoomScale="53" zoomScaleNormal="299" workbookViewId="0">
      <selection activeCell="BU58" sqref="BU58"/>
    </sheetView>
  </sheetViews>
  <sheetFormatPr defaultRowHeight="14.4" x14ac:dyDescent="0.3"/>
  <cols>
    <col min="2" max="2" width="12.44140625" bestFit="1" customWidth="1"/>
    <col min="3" max="3" width="19.21875" bestFit="1" customWidth="1"/>
    <col min="4" max="4" width="18.109375" bestFit="1" customWidth="1"/>
    <col min="5" max="5" width="16.44140625" bestFit="1" customWidth="1"/>
    <col min="8" max="10" width="8.88671875" style="18"/>
    <col min="13" max="13" width="19.21875" bestFit="1" customWidth="1"/>
    <col min="14" max="14" width="14.109375" bestFit="1" customWidth="1"/>
    <col min="15" max="15" width="13.109375" bestFit="1" customWidth="1"/>
    <col min="17" max="19" width="8.88671875" style="5"/>
    <col min="21" max="21" width="19.21875" bestFit="1" customWidth="1"/>
    <col min="22" max="22" width="12.88671875" bestFit="1" customWidth="1"/>
    <col min="24" max="26" width="8.88671875" style="5"/>
    <col min="29" max="29" width="14" bestFit="1" customWidth="1"/>
    <col min="30" max="30" width="15.6640625" bestFit="1" customWidth="1"/>
    <col min="31" max="31" width="18.77734375" bestFit="1" customWidth="1"/>
    <col min="32" max="32" width="15.21875" bestFit="1" customWidth="1"/>
    <col min="34" max="36" width="8.88671875" style="5"/>
    <col min="38" max="38" width="15.21875" bestFit="1" customWidth="1"/>
    <col min="39" max="39" width="14" bestFit="1" customWidth="1"/>
    <col min="40" max="40" width="19.44140625" bestFit="1" customWidth="1"/>
    <col min="41" max="43" width="8.88671875" style="4"/>
    <col min="47" max="49" width="8.88671875" style="19"/>
    <col min="51" max="51" width="20.77734375" bestFit="1" customWidth="1"/>
    <col min="52" max="52" width="12.88671875" bestFit="1" customWidth="1"/>
    <col min="56" max="56" width="12.5546875" customWidth="1"/>
    <col min="59" max="59" width="13.21875" customWidth="1"/>
    <col min="61" max="63" width="8.88671875" style="18"/>
    <col min="65" max="65" width="19.21875" bestFit="1" customWidth="1"/>
    <col min="66" max="66" width="19.44140625" bestFit="1" customWidth="1"/>
    <col min="67" max="67" width="12.88671875" bestFit="1" customWidth="1"/>
    <col min="72" max="72" width="12.77734375" customWidth="1"/>
    <col min="74" max="76" width="8.88671875" style="18"/>
    <col min="79" max="79" width="20.44140625" bestFit="1" customWidth="1"/>
    <col min="80" max="80" width="12.6640625" bestFit="1" customWidth="1"/>
    <col min="85" max="87" width="8.88671875" style="18"/>
    <col min="89" max="90" width="22.109375" bestFit="1" customWidth="1"/>
    <col min="91" max="91" width="27.33203125" customWidth="1"/>
    <col min="96" max="98" width="8.88671875" style="19"/>
    <col min="100" max="100" width="19.77734375" bestFit="1" customWidth="1"/>
    <col min="101" max="101" width="12.88671875" bestFit="1" customWidth="1"/>
    <col min="105" max="105" width="12.33203125" customWidth="1"/>
    <col min="109" max="111" width="8.88671875" style="5"/>
    <col min="114" max="114" width="19.21875" bestFit="1" customWidth="1"/>
    <col min="115" max="115" width="22.109375" bestFit="1" customWidth="1"/>
    <col min="119" max="121" width="8.88671875" style="18"/>
    <col min="123" max="123" width="20.6640625" bestFit="1" customWidth="1"/>
    <col min="124" max="124" width="12.6640625" bestFit="1" customWidth="1"/>
    <col min="125" max="125" width="12.88671875" customWidth="1"/>
    <col min="131" max="133" width="8.88671875" style="18"/>
    <col min="135" max="135" width="19.21875" bestFit="1" customWidth="1"/>
    <col min="136" max="136" width="22.109375" bestFit="1" customWidth="1"/>
    <col min="139" max="141" width="8.88671875" style="18"/>
    <col min="143" max="143" width="12.44140625" customWidth="1"/>
    <col min="144" max="144" width="22.88671875" customWidth="1"/>
    <col min="145" max="145" width="18.77734375" customWidth="1"/>
    <col min="146" max="146" width="7.109375" style="14" customWidth="1"/>
    <col min="147" max="147" width="10.6640625" style="14" customWidth="1"/>
    <col min="148" max="148" width="8.88671875" style="14"/>
    <col min="152" max="152" width="26.33203125" customWidth="1"/>
    <col min="153" max="153" width="20" customWidth="1"/>
    <col min="154" max="154" width="19" customWidth="1"/>
    <col min="155" max="155" width="23.109375" customWidth="1"/>
  </cols>
  <sheetData>
    <row r="1" spans="3:155" x14ac:dyDescent="0.3">
      <c r="E1" s="20" t="s">
        <v>32</v>
      </c>
      <c r="F1" s="17"/>
      <c r="G1" s="17"/>
      <c r="H1" s="17"/>
      <c r="I1" s="17"/>
      <c r="J1" s="17"/>
      <c r="K1" s="17"/>
      <c r="L1" s="17"/>
      <c r="M1" s="17"/>
      <c r="N1" s="17"/>
      <c r="Q1"/>
      <c r="R1"/>
      <c r="S1"/>
      <c r="X1"/>
      <c r="Y1"/>
      <c r="Z1"/>
      <c r="AH1"/>
      <c r="AI1"/>
      <c r="AJ1"/>
      <c r="AP1"/>
      <c r="AQ1"/>
      <c r="BD1" s="21" t="s">
        <v>33</v>
      </c>
      <c r="BE1" s="22"/>
      <c r="BF1" s="22"/>
      <c r="BG1" s="22"/>
      <c r="BH1" s="22"/>
      <c r="BI1" s="22"/>
      <c r="BJ1" s="22"/>
      <c r="BK1" s="22"/>
      <c r="BL1" s="22"/>
      <c r="BM1" s="22"/>
      <c r="BV1"/>
      <c r="BW1"/>
      <c r="BX1"/>
      <c r="CG1"/>
      <c r="CH1"/>
      <c r="CI1"/>
      <c r="DD1" s="20" t="s">
        <v>57</v>
      </c>
      <c r="DE1" s="17"/>
      <c r="DF1" s="17"/>
      <c r="DG1" s="17"/>
      <c r="DH1" s="17"/>
      <c r="DI1" s="17"/>
      <c r="DJ1" s="17"/>
      <c r="DO1"/>
      <c r="DP1"/>
      <c r="DQ1"/>
      <c r="EA1"/>
      <c r="EB1"/>
      <c r="EC1"/>
      <c r="EI1"/>
      <c r="EJ1"/>
      <c r="EK1"/>
      <c r="EP1"/>
      <c r="EQ1"/>
      <c r="ER1"/>
    </row>
    <row r="2" spans="3:155" x14ac:dyDescent="0.3">
      <c r="E2" s="17"/>
      <c r="F2" s="17"/>
      <c r="G2" s="17"/>
      <c r="H2" s="17"/>
      <c r="I2" s="17"/>
      <c r="J2" s="17"/>
      <c r="K2" s="17"/>
      <c r="L2" s="17"/>
      <c r="M2" s="17"/>
      <c r="N2" s="17"/>
      <c r="Q2"/>
      <c r="R2"/>
      <c r="S2"/>
      <c r="X2"/>
      <c r="Y2"/>
      <c r="Z2"/>
      <c r="AH2"/>
      <c r="AI2"/>
      <c r="AJ2"/>
      <c r="BD2" s="22"/>
      <c r="BE2" s="22"/>
      <c r="BF2" s="22"/>
      <c r="BG2" s="22"/>
      <c r="BH2" s="22"/>
      <c r="BI2" s="22"/>
      <c r="BJ2" s="22"/>
      <c r="BK2" s="22"/>
      <c r="BL2" s="22"/>
      <c r="BM2" s="22"/>
      <c r="BV2"/>
      <c r="BW2"/>
      <c r="BX2"/>
      <c r="CG2"/>
      <c r="CH2"/>
      <c r="CI2"/>
      <c r="DD2" s="17"/>
      <c r="DE2" s="17"/>
      <c r="DF2" s="17"/>
      <c r="DG2" s="17"/>
      <c r="DH2" s="17"/>
      <c r="DI2" s="17"/>
      <c r="DJ2" s="17"/>
      <c r="DO2"/>
      <c r="DP2"/>
      <c r="DQ2"/>
      <c r="EA2"/>
      <c r="EB2"/>
      <c r="EC2"/>
      <c r="EI2"/>
      <c r="EJ2"/>
      <c r="EK2"/>
      <c r="EP2"/>
      <c r="EQ2"/>
      <c r="ER2"/>
    </row>
    <row r="3" spans="3:155" x14ac:dyDescent="0.3">
      <c r="E3" s="17"/>
      <c r="F3" s="17"/>
      <c r="G3" s="17"/>
      <c r="H3" s="17"/>
      <c r="I3" s="17"/>
      <c r="J3" s="17"/>
      <c r="K3" s="17"/>
      <c r="L3" s="17"/>
      <c r="M3" s="17"/>
      <c r="N3" s="17"/>
      <c r="Q3"/>
      <c r="R3"/>
      <c r="S3"/>
      <c r="X3"/>
      <c r="Y3"/>
      <c r="Z3"/>
      <c r="AH3"/>
      <c r="AI3"/>
      <c r="AJ3"/>
      <c r="BD3" s="22"/>
      <c r="BE3" s="22"/>
      <c r="BF3" s="22"/>
      <c r="BG3" s="22"/>
      <c r="BH3" s="22"/>
      <c r="BI3" s="22"/>
      <c r="BJ3" s="22"/>
      <c r="BK3" s="22"/>
      <c r="BL3" s="22"/>
      <c r="BM3" s="22"/>
      <c r="BV3"/>
      <c r="BW3"/>
      <c r="BX3"/>
      <c r="CG3"/>
      <c r="CH3"/>
      <c r="CI3"/>
      <c r="DD3" s="17"/>
      <c r="DE3" s="17"/>
      <c r="DF3" s="17"/>
      <c r="DG3" s="17"/>
      <c r="DH3" s="17"/>
      <c r="DI3" s="17"/>
      <c r="DJ3" s="17"/>
      <c r="DO3"/>
      <c r="DP3"/>
      <c r="DQ3"/>
      <c r="EA3"/>
      <c r="EB3"/>
      <c r="EC3"/>
      <c r="EI3"/>
      <c r="EJ3"/>
      <c r="EK3"/>
      <c r="EP3"/>
      <c r="EQ3"/>
      <c r="ER3"/>
    </row>
    <row r="4" spans="3:155" x14ac:dyDescent="0.3">
      <c r="H4"/>
      <c r="I4"/>
      <c r="J4"/>
      <c r="Q4"/>
      <c r="R4"/>
      <c r="S4"/>
      <c r="X4"/>
      <c r="Y4"/>
      <c r="Z4"/>
      <c r="AH4"/>
      <c r="AI4"/>
      <c r="AJ4"/>
      <c r="BI4"/>
      <c r="BJ4"/>
      <c r="BK4"/>
      <c r="BV4"/>
      <c r="BW4"/>
      <c r="BX4"/>
      <c r="CG4"/>
      <c r="CH4"/>
      <c r="CI4"/>
      <c r="DE4"/>
      <c r="DF4"/>
      <c r="DG4"/>
      <c r="DO4"/>
      <c r="DP4"/>
      <c r="DQ4"/>
      <c r="EA4"/>
      <c r="EB4"/>
      <c r="EC4"/>
      <c r="EI4"/>
      <c r="EJ4"/>
      <c r="EK4"/>
      <c r="EP4"/>
      <c r="EQ4"/>
      <c r="ER4"/>
    </row>
    <row r="5" spans="3:155" x14ac:dyDescent="0.3">
      <c r="H5"/>
      <c r="I5"/>
      <c r="J5"/>
      <c r="Q5"/>
      <c r="R5"/>
      <c r="S5"/>
      <c r="X5"/>
      <c r="Y5"/>
      <c r="Z5"/>
      <c r="AH5"/>
      <c r="AI5"/>
      <c r="AJ5"/>
      <c r="BI5"/>
      <c r="BJ5"/>
      <c r="BK5"/>
      <c r="DE5"/>
      <c r="DF5"/>
      <c r="DG5"/>
      <c r="DO5"/>
      <c r="DP5"/>
      <c r="DQ5"/>
      <c r="EA5"/>
      <c r="EB5"/>
      <c r="EC5"/>
      <c r="EI5"/>
      <c r="EJ5"/>
      <c r="EK5"/>
      <c r="EP5"/>
      <c r="EQ5"/>
      <c r="ER5"/>
    </row>
    <row r="6" spans="3:155" x14ac:dyDescent="0.3">
      <c r="N6" t="s">
        <v>113</v>
      </c>
      <c r="BI6"/>
      <c r="BJ6"/>
      <c r="BK6"/>
      <c r="CK6" t="s">
        <v>54</v>
      </c>
      <c r="CL6" t="s">
        <v>54</v>
      </c>
      <c r="DE6"/>
      <c r="DF6"/>
      <c r="DG6"/>
      <c r="DO6"/>
      <c r="DP6"/>
      <c r="DQ6"/>
      <c r="EA6"/>
      <c r="EB6"/>
      <c r="EC6"/>
      <c r="EI6"/>
      <c r="EJ6"/>
      <c r="EK6"/>
      <c r="EP6"/>
      <c r="EQ6"/>
      <c r="ER6"/>
    </row>
    <row r="7" spans="3:155" x14ac:dyDescent="0.3">
      <c r="N7" t="s">
        <v>114</v>
      </c>
      <c r="AC7" t="s">
        <v>15</v>
      </c>
      <c r="AD7" t="s">
        <v>23</v>
      </c>
      <c r="AE7" t="s">
        <v>24</v>
      </c>
      <c r="AF7" t="s">
        <v>25</v>
      </c>
      <c r="AL7" t="s">
        <v>14</v>
      </c>
      <c r="AM7" t="s">
        <v>15</v>
      </c>
      <c r="AN7" t="s">
        <v>30</v>
      </c>
      <c r="CK7">
        <v>1992</v>
      </c>
      <c r="CL7">
        <v>296</v>
      </c>
      <c r="DS7" s="1" t="s">
        <v>0</v>
      </c>
      <c r="DT7" t="s">
        <v>15</v>
      </c>
      <c r="EP7" s="16"/>
    </row>
    <row r="8" spans="3:155" x14ac:dyDescent="0.3">
      <c r="AC8">
        <v>49003.09169999999</v>
      </c>
      <c r="AD8">
        <v>621185.94999999995</v>
      </c>
      <c r="AE8">
        <v>137771.7959</v>
      </c>
      <c r="AF8">
        <v>434411.06240000005</v>
      </c>
      <c r="AL8">
        <v>483414.15410000004</v>
      </c>
      <c r="AM8">
        <v>49003.09169999999</v>
      </c>
      <c r="AN8">
        <v>0.10136875655044041</v>
      </c>
      <c r="CA8" s="1" t="s">
        <v>0</v>
      </c>
      <c r="CB8" t="s">
        <v>15</v>
      </c>
      <c r="CV8" s="1" t="s">
        <v>0</v>
      </c>
      <c r="CW8" t="s">
        <v>14</v>
      </c>
      <c r="DJ8" s="1" t="s">
        <v>0</v>
      </c>
      <c r="DK8" t="s">
        <v>54</v>
      </c>
      <c r="DS8" s="2" t="s">
        <v>145</v>
      </c>
      <c r="DT8" s="12">
        <v>1532.2296000000006</v>
      </c>
      <c r="EE8" s="1" t="s">
        <v>0</v>
      </c>
      <c r="EF8" t="s">
        <v>54</v>
      </c>
    </row>
    <row r="9" spans="3:155" x14ac:dyDescent="0.3">
      <c r="M9" s="1" t="s">
        <v>0</v>
      </c>
      <c r="N9" t="s">
        <v>14</v>
      </c>
      <c r="O9" t="s">
        <v>15</v>
      </c>
      <c r="U9" s="1" t="s">
        <v>0</v>
      </c>
      <c r="V9" t="s">
        <v>14</v>
      </c>
      <c r="AY9" s="1" t="s">
        <v>0</v>
      </c>
      <c r="AZ9" t="s">
        <v>14</v>
      </c>
      <c r="BM9" s="1" t="s">
        <v>0</v>
      </c>
      <c r="BN9" t="s">
        <v>30</v>
      </c>
      <c r="BO9" t="s">
        <v>14</v>
      </c>
      <c r="BR9" t="str">
        <f t="shared" ref="BR9:BR26" si="0">BM9</f>
        <v>Row Labels</v>
      </c>
      <c r="BS9" t="str">
        <f>BN9</f>
        <v>Profit Margin %</v>
      </c>
      <c r="BT9" t="str">
        <f t="shared" ref="BT9:BT26" si="1">BO9</f>
        <v>Net Sales</v>
      </c>
      <c r="CA9" s="2" t="s">
        <v>138</v>
      </c>
      <c r="CB9" s="12">
        <v>4630.4755000000005</v>
      </c>
      <c r="CV9" s="2" t="s">
        <v>68</v>
      </c>
      <c r="CW9" s="12">
        <v>3829.6939999999995</v>
      </c>
      <c r="CZ9" s="2" t="s">
        <v>68</v>
      </c>
      <c r="DA9" s="8">
        <f>IFERROR(GETPIVOTDATA("[Measures].[Net Sales]",$CV$8,"[Customer].[State]","[Customer].[State].&amp;[" &amp; CZ9 &amp; "]"),NA())</f>
        <v>3829.6939999999995</v>
      </c>
      <c r="DJ9" s="2" t="s">
        <v>99</v>
      </c>
      <c r="DK9">
        <v>1230</v>
      </c>
      <c r="DS9" s="2" t="s">
        <v>146</v>
      </c>
      <c r="DT9" s="12">
        <v>1599.6805999999997</v>
      </c>
      <c r="EE9" s="2" t="s">
        <v>141</v>
      </c>
      <c r="EF9">
        <v>11</v>
      </c>
    </row>
    <row r="10" spans="3:155" x14ac:dyDescent="0.3">
      <c r="C10" s="1" t="s">
        <v>0</v>
      </c>
      <c r="D10" t="s">
        <v>14</v>
      </c>
      <c r="E10" t="s">
        <v>15</v>
      </c>
      <c r="M10" s="2" t="s">
        <v>19</v>
      </c>
      <c r="N10" s="12">
        <v>147692.06100000007</v>
      </c>
      <c r="O10" s="12">
        <v>20059.025600000139</v>
      </c>
      <c r="U10" s="2" t="s">
        <v>20</v>
      </c>
      <c r="V10" s="13">
        <v>0.54929487344938333</v>
      </c>
      <c r="AL10" t="s">
        <v>14</v>
      </c>
      <c r="AM10" t="s">
        <v>15</v>
      </c>
      <c r="AN10" t="s">
        <v>31</v>
      </c>
      <c r="AY10" s="2" t="s">
        <v>34</v>
      </c>
      <c r="BD10" s="8"/>
      <c r="BM10" s="2" t="s">
        <v>53</v>
      </c>
      <c r="BN10" s="10">
        <v>0.15333228731931589</v>
      </c>
      <c r="BO10" s="11">
        <v>77296.606</v>
      </c>
      <c r="BR10" t="str">
        <f t="shared" si="0"/>
        <v>Phones</v>
      </c>
      <c r="BS10" s="9">
        <f t="shared" ref="BS10:BS26" si="2">BN10</f>
        <v>0.15333228731931589</v>
      </c>
      <c r="BT10" s="8">
        <f t="shared" si="1"/>
        <v>77296.606</v>
      </c>
      <c r="CA10" s="2" t="s">
        <v>139</v>
      </c>
      <c r="CB10" s="12">
        <v>1995.99</v>
      </c>
      <c r="CV10" s="2" t="s">
        <v>90</v>
      </c>
      <c r="CW10" s="12">
        <v>11403.885000000002</v>
      </c>
      <c r="CZ10" s="2" t="s">
        <v>90</v>
      </c>
      <c r="DA10" s="8">
        <f t="shared" ref="DA10:DA49" si="3">IFERROR(GETPIVOTDATA("[Measures].[Net Sales]",$CV$8,"[Customer].[State]","[Customer].[State].&amp;[" &amp; CZ10 &amp; "]"),NA())</f>
        <v>11403.885000000002</v>
      </c>
      <c r="DJ10" s="2" t="s">
        <v>100</v>
      </c>
      <c r="DK10">
        <v>381</v>
      </c>
      <c r="DS10" s="2" t="s">
        <v>147</v>
      </c>
      <c r="DT10" s="12">
        <v>2413.8366999999989</v>
      </c>
      <c r="EE10" s="2" t="s">
        <v>104</v>
      </c>
      <c r="EF10">
        <v>12</v>
      </c>
    </row>
    <row r="11" spans="3:155" x14ac:dyDescent="0.3">
      <c r="C11" s="2" t="s">
        <v>2</v>
      </c>
      <c r="D11">
        <v>14203.166999999996</v>
      </c>
      <c r="E11">
        <v>2438.1066999999948</v>
      </c>
      <c r="M11" s="2" t="s">
        <v>17</v>
      </c>
      <c r="N11" s="12">
        <v>127511.0849999999</v>
      </c>
      <c r="O11" s="12">
        <v>16553.983199999871</v>
      </c>
      <c r="U11" s="2" t="s">
        <v>21</v>
      </c>
      <c r="V11" s="13">
        <v>0.26704058332825698</v>
      </c>
      <c r="AL11" s="8">
        <f>GETPIVOTDATA("[Measures].[Net Sales]",$AL$7)</f>
        <v>483414.15410000004</v>
      </c>
      <c r="AM11" s="8">
        <f>GETPIVOTDATA("[Measures].[Net Profit]",$AL$7)</f>
        <v>49003.09169999999</v>
      </c>
      <c r="AN11" s="9">
        <f>GETPIVOTDATA("[Measures].[Profit Margin %]",$AL$7)</f>
        <v>0.10136875655044041</v>
      </c>
      <c r="AY11" s="3" t="s">
        <v>38</v>
      </c>
      <c r="AZ11" s="12">
        <v>76960.204000000042</v>
      </c>
      <c r="BB11" t="str">
        <f>AY10</f>
        <v>Furniture</v>
      </c>
      <c r="BC11" t="str">
        <f t="shared" ref="BC11:BD14" si="4">AY11</f>
        <v>Chairs</v>
      </c>
      <c r="BD11" s="8">
        <f t="shared" si="4"/>
        <v>76960.204000000042</v>
      </c>
      <c r="BM11" s="2" t="s">
        <v>38</v>
      </c>
      <c r="BN11" s="10">
        <v>9.0528681550792731E-2</v>
      </c>
      <c r="BO11" s="11">
        <v>76960.204000000042</v>
      </c>
      <c r="BR11" t="str">
        <f t="shared" si="0"/>
        <v>Chairs</v>
      </c>
      <c r="BS11" s="9">
        <f t="shared" si="2"/>
        <v>9.0528681550792731E-2</v>
      </c>
      <c r="BT11" s="8">
        <f t="shared" si="1"/>
        <v>76960.204000000042</v>
      </c>
      <c r="CA11" s="2" t="s">
        <v>137</v>
      </c>
      <c r="CB11" s="12">
        <v>1371.9804000000001</v>
      </c>
      <c r="CK11" t="s">
        <v>55</v>
      </c>
      <c r="CL11">
        <f>GETPIVOTDATA("[Measures].[Count of Order ID]",$CK$6)</f>
        <v>1992</v>
      </c>
      <c r="CV11" s="2" t="s">
        <v>87</v>
      </c>
      <c r="CW11" s="12">
        <v>3294.018</v>
      </c>
      <c r="CZ11" s="2" t="s">
        <v>87</v>
      </c>
      <c r="DA11" s="8">
        <f t="shared" si="3"/>
        <v>3294.018</v>
      </c>
      <c r="DJ11" s="2" t="s">
        <v>101</v>
      </c>
      <c r="DK11">
        <v>291</v>
      </c>
      <c r="DS11" s="2" t="s">
        <v>148</v>
      </c>
      <c r="DT11" s="12">
        <v>2548.5056000000022</v>
      </c>
      <c r="EE11" s="2" t="s">
        <v>142</v>
      </c>
      <c r="EF11">
        <v>14</v>
      </c>
    </row>
    <row r="12" spans="3:155" x14ac:dyDescent="0.3">
      <c r="C12" s="2" t="s">
        <v>3</v>
      </c>
      <c r="D12">
        <v>4485.3019999999997</v>
      </c>
      <c r="E12">
        <v>846.57040000000006</v>
      </c>
      <c r="M12" s="2" t="s">
        <v>16</v>
      </c>
      <c r="N12" s="12">
        <v>104297.62860000005</v>
      </c>
      <c r="O12" s="12">
        <v>475.77970000004279</v>
      </c>
      <c r="U12" s="2" t="s">
        <v>22</v>
      </c>
      <c r="V12" s="13">
        <v>0.18366454322236</v>
      </c>
      <c r="AY12" s="3" t="s">
        <v>40</v>
      </c>
      <c r="AZ12" s="12">
        <v>46088.365500000036</v>
      </c>
      <c r="BB12" t="str">
        <f>AY10</f>
        <v>Furniture</v>
      </c>
      <c r="BC12" t="str">
        <f t="shared" si="4"/>
        <v>Tables</v>
      </c>
      <c r="BD12" s="8">
        <f t="shared" si="4"/>
        <v>46088.365500000036</v>
      </c>
      <c r="BM12" s="2" t="s">
        <v>52</v>
      </c>
      <c r="BN12" s="10">
        <v>5.9520932536191512E-3</v>
      </c>
      <c r="BO12" s="11">
        <v>62023.373</v>
      </c>
      <c r="BR12" t="str">
        <f t="shared" si="0"/>
        <v>Machines</v>
      </c>
      <c r="BS12" s="9">
        <f t="shared" si="2"/>
        <v>5.9520932536191512E-3</v>
      </c>
      <c r="BT12" s="8">
        <f t="shared" si="1"/>
        <v>62023.373</v>
      </c>
      <c r="CA12" s="2" t="s">
        <v>140</v>
      </c>
      <c r="CB12" s="12">
        <v>1369.8441999999986</v>
      </c>
      <c r="CK12" t="s">
        <v>56</v>
      </c>
      <c r="CL12">
        <f>GETPIVOTDATA("[Measures].[Count of Order ID]",$CK$6)-GETPIVOTDATA("[Measures].[Count of Order ID 2]",$CK$6)</f>
        <v>1696</v>
      </c>
      <c r="CV12" s="2" t="s">
        <v>62</v>
      </c>
      <c r="CW12" s="12">
        <v>115226.64200000001</v>
      </c>
      <c r="CZ12" s="2" t="s">
        <v>62</v>
      </c>
      <c r="DA12" s="8">
        <f t="shared" si="3"/>
        <v>115226.64200000001</v>
      </c>
      <c r="DJ12" s="2" t="s">
        <v>102</v>
      </c>
      <c r="DK12">
        <v>90</v>
      </c>
      <c r="DS12" s="2" t="s">
        <v>149</v>
      </c>
      <c r="DT12" s="12">
        <v>5462.5829999999996</v>
      </c>
      <c r="EE12" s="2" t="s">
        <v>143</v>
      </c>
      <c r="EF12">
        <v>14</v>
      </c>
      <c r="EV12" t="s">
        <v>109</v>
      </c>
      <c r="EW12" t="s">
        <v>110</v>
      </c>
      <c r="EX12" t="s">
        <v>111</v>
      </c>
      <c r="EY12" t="s">
        <v>112</v>
      </c>
    </row>
    <row r="13" spans="3:155" x14ac:dyDescent="0.3">
      <c r="C13" s="2" t="s">
        <v>4</v>
      </c>
      <c r="D13">
        <v>55665.808999999965</v>
      </c>
      <c r="E13">
        <v>491.48329999995622</v>
      </c>
      <c r="M13" s="2" t="s">
        <v>18</v>
      </c>
      <c r="N13" s="12">
        <v>103913.37950000001</v>
      </c>
      <c r="O13" s="12">
        <v>11914.303199999966</v>
      </c>
      <c r="U13" s="2" t="s">
        <v>1</v>
      </c>
      <c r="V13" s="13">
        <v>1</v>
      </c>
      <c r="AY13" s="3" t="s">
        <v>37</v>
      </c>
      <c r="AZ13" s="12">
        <v>20036.677599999995</v>
      </c>
      <c r="BB13" t="str">
        <f>AY10</f>
        <v>Furniture</v>
      </c>
      <c r="BC13" t="str">
        <f t="shared" si="4"/>
        <v>Bookcases</v>
      </c>
      <c r="BD13" s="8">
        <f t="shared" si="4"/>
        <v>20036.677599999995</v>
      </c>
      <c r="BM13" s="2" t="s">
        <v>48</v>
      </c>
      <c r="BN13" s="10">
        <v>8.2780808742594067E-2</v>
      </c>
      <c r="BO13" s="11">
        <v>50329.042000000016</v>
      </c>
      <c r="BR13" t="str">
        <f t="shared" si="0"/>
        <v>Storage</v>
      </c>
      <c r="BS13" s="9">
        <f t="shared" si="2"/>
        <v>8.2780808742594067E-2</v>
      </c>
      <c r="BT13" s="8">
        <f t="shared" si="1"/>
        <v>50329.042000000016</v>
      </c>
      <c r="CA13" s="2" t="s">
        <v>136</v>
      </c>
      <c r="CB13" s="12">
        <v>1294.9926000000014</v>
      </c>
      <c r="CV13" s="2" t="s">
        <v>65</v>
      </c>
      <c r="CW13" s="12">
        <v>7724.0489999999991</v>
      </c>
      <c r="CZ13" s="2" t="s">
        <v>65</v>
      </c>
      <c r="DA13" s="8">
        <f t="shared" si="3"/>
        <v>7724.0489999999991</v>
      </c>
      <c r="DJ13" s="2" t="s">
        <v>1</v>
      </c>
      <c r="DK13">
        <v>1992</v>
      </c>
      <c r="DS13" s="2" t="s">
        <v>1</v>
      </c>
      <c r="DT13" s="12">
        <v>13556.835500000001</v>
      </c>
      <c r="EE13" s="2" t="s">
        <v>144</v>
      </c>
      <c r="EF13">
        <v>16</v>
      </c>
      <c r="EV13">
        <v>793</v>
      </c>
      <c r="EW13">
        <v>41</v>
      </c>
      <c r="EX13">
        <v>252</v>
      </c>
      <c r="EY13">
        <v>3</v>
      </c>
    </row>
    <row r="14" spans="3:155" x14ac:dyDescent="0.3">
      <c r="C14" s="2" t="s">
        <v>5</v>
      </c>
      <c r="D14">
        <v>28008.02299999999</v>
      </c>
      <c r="E14">
        <v>3517.8623999999872</v>
      </c>
      <c r="M14" s="2" t="s">
        <v>1</v>
      </c>
      <c r="N14" s="12">
        <v>483414.15410000004</v>
      </c>
      <c r="O14" s="12">
        <v>49003.09169999999</v>
      </c>
      <c r="AC14" t="s">
        <v>26</v>
      </c>
      <c r="AD14" s="7">
        <f>GETPIVOTDATA("[Measures].[Gross Sales]",$AC$7)</f>
        <v>621185.94999999995</v>
      </c>
      <c r="AY14" s="3" t="s">
        <v>39</v>
      </c>
      <c r="AZ14" s="12">
        <v>14329.994000000004</v>
      </c>
      <c r="BB14" t="str">
        <f>AY10</f>
        <v>Furniture</v>
      </c>
      <c r="BC14" t="str">
        <f t="shared" si="4"/>
        <v>Furnishings</v>
      </c>
      <c r="BD14" s="8">
        <f t="shared" si="4"/>
        <v>14329.994000000004</v>
      </c>
      <c r="BM14" s="2" t="s">
        <v>40</v>
      </c>
      <c r="BN14" s="10">
        <v>-6.7783759873192517E-2</v>
      </c>
      <c r="BO14" s="11">
        <v>46088.365500000036</v>
      </c>
      <c r="BR14" t="str">
        <f t="shared" si="0"/>
        <v>Tables</v>
      </c>
      <c r="BS14" s="9">
        <f t="shared" si="2"/>
        <v>-6.7783759873192517E-2</v>
      </c>
      <c r="BT14" s="8">
        <f t="shared" si="1"/>
        <v>46088.365500000036</v>
      </c>
      <c r="CA14" s="2" t="s">
        <v>1</v>
      </c>
      <c r="CB14" s="12">
        <v>10663.282700000003</v>
      </c>
      <c r="CV14" s="2" t="s">
        <v>86</v>
      </c>
      <c r="CW14" s="12">
        <v>4774.7579999999998</v>
      </c>
      <c r="CZ14" s="2" t="s">
        <v>86</v>
      </c>
      <c r="DA14" s="8">
        <f t="shared" si="3"/>
        <v>4774.7579999999998</v>
      </c>
      <c r="EE14" s="2" t="s">
        <v>1</v>
      </c>
      <c r="EF14">
        <v>67</v>
      </c>
      <c r="EO14" s="15"/>
    </row>
    <row r="15" spans="3:155" x14ac:dyDescent="0.3">
      <c r="C15" s="2" t="s">
        <v>6</v>
      </c>
      <c r="D15">
        <v>24053.286999999997</v>
      </c>
      <c r="E15">
        <v>2821.4205000000038</v>
      </c>
      <c r="AC15" t="s">
        <v>27</v>
      </c>
      <c r="AD15" s="7">
        <f>-1*GETPIVOTDATA("[Measures].[Total Discount]",$AC$7)</f>
        <v>-137771.7959</v>
      </c>
      <c r="AY15" s="2" t="s">
        <v>35</v>
      </c>
      <c r="BB15" t="str">
        <f>AY15</f>
        <v>Office Supplies</v>
      </c>
      <c r="BC15" t="str">
        <f t="shared" ref="BC15:BC23" si="5">AY16</f>
        <v>Storage</v>
      </c>
      <c r="BD15" s="8">
        <f t="shared" ref="BD15:BD23" si="6">AZ16</f>
        <v>50329.042000000016</v>
      </c>
      <c r="BM15" s="2" t="s">
        <v>43</v>
      </c>
      <c r="BN15" s="10">
        <v>0.10871296846584221</v>
      </c>
      <c r="BO15" s="11">
        <v>43453.674999999967</v>
      </c>
      <c r="BR15" t="str">
        <f t="shared" si="0"/>
        <v>Binders</v>
      </c>
      <c r="BS15" s="9">
        <f t="shared" si="2"/>
        <v>0.10871296846584221</v>
      </c>
      <c r="BT15" s="8">
        <f t="shared" si="1"/>
        <v>43453.674999999967</v>
      </c>
      <c r="CV15" s="2" t="s">
        <v>83</v>
      </c>
      <c r="CW15" s="12">
        <v>3759.572000000001</v>
      </c>
      <c r="CZ15" s="2" t="s">
        <v>83</v>
      </c>
      <c r="DA15" s="8">
        <f t="shared" si="3"/>
        <v>3759.572000000001</v>
      </c>
      <c r="DM15" t="s">
        <v>116</v>
      </c>
      <c r="EO15" s="15"/>
    </row>
    <row r="16" spans="3:155" x14ac:dyDescent="0.3">
      <c r="C16" s="2" t="s">
        <v>7</v>
      </c>
      <c r="D16">
        <v>34595.127599999993</v>
      </c>
      <c r="E16">
        <v>4976.5243999999948</v>
      </c>
      <c r="AC16" t="s">
        <v>28</v>
      </c>
      <c r="AD16" s="7">
        <f>-1*GETPIVOTDATA("[Measures].[Total Cost]",$AC$7)</f>
        <v>-434411.06240000005</v>
      </c>
      <c r="AE16" s="6"/>
      <c r="AL16" t="str">
        <f>TEXT(AL11,"$#,##0")</f>
        <v>$483,414</v>
      </c>
      <c r="AY16" s="3" t="s">
        <v>48</v>
      </c>
      <c r="AZ16" s="12">
        <v>50329.042000000016</v>
      </c>
      <c r="BB16" t="str">
        <f>AY15</f>
        <v>Office Supplies</v>
      </c>
      <c r="BC16" t="str">
        <f t="shared" si="5"/>
        <v>Binders</v>
      </c>
      <c r="BD16" s="8">
        <f t="shared" si="6"/>
        <v>43453.674999999967</v>
      </c>
      <c r="BM16" s="2" t="s">
        <v>50</v>
      </c>
      <c r="BN16" s="10">
        <v>0.23637930841569277</v>
      </c>
      <c r="BO16" s="11">
        <v>24309.632000000001</v>
      </c>
      <c r="BR16" t="str">
        <f t="shared" si="0"/>
        <v>Accessories</v>
      </c>
      <c r="BS16" s="9">
        <f t="shared" si="2"/>
        <v>0.23637930841569277</v>
      </c>
      <c r="BT16" s="8">
        <f t="shared" si="1"/>
        <v>24309.632000000001</v>
      </c>
      <c r="CV16" s="2" t="s">
        <v>74</v>
      </c>
      <c r="CW16" s="12">
        <v>15599.489999999994</v>
      </c>
      <c r="CZ16" s="2" t="s">
        <v>98</v>
      </c>
      <c r="DA16" s="8">
        <f t="shared" si="3"/>
        <v>801.51400000000001</v>
      </c>
      <c r="DM16" t="s">
        <v>117</v>
      </c>
      <c r="EM16" t="s">
        <v>103</v>
      </c>
      <c r="EN16" s="13">
        <f>EN54</f>
        <v>0.98486759142496849</v>
      </c>
    </row>
    <row r="17" spans="3:156" x14ac:dyDescent="0.3">
      <c r="C17" s="2" t="s">
        <v>8</v>
      </c>
      <c r="D17">
        <v>33646.449000000015</v>
      </c>
      <c r="E17">
        <v>-878.11419999998179</v>
      </c>
      <c r="U17" s="2" t="s">
        <v>20</v>
      </c>
      <c r="V17" s="9">
        <f>GETPIVOTDATA("[Measures].[Net Sales]",$U$9,"[Customer].[Segment]","[Customer].[Segment].&amp;[Consumer]")</f>
        <v>0.54929487344938333</v>
      </c>
      <c r="AC17" t="s">
        <v>29</v>
      </c>
      <c r="AD17" s="7">
        <f>GETPIVOTDATA("[Measures].[Net Profit]",$AC$7)</f>
        <v>49003.09169999999</v>
      </c>
      <c r="AE17" s="6"/>
      <c r="AY17" s="3" t="s">
        <v>43</v>
      </c>
      <c r="AZ17" s="12">
        <v>43453.674999999967</v>
      </c>
      <c r="BB17" t="str">
        <f>AY15</f>
        <v>Office Supplies</v>
      </c>
      <c r="BC17" t="str">
        <f t="shared" si="5"/>
        <v>Appliances</v>
      </c>
      <c r="BD17" s="8">
        <f t="shared" si="6"/>
        <v>15313.624999999996</v>
      </c>
      <c r="BM17" s="2" t="s">
        <v>37</v>
      </c>
      <c r="BN17" s="10">
        <v>-1.727685132788712E-2</v>
      </c>
      <c r="BO17" s="11">
        <v>20036.677599999995</v>
      </c>
      <c r="BR17" t="str">
        <f t="shared" si="0"/>
        <v>Bookcases</v>
      </c>
      <c r="BS17" s="9">
        <f t="shared" si="2"/>
        <v>-1.727685132788712E-2</v>
      </c>
      <c r="BT17" s="8">
        <f t="shared" si="1"/>
        <v>20036.677599999995</v>
      </c>
      <c r="CA17" s="2" t="s">
        <v>115</v>
      </c>
      <c r="CB17" t="s">
        <v>15</v>
      </c>
      <c r="CV17" s="2" t="s">
        <v>67</v>
      </c>
      <c r="CW17" s="12">
        <v>8325.1170000000002</v>
      </c>
      <c r="CZ17" s="2" t="s">
        <v>74</v>
      </c>
      <c r="DA17" s="8">
        <f t="shared" si="3"/>
        <v>15599.489999999994</v>
      </c>
      <c r="EM17" t="s">
        <v>118</v>
      </c>
      <c r="EN17" s="13">
        <f>EN55</f>
        <v>1.5132408575031526E-2</v>
      </c>
      <c r="EW17" s="4">
        <f>GETPIVOTDATA("[Measures].[Distinct Count of Customer ID]",$EV$12)</f>
        <v>793</v>
      </c>
      <c r="EX17" s="4">
        <f>GETPIVOTDATA("[Measures].[Distinct Count of State]",$EV$12)</f>
        <v>41</v>
      </c>
      <c r="EY17" s="4">
        <f>GETPIVOTDATA("[Measures].[Distinct Count of City]",$EV$12)</f>
        <v>252</v>
      </c>
      <c r="EZ17" s="4">
        <f>GETPIVOTDATA("[Measures].[Distinct Count of Segment]",$EV$12)</f>
        <v>3</v>
      </c>
    </row>
    <row r="18" spans="3:156" x14ac:dyDescent="0.3">
      <c r="C18" s="2" t="s">
        <v>9</v>
      </c>
      <c r="D18">
        <v>27909.468500000003</v>
      </c>
      <c r="E18">
        <v>5318.1049999999996</v>
      </c>
      <c r="U18" s="2" t="s">
        <v>21</v>
      </c>
      <c r="V18" s="9">
        <f>GETPIVOTDATA("[Measures].[Net Sales]",$U$9,"[Customer].[Segment]","[Customer].[Segment].&amp;[Corporate]")</f>
        <v>0.26704058332825698</v>
      </c>
      <c r="AE18" s="6"/>
      <c r="AY18" s="3" t="s">
        <v>41</v>
      </c>
      <c r="AZ18" s="12">
        <v>15313.624999999996</v>
      </c>
      <c r="BB18" t="str">
        <f>AY15</f>
        <v>Office Supplies</v>
      </c>
      <c r="BC18" t="str">
        <f t="shared" si="5"/>
        <v>Paper</v>
      </c>
      <c r="BD18" s="8">
        <f t="shared" si="6"/>
        <v>14694.477999999996</v>
      </c>
      <c r="BM18" s="2" t="s">
        <v>41</v>
      </c>
      <c r="BN18" s="10">
        <v>0.1606086018170092</v>
      </c>
      <c r="BO18" s="11">
        <v>15313.624999999996</v>
      </c>
      <c r="BR18" t="str">
        <f t="shared" si="0"/>
        <v>Appliances</v>
      </c>
      <c r="BS18" s="9">
        <f t="shared" si="2"/>
        <v>0.1606086018170092</v>
      </c>
      <c r="BT18" s="8">
        <f t="shared" si="1"/>
        <v>15313.624999999996</v>
      </c>
      <c r="CV18" s="2" t="s">
        <v>64</v>
      </c>
      <c r="CW18" s="12">
        <v>23002.787</v>
      </c>
      <c r="CZ18" s="2" t="s">
        <v>67</v>
      </c>
      <c r="DA18" s="8">
        <f t="shared" si="3"/>
        <v>8325.1170000000002</v>
      </c>
      <c r="EV18" t="str">
        <f>"Customers               " &amp; TEXT(GETPIVOTDATA("[Measures].[Distinct Count of Customer ID]",EV12),"#,##0")</f>
        <v>Customers               793</v>
      </c>
      <c r="EW18" s="4" t="s">
        <v>123</v>
      </c>
      <c r="EX18" s="4" t="s">
        <v>120</v>
      </c>
      <c r="EY18" s="4" t="s">
        <v>121</v>
      </c>
      <c r="EZ18" s="4" t="s">
        <v>122</v>
      </c>
    </row>
    <row r="19" spans="3:156" x14ac:dyDescent="0.3">
      <c r="C19" s="2" t="s">
        <v>10</v>
      </c>
      <c r="D19">
        <v>81732.200800000093</v>
      </c>
      <c r="E19">
        <v>8308.9609000000346</v>
      </c>
      <c r="U19" s="2" t="s">
        <v>22</v>
      </c>
      <c r="V19" s="9">
        <f>GETPIVOTDATA("[Measures].[Net Sales]",$U$9,"[Customer].[Segment]","[Customer].[Segment].&amp;[Home Office]")</f>
        <v>0.18366454322236</v>
      </c>
      <c r="AE19" s="6"/>
      <c r="AY19" s="3" t="s">
        <v>47</v>
      </c>
      <c r="AZ19" s="12">
        <v>14694.477999999996</v>
      </c>
      <c r="BB19" t="str">
        <f>AY15</f>
        <v>Office Supplies</v>
      </c>
      <c r="BC19" t="str">
        <f t="shared" si="5"/>
        <v>Supplies</v>
      </c>
      <c r="BD19" s="8">
        <f t="shared" si="6"/>
        <v>14394.07</v>
      </c>
      <c r="BM19" s="2" t="s">
        <v>47</v>
      </c>
      <c r="BN19" s="10">
        <v>0.42997067333729044</v>
      </c>
      <c r="BO19" s="11">
        <v>14694.477999999996</v>
      </c>
      <c r="BR19" t="str">
        <f t="shared" si="0"/>
        <v>Paper</v>
      </c>
      <c r="BS19" s="9">
        <f t="shared" si="2"/>
        <v>0.42997067333729044</v>
      </c>
      <c r="BT19" s="8">
        <f t="shared" si="1"/>
        <v>14694.477999999996</v>
      </c>
      <c r="CV19" s="2" t="s">
        <v>78</v>
      </c>
      <c r="CW19" s="12">
        <v>5619.0499999999993</v>
      </c>
      <c r="CZ19" s="2" t="s">
        <v>64</v>
      </c>
      <c r="DA19" s="8">
        <f t="shared" si="3"/>
        <v>23002.787</v>
      </c>
      <c r="EN19" s="15"/>
    </row>
    <row r="20" spans="3:156" x14ac:dyDescent="0.3">
      <c r="C20" s="2" t="s">
        <v>11</v>
      </c>
      <c r="D20">
        <v>31441.352999999999</v>
      </c>
      <c r="E20">
        <v>3444.8877999999931</v>
      </c>
      <c r="AY20" s="3" t="s">
        <v>49</v>
      </c>
      <c r="AZ20" s="12">
        <v>14394.07</v>
      </c>
      <c r="BB20" t="str">
        <f>AY15</f>
        <v>Office Supplies</v>
      </c>
      <c r="BC20" t="str">
        <f t="shared" si="5"/>
        <v>Art</v>
      </c>
      <c r="BD20" s="8">
        <f t="shared" si="6"/>
        <v>6059.8420000000015</v>
      </c>
      <c r="BM20" s="2" t="s">
        <v>49</v>
      </c>
      <c r="BN20" s="10">
        <v>3.4045659080440493E-2</v>
      </c>
      <c r="BO20" s="11">
        <v>14394.07</v>
      </c>
      <c r="BR20" t="str">
        <f t="shared" si="0"/>
        <v>Supplies</v>
      </c>
      <c r="BS20" s="9">
        <f t="shared" si="2"/>
        <v>3.4045659080440493E-2</v>
      </c>
      <c r="BT20" s="8">
        <f t="shared" si="1"/>
        <v>14394.07</v>
      </c>
      <c r="CV20" s="2" t="s">
        <v>76</v>
      </c>
      <c r="CW20" s="12">
        <v>2019.308</v>
      </c>
      <c r="CZ20" s="2" t="s">
        <v>78</v>
      </c>
      <c r="DA20" s="8">
        <f t="shared" si="3"/>
        <v>5619.0499999999993</v>
      </c>
    </row>
    <row r="21" spans="3:156" x14ac:dyDescent="0.3">
      <c r="C21" s="2" t="s">
        <v>12</v>
      </c>
      <c r="D21">
        <v>79378.146700000012</v>
      </c>
      <c r="E21">
        <v>9405.3102999999828</v>
      </c>
      <c r="AY21" s="3" t="s">
        <v>42</v>
      </c>
      <c r="AZ21" s="12">
        <v>6059.8420000000015</v>
      </c>
      <c r="BB21" t="str">
        <f>AY15</f>
        <v>Office Supplies</v>
      </c>
      <c r="BC21" t="str">
        <f t="shared" si="5"/>
        <v>Envelopes</v>
      </c>
      <c r="BD21" s="8">
        <f t="shared" si="6"/>
        <v>3772.0660000000007</v>
      </c>
      <c r="BM21" s="2" t="s">
        <v>39</v>
      </c>
      <c r="BN21" s="10">
        <v>0.1489573547623258</v>
      </c>
      <c r="BO21" s="11">
        <v>14329.994000000004</v>
      </c>
      <c r="BR21" t="str">
        <f t="shared" si="0"/>
        <v>Furnishings</v>
      </c>
      <c r="BS21" s="9">
        <f t="shared" si="2"/>
        <v>0.1489573547623258</v>
      </c>
      <c r="BT21" s="8">
        <f t="shared" si="1"/>
        <v>14329.994000000004</v>
      </c>
      <c r="CV21" s="2" t="s">
        <v>73</v>
      </c>
      <c r="CW21" s="12">
        <v>5669.9630000000016</v>
      </c>
      <c r="CZ21" s="2" t="s">
        <v>76</v>
      </c>
      <c r="DA21" s="8">
        <f t="shared" si="3"/>
        <v>2019.308</v>
      </c>
      <c r="EV21" t="str">
        <f>"State       " &amp; TEXT(GETPIVOTDATA("[Measures].[Distinct Count of State]",EW12),"#,##0")</f>
        <v>State       41</v>
      </c>
    </row>
    <row r="22" spans="3:156" x14ac:dyDescent="0.3">
      <c r="C22" s="2" t="s">
        <v>13</v>
      </c>
      <c r="D22">
        <v>68295.820500000002</v>
      </c>
      <c r="E22">
        <v>8311.9741999999678</v>
      </c>
      <c r="AY22" s="3" t="s">
        <v>44</v>
      </c>
      <c r="AZ22" s="12">
        <v>3772.0660000000007</v>
      </c>
      <c r="BB22" t="str">
        <f>AY15</f>
        <v>Office Supplies</v>
      </c>
      <c r="BC22" t="str">
        <f t="shared" si="5"/>
        <v>Labels</v>
      </c>
      <c r="BD22" s="8">
        <f t="shared" si="6"/>
        <v>2841.3940000000016</v>
      </c>
      <c r="BM22" s="2" t="s">
        <v>51</v>
      </c>
      <c r="BN22" s="10">
        <v>0.26847943119963147</v>
      </c>
      <c r="BO22" s="11">
        <v>10849.781999999999</v>
      </c>
      <c r="BR22" t="str">
        <f t="shared" si="0"/>
        <v>Copiers</v>
      </c>
      <c r="BS22" s="9">
        <f t="shared" si="2"/>
        <v>0.26847943119963147</v>
      </c>
      <c r="BT22" s="8">
        <f t="shared" si="1"/>
        <v>10849.781999999999</v>
      </c>
      <c r="CV22" s="2" t="s">
        <v>72</v>
      </c>
      <c r="CW22" s="12">
        <v>4784.1419999999998</v>
      </c>
      <c r="CZ22" s="2" t="s">
        <v>95</v>
      </c>
      <c r="DA22" s="8" t="e">
        <f t="shared" si="3"/>
        <v>#N/A</v>
      </c>
    </row>
    <row r="23" spans="3:156" x14ac:dyDescent="0.3">
      <c r="C23" s="2" t="s">
        <v>1</v>
      </c>
      <c r="D23">
        <v>483414.15410000004</v>
      </c>
      <c r="E23">
        <v>49003.09169999999</v>
      </c>
      <c r="AY23" s="3" t="s">
        <v>46</v>
      </c>
      <c r="AZ23" s="12">
        <v>2841.3940000000016</v>
      </c>
      <c r="BB23" t="str">
        <f>AY15</f>
        <v>Office Supplies</v>
      </c>
      <c r="BC23" t="str">
        <f t="shared" si="5"/>
        <v>Fasteners</v>
      </c>
      <c r="BD23" s="8">
        <f t="shared" si="6"/>
        <v>661.32800000000009</v>
      </c>
      <c r="BM23" s="2" t="s">
        <v>42</v>
      </c>
      <c r="BN23" s="10">
        <v>0.23218593818122651</v>
      </c>
      <c r="BO23" s="11">
        <v>6059.8420000000015</v>
      </c>
      <c r="BR23" t="str">
        <f t="shared" si="0"/>
        <v>Art</v>
      </c>
      <c r="BS23" s="9">
        <f t="shared" si="2"/>
        <v>0.23218593818122651</v>
      </c>
      <c r="BT23" s="8">
        <f t="shared" si="1"/>
        <v>6059.8420000000015</v>
      </c>
      <c r="CV23" s="2" t="s">
        <v>70</v>
      </c>
      <c r="CW23" s="12">
        <v>23.405999999999999</v>
      </c>
      <c r="CZ23" s="2" t="s">
        <v>73</v>
      </c>
      <c r="DA23" s="8">
        <f t="shared" si="3"/>
        <v>5669.9630000000016</v>
      </c>
    </row>
    <row r="24" spans="3:156" x14ac:dyDescent="0.3">
      <c r="AL24" t="str">
        <f>"Net Profit              " &amp; TEXT(AM11,"$#,##0")</f>
        <v>Net Profit              $49,003</v>
      </c>
      <c r="AY24" s="3" t="s">
        <v>45</v>
      </c>
      <c r="AZ24" s="12">
        <v>661.32800000000009</v>
      </c>
      <c r="BB24" t="str">
        <f>AY25</f>
        <v>Technology</v>
      </c>
      <c r="BC24" t="str">
        <f t="shared" ref="BC24:BD27" si="7">AY26</f>
        <v>Phones</v>
      </c>
      <c r="BD24" s="8">
        <f t="shared" si="7"/>
        <v>77296.606</v>
      </c>
      <c r="BM24" s="2" t="s">
        <v>44</v>
      </c>
      <c r="BN24" s="10">
        <v>0.38747736651479581</v>
      </c>
      <c r="BO24" s="11">
        <v>3772.0660000000007</v>
      </c>
      <c r="BR24" t="str">
        <f t="shared" si="0"/>
        <v>Envelopes</v>
      </c>
      <c r="BS24" s="9">
        <f t="shared" si="2"/>
        <v>0.38747736651479581</v>
      </c>
      <c r="BT24" s="8">
        <f t="shared" si="1"/>
        <v>3772.0660000000007</v>
      </c>
      <c r="CV24" s="2" t="s">
        <v>85</v>
      </c>
      <c r="CW24" s="12">
        <v>6955.1369999999988</v>
      </c>
      <c r="CZ24" s="2" t="s">
        <v>72</v>
      </c>
      <c r="DA24" s="8">
        <f t="shared" si="3"/>
        <v>4784.1419999999998</v>
      </c>
      <c r="EV24" t="str">
        <f>"City       " &amp; TEXT(GETPIVOTDATA("[Measures].[Distinct Count of City]",EX12),"#,##0")</f>
        <v>City       252</v>
      </c>
    </row>
    <row r="25" spans="3:156" x14ac:dyDescent="0.3">
      <c r="AY25" s="2" t="s">
        <v>36</v>
      </c>
      <c r="BB25" t="str">
        <f>AY25</f>
        <v>Technology</v>
      </c>
      <c r="BC25" t="str">
        <f t="shared" si="7"/>
        <v>Machines</v>
      </c>
      <c r="BD25" s="8">
        <f t="shared" si="7"/>
        <v>62023.373</v>
      </c>
      <c r="BM25" s="2" t="s">
        <v>46</v>
      </c>
      <c r="BN25" s="10">
        <v>0.4525962256554355</v>
      </c>
      <c r="BO25" s="11">
        <v>2841.3940000000016</v>
      </c>
      <c r="BR25" t="str">
        <f t="shared" si="0"/>
        <v>Labels</v>
      </c>
      <c r="BS25" s="9">
        <f t="shared" si="2"/>
        <v>0.4525962256554355</v>
      </c>
      <c r="BT25" s="8">
        <f t="shared" si="1"/>
        <v>2841.3940000000016</v>
      </c>
      <c r="CV25" s="2" t="s">
        <v>82</v>
      </c>
      <c r="CW25" s="12">
        <v>8889.8340000000007</v>
      </c>
      <c r="CZ25" s="2" t="s">
        <v>70</v>
      </c>
      <c r="DA25" s="8">
        <f t="shared" si="3"/>
        <v>23.405999999999999</v>
      </c>
    </row>
    <row r="26" spans="3:156" x14ac:dyDescent="0.3">
      <c r="AY26" s="3" t="s">
        <v>53</v>
      </c>
      <c r="AZ26" s="12">
        <v>77296.606</v>
      </c>
      <c r="BB26" t="str">
        <f>AY25</f>
        <v>Technology</v>
      </c>
      <c r="BC26" t="str">
        <f t="shared" si="7"/>
        <v>Accessories</v>
      </c>
      <c r="BD26" s="8">
        <f t="shared" si="7"/>
        <v>24309.632000000001</v>
      </c>
      <c r="BM26" s="2" t="s">
        <v>45</v>
      </c>
      <c r="BN26" s="10">
        <v>0.26999960685166852</v>
      </c>
      <c r="BO26" s="11">
        <v>661.32800000000009</v>
      </c>
      <c r="BR26" t="str">
        <f t="shared" si="0"/>
        <v>Fasteners</v>
      </c>
      <c r="BS26" s="9">
        <f t="shared" si="2"/>
        <v>0.26999960685166852</v>
      </c>
      <c r="BT26" s="8">
        <f t="shared" si="1"/>
        <v>661.32800000000009</v>
      </c>
      <c r="CV26" s="2" t="s">
        <v>80</v>
      </c>
      <c r="CW26" s="12">
        <v>9857.0184999999983</v>
      </c>
      <c r="CZ26" s="2" t="s">
        <v>85</v>
      </c>
      <c r="DA26" s="8">
        <f t="shared" si="3"/>
        <v>6955.1369999999988</v>
      </c>
    </row>
    <row r="27" spans="3:156" x14ac:dyDescent="0.3">
      <c r="AY27" s="3" t="s">
        <v>52</v>
      </c>
      <c r="AZ27" s="12">
        <v>62023.373</v>
      </c>
      <c r="BB27" t="str">
        <f>AY25</f>
        <v>Technology</v>
      </c>
      <c r="BC27" t="str">
        <f t="shared" si="7"/>
        <v>Copiers</v>
      </c>
      <c r="BD27" s="8">
        <f t="shared" si="7"/>
        <v>10849.781999999999</v>
      </c>
      <c r="BM27" s="2" t="s">
        <v>1</v>
      </c>
      <c r="BN27" s="10">
        <v>0.10136875655044041</v>
      </c>
      <c r="BO27" s="11">
        <v>483414.15410000004</v>
      </c>
      <c r="BS27" s="9"/>
      <c r="BT27" s="11"/>
      <c r="CV27" s="2" t="s">
        <v>92</v>
      </c>
      <c r="CW27" s="12">
        <v>3365.4259999999999</v>
      </c>
      <c r="CZ27" s="2" t="s">
        <v>82</v>
      </c>
      <c r="DA27" s="8">
        <f t="shared" si="3"/>
        <v>8889.8340000000007</v>
      </c>
      <c r="EV27" t="str">
        <f>"Segment      " &amp; TEXT(GETPIVOTDATA("[Measures].[Distinct Count of Segment]",EY12),"#,##0")</f>
        <v>Segment      3</v>
      </c>
    </row>
    <row r="28" spans="3:156" x14ac:dyDescent="0.3">
      <c r="AY28" s="3" t="s">
        <v>50</v>
      </c>
      <c r="AZ28" s="12">
        <v>24309.632000000001</v>
      </c>
      <c r="CV28" s="2" t="s">
        <v>91</v>
      </c>
      <c r="CW28" s="12">
        <v>2211.6240000000003</v>
      </c>
      <c r="CZ28" s="2" t="s">
        <v>80</v>
      </c>
      <c r="DA28" s="8">
        <f t="shared" si="3"/>
        <v>9857.0184999999983</v>
      </c>
    </row>
    <row r="29" spans="3:156" x14ac:dyDescent="0.3">
      <c r="AY29" s="3" t="s">
        <v>51</v>
      </c>
      <c r="AZ29" s="12">
        <v>10849.781999999999</v>
      </c>
      <c r="CV29" s="2" t="s">
        <v>89</v>
      </c>
      <c r="CW29" s="12">
        <v>1393.498</v>
      </c>
      <c r="CZ29" s="2" t="s">
        <v>92</v>
      </c>
      <c r="DA29" s="8">
        <f t="shared" si="3"/>
        <v>3365.4259999999999</v>
      </c>
    </row>
    <row r="30" spans="3:156" x14ac:dyDescent="0.3">
      <c r="CV30" s="2" t="s">
        <v>93</v>
      </c>
      <c r="CW30" s="12">
        <v>67.816000000000003</v>
      </c>
      <c r="CZ30" s="2" t="s">
        <v>91</v>
      </c>
      <c r="DA30" s="8">
        <f t="shared" si="3"/>
        <v>2211.6240000000003</v>
      </c>
    </row>
    <row r="31" spans="3:156" x14ac:dyDescent="0.3">
      <c r="CV31" s="2" t="s">
        <v>79</v>
      </c>
      <c r="CW31" s="12">
        <v>849.57799999999997</v>
      </c>
      <c r="CZ31" s="2" t="s">
        <v>89</v>
      </c>
      <c r="DA31" s="8">
        <f t="shared" si="3"/>
        <v>1393.498</v>
      </c>
    </row>
    <row r="32" spans="3:156" x14ac:dyDescent="0.3">
      <c r="AL32" t="str">
        <f>"Profit Margin" &amp; TEXT(AN11,"%#,##0")</f>
        <v>Profit Margin%10</v>
      </c>
      <c r="CV32" s="2" t="s">
        <v>71</v>
      </c>
      <c r="CW32" s="12">
        <v>3587.2469999999994</v>
      </c>
      <c r="CZ32" s="2" t="s">
        <v>93</v>
      </c>
      <c r="DA32" s="8">
        <f t="shared" si="3"/>
        <v>67.816000000000003</v>
      </c>
    </row>
    <row r="33" spans="38:144" x14ac:dyDescent="0.3">
      <c r="CV33" s="2" t="s">
        <v>60</v>
      </c>
      <c r="CW33" s="12">
        <v>2071.3719999999998</v>
      </c>
      <c r="CZ33" s="2" t="s">
        <v>79</v>
      </c>
      <c r="DA33" s="8">
        <f t="shared" si="3"/>
        <v>849.57799999999997</v>
      </c>
    </row>
    <row r="34" spans="38:144" x14ac:dyDescent="0.3">
      <c r="CV34" s="2" t="s">
        <v>69</v>
      </c>
      <c r="CW34" s="12">
        <v>48175.364000000031</v>
      </c>
      <c r="CZ34" s="2" t="s">
        <v>71</v>
      </c>
      <c r="DA34" s="8">
        <f t="shared" si="3"/>
        <v>3587.2469999999994</v>
      </c>
    </row>
    <row r="35" spans="38:144" x14ac:dyDescent="0.3">
      <c r="CV35" s="2" t="s">
        <v>66</v>
      </c>
      <c r="CW35" s="12">
        <v>36270.318999999996</v>
      </c>
      <c r="CZ35" s="2" t="s">
        <v>60</v>
      </c>
      <c r="DA35" s="8">
        <f t="shared" si="3"/>
        <v>2071.3719999999998</v>
      </c>
      <c r="EM35" s="1" t="s">
        <v>0</v>
      </c>
      <c r="EN35" t="s">
        <v>108</v>
      </c>
    </row>
    <row r="36" spans="38:144" x14ac:dyDescent="0.3">
      <c r="CV36" s="2" t="s">
        <v>59</v>
      </c>
      <c r="CW36" s="12">
        <v>15782.464999999997</v>
      </c>
      <c r="CZ36" s="2" t="s">
        <v>69</v>
      </c>
      <c r="DA36" s="8">
        <f t="shared" si="3"/>
        <v>48175.364000000031</v>
      </c>
      <c r="EM36" s="2" t="s">
        <v>124</v>
      </c>
      <c r="EN36">
        <v>1</v>
      </c>
    </row>
    <row r="37" spans="38:144" x14ac:dyDescent="0.3">
      <c r="CV37" s="2" t="s">
        <v>84</v>
      </c>
      <c r="CW37" s="12">
        <v>62.808000000000007</v>
      </c>
      <c r="CZ37" s="2" t="s">
        <v>66</v>
      </c>
      <c r="DA37" s="8">
        <f t="shared" si="3"/>
        <v>36270.318999999996</v>
      </c>
      <c r="EM37" s="2" t="s">
        <v>125</v>
      </c>
      <c r="EN37">
        <v>1</v>
      </c>
    </row>
    <row r="38" spans="38:144" x14ac:dyDescent="0.3">
      <c r="CV38" s="2" t="s">
        <v>96</v>
      </c>
      <c r="CW38" s="12">
        <v>3096.9750000000004</v>
      </c>
      <c r="CZ38" s="2" t="s">
        <v>59</v>
      </c>
      <c r="DA38" s="8">
        <f t="shared" si="3"/>
        <v>15782.464999999997</v>
      </c>
      <c r="EM38" s="2" t="s">
        <v>126</v>
      </c>
      <c r="EN38">
        <v>1</v>
      </c>
    </row>
    <row r="39" spans="38:144" x14ac:dyDescent="0.3">
      <c r="AL39" s="10">
        <f>AN11</f>
        <v>0.10136875655044041</v>
      </c>
      <c r="AM39" s="10">
        <f>1-AL39</f>
        <v>0.89863124344955958</v>
      </c>
      <c r="CJ39" s="18"/>
      <c r="CK39" s="18"/>
      <c r="CL39" s="18"/>
      <c r="CM39" s="18"/>
      <c r="CN39" s="18"/>
      <c r="CO39" s="18"/>
      <c r="CP39" s="18"/>
      <c r="CQ39" s="18"/>
      <c r="CV39" s="2" t="s">
        <v>77</v>
      </c>
      <c r="CW39" s="12">
        <v>18420.831000000002</v>
      </c>
      <c r="CZ39" s="2" t="s">
        <v>84</v>
      </c>
      <c r="DA39" s="8">
        <f t="shared" si="3"/>
        <v>62.808000000000007</v>
      </c>
      <c r="EM39" s="2" t="s">
        <v>127</v>
      </c>
      <c r="EN39">
        <v>1</v>
      </c>
    </row>
    <row r="40" spans="38:144" x14ac:dyDescent="0.3">
      <c r="AL40" s="10">
        <f>AL39</f>
        <v>0.10136875655044041</v>
      </c>
      <c r="AM40" s="10">
        <f>AM39</f>
        <v>0.89863124344955958</v>
      </c>
      <c r="CJ40" s="18"/>
      <c r="CK40" s="18"/>
      <c r="CL40" s="18"/>
      <c r="CM40" s="18"/>
      <c r="CN40" s="18"/>
      <c r="CO40" s="18"/>
      <c r="CP40" s="18"/>
      <c r="CQ40" s="18"/>
      <c r="CV40" s="2" t="s">
        <v>81</v>
      </c>
      <c r="CW40" s="12">
        <v>348.26800000000003</v>
      </c>
      <c r="CZ40" s="2" t="s">
        <v>96</v>
      </c>
      <c r="DA40" s="8">
        <f t="shared" si="3"/>
        <v>3096.9750000000004</v>
      </c>
      <c r="EM40" s="2" t="s">
        <v>128</v>
      </c>
      <c r="EN40">
        <v>1</v>
      </c>
    </row>
    <row r="41" spans="38:144" x14ac:dyDescent="0.3">
      <c r="AL41" s="10">
        <f>AL39</f>
        <v>0.10136875655044041</v>
      </c>
      <c r="AM41" s="10">
        <f>1-AL41</f>
        <v>0.89863124344955958</v>
      </c>
      <c r="CJ41" s="18"/>
      <c r="CK41" s="18"/>
      <c r="CL41" s="18"/>
      <c r="CM41" s="18"/>
      <c r="CN41" s="18"/>
      <c r="CO41" s="18"/>
      <c r="CP41" s="18"/>
      <c r="CQ41" s="18"/>
      <c r="CV41" s="2" t="s">
        <v>97</v>
      </c>
      <c r="CW41" s="12">
        <v>21.19</v>
      </c>
      <c r="CZ41" s="2" t="s">
        <v>77</v>
      </c>
      <c r="DA41" s="8">
        <f t="shared" si="3"/>
        <v>18420.831000000002</v>
      </c>
      <c r="EM41" s="2" t="s">
        <v>129</v>
      </c>
      <c r="EN41">
        <v>1</v>
      </c>
    </row>
    <row r="42" spans="38:144" x14ac:dyDescent="0.3">
      <c r="CJ42" s="18"/>
      <c r="CK42" s="18"/>
      <c r="CL42" s="18"/>
      <c r="CM42" s="18"/>
      <c r="CN42" s="18"/>
      <c r="CO42" s="18"/>
      <c r="CP42" s="18"/>
      <c r="CQ42" s="18"/>
      <c r="CV42" s="2" t="s">
        <v>75</v>
      </c>
      <c r="CW42" s="12">
        <v>7902.742000000002</v>
      </c>
      <c r="CZ42" s="2" t="s">
        <v>81</v>
      </c>
      <c r="DA42" s="8">
        <f t="shared" si="3"/>
        <v>348.26800000000003</v>
      </c>
      <c r="EM42" s="2" t="s">
        <v>130</v>
      </c>
      <c r="EN42">
        <v>1</v>
      </c>
    </row>
    <row r="43" spans="38:144" x14ac:dyDescent="0.3">
      <c r="CJ43" s="18"/>
      <c r="CK43" s="18"/>
      <c r="CL43" s="18"/>
      <c r="CM43" s="18"/>
      <c r="CN43" s="18"/>
      <c r="CO43" s="18"/>
      <c r="CP43" s="18"/>
      <c r="CQ43" s="18"/>
      <c r="CV43" s="2" t="s">
        <v>61</v>
      </c>
      <c r="CW43" s="12">
        <v>51129.860600000015</v>
      </c>
      <c r="CZ43" s="2" t="s">
        <v>97</v>
      </c>
      <c r="DA43" s="8">
        <f t="shared" si="3"/>
        <v>21.19</v>
      </c>
      <c r="EM43" s="2" t="s">
        <v>131</v>
      </c>
      <c r="EN43">
        <v>1</v>
      </c>
    </row>
    <row r="44" spans="38:144" x14ac:dyDescent="0.3">
      <c r="CV44" s="2" t="s">
        <v>94</v>
      </c>
      <c r="CW44" s="12">
        <v>2346.8430000000003</v>
      </c>
      <c r="CZ44" s="2" t="s">
        <v>75</v>
      </c>
      <c r="DA44" s="8">
        <f t="shared" si="3"/>
        <v>7902.742000000002</v>
      </c>
      <c r="EM44" s="2" t="s">
        <v>132</v>
      </c>
      <c r="EN44">
        <v>1</v>
      </c>
    </row>
    <row r="45" spans="38:144" x14ac:dyDescent="0.3">
      <c r="AL45">
        <v>1</v>
      </c>
      <c r="AM45" s="4">
        <v>1</v>
      </c>
      <c r="CV45" s="2" t="s">
        <v>63</v>
      </c>
      <c r="CW45" s="12">
        <v>17035.022999999997</v>
      </c>
      <c r="CZ45" s="2" t="s">
        <v>61</v>
      </c>
      <c r="DA45" s="8">
        <f t="shared" si="3"/>
        <v>51129.860600000015</v>
      </c>
      <c r="EM45" s="2" t="s">
        <v>133</v>
      </c>
      <c r="EN45">
        <v>1</v>
      </c>
    </row>
    <row r="46" spans="38:144" x14ac:dyDescent="0.3">
      <c r="AL46">
        <v>2</v>
      </c>
      <c r="AM46" s="4">
        <v>1</v>
      </c>
      <c r="CV46" s="2" t="s">
        <v>58</v>
      </c>
      <c r="CW46" s="12">
        <v>25806.925999999992</v>
      </c>
      <c r="CZ46" s="2" t="s">
        <v>94</v>
      </c>
      <c r="DA46" s="8">
        <f t="shared" si="3"/>
        <v>2346.8430000000003</v>
      </c>
      <c r="EM46" s="2" t="s">
        <v>134</v>
      </c>
      <c r="EN46">
        <v>1</v>
      </c>
    </row>
    <row r="47" spans="38:144" x14ac:dyDescent="0.3">
      <c r="AL47">
        <v>3</v>
      </c>
      <c r="AM47" s="4">
        <v>1</v>
      </c>
      <c r="CV47" s="2" t="s">
        <v>88</v>
      </c>
      <c r="CW47" s="12">
        <v>1908.5940000000003</v>
      </c>
      <c r="CZ47" s="2" t="s">
        <v>63</v>
      </c>
      <c r="DA47" s="8">
        <f t="shared" si="3"/>
        <v>17035.022999999997</v>
      </c>
      <c r="EM47" s="2" t="s">
        <v>135</v>
      </c>
      <c r="EN47">
        <v>1</v>
      </c>
    </row>
    <row r="48" spans="38:144" x14ac:dyDescent="0.3">
      <c r="AL48">
        <v>4</v>
      </c>
      <c r="AM48" s="4">
        <v>1</v>
      </c>
      <c r="CV48" s="2" t="s">
        <v>98</v>
      </c>
      <c r="CW48" s="12">
        <v>801.51400000000001</v>
      </c>
      <c r="CZ48" s="2" t="s">
        <v>58</v>
      </c>
      <c r="DA48" s="8">
        <f t="shared" si="3"/>
        <v>25806.925999999992</v>
      </c>
      <c r="EM48" s="2" t="s">
        <v>1</v>
      </c>
      <c r="EN48">
        <v>12</v>
      </c>
    </row>
    <row r="49" spans="38:144" x14ac:dyDescent="0.3">
      <c r="AL49">
        <v>5</v>
      </c>
      <c r="AM49" s="4">
        <v>1</v>
      </c>
      <c r="CK49" t="s">
        <v>105</v>
      </c>
      <c r="CL49" t="s">
        <v>106</v>
      </c>
      <c r="CM49" t="s">
        <v>107</v>
      </c>
      <c r="CZ49" s="2" t="s">
        <v>88</v>
      </c>
      <c r="DA49" s="8">
        <f t="shared" si="3"/>
        <v>1908.5940000000003</v>
      </c>
    </row>
    <row r="50" spans="38:144" x14ac:dyDescent="0.3">
      <c r="AL50">
        <v>6</v>
      </c>
      <c r="AM50" s="4">
        <v>1</v>
      </c>
      <c r="CK50">
        <v>1860</v>
      </c>
      <c r="CL50">
        <v>3</v>
      </c>
      <c r="CM50">
        <v>17</v>
      </c>
    </row>
    <row r="51" spans="38:144" x14ac:dyDescent="0.3">
      <c r="AL51">
        <v>7</v>
      </c>
      <c r="AM51" s="4">
        <v>1</v>
      </c>
    </row>
    <row r="52" spans="38:144" x14ac:dyDescent="0.3">
      <c r="AL52">
        <v>8</v>
      </c>
      <c r="AM52" s="4">
        <v>1</v>
      </c>
    </row>
    <row r="53" spans="38:144" x14ac:dyDescent="0.3">
      <c r="AL53">
        <v>9</v>
      </c>
      <c r="AM53" s="4">
        <v>1</v>
      </c>
    </row>
    <row r="54" spans="38:144" x14ac:dyDescent="0.3">
      <c r="AL54">
        <v>10</v>
      </c>
      <c r="AM54" s="4">
        <v>1</v>
      </c>
      <c r="EN54" s="13">
        <f>(793-12 )/793</f>
        <v>0.98486759142496849</v>
      </c>
    </row>
    <row r="55" spans="38:144" x14ac:dyDescent="0.3">
      <c r="AL55">
        <v>11</v>
      </c>
      <c r="AM55" s="4">
        <v>1</v>
      </c>
      <c r="CK55" t="str">
        <f>"Products          " &amp; TEXT(GETPIVOTDATA("[Measures].[Distinct Count of Product ID]",$CK$49),"#,##0")</f>
        <v>Products          1,860</v>
      </c>
      <c r="EN55" s="13">
        <f>12/793</f>
        <v>1.5132408575031526E-2</v>
      </c>
    </row>
    <row r="56" spans="38:144" x14ac:dyDescent="0.3">
      <c r="AL56">
        <v>12</v>
      </c>
      <c r="AM56" s="4">
        <v>1</v>
      </c>
    </row>
    <row r="57" spans="38:144" x14ac:dyDescent="0.3">
      <c r="AL57">
        <v>13</v>
      </c>
      <c r="AM57" s="4">
        <v>1</v>
      </c>
    </row>
    <row r="58" spans="38:144" x14ac:dyDescent="0.3">
      <c r="AL58">
        <v>14</v>
      </c>
      <c r="AM58" s="4">
        <v>1</v>
      </c>
      <c r="CL58" t="str">
        <f>"Sub-Categories   " &amp; TEXT(GETPIVOTDATA("[Measures].[Distinct Count of Sub-Category]",CM49),"#,##0")</f>
        <v>Sub-Categories   17</v>
      </c>
    </row>
    <row r="59" spans="38:144" x14ac:dyDescent="0.3">
      <c r="AL59">
        <v>15</v>
      </c>
      <c r="AM59" s="4">
        <v>1</v>
      </c>
    </row>
    <row r="60" spans="38:144" x14ac:dyDescent="0.3">
      <c r="AL60">
        <v>16</v>
      </c>
      <c r="AM60" s="4">
        <v>1</v>
      </c>
    </row>
    <row r="61" spans="38:144" x14ac:dyDescent="0.3">
      <c r="AL61">
        <v>17</v>
      </c>
      <c r="AM61" s="4">
        <v>1</v>
      </c>
      <c r="CK61" t="str">
        <f>"Categories            " &amp; TEXT(GETPIVOTDATA("[Measures].[Distinct Count of Category]",CL49),"#,##0")</f>
        <v>Categories            3</v>
      </c>
    </row>
    <row r="62" spans="38:144" x14ac:dyDescent="0.3">
      <c r="AL62">
        <v>18</v>
      </c>
      <c r="AM62" s="4">
        <v>1</v>
      </c>
    </row>
    <row r="63" spans="38:144" x14ac:dyDescent="0.3">
      <c r="AL63">
        <v>19</v>
      </c>
      <c r="AM63" s="4">
        <v>1</v>
      </c>
    </row>
    <row r="64" spans="38:144" x14ac:dyDescent="0.3">
      <c r="AL64">
        <v>20</v>
      </c>
      <c r="AM64" s="4">
        <v>1</v>
      </c>
      <c r="AX64" s="18"/>
      <c r="AY64" s="18"/>
      <c r="AZ64" s="18"/>
      <c r="BA64" s="18"/>
      <c r="BB64" s="18"/>
      <c r="BC64" s="18"/>
      <c r="BD64" s="18"/>
      <c r="BE64" s="18"/>
      <c r="BF64" s="18"/>
      <c r="BG64" s="18"/>
      <c r="BH64" s="18"/>
    </row>
    <row r="65" spans="38:95" x14ac:dyDescent="0.3">
      <c r="AL65">
        <v>21</v>
      </c>
      <c r="AM65" s="4">
        <v>1</v>
      </c>
      <c r="AX65" s="18"/>
      <c r="AY65" s="18"/>
      <c r="AZ65" s="18"/>
      <c r="BA65" s="18"/>
      <c r="BB65" s="18"/>
      <c r="BC65" s="18"/>
      <c r="BD65" s="18"/>
      <c r="BE65" s="18"/>
      <c r="BF65" s="18"/>
      <c r="BG65" s="18"/>
      <c r="BH65" s="18"/>
    </row>
    <row r="66" spans="38:95" x14ac:dyDescent="0.3">
      <c r="AL66">
        <v>22</v>
      </c>
      <c r="AM66" s="4">
        <v>1</v>
      </c>
      <c r="AX66" s="18"/>
      <c r="AY66" s="18"/>
      <c r="AZ66" s="18"/>
      <c r="BA66" s="18"/>
      <c r="BB66" s="18"/>
      <c r="BC66" s="18"/>
      <c r="BD66" s="18"/>
      <c r="BE66" s="18"/>
      <c r="BF66" s="18"/>
      <c r="BG66" s="18"/>
      <c r="BH66" s="18"/>
    </row>
    <row r="67" spans="38:95" x14ac:dyDescent="0.3">
      <c r="AL67">
        <v>23</v>
      </c>
      <c r="AM67" s="4">
        <v>1</v>
      </c>
      <c r="AX67" s="18"/>
      <c r="AY67" s="18"/>
      <c r="AZ67" s="18"/>
      <c r="BA67" s="18"/>
      <c r="BB67" s="18"/>
      <c r="BC67" s="18"/>
      <c r="BD67" s="18"/>
      <c r="BE67" s="18"/>
      <c r="BF67" s="18"/>
      <c r="BG67" s="18"/>
      <c r="BH67" s="18"/>
      <c r="CJ67" s="18"/>
      <c r="CK67" s="18"/>
      <c r="CL67" s="18"/>
      <c r="CM67" s="18"/>
      <c r="CN67" s="18"/>
      <c r="CO67" s="18"/>
      <c r="CP67" s="18"/>
      <c r="CQ67" s="18"/>
    </row>
    <row r="68" spans="38:95" x14ac:dyDescent="0.3">
      <c r="AL68">
        <v>24</v>
      </c>
      <c r="AM68" s="4">
        <v>1</v>
      </c>
      <c r="AX68" s="18"/>
      <c r="AY68" s="18"/>
      <c r="AZ68" s="18"/>
      <c r="BA68" s="18"/>
      <c r="BB68" s="18"/>
      <c r="BC68" s="18"/>
      <c r="BD68" s="18"/>
      <c r="BE68" s="18"/>
      <c r="BF68" s="18"/>
      <c r="BG68" s="18"/>
      <c r="BH68" s="18"/>
      <c r="CJ68" s="18"/>
      <c r="CK68" s="18"/>
      <c r="CL68" s="18"/>
      <c r="CM68" s="18"/>
      <c r="CN68" s="18"/>
      <c r="CO68" s="18"/>
      <c r="CP68" s="18"/>
      <c r="CQ68" s="18"/>
    </row>
    <row r="69" spans="38:95" x14ac:dyDescent="0.3">
      <c r="AL69">
        <v>25</v>
      </c>
      <c r="AM69" s="4">
        <v>1</v>
      </c>
      <c r="AX69" s="18"/>
      <c r="AY69" s="18"/>
      <c r="AZ69" s="18"/>
      <c r="BA69" s="18"/>
      <c r="BB69" s="18"/>
      <c r="BC69" s="18"/>
      <c r="BD69" s="18"/>
      <c r="BE69" s="18"/>
      <c r="BF69" s="18"/>
      <c r="BG69" s="18"/>
      <c r="BH69" s="18"/>
      <c r="CJ69" s="18"/>
      <c r="CK69" s="18"/>
      <c r="CL69" s="18"/>
      <c r="CM69" s="18"/>
      <c r="CN69" s="18"/>
      <c r="CO69" s="18"/>
      <c r="CP69" s="18"/>
      <c r="CQ69" s="18"/>
    </row>
    <row r="70" spans="38:95" x14ac:dyDescent="0.3">
      <c r="AL70">
        <v>26</v>
      </c>
      <c r="AM70" s="4">
        <v>1</v>
      </c>
      <c r="AX70" s="18"/>
      <c r="AY70" s="18"/>
      <c r="AZ70" s="18"/>
      <c r="BA70" s="18"/>
      <c r="BB70" s="18"/>
      <c r="BC70" s="18"/>
      <c r="BD70" s="18"/>
      <c r="BE70" s="18"/>
      <c r="BF70" s="18"/>
      <c r="BG70" s="18"/>
      <c r="BH70" s="18"/>
      <c r="CJ70" s="18"/>
      <c r="CK70" s="18"/>
      <c r="CL70" s="18"/>
      <c r="CM70" s="18"/>
      <c r="CN70" s="18"/>
      <c r="CO70" s="18"/>
      <c r="CP70" s="18"/>
      <c r="CQ70" s="18"/>
    </row>
    <row r="71" spans="38:95" x14ac:dyDescent="0.3">
      <c r="AL71">
        <v>27</v>
      </c>
      <c r="AM71" s="4">
        <v>1</v>
      </c>
      <c r="AX71" s="18"/>
      <c r="AY71" s="18"/>
      <c r="AZ71" s="18"/>
      <c r="BA71" s="18"/>
      <c r="BB71" s="18"/>
      <c r="BC71" s="18"/>
      <c r="BD71" s="18"/>
      <c r="BE71" s="18"/>
      <c r="BF71" s="18"/>
      <c r="BG71" s="18"/>
      <c r="BH71" s="18"/>
      <c r="CJ71" s="18"/>
      <c r="CK71" s="18"/>
      <c r="CL71" s="18"/>
      <c r="CM71" s="18"/>
      <c r="CN71" s="18"/>
      <c r="CO71" s="18"/>
      <c r="CP71" s="18"/>
      <c r="CQ71" s="18"/>
    </row>
    <row r="72" spans="38:95" x14ac:dyDescent="0.3">
      <c r="AL72">
        <v>28</v>
      </c>
      <c r="AM72" s="4">
        <v>1</v>
      </c>
      <c r="AX72" s="18"/>
      <c r="AY72" s="18"/>
      <c r="AZ72" s="18"/>
      <c r="BA72" s="18"/>
      <c r="BB72" s="18"/>
      <c r="BC72" s="18"/>
      <c r="BD72" s="18"/>
      <c r="BE72" s="18"/>
      <c r="BF72" s="18"/>
      <c r="BG72" s="18"/>
      <c r="BH72" s="18"/>
    </row>
    <row r="73" spans="38:95" x14ac:dyDescent="0.3">
      <c r="AL73">
        <v>29</v>
      </c>
      <c r="AM73" s="4">
        <v>1</v>
      </c>
    </row>
    <row r="74" spans="38:95" x14ac:dyDescent="0.3">
      <c r="AL74">
        <v>30</v>
      </c>
      <c r="AM74" s="4">
        <v>1</v>
      </c>
    </row>
    <row r="75" spans="38:95" x14ac:dyDescent="0.3">
      <c r="AL75">
        <v>31</v>
      </c>
      <c r="AM75" s="4">
        <v>1</v>
      </c>
      <c r="BF75" t="str" cm="1">
        <f t="array" ref="BF75:BG78">_xlfn._xlws.FILTER(AY82:AZ88, (AY82:AY88&lt;&gt;"") * (AY82:AY88&lt;&gt;"Grand Total"))</f>
        <v>Storage</v>
      </c>
      <c r="BG75" s="8">
        <v>50329.042000000016</v>
      </c>
    </row>
    <row r="76" spans="38:95" x14ac:dyDescent="0.3">
      <c r="AL76">
        <v>32</v>
      </c>
      <c r="AM76" s="4">
        <v>1</v>
      </c>
      <c r="BF76" t="str">
        <v>Binders</v>
      </c>
      <c r="BG76" s="8">
        <v>43453.674999999967</v>
      </c>
    </row>
    <row r="77" spans="38:95" x14ac:dyDescent="0.3">
      <c r="AL77">
        <v>33</v>
      </c>
      <c r="AM77" s="4">
        <v>1</v>
      </c>
      <c r="BF77" t="str">
        <v>Appliances</v>
      </c>
      <c r="BG77" s="8">
        <v>15313.624999999996</v>
      </c>
    </row>
    <row r="78" spans="38:95" x14ac:dyDescent="0.3">
      <c r="AL78">
        <v>34</v>
      </c>
      <c r="AM78" s="4">
        <v>1</v>
      </c>
      <c r="BF78" t="str">
        <v>Paper</v>
      </c>
      <c r="BG78" s="8">
        <v>14694.477999999996</v>
      </c>
    </row>
    <row r="79" spans="38:95" x14ac:dyDescent="0.3">
      <c r="AL79">
        <v>35</v>
      </c>
      <c r="AM79" s="4">
        <v>1</v>
      </c>
      <c r="BG79" s="8"/>
      <c r="CK79" t="s">
        <v>108</v>
      </c>
    </row>
    <row r="80" spans="38:95" x14ac:dyDescent="0.3">
      <c r="AL80">
        <v>36</v>
      </c>
      <c r="AM80" s="4">
        <v>1</v>
      </c>
      <c r="CK80">
        <v>5009</v>
      </c>
    </row>
    <row r="81" spans="38:91" x14ac:dyDescent="0.3">
      <c r="AL81">
        <v>37</v>
      </c>
      <c r="AM81" s="4">
        <v>1</v>
      </c>
      <c r="AY81" s="1" t="s">
        <v>0</v>
      </c>
      <c r="AZ81" t="s">
        <v>14</v>
      </c>
    </row>
    <row r="82" spans="38:91" x14ac:dyDescent="0.3">
      <c r="AL82">
        <v>38</v>
      </c>
      <c r="AM82" s="4">
        <v>1</v>
      </c>
      <c r="AY82" s="2" t="s">
        <v>48</v>
      </c>
      <c r="AZ82" s="12">
        <v>50329.042000000016</v>
      </c>
      <c r="CM82" t="s">
        <v>119</v>
      </c>
    </row>
    <row r="83" spans="38:91" x14ac:dyDescent="0.3">
      <c r="AL83">
        <v>39</v>
      </c>
      <c r="AM83" s="4">
        <v>1</v>
      </c>
      <c r="AY83" s="2" t="s">
        <v>43</v>
      </c>
      <c r="AZ83" s="12">
        <v>43453.674999999967</v>
      </c>
      <c r="CM83">
        <f>GETPIVOTDATA("[Measures].[Distinct Count of Order ID]",$CK$79)</f>
        <v>5009</v>
      </c>
    </row>
    <row r="84" spans="38:91" x14ac:dyDescent="0.3">
      <c r="AL84">
        <v>40</v>
      </c>
      <c r="AM84" s="4">
        <v>1</v>
      </c>
      <c r="AY84" s="2" t="s">
        <v>41</v>
      </c>
      <c r="AZ84" s="12">
        <v>15313.624999999996</v>
      </c>
    </row>
    <row r="85" spans="38:91" x14ac:dyDescent="0.3">
      <c r="AL85">
        <v>41</v>
      </c>
      <c r="AM85" s="4">
        <v>1</v>
      </c>
      <c r="AY85" s="2" t="s">
        <v>47</v>
      </c>
      <c r="AZ85" s="12">
        <v>14694.477999999996</v>
      </c>
    </row>
    <row r="86" spans="38:91" x14ac:dyDescent="0.3">
      <c r="AL86">
        <v>42</v>
      </c>
      <c r="AM86" s="4">
        <v>1</v>
      </c>
      <c r="AY86" s="2" t="s">
        <v>1</v>
      </c>
      <c r="AZ86" s="12">
        <v>123790.81999999998</v>
      </c>
    </row>
    <row r="87" spans="38:91" x14ac:dyDescent="0.3">
      <c r="AL87">
        <v>43</v>
      </c>
      <c r="AM87" s="4">
        <v>1</v>
      </c>
    </row>
    <row r="88" spans="38:91" x14ac:dyDescent="0.3">
      <c r="AL88">
        <v>44</v>
      </c>
      <c r="AM88" s="4">
        <v>1</v>
      </c>
    </row>
    <row r="89" spans="38:91" x14ac:dyDescent="0.3">
      <c r="AL89">
        <v>45</v>
      </c>
      <c r="AM89" s="4">
        <v>1</v>
      </c>
    </row>
    <row r="90" spans="38:91" x14ac:dyDescent="0.3">
      <c r="AL90">
        <v>46</v>
      </c>
      <c r="AM90" s="4">
        <v>1</v>
      </c>
    </row>
    <row r="91" spans="38:91" x14ac:dyDescent="0.3">
      <c r="AL91">
        <v>47</v>
      </c>
      <c r="AM91" s="4">
        <v>1</v>
      </c>
      <c r="BC91" s="2"/>
      <c r="BD91" s="8"/>
    </row>
    <row r="92" spans="38:91" x14ac:dyDescent="0.3">
      <c r="AL92">
        <v>48</v>
      </c>
      <c r="AM92" s="4">
        <v>1</v>
      </c>
      <c r="BC92" s="2"/>
      <c r="BD92" s="8"/>
    </row>
    <row r="93" spans="38:91" x14ac:dyDescent="0.3">
      <c r="AL93">
        <v>49</v>
      </c>
      <c r="AM93" s="4">
        <v>1</v>
      </c>
      <c r="BC93" s="2"/>
      <c r="BD93" s="8"/>
    </row>
    <row r="94" spans="38:91" x14ac:dyDescent="0.3">
      <c r="AL94">
        <v>50</v>
      </c>
      <c r="AM94" s="4">
        <v>1</v>
      </c>
      <c r="BC94" s="2"/>
      <c r="BD94" s="8"/>
    </row>
    <row r="95" spans="38:91" x14ac:dyDescent="0.3">
      <c r="AL95">
        <v>51</v>
      </c>
      <c r="AM95" s="4">
        <v>1</v>
      </c>
      <c r="BC95" s="2"/>
      <c r="BD95" s="8"/>
    </row>
    <row r="96" spans="38:91" x14ac:dyDescent="0.3">
      <c r="AL96">
        <v>52</v>
      </c>
      <c r="AM96" s="4">
        <v>1</v>
      </c>
      <c r="BC96" s="2"/>
      <c r="BD96" s="8"/>
    </row>
    <row r="97" spans="38:56" x14ac:dyDescent="0.3">
      <c r="AL97">
        <v>53</v>
      </c>
      <c r="AM97" s="4">
        <v>1</v>
      </c>
      <c r="BC97" s="2"/>
      <c r="BD97" s="8"/>
    </row>
    <row r="98" spans="38:56" x14ac:dyDescent="0.3">
      <c r="AL98">
        <v>54</v>
      </c>
      <c r="AM98" s="4">
        <v>1</v>
      </c>
      <c r="BC98" s="2"/>
      <c r="BD98" s="8"/>
    </row>
    <row r="99" spans="38:56" x14ac:dyDescent="0.3">
      <c r="AL99">
        <v>55</v>
      </c>
      <c r="AM99" s="4">
        <v>1</v>
      </c>
      <c r="BC99" s="2"/>
      <c r="BD99" s="8"/>
    </row>
    <row r="100" spans="38:56" x14ac:dyDescent="0.3">
      <c r="AL100">
        <v>56</v>
      </c>
      <c r="AM100" s="4">
        <v>1</v>
      </c>
      <c r="BC100" s="2"/>
      <c r="BD100" s="8"/>
    </row>
    <row r="101" spans="38:56" x14ac:dyDescent="0.3">
      <c r="AL101">
        <v>57</v>
      </c>
      <c r="AM101" s="4">
        <v>1</v>
      </c>
      <c r="BC101" s="2"/>
      <c r="BD101" s="8"/>
    </row>
    <row r="102" spans="38:56" x14ac:dyDescent="0.3">
      <c r="AL102">
        <v>58</v>
      </c>
      <c r="AM102" s="4">
        <v>1</v>
      </c>
      <c r="BC102" s="2"/>
      <c r="BD102" s="8"/>
    </row>
    <row r="103" spans="38:56" x14ac:dyDescent="0.3">
      <c r="AL103">
        <v>59</v>
      </c>
      <c r="AM103" s="4">
        <v>1</v>
      </c>
      <c r="BC103" s="2"/>
      <c r="BD103" s="8"/>
    </row>
    <row r="104" spans="38:56" x14ac:dyDescent="0.3">
      <c r="AL104">
        <v>60</v>
      </c>
      <c r="AM104" s="4">
        <v>1</v>
      </c>
      <c r="BC104" s="2"/>
      <c r="BD104" s="8"/>
    </row>
    <row r="105" spans="38:56" x14ac:dyDescent="0.3">
      <c r="AL105">
        <v>61</v>
      </c>
      <c r="AM105" s="4">
        <v>1</v>
      </c>
      <c r="BC105" s="2"/>
      <c r="BD105" s="8"/>
    </row>
    <row r="106" spans="38:56" x14ac:dyDescent="0.3">
      <c r="AL106">
        <v>62</v>
      </c>
      <c r="AM106" s="4">
        <v>1</v>
      </c>
      <c r="BC106" s="2"/>
      <c r="BD106" s="8"/>
    </row>
    <row r="107" spans="38:56" x14ac:dyDescent="0.3">
      <c r="AL107">
        <v>63</v>
      </c>
      <c r="AM107" s="4">
        <v>1</v>
      </c>
      <c r="BC107" s="2"/>
      <c r="BD107" s="8"/>
    </row>
    <row r="108" spans="38:56" x14ac:dyDescent="0.3">
      <c r="AL108">
        <v>64</v>
      </c>
      <c r="AM108" s="4">
        <v>1</v>
      </c>
    </row>
    <row r="109" spans="38:56" x14ac:dyDescent="0.3">
      <c r="AL109">
        <v>65</v>
      </c>
      <c r="AM109" s="4">
        <v>1</v>
      </c>
    </row>
    <row r="110" spans="38:56" x14ac:dyDescent="0.3">
      <c r="AL110">
        <v>66</v>
      </c>
      <c r="AM110" s="4">
        <v>1</v>
      </c>
    </row>
    <row r="111" spans="38:56" x14ac:dyDescent="0.3">
      <c r="AL111">
        <v>67</v>
      </c>
      <c r="AM111" s="4">
        <v>1</v>
      </c>
    </row>
    <row r="112" spans="38:56" x14ac:dyDescent="0.3">
      <c r="AL112">
        <v>68</v>
      </c>
      <c r="AM112" s="4">
        <v>1</v>
      </c>
    </row>
    <row r="113" spans="38:39" x14ac:dyDescent="0.3">
      <c r="AL113">
        <v>69</v>
      </c>
      <c r="AM113" s="4">
        <v>1</v>
      </c>
    </row>
    <row r="114" spans="38:39" x14ac:dyDescent="0.3">
      <c r="AL114">
        <v>70</v>
      </c>
      <c r="AM114" s="4">
        <v>1</v>
      </c>
    </row>
    <row r="115" spans="38:39" x14ac:dyDescent="0.3">
      <c r="AL115">
        <v>71</v>
      </c>
      <c r="AM115" s="4">
        <v>1</v>
      </c>
    </row>
    <row r="116" spans="38:39" x14ac:dyDescent="0.3">
      <c r="AL116">
        <v>72</v>
      </c>
      <c r="AM116" s="4">
        <v>1</v>
      </c>
    </row>
    <row r="117" spans="38:39" x14ac:dyDescent="0.3">
      <c r="AL117">
        <v>73</v>
      </c>
      <c r="AM117" s="4">
        <v>1</v>
      </c>
    </row>
    <row r="118" spans="38:39" x14ac:dyDescent="0.3">
      <c r="AL118">
        <v>74</v>
      </c>
      <c r="AM118" s="4">
        <v>1</v>
      </c>
    </row>
    <row r="119" spans="38:39" x14ac:dyDescent="0.3">
      <c r="AL119">
        <v>75</v>
      </c>
      <c r="AM119" s="4">
        <v>1</v>
      </c>
    </row>
    <row r="120" spans="38:39" x14ac:dyDescent="0.3">
      <c r="AL120">
        <v>76</v>
      </c>
      <c r="AM120" s="4">
        <v>1</v>
      </c>
    </row>
    <row r="121" spans="38:39" x14ac:dyDescent="0.3">
      <c r="AL121">
        <v>77</v>
      </c>
      <c r="AM121" s="4">
        <v>1</v>
      </c>
    </row>
    <row r="122" spans="38:39" x14ac:dyDescent="0.3">
      <c r="AL122">
        <v>78</v>
      </c>
      <c r="AM122" s="4">
        <v>1</v>
      </c>
    </row>
    <row r="123" spans="38:39" x14ac:dyDescent="0.3">
      <c r="AL123">
        <v>79</v>
      </c>
      <c r="AM123" s="4">
        <v>1</v>
      </c>
    </row>
    <row r="124" spans="38:39" x14ac:dyDescent="0.3">
      <c r="AL124">
        <v>80</v>
      </c>
      <c r="AM124" s="4">
        <v>1</v>
      </c>
    </row>
    <row r="125" spans="38:39" x14ac:dyDescent="0.3">
      <c r="AL125">
        <v>81</v>
      </c>
      <c r="AM125" s="4">
        <v>1</v>
      </c>
    </row>
    <row r="126" spans="38:39" x14ac:dyDescent="0.3">
      <c r="AL126">
        <v>82</v>
      </c>
      <c r="AM126" s="4">
        <v>1</v>
      </c>
    </row>
    <row r="127" spans="38:39" x14ac:dyDescent="0.3">
      <c r="AL127">
        <v>83</v>
      </c>
      <c r="AM127" s="4">
        <v>1</v>
      </c>
    </row>
    <row r="128" spans="38:39" x14ac:dyDescent="0.3">
      <c r="AL128">
        <v>84</v>
      </c>
      <c r="AM128" s="4">
        <v>1</v>
      </c>
    </row>
    <row r="129" spans="38:39" x14ac:dyDescent="0.3">
      <c r="AL129">
        <v>85</v>
      </c>
      <c r="AM129" s="4">
        <v>1</v>
      </c>
    </row>
    <row r="130" spans="38:39" x14ac:dyDescent="0.3">
      <c r="AL130">
        <v>86</v>
      </c>
      <c r="AM130" s="4">
        <v>1</v>
      </c>
    </row>
    <row r="131" spans="38:39" x14ac:dyDescent="0.3">
      <c r="AL131">
        <v>87</v>
      </c>
      <c r="AM131" s="4">
        <v>1</v>
      </c>
    </row>
    <row r="132" spans="38:39" x14ac:dyDescent="0.3">
      <c r="AL132">
        <v>88</v>
      </c>
      <c r="AM132" s="4">
        <v>1</v>
      </c>
    </row>
    <row r="133" spans="38:39" x14ac:dyDescent="0.3">
      <c r="AL133">
        <v>89</v>
      </c>
      <c r="AM133" s="4">
        <v>1</v>
      </c>
    </row>
    <row r="134" spans="38:39" x14ac:dyDescent="0.3">
      <c r="AL134">
        <v>90</v>
      </c>
      <c r="AM134" s="4">
        <v>1</v>
      </c>
    </row>
  </sheetData>
  <mergeCells count="15">
    <mergeCell ref="E1:N3"/>
    <mergeCell ref="H6:J1048576"/>
    <mergeCell ref="AU1:AW1048576"/>
    <mergeCell ref="BD1:BM3"/>
    <mergeCell ref="BI7:BK1048576"/>
    <mergeCell ref="AX64:BH72"/>
    <mergeCell ref="DO7:DQ1048576"/>
    <mergeCell ref="EA7:EC1048576"/>
    <mergeCell ref="EI7:EK1048576"/>
    <mergeCell ref="BV5:BX1048576"/>
    <mergeCell ref="CG5:CI1048576"/>
    <mergeCell ref="CR1:CT1048576"/>
    <mergeCell ref="DD1:DJ3"/>
    <mergeCell ref="CJ39:CQ43"/>
    <mergeCell ref="CJ67:CQ71"/>
  </mergeCells>
  <pageMargins left="0.7" right="0.7" top="0.75" bottom="0.75" header="0.3" footer="0.3"/>
  <ignoredErrors>
    <ignoredError sqref="AM40" formula="1"/>
  </ignoredErrors>
  <drawing r:id="rId19"/>
  <extLst>
    <ext xmlns:x14="http://schemas.microsoft.com/office/spreadsheetml/2009/9/main" uri="{A8765BA9-456A-4dab-B4F3-ACF838C121DE}">
      <x14:slicerList>
        <x14:slicer r:id="rId2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AA09F-7724-491A-A285-67E915AE6384}">
  <sheetPr>
    <tabColor rgb="FF323687"/>
  </sheetPr>
  <dimension ref="A1:AB184"/>
  <sheetViews>
    <sheetView tabSelected="1" zoomScaleNormal="100" workbookViewId="0">
      <selection sqref="A1:AB184"/>
    </sheetView>
  </sheetViews>
  <sheetFormatPr defaultRowHeight="14.4" x14ac:dyDescent="0.3"/>
  <sheetData>
    <row r="1" spans="1:28"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row>
    <row r="2" spans="1:28" x14ac:dyDescent="0.3">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row>
    <row r="3" spans="1:28" x14ac:dyDescent="0.3">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row>
    <row r="4" spans="1:28" x14ac:dyDescent="0.3">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row>
    <row r="5" spans="1:28" x14ac:dyDescent="0.3">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row>
    <row r="6" spans="1:28" x14ac:dyDescent="0.3">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row>
    <row r="7" spans="1:28" x14ac:dyDescent="0.3">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row>
    <row r="8" spans="1:28" x14ac:dyDescent="0.3">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row>
    <row r="9" spans="1:28" x14ac:dyDescent="0.3">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row>
    <row r="10" spans="1:28"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row>
    <row r="11" spans="1:28"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row>
    <row r="12" spans="1:28"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row>
    <row r="13" spans="1:28"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row>
    <row r="14" spans="1:28"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row>
    <row r="15" spans="1:28"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row>
    <row r="16" spans="1:28"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row>
    <row r="17" spans="1:28"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row>
    <row r="18" spans="1:28"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row>
    <row r="19" spans="1:28"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row>
    <row r="20" spans="1:28"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row>
    <row r="21" spans="1:28"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row>
    <row r="22" spans="1:28"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row>
    <row r="23" spans="1:28"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row>
    <row r="24" spans="1:28"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row>
    <row r="25" spans="1:28"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row>
    <row r="26" spans="1:28"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row>
    <row r="27" spans="1:28"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row>
    <row r="28" spans="1:28"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row>
    <row r="29" spans="1:28"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row>
    <row r="30" spans="1:28"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row>
    <row r="31" spans="1:28"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row>
    <row r="32" spans="1:28"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row>
    <row r="33" spans="1:28"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row>
    <row r="34" spans="1:28"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row>
    <row r="35" spans="1:28"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row>
    <row r="36" spans="1:28"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row>
    <row r="37" spans="1:28"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row>
    <row r="38" spans="1:28"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row>
    <row r="39" spans="1:28"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row>
    <row r="40" spans="1:28"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row>
    <row r="41" spans="1:28"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row>
    <row r="42" spans="1:28"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row>
    <row r="43" spans="1:28"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row>
    <row r="44" spans="1:28"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row>
    <row r="45" spans="1:28"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row>
    <row r="46" spans="1:28"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row>
    <row r="47" spans="1:28"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row>
    <row r="48" spans="1:28"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row>
    <row r="49" spans="1:28"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row>
    <row r="50" spans="1:28"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row>
    <row r="51" spans="1:28"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row>
    <row r="52" spans="1:28"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row>
    <row r="53" spans="1:28"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row>
    <row r="54" spans="1:28"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row>
    <row r="55" spans="1:28"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row>
    <row r="56" spans="1:28"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row>
    <row r="57" spans="1:28"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row>
    <row r="58" spans="1:28"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row>
    <row r="59" spans="1:28"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row>
    <row r="60" spans="1:28"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row>
    <row r="61" spans="1:28"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row>
    <row r="62" spans="1:28"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row>
    <row r="63" spans="1:28"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row>
    <row r="64" spans="1:28"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row>
    <row r="65" spans="1:28"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row>
    <row r="66" spans="1:28"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row>
    <row r="67" spans="1:28"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row>
    <row r="68" spans="1:28"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row>
    <row r="69" spans="1:28"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row>
    <row r="70" spans="1:28"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row>
    <row r="71" spans="1:28"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row>
    <row r="72" spans="1:28"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row>
    <row r="73" spans="1:28"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row>
    <row r="74" spans="1:28"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row>
    <row r="75" spans="1:28"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row>
    <row r="76" spans="1:28"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row>
    <row r="77" spans="1:28"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row>
    <row r="78" spans="1:28"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row>
    <row r="79" spans="1:28"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row>
    <row r="80" spans="1:28"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row>
    <row r="81" spans="1:28"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row>
    <row r="82" spans="1:28"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row>
    <row r="83" spans="1:28"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row>
    <row r="84" spans="1:28"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row>
    <row r="85" spans="1:28"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row>
    <row r="86" spans="1:28"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row>
    <row r="87" spans="1:28"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row>
    <row r="88" spans="1:28"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row>
    <row r="89" spans="1:28"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row>
    <row r="90" spans="1:28"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row>
    <row r="91" spans="1:28"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row>
    <row r="92" spans="1:28"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row>
    <row r="93" spans="1:28"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row>
    <row r="94" spans="1:28"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row>
    <row r="95" spans="1:28"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row>
    <row r="96" spans="1:28"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row>
    <row r="97" spans="1:28"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row>
    <row r="98" spans="1:28"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row>
    <row r="99" spans="1:28"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row>
    <row r="100" spans="1:28"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row>
    <row r="101" spans="1:28"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row>
    <row r="102" spans="1:28"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row>
    <row r="103" spans="1:28"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row>
    <row r="104" spans="1:28"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row>
    <row r="105" spans="1:28"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row>
    <row r="106" spans="1:28"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row>
    <row r="107" spans="1:28"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row>
    <row r="108" spans="1:28"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row>
    <row r="109" spans="1:28"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row>
    <row r="110" spans="1:28"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row>
    <row r="111" spans="1:28"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row>
    <row r="112" spans="1:28"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row>
    <row r="113" spans="1:28"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row>
    <row r="114" spans="1:28"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row>
    <row r="115" spans="1:28"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row>
    <row r="116" spans="1:28"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row>
    <row r="117" spans="1:28"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row>
    <row r="118" spans="1:28"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row>
    <row r="119" spans="1:28"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row>
    <row r="120" spans="1:28"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row>
    <row r="121" spans="1:28"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row>
    <row r="122" spans="1:28"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row>
    <row r="123" spans="1:28"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row>
    <row r="124" spans="1:28"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row>
    <row r="125" spans="1:28"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row>
    <row r="126" spans="1:28"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row>
    <row r="127" spans="1:28"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row>
    <row r="128" spans="1:28"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row>
    <row r="129" spans="1:28"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row>
    <row r="130" spans="1:28"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row>
    <row r="131" spans="1:28"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row>
    <row r="132" spans="1:28"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row>
    <row r="133" spans="1:28"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row>
    <row r="134" spans="1:28"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row>
    <row r="135" spans="1:28"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row>
    <row r="136" spans="1:28"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row>
    <row r="137" spans="1:28"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row>
    <row r="138" spans="1:28"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row>
    <row r="139" spans="1:28"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row>
    <row r="140" spans="1:28"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row>
    <row r="141" spans="1:28"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row>
    <row r="142" spans="1:28"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row>
    <row r="143" spans="1:28"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row>
    <row r="144" spans="1:28"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row>
    <row r="145" spans="1:28"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row>
    <row r="146" spans="1:28"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row>
    <row r="147" spans="1:28"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row>
    <row r="148" spans="1:28"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row>
    <row r="149" spans="1:28"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row>
    <row r="150" spans="1:28"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spans="1:28"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spans="1:28"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spans="1:28"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row>
    <row r="154" spans="1:28"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row>
    <row r="155" spans="1:28"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row>
    <row r="156" spans="1:28"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row>
    <row r="157" spans="1:28"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spans="1:28"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spans="1:28"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spans="1:28"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spans="1:28"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spans="1:28"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spans="1:28"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spans="1:28"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row>
    <row r="165" spans="1:28"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spans="1:28"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row>
    <row r="167" spans="1:28"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row>
    <row r="168" spans="1:28"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row>
    <row r="169" spans="1:28"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spans="1:28"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spans="1:28"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spans="1:28"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spans="1:28"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row>
    <row r="174" spans="1:28"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spans="1:28"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row>
    <row r="176" spans="1:28"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spans="1:28"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row>
    <row r="178" spans="1:28"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spans="1:28"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spans="1:28"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spans="1:28"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spans="1:28"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spans="1:28"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row>
    <row r="184" spans="1:28"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row>
  </sheetData>
  <mergeCells count="1">
    <mergeCell ref="A1:AB18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926A6-CBFF-4075-989A-76360EEB7202}">
  <sheetPr>
    <tabColor rgb="FF323687"/>
  </sheetPr>
  <dimension ref="A1:AB184"/>
  <sheetViews>
    <sheetView zoomScaleNormal="100" workbookViewId="0">
      <selection sqref="A1:AB184"/>
    </sheetView>
  </sheetViews>
  <sheetFormatPr defaultRowHeight="14.4" x14ac:dyDescent="0.3"/>
  <sheetData>
    <row r="1" spans="1:28"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row>
    <row r="2" spans="1:28" x14ac:dyDescent="0.3">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row>
    <row r="3" spans="1:28" x14ac:dyDescent="0.3">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row>
    <row r="4" spans="1:28" x14ac:dyDescent="0.3">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row>
    <row r="5" spans="1:28" x14ac:dyDescent="0.3">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row>
    <row r="6" spans="1:28" x14ac:dyDescent="0.3">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row>
    <row r="7" spans="1:28" x14ac:dyDescent="0.3">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row>
    <row r="8" spans="1:28" x14ac:dyDescent="0.3">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row>
    <row r="9" spans="1:28" x14ac:dyDescent="0.3">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row>
    <row r="10" spans="1:28"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row>
    <row r="11" spans="1:28"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row>
    <row r="12" spans="1:28"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row>
    <row r="13" spans="1:28"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row>
    <row r="14" spans="1:28"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row>
    <row r="15" spans="1:28"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row>
    <row r="16" spans="1:28"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row>
    <row r="17" spans="1:28"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row>
    <row r="18" spans="1:28"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row>
    <row r="19" spans="1:28"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row>
    <row r="20" spans="1:28"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row>
    <row r="21" spans="1:28"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row>
    <row r="22" spans="1:28"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row>
    <row r="23" spans="1:28"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row>
    <row r="24" spans="1:28"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row>
    <row r="25" spans="1:28"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row>
    <row r="26" spans="1:28"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row>
    <row r="27" spans="1:28"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row>
    <row r="28" spans="1:28"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row>
    <row r="29" spans="1:28"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row>
    <row r="30" spans="1:28"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row>
    <row r="31" spans="1:28"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row>
    <row r="32" spans="1:28"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row>
    <row r="33" spans="1:28"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row>
    <row r="34" spans="1:28"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row>
    <row r="35" spans="1:28"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row>
    <row r="36" spans="1:28"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row>
    <row r="37" spans="1:28"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row>
    <row r="38" spans="1:28"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row>
    <row r="39" spans="1:28"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row>
    <row r="40" spans="1:28"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row>
    <row r="41" spans="1:28"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row>
    <row r="42" spans="1:28"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row>
    <row r="43" spans="1:28"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row>
    <row r="44" spans="1:28"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row>
    <row r="45" spans="1:28"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row>
    <row r="46" spans="1:28"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row>
    <row r="47" spans="1:28"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row>
    <row r="48" spans="1:28"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row>
    <row r="49" spans="1:28"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row>
    <row r="50" spans="1:28"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row>
    <row r="51" spans="1:28"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row>
    <row r="52" spans="1:28"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row>
    <row r="53" spans="1:28"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row>
    <row r="54" spans="1:28"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row>
    <row r="55" spans="1:28"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row>
    <row r="56" spans="1:28"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row>
    <row r="57" spans="1:28"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row>
    <row r="58" spans="1:28"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row>
    <row r="59" spans="1:28"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row>
    <row r="60" spans="1:28"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row>
    <row r="61" spans="1:28"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row>
    <row r="62" spans="1:28"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row>
    <row r="63" spans="1:28"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row>
    <row r="64" spans="1:28"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row>
    <row r="65" spans="1:28"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row>
    <row r="66" spans="1:28"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row>
    <row r="67" spans="1:28"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row>
    <row r="68" spans="1:28"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row>
    <row r="69" spans="1:28"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row>
    <row r="70" spans="1:28"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row>
    <row r="71" spans="1:28"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row>
    <row r="72" spans="1:28"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row>
    <row r="73" spans="1:28"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row>
    <row r="74" spans="1:28"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row>
    <row r="75" spans="1:28"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row>
    <row r="76" spans="1:28"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row>
    <row r="77" spans="1:28"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row>
    <row r="78" spans="1:28"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row>
    <row r="79" spans="1:28"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row>
    <row r="80" spans="1:28"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row>
    <row r="81" spans="1:28"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row>
    <row r="82" spans="1:28"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row>
    <row r="83" spans="1:28"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row>
    <row r="84" spans="1:28"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row>
    <row r="85" spans="1:28"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row>
    <row r="86" spans="1:28"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row>
    <row r="87" spans="1:28"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row>
    <row r="88" spans="1:28"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row>
    <row r="89" spans="1:28"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row>
    <row r="90" spans="1:28"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row>
    <row r="91" spans="1:28"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row>
    <row r="92" spans="1:28"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row>
    <row r="93" spans="1:28"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row>
    <row r="94" spans="1:28"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row>
    <row r="95" spans="1:28"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row>
    <row r="96" spans="1:28"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row>
    <row r="97" spans="1:28"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row>
    <row r="98" spans="1:28"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row>
    <row r="99" spans="1:28"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row>
    <row r="100" spans="1:28"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row>
    <row r="101" spans="1:28"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row>
    <row r="102" spans="1:28"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row>
    <row r="103" spans="1:28"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row>
    <row r="104" spans="1:28"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row>
    <row r="105" spans="1:28"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row>
    <row r="106" spans="1:28"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row>
    <row r="107" spans="1:28"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row>
    <row r="108" spans="1:28"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row>
    <row r="109" spans="1:28"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row>
    <row r="110" spans="1:28"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row>
    <row r="111" spans="1:28"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row>
    <row r="112" spans="1:28"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row>
    <row r="113" spans="1:28"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row>
    <row r="114" spans="1:28"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row>
    <row r="115" spans="1:28"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row>
    <row r="116" spans="1:28"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row>
    <row r="117" spans="1:28"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row>
    <row r="118" spans="1:28"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row>
    <row r="119" spans="1:28"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row>
    <row r="120" spans="1:28"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row>
    <row r="121" spans="1:28"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row>
    <row r="122" spans="1:28"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row>
    <row r="123" spans="1:28"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row>
    <row r="124" spans="1:28"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row>
    <row r="125" spans="1:28"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row>
    <row r="126" spans="1:28"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row>
    <row r="127" spans="1:28"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row>
    <row r="128" spans="1:28"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row>
    <row r="129" spans="1:28"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row>
    <row r="130" spans="1:28"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row>
    <row r="131" spans="1:28"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row>
    <row r="132" spans="1:28"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row>
    <row r="133" spans="1:28"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row>
    <row r="134" spans="1:28"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row>
    <row r="135" spans="1:28"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row>
    <row r="136" spans="1:28"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row>
    <row r="137" spans="1:28"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row>
    <row r="138" spans="1:28"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row>
    <row r="139" spans="1:28"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row>
    <row r="140" spans="1:28"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row>
    <row r="141" spans="1:28"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row>
    <row r="142" spans="1:28"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row>
    <row r="143" spans="1:28"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row>
    <row r="144" spans="1:28"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row>
    <row r="145" spans="1:28"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row>
    <row r="146" spans="1:28"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row>
    <row r="147" spans="1:28"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row>
    <row r="148" spans="1:28"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row>
    <row r="149" spans="1:28"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row>
    <row r="150" spans="1:28"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spans="1:28"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spans="1:28"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spans="1:28"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row>
    <row r="154" spans="1:28"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row>
    <row r="155" spans="1:28"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row>
    <row r="156" spans="1:28"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row>
    <row r="157" spans="1:28"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spans="1:28"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spans="1:28"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spans="1:28"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spans="1:28"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spans="1:28"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spans="1:28"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spans="1:28"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row>
    <row r="165" spans="1:28"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spans="1:28"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row>
    <row r="167" spans="1:28"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row>
    <row r="168" spans="1:28"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row>
    <row r="169" spans="1:28"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spans="1:28"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spans="1:28"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spans="1:28"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spans="1:28"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row>
    <row r="174" spans="1:28"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spans="1:28"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row>
    <row r="176" spans="1:28"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spans="1:28"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row>
    <row r="178" spans="1:28"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spans="1:28"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spans="1:28"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spans="1:28"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spans="1:28"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spans="1:28"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row>
    <row r="184" spans="1:28"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row>
  </sheetData>
  <mergeCells count="1">
    <mergeCell ref="A1:AB18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CAD1-43D5-46A7-A17F-30E684C643F6}">
  <sheetPr>
    <tabColor rgb="FF323687"/>
  </sheetPr>
  <dimension ref="A1:AB184"/>
  <sheetViews>
    <sheetView zoomScaleNormal="100" workbookViewId="0">
      <selection sqref="A1:AB184"/>
    </sheetView>
  </sheetViews>
  <sheetFormatPr defaultRowHeight="14.4" x14ac:dyDescent="0.3"/>
  <sheetData>
    <row r="1" spans="1:28"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row>
    <row r="2" spans="1:28" x14ac:dyDescent="0.3">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row>
    <row r="3" spans="1:28" x14ac:dyDescent="0.3">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row>
    <row r="4" spans="1:28" x14ac:dyDescent="0.3">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row>
    <row r="5" spans="1:28" x14ac:dyDescent="0.3">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row>
    <row r="6" spans="1:28" x14ac:dyDescent="0.3">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row>
    <row r="7" spans="1:28" x14ac:dyDescent="0.3">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row>
    <row r="8" spans="1:28" x14ac:dyDescent="0.3">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row>
    <row r="9" spans="1:28" x14ac:dyDescent="0.3">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row>
    <row r="10" spans="1:28"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row>
    <row r="11" spans="1:28"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row>
    <row r="12" spans="1:28"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row>
    <row r="13" spans="1:28"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row>
    <row r="14" spans="1:28"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row>
    <row r="15" spans="1:28"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row>
    <row r="16" spans="1:28"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row>
    <row r="17" spans="1:28"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row>
    <row r="18" spans="1:28"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row>
    <row r="19" spans="1:28"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row>
    <row r="20" spans="1:28"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row>
    <row r="21" spans="1:28"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row>
    <row r="22" spans="1:28"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row>
    <row r="23" spans="1:28"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row>
    <row r="24" spans="1:28"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row>
    <row r="25" spans="1:28"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row>
    <row r="26" spans="1:28"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row>
    <row r="27" spans="1:28"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row>
    <row r="28" spans="1:28"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row>
    <row r="29" spans="1:28"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row>
    <row r="30" spans="1:28"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row>
    <row r="31" spans="1:28"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row>
    <row r="32" spans="1:28"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row>
    <row r="33" spans="1:28"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row>
    <row r="34" spans="1:28"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row>
    <row r="35" spans="1:28"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row>
    <row r="36" spans="1:28"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row>
    <row r="37" spans="1:28"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row>
    <row r="38" spans="1:28"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row>
    <row r="39" spans="1:28"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row>
    <row r="40" spans="1:28"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row>
    <row r="41" spans="1:28"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row>
    <row r="42" spans="1:28"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row>
    <row r="43" spans="1:28"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row>
    <row r="44" spans="1:28"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row>
    <row r="45" spans="1:28"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row>
    <row r="46" spans="1:28"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row>
    <row r="47" spans="1:28"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row>
    <row r="48" spans="1:28"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row>
    <row r="49" spans="1:28"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row>
    <row r="50" spans="1:28"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row>
    <row r="51" spans="1:28"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row>
    <row r="52" spans="1:28"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row>
    <row r="53" spans="1:28"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row>
    <row r="54" spans="1:28"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row>
    <row r="55" spans="1:28"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row>
    <row r="56" spans="1:28"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row>
    <row r="57" spans="1:28"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row>
    <row r="58" spans="1:28"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row>
    <row r="59" spans="1:28"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row>
    <row r="60" spans="1:28"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row>
    <row r="61" spans="1:28"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row>
    <row r="62" spans="1:28"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row>
    <row r="63" spans="1:28"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row>
    <row r="64" spans="1:28"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row>
    <row r="65" spans="1:28"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row>
    <row r="66" spans="1:28"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row>
    <row r="67" spans="1:28"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row>
    <row r="68" spans="1:28"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row>
    <row r="69" spans="1:28"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row>
    <row r="70" spans="1:28"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row>
    <row r="71" spans="1:28"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row>
    <row r="72" spans="1:28"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row>
    <row r="73" spans="1:28"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row>
    <row r="74" spans="1:28"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row>
    <row r="75" spans="1:28"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row>
    <row r="76" spans="1:28"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row>
    <row r="77" spans="1:28"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row>
    <row r="78" spans="1:28"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row>
    <row r="79" spans="1:28"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row>
    <row r="80" spans="1:28"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row>
    <row r="81" spans="1:28"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row>
    <row r="82" spans="1:28"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row>
    <row r="83" spans="1:28"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row>
    <row r="84" spans="1:28"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row>
    <row r="85" spans="1:28"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row>
    <row r="86" spans="1:28"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row>
    <row r="87" spans="1:28"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row>
    <row r="88" spans="1:28"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row>
    <row r="89" spans="1:28"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row>
    <row r="90" spans="1:28"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row>
    <row r="91" spans="1:28"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row>
    <row r="92" spans="1:28"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row>
    <row r="93" spans="1:28"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row>
    <row r="94" spans="1:28"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row>
    <row r="95" spans="1:28"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row>
    <row r="96" spans="1:28"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row>
    <row r="97" spans="1:28"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row>
    <row r="98" spans="1:28"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row>
    <row r="99" spans="1:28"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row>
    <row r="100" spans="1:28"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row>
    <row r="101" spans="1:28"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row>
    <row r="102" spans="1:28"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row>
    <row r="103" spans="1:28"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row>
    <row r="104" spans="1:28"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row>
    <row r="105" spans="1:28"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row>
    <row r="106" spans="1:28"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row>
    <row r="107" spans="1:28"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row>
    <row r="108" spans="1:28"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row>
    <row r="109" spans="1:28"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row>
    <row r="110" spans="1:28"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row>
    <row r="111" spans="1:28"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row>
    <row r="112" spans="1:28"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row>
    <row r="113" spans="1:28"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row>
    <row r="114" spans="1:28"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row>
    <row r="115" spans="1:28"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row>
    <row r="116" spans="1:28"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row>
    <row r="117" spans="1:28"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row>
    <row r="118" spans="1:28"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row>
    <row r="119" spans="1:28"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row>
    <row r="120" spans="1:28"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row>
    <row r="121" spans="1:28"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row>
    <row r="122" spans="1:28"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row>
    <row r="123" spans="1:28"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row>
    <row r="124" spans="1:28"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row>
    <row r="125" spans="1:28"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row>
    <row r="126" spans="1:28"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row>
    <row r="127" spans="1:28"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row>
    <row r="128" spans="1:28"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row>
    <row r="129" spans="1:28"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row>
    <row r="130" spans="1:28"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row>
    <row r="131" spans="1:28"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row>
    <row r="132" spans="1:28"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row>
    <row r="133" spans="1:28"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row>
    <row r="134" spans="1:28"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row>
    <row r="135" spans="1:28"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row>
    <row r="136" spans="1:28"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row>
    <row r="137" spans="1:28"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row>
    <row r="138" spans="1:28"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row>
    <row r="139" spans="1:28"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row>
    <row r="140" spans="1:28"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row>
    <row r="141" spans="1:28"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row>
    <row r="142" spans="1:28"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row>
    <row r="143" spans="1:28"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row>
    <row r="144" spans="1:28"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row>
    <row r="145" spans="1:28"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row>
    <row r="146" spans="1:28"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row>
    <row r="147" spans="1:28"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row>
    <row r="148" spans="1:28"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row>
    <row r="149" spans="1:28"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row>
    <row r="150" spans="1:28"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spans="1:28"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spans="1:28"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spans="1:28"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row>
    <row r="154" spans="1:28"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row>
    <row r="155" spans="1:28"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row>
    <row r="156" spans="1:28"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row>
    <row r="157" spans="1:28"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spans="1:28"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spans="1:28"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spans="1:28"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spans="1:28"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spans="1:28"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spans="1:28"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spans="1:28"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row>
    <row r="165" spans="1:28"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spans="1:28"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row>
    <row r="167" spans="1:28"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row>
    <row r="168" spans="1:28"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row>
    <row r="169" spans="1:28"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spans="1:28"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spans="1:28"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spans="1:28"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spans="1:28"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row>
    <row r="174" spans="1:28"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spans="1:28"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row>
    <row r="176" spans="1:28"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spans="1:28"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row>
    <row r="178" spans="1:28"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spans="1:28"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spans="1:28"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spans="1:28"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spans="1:28"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spans="1:28"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row>
    <row r="184" spans="1:28"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row>
  </sheetData>
  <mergeCells count="1">
    <mergeCell ref="A1:AB18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F2141F09-526B-43FC-9D88-36B6AC66AE73}">
  <ds:schemaRefs/>
</ds:datastoreItem>
</file>

<file path=customXml/itemProps2.xml><?xml version="1.0" encoding="utf-8"?>
<ds:datastoreItem xmlns:ds="http://schemas.openxmlformats.org/officeDocument/2006/customXml" ds:itemID="{68773B72-4C58-4828-AC46-E11F37B3A341}">
  <ds:schemaRefs/>
</ds:datastoreItem>
</file>

<file path=customXml/itemProps3.xml><?xml version="1.0" encoding="utf-8"?>
<ds:datastoreItem xmlns:ds="http://schemas.openxmlformats.org/officeDocument/2006/customXml" ds:itemID="{0732B577-E4E6-4B63-B0B1-A332B96489C0}">
  <ds:schemaRefs/>
</ds:datastoreItem>
</file>

<file path=customXml/itemProps4.xml><?xml version="1.0" encoding="utf-8"?>
<ds:datastoreItem xmlns:ds="http://schemas.openxmlformats.org/officeDocument/2006/customXml" ds:itemID="{F34F188D-B2B6-4E51-BBEB-1113E02E0DE3}">
  <ds:schemaRefs/>
</ds:datastoreItem>
</file>

<file path=customXml/itemProps5.xml><?xml version="1.0" encoding="utf-8"?>
<ds:datastoreItem xmlns:ds="http://schemas.openxmlformats.org/officeDocument/2006/customXml" ds:itemID="{8C02C5C4-CCAF-4DA2-B080-CDECB6AFF050}">
  <ds:schemaRefs/>
</ds:datastoreItem>
</file>

<file path=customXml/itemProps6.xml><?xml version="1.0" encoding="utf-8"?>
<ds:datastoreItem xmlns:ds="http://schemas.openxmlformats.org/officeDocument/2006/customXml" ds:itemID="{186D2E42-E9FC-4574-B16C-08E868C06BC6}">
  <ds:schemaRefs/>
</ds:datastoreItem>
</file>

<file path=customXml/itemProps7.xml><?xml version="1.0" encoding="utf-8"?>
<ds:datastoreItem xmlns:ds="http://schemas.openxmlformats.org/officeDocument/2006/customXml" ds:itemID="{1B9D34C9-B3C5-425B-9448-BCC0B6FD09FC}">
  <ds:schemaRefs/>
</ds:datastoreItem>
</file>

<file path=customXml/itemProps8.xml><?xml version="1.0" encoding="utf-8"?>
<ds:datastoreItem xmlns:ds="http://schemas.openxmlformats.org/officeDocument/2006/customXml" ds:itemID="{A61E91AF-1A64-4515-8F0C-79701A27BD7C}">
  <ds:schemaRefs/>
</ds:datastoreItem>
</file>

<file path=customXml/itemProps9.xml><?xml version="1.0" encoding="utf-8"?>
<ds:datastoreItem xmlns:ds="http://schemas.openxmlformats.org/officeDocument/2006/customXml" ds:itemID="{2A918493-679B-415F-BA80-5333F0ADE2A0}">
  <ds:schemaRefs/>
</ds:datastoreItem>
</file>

<file path=customXml/itemProps10.xml><?xml version="1.0" encoding="utf-8"?>
<ds:datastoreItem xmlns:ds="http://schemas.openxmlformats.org/officeDocument/2006/customXml" ds:itemID="{5330F897-407E-4130-960D-BBBE58DB5995}">
  <ds:schemaRefs/>
</ds:datastoreItem>
</file>

<file path=customXml/itemProps11.xml><?xml version="1.0" encoding="utf-8"?>
<ds:datastoreItem xmlns:ds="http://schemas.openxmlformats.org/officeDocument/2006/customXml" ds:itemID="{918CB1C7-2AC7-47C4-A78A-F610B0E4201F}">
  <ds:schemaRefs/>
</ds:datastoreItem>
</file>

<file path=customXml/itemProps12.xml><?xml version="1.0" encoding="utf-8"?>
<ds:datastoreItem xmlns:ds="http://schemas.openxmlformats.org/officeDocument/2006/customXml" ds:itemID="{5F218C46-7576-45A6-BB76-08A0BCF90B6B}">
  <ds:schemaRefs/>
</ds:datastoreItem>
</file>

<file path=customXml/itemProps13.xml><?xml version="1.0" encoding="utf-8"?>
<ds:datastoreItem xmlns:ds="http://schemas.openxmlformats.org/officeDocument/2006/customXml" ds:itemID="{A0731ABA-FC05-4DB2-8F05-B17D94D2617C}">
  <ds:schemaRefs/>
</ds:datastoreItem>
</file>

<file path=customXml/itemProps14.xml><?xml version="1.0" encoding="utf-8"?>
<ds:datastoreItem xmlns:ds="http://schemas.openxmlformats.org/officeDocument/2006/customXml" ds:itemID="{2DF8FC9E-47AC-47C1-86A5-33FE9B5F93EA}">
  <ds:schemaRefs>
    <ds:schemaRef ds:uri="http://schemas.microsoft.com/DataMashup"/>
  </ds:schemaRefs>
</ds:datastoreItem>
</file>

<file path=customXml/itemProps15.xml><?xml version="1.0" encoding="utf-8"?>
<ds:datastoreItem xmlns:ds="http://schemas.openxmlformats.org/officeDocument/2006/customXml" ds:itemID="{72B0B903-5806-4EA7-8338-AE4130723BDB}">
  <ds:schemaRefs/>
</ds:datastoreItem>
</file>

<file path=customXml/itemProps16.xml><?xml version="1.0" encoding="utf-8"?>
<ds:datastoreItem xmlns:ds="http://schemas.openxmlformats.org/officeDocument/2006/customXml" ds:itemID="{7A14150C-9AC2-45F2-825C-68D4108AED46}">
  <ds:schemaRefs/>
</ds:datastoreItem>
</file>

<file path=customXml/itemProps17.xml><?xml version="1.0" encoding="utf-8"?>
<ds:datastoreItem xmlns:ds="http://schemas.openxmlformats.org/officeDocument/2006/customXml" ds:itemID="{79BDD53F-7185-4B9A-83EF-2EFC97D3596A}">
  <ds:schemaRefs/>
</ds:datastoreItem>
</file>

<file path=customXml/itemProps18.xml><?xml version="1.0" encoding="utf-8"?>
<ds:datastoreItem xmlns:ds="http://schemas.openxmlformats.org/officeDocument/2006/customXml" ds:itemID="{828ABE61-FB06-4C66-9503-988F09A118FB}">
  <ds:schemaRefs/>
</ds:datastoreItem>
</file>

<file path=customXml/itemProps19.xml><?xml version="1.0" encoding="utf-8"?>
<ds:datastoreItem xmlns:ds="http://schemas.openxmlformats.org/officeDocument/2006/customXml" ds:itemID="{C8C19DBE-8860-46A5-B9E7-996C48EBF794}">
  <ds:schemaRefs/>
</ds:datastoreItem>
</file>

<file path=customXml/itemProps20.xml><?xml version="1.0" encoding="utf-8"?>
<ds:datastoreItem xmlns:ds="http://schemas.openxmlformats.org/officeDocument/2006/customXml" ds:itemID="{69FD86BB-165B-43A8-9419-58F15FFF0E84}">
  <ds:schemaRefs/>
</ds:datastoreItem>
</file>

<file path=customXml/itemProps21.xml><?xml version="1.0" encoding="utf-8"?>
<ds:datastoreItem xmlns:ds="http://schemas.openxmlformats.org/officeDocument/2006/customXml" ds:itemID="{7EE03723-1FE2-4CC9-A87A-378444E0CD5E}">
  <ds:schemaRefs/>
</ds:datastoreItem>
</file>

<file path=customXml/itemProps22.xml><?xml version="1.0" encoding="utf-8"?>
<ds:datastoreItem xmlns:ds="http://schemas.openxmlformats.org/officeDocument/2006/customXml" ds:itemID="{E4F0D9BB-06EE-423B-B9BD-90CFC52F45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Calculations</vt:lpstr>
      <vt:lpstr>Financial Performance</vt:lpstr>
      <vt:lpstr>Product Insights</vt:lpstr>
      <vt:lpstr>Customer &amp; Logistics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Eyad Adel</dc:creator>
  <cp:lastModifiedBy>Eyad Adel</cp:lastModifiedBy>
  <dcterms:created xsi:type="dcterms:W3CDTF">2026-02-04T23:11:15Z</dcterms:created>
  <dcterms:modified xsi:type="dcterms:W3CDTF">2026-02-16T10:16:14Z</dcterms:modified>
</cp:coreProperties>
</file>