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ng\Documents\Northwestern University Data Science Bootcamp\Assignments\Module-1\"/>
    </mc:Choice>
  </mc:AlternateContent>
  <xr:revisionPtr revIDLastSave="0" documentId="13_ncr:1_{0E5FAD25-929B-4C0F-91A9-EEF2BDBCEF7E}" xr6:coauthVersionLast="38" xr6:coauthVersionMax="38" xr10:uidLastSave="{00000000-0000-0000-0000-000000000000}"/>
  <bookViews>
    <workbookView xWindow="0" yWindow="0" windowWidth="14376" windowHeight="12780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6" r:id="rId5"/>
  </sheets>
  <calcPr calcId="162913"/>
  <pivotCaches>
    <pivotCache cacheId="6" r:id="rId6"/>
    <pivotCache cacheId="11" r:id="rId7"/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5" i="6"/>
  <c r="D13" i="6"/>
  <c r="D12" i="6"/>
  <c r="D11" i="6"/>
  <c r="D10" i="6"/>
  <c r="D9" i="6"/>
  <c r="D8" i="6"/>
  <c r="D7" i="6"/>
  <c r="D6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5" i="6"/>
  <c r="C3" i="6"/>
  <c r="C2" i="6"/>
  <c r="B8" i="6"/>
  <c r="B7" i="6"/>
  <c r="B6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<sst xmlns="http://schemas.openxmlformats.org/spreadsheetml/2006/main" count="33069" uniqueCount="8408">
  <si>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</si>
  <si>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</si>
  <si>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</si>
  <si>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</si>
  <si>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</si>
  <si>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</si>
  <si>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</si>
  <si>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</si>
  <si>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</si>
  <si>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</si>
  <si>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</si>
  <si>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</si>
  <si>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</si>
  <si>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</si>
  <si>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</si>
  <si>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</si>
  <si>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</si>
  <si>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</si>
  <si>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</si>
  <si>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</si>
  <si>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</si>
  <si>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</si>
  <si>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</si>
  <si>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</si>
  <si>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</si>
  <si>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</si>
  <si>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</si>
  <si>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</si>
  <si>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</si>
  <si>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</si>
  <si>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</si>
  <si>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</si>
  <si>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</si>
  <si>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</si>
  <si>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</si>
  <si>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</si>
  <si>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</si>
  <si>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</si>
  <si>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</si>
  <si>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</si>
  <si>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</si>
  <si>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</si>
  <si>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</si>
  <si>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</si>
  <si>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</si>
  <si>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</si>
  <si>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</si>
  <si>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</si>
  <si>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</si>
  <si>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</si>
  <si>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</si>
  <si>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</si>
  <si>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</si>
  <si>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</si>
  <si>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</si>
  <si>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</si>
  <si>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</si>
  <si>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</si>
  <si>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</si>
  <si>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</si>
  <si>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</si>
  <si>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</si>
  <si>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</si>
  <si>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</si>
  <si>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</si>
  <si>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</si>
  <si>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</si>
  <si>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</si>
  <si>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</si>
  <si>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</si>
  <si>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</si>
  <si>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</si>
  <si>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</si>
  <si>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</si>
  <si>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</si>
  <si>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</si>
  <si>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</si>
  <si>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</si>
  <si>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</si>
  <si>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</si>
  <si>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</si>
  <si>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</si>
  <si>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</si>
  <si>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</si>
  <si>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</si>
  <si>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</si>
  <si>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</si>
  <si>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</si>
  <si>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</si>
  <si>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</si>
  <si>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</si>
  <si>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</si>
  <si>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</si>
  <si>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</si>
  <si>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</si>
  <si>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</si>
  <si>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</si>
  <si>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</si>
  <si>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</si>
  <si>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</si>
  <si>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</si>
  <si>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</si>
  <si>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</si>
  <si>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</si>
  <si>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</si>
  <si>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</si>
  <si>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</si>
  <si>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</si>
  <si>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</si>
  <si>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</si>
  <si>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</si>
  <si>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</si>
  <si>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</si>
  <si>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</si>
  <si>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</si>
  <si>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</si>
  <si>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</si>
  <si>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</si>
  <si>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</si>
  <si>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</si>
  <si>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</si>
  <si>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</si>
  <si>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</si>
  <si>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</si>
  <si>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</si>
  <si>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</si>
  <si>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</si>
  <si>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</si>
  <si>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</si>
  <si>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</si>
  <si>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</si>
  <si>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</si>
  <si>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</si>
  <si>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</si>
  <si>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</si>
  <si>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</si>
  <si>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</si>
  <si>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</si>
  <si>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</si>
  <si>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</si>
  <si>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</si>
  <si>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</si>
  <si>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</si>
  <si>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</si>
  <si>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</si>
  <si>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</si>
  <si>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</si>
  <si>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</si>
  <si>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</si>
  <si>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</si>
  <si>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</si>
  <si>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</si>
  <si>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</si>
  <si>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</si>
  <si>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</si>
  <si>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</si>
  <si>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</si>
  <si>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</si>
  <si>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</si>
  <si>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</si>
  <si>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</si>
  <si>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</si>
  <si>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</si>
  <si>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</si>
  <si>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</si>
  <si>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</si>
  <si>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</si>
  <si>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</si>
  <si>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</si>
  <si>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</si>
  <si>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</si>
  <si>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</si>
  <si>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</si>
  <si>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</si>
  <si>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</si>
  <si>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</si>
  <si>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</si>
  <si>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</si>
  <si>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</si>
  <si>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</si>
  <si>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</si>
  <si>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</si>
  <si>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</si>
  <si>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</si>
  <si>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</si>
  <si>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</si>
  <si>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</si>
  <si>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</si>
  <si>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</si>
  <si>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</si>
  <si>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</si>
  <si>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</si>
  <si>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</si>
  <si>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</si>
  <si>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</si>
  <si>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</si>
  <si>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</si>
  <si>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</si>
  <si>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</si>
  <si>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</si>
  <si>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</si>
  <si>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</si>
  <si>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</si>
  <si>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</si>
  <si>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</si>
  <si>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</si>
  <si>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</si>
  <si>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</si>
  <si>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</si>
  <si>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</si>
  <si>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</si>
  <si>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</si>
  <si>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</si>
  <si>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</si>
  <si>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</si>
  <si>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</si>
  <si>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</si>
  <si>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</si>
  <si>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</si>
  <si>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</si>
  <si>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</si>
  <si>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</si>
  <si>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</si>
  <si>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</si>
  <si>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</si>
  <si>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</si>
  <si>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</si>
  <si>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</si>
  <si>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</si>
  <si>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</si>
  <si>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</si>
  <si>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</si>
  <si>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</si>
  <si>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</si>
  <si>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</si>
  <si>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</si>
  <si>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</si>
  <si>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</si>
  <si>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</si>
  <si>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</si>
  <si>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</si>
  <si>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</si>
  <si>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</si>
  <si>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</si>
  <si>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</si>
  <si>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</si>
  <si>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</si>
  <si>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</si>
  <si>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</si>
  <si>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</si>
  <si>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</si>
  <si>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</si>
  <si>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</si>
  <si>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</si>
  <si>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</si>
  <si>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</si>
  <si>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</si>
  <si>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</si>
  <si>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</si>
  <si>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</si>
  <si>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</si>
  <si>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</si>
  <si>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</si>
  <si>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</si>
  <si>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</si>
  <si>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</si>
  <si>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</si>
  <si>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</si>
  <si>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</si>
  <si>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</si>
  <si>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</si>
  <si>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</si>
  <si>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</si>
  <si>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</si>
  <si>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</si>
  <si>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</si>
  <si>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</si>
  <si>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</si>
  <si>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</si>
  <si>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</si>
  <si>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</si>
  <si>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</si>
  <si>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</si>
  <si>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</si>
  <si>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</si>
  <si>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</si>
  <si>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</si>
  <si>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</si>
  <si>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</si>
  <si>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</si>
  <si>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</si>
  <si>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</si>
  <si>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</si>
  <si>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</si>
  <si>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</si>
  <si>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</si>
  <si>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</si>
  <si>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</si>
  <si>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</si>
  <si>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</si>
  <si>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</si>
  <si>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</si>
  <si>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</si>
  <si>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</si>
  <si>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</si>
  <si>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</si>
  <si>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</si>
  <si>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</si>
  <si>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</si>
  <si>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</si>
  <si>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</si>
  <si>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</si>
  <si>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</si>
  <si>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</si>
  <si>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</si>
  <si>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</si>
  <si>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</si>
  <si>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</si>
  <si>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</si>
  <si>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</si>
  <si>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</si>
  <si>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</si>
  <si>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</si>
  <si>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</si>
  <si>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</si>
  <si>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</si>
  <si>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</si>
  <si>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</si>
  <si>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</si>
  <si>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</si>
  <si>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</si>
  <si>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</si>
  <si>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</si>
  <si>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</si>
  <si>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</si>
  <si>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</si>
  <si>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</si>
  <si>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</si>
  <si>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</si>
  <si>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</si>
  <si>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</si>
  <si>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</si>
  <si>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</si>
  <si>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</si>
  <si>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</si>
  <si>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</si>
  <si>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</si>
  <si>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</si>
  <si>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</si>
  <si>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</si>
  <si>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</si>
  <si>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</si>
  <si>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</si>
  <si>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</si>
  <si>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</si>
  <si>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</si>
  <si>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</si>
  <si>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</si>
  <si>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</si>
  <si>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</si>
  <si>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</si>
  <si>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</si>
  <si>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</si>
  <si>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</si>
  <si>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</si>
  <si>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</si>
  <si>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</si>
  <si>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</si>
  <si>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</si>
  <si>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</si>
  <si>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</si>
  <si>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</si>
  <si>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</si>
  <si>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</si>
  <si>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</si>
  <si>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</si>
  <si>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</si>
  <si>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</si>
  <si>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</si>
  <si>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</si>
  <si>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</si>
  <si>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</si>
  <si>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</si>
  <si>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</si>
  <si>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</si>
  <si>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</si>
  <si>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</si>
  <si>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</si>
  <si>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</si>
  <si>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</si>
  <si>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</si>
  <si>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</si>
  <si>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</si>
  <si>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</si>
  <si>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</si>
  <si>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</si>
  <si>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</si>
  <si>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</si>
  <si>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</si>
  <si>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</si>
  <si>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</si>
  <si>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</si>
  <si>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</si>
  <si>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</si>
  <si>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</si>
  <si>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</si>
  <si>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</si>
  <si>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</si>
  <si>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</si>
  <si>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</si>
  <si>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</si>
  <si>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</si>
  <si>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</si>
  <si>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</si>
  <si>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</si>
  <si>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</si>
  <si>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</si>
  <si>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</si>
  <si>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</si>
  <si>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</si>
  <si>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</si>
  <si>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</si>
  <si>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</si>
  <si>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</si>
  <si>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</si>
  <si>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</si>
  <si>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</si>
  <si>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</si>
  <si>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</si>
  <si>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</si>
  <si>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</si>
  <si>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</si>
  <si>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</si>
  <si>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</si>
  <si>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</si>
  <si>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</si>
  <si>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</si>
  <si>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</si>
  <si>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</si>
  <si>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</si>
  <si>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</si>
  <si>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</si>
  <si>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</si>
  <si>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</si>
  <si>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</si>
  <si>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</si>
  <si>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</si>
  <si>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</si>
  <si>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</si>
  <si>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</si>
  <si>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</si>
  <si>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</si>
  <si>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</si>
  <si>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</si>
  <si>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</si>
  <si>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</si>
  <si>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</si>
  <si>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</si>
  <si>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</si>
  <si>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</si>
  <si>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</si>
  <si>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</si>
  <si>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</si>
  <si>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</si>
  <si>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</si>
  <si>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</si>
  <si>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</si>
  <si>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</si>
  <si>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</si>
  <si>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</si>
  <si>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</si>
  <si>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</si>
  <si>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</si>
  <si>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</si>
  <si>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</si>
  <si>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</si>
  <si>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</si>
  <si>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</si>
  <si>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</si>
  <si>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</si>
  <si>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</si>
  <si>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</si>
  <si>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</si>
  <si>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</si>
  <si>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</si>
  <si>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</si>
  <si>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</si>
  <si>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</si>
  <si>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</si>
  <si>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</si>
  <si>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</si>
  <si>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</si>
  <si>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</si>
  <si>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</si>
  <si>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</si>
  <si>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</si>
  <si>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</si>
  <si>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</si>
  <si>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</si>
  <si>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</si>
  <si>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</si>
  <si>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</si>
  <si>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</si>
  <si>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</si>
  <si>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</si>
  <si>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</si>
  <si>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</si>
  <si>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</si>
  <si>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</si>
  <si>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</si>
  <si>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</si>
  <si>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</si>
  <si>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</si>
  <si>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</si>
  <si>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</si>
  <si>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</si>
  <si>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</si>
  <si>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</si>
  <si>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</si>
  <si>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</si>
  <si>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</si>
  <si>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</si>
  <si>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</si>
  <si>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</si>
  <si>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</si>
  <si>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</si>
  <si>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</si>
  <si>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</si>
  <si>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</si>
  <si>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</si>
  <si>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</si>
  <si>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</si>
  <si>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</si>
  <si>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</si>
  <si>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</si>
  <si>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</si>
  <si>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</si>
  <si>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</si>
  <si>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</si>
  <si>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</si>
  <si>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</si>
  <si>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</si>
  <si>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</si>
  <si>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</si>
  <si>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</si>
  <si>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</si>
  <si>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</si>
  <si>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</si>
  <si>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</si>
  <si>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</si>
  <si>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</si>
  <si>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</si>
  <si>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</si>
  <si>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</si>
  <si>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</si>
  <si>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</si>
  <si>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</si>
  <si>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</si>
  <si>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</si>
  <si>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</si>
  <si>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</si>
  <si>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</si>
  <si>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</si>
  <si>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</si>
  <si>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</si>
  <si>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</si>
  <si>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</si>
  <si>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</si>
  <si>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</si>
  <si>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</si>
  <si>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</si>
  <si>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</si>
  <si>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</si>
  <si>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</si>
  <si>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</si>
  <si>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</si>
  <si>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</si>
  <si>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</si>
  <si>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</si>
  <si>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</si>
  <si>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</si>
  <si>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</si>
  <si>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</si>
  <si>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</si>
  <si>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</si>
  <si>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</si>
  <si>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</si>
  <si>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</si>
  <si>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</si>
  <si>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</si>
  <si>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</si>
  <si>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</si>
  <si>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</si>
  <si>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</si>
  <si>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</si>
  <si>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</si>
  <si>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</si>
  <si>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</si>
  <si>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</si>
  <si>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</si>
  <si>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</si>
  <si>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</si>
  <si>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</si>
  <si>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</si>
  <si>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</si>
  <si>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</si>
  <si>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</si>
  <si>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</si>
  <si>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</si>
  <si>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</si>
  <si>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</si>
  <si>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</si>
  <si>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</si>
  <si>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</si>
  <si>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</si>
  <si>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</si>
  <si>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</si>
  <si>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</si>
  <si>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</si>
  <si>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</si>
  <si>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</si>
  <si>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</si>
  <si>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</si>
  <si>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</si>
  <si>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</si>
  <si>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</si>
  <si>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</si>
  <si>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</si>
  <si>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</si>
  <si>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</si>
  <si>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</si>
  <si>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</si>
  <si>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</si>
  <si>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</si>
  <si>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</si>
  <si>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</si>
  <si>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</si>
  <si>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</si>
  <si>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</si>
  <si>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</si>
  <si>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</si>
  <si>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</si>
  <si>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</si>
  <si>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</si>
  <si>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</si>
  <si>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</si>
  <si>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</si>
  <si>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</si>
  <si>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</si>
  <si>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</si>
  <si>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</si>
  <si>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</si>
  <si>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</si>
  <si>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</si>
  <si>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</si>
  <si>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</si>
  <si>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</si>
  <si>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</si>
  <si>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</si>
  <si>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</si>
  <si>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</si>
  <si>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</si>
  <si>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</si>
  <si>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</si>
  <si>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</si>
  <si>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</si>
  <si>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</si>
  <si>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</si>
  <si>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</si>
  <si>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</si>
  <si>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</si>
  <si>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</si>
  <si>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</si>
  <si>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</si>
  <si>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</si>
  <si>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</si>
  <si>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</si>
  <si>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</si>
  <si>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</si>
  <si>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</si>
  <si>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</si>
  <si>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</si>
  <si>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</si>
  <si>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</si>
  <si>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</si>
  <si>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</si>
  <si>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</si>
  <si>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</si>
  <si>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</si>
  <si>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</si>
  <si>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</si>
  <si>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</si>
  <si>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</si>
  <si>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</si>
  <si>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</si>
  <si>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</si>
  <si>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</si>
  <si>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</si>
  <si>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</si>
  <si>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</si>
  <si>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</si>
  <si>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</si>
  <si>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</si>
  <si>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</si>
  <si>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</si>
  <si>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</si>
  <si>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</si>
  <si>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</si>
  <si>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</si>
  <si>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</si>
  <si>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</si>
  <si>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</si>
  <si>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</si>
  <si>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</si>
  <si>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</si>
  <si>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</si>
  <si>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</si>
  <si>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</si>
  <si>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</si>
  <si>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</si>
  <si>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</si>
  <si>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</si>
  <si>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</si>
  <si>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</si>
  <si>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</si>
  <si>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</si>
  <si>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</si>
  <si>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</si>
  <si>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</si>
  <si>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</si>
  <si>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</si>
  <si>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</si>
  <si>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</si>
  <si>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</si>
  <si>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</si>
  <si>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</si>
  <si>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</si>
  <si>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</si>
  <si>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</si>
  <si>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</si>
  <si>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</si>
  <si>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</si>
  <si>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</si>
  <si>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</si>
  <si>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</si>
  <si>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</si>
  <si>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</si>
  <si>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</si>
  <si>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</si>
  <si>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</si>
  <si>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</si>
  <si>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</si>
  <si>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</si>
  <si>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</si>
  <si>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</si>
  <si>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</si>
  <si>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</si>
  <si>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</si>
  <si>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</si>
  <si>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</si>
  <si>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</si>
  <si>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</si>
  <si>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</si>
  <si>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</si>
  <si>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</si>
  <si>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</si>
  <si>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</si>
  <si>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</si>
  <si>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</si>
  <si>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</si>
  <si>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</si>
  <si>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</si>
  <si>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</si>
  <si>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</si>
  <si>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</si>
  <si>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</si>
  <si>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</si>
  <si>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</si>
  <si>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</si>
  <si>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</si>
  <si>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</si>
  <si>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</si>
  <si>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</si>
  <si>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</si>
  <si>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</si>
  <si>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</si>
  <si>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</si>
  <si>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</si>
  <si>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</si>
  <si>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</si>
  <si>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</si>
  <si>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</si>
  <si>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</si>
  <si>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</si>
  <si>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</si>
  <si>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</si>
  <si>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</si>
  <si>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</si>
  <si>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</si>
  <si>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</si>
  <si>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</si>
  <si>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</si>
  <si>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</si>
  <si>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</si>
  <si>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</si>
  <si>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</si>
  <si>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</si>
  <si>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</si>
  <si>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</si>
  <si>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</si>
  <si>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</si>
  <si>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</si>
  <si>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</si>
  <si>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</si>
  <si>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</si>
  <si>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</si>
  <si>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</si>
  <si>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</si>
  <si>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</si>
  <si>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</si>
  <si>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</si>
  <si>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</si>
  <si>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</si>
  <si>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</si>
  <si>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</si>
  <si>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</si>
  <si>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</si>
  <si>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</si>
  <si>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</si>
  <si>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</si>
  <si>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</si>
  <si>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</si>
  <si>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</si>
  <si>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</si>
  <si>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</si>
  <si>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</si>
  <si>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</si>
  <si>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</si>
  <si>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</si>
  <si>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</si>
  <si>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</si>
  <si>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</si>
  <si>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</si>
  <si>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</si>
  <si>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</si>
  <si>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</si>
  <si>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</si>
  <si>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</si>
  <si>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</si>
  <si>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</si>
  <si>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</si>
  <si>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</si>
  <si>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</si>
  <si>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</si>
  <si>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</si>
  <si>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</si>
  <si>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</si>
  <si>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</si>
  <si>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</si>
  <si>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</si>
  <si>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</si>
  <si>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</si>
  <si>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</si>
  <si>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</si>
  <si>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</si>
  <si>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</si>
  <si>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</si>
  <si>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</si>
  <si>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</si>
  <si>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</si>
  <si>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</si>
  <si>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</si>
  <si>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</si>
  <si>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</si>
  <si>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</si>
  <si>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</si>
  <si>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</si>
  <si>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</si>
  <si>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</si>
  <si>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</si>
  <si>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</si>
  <si>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</si>
  <si>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</si>
  <si>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</si>
  <si>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</si>
  <si>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</si>
  <si>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</si>
  <si>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</si>
  <si>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</si>
  <si>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</si>
  <si>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</si>
  <si>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</si>
  <si>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</si>
  <si>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</si>
  <si>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</si>
  <si>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</si>
  <si>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</si>
  <si>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</si>
  <si>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</si>
  <si>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</si>
  <si>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</si>
  <si>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</si>
  <si>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</si>
  <si>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</si>
  <si>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</si>
  <si>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</si>
  <si>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</si>
  <si>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</si>
  <si>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</si>
  <si>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</si>
  <si>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</si>
  <si>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</si>
  <si>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</si>
  <si>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</si>
  <si>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</si>
  <si>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</si>
  <si>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</si>
  <si>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</si>
  <si>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</si>
  <si>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</si>
  <si>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</si>
  <si>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</si>
  <si>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</si>
  <si>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</si>
  <si>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</si>
  <si>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</si>
  <si>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</si>
  <si>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</si>
  <si>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</si>
  <si>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</si>
  <si>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</si>
  <si>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</si>
  <si>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</si>
  <si>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</si>
  <si>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</si>
  <si>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</si>
  <si>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</si>
  <si>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</si>
  <si>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</si>
  <si>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</si>
  <si>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</si>
  <si>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</si>
  <si>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</si>
  <si>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</si>
  <si>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</si>
  <si>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</si>
  <si>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</si>
  <si>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</si>
  <si>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</si>
  <si>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</si>
  <si>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</si>
  <si>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</si>
  <si>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</si>
  <si>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</si>
  <si>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</si>
  <si>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</si>
  <si>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</si>
  <si>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</si>
  <si>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</si>
  <si>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</si>
  <si>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</si>
  <si>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</si>
  <si>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</si>
  <si>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</si>
  <si>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</si>
  <si>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</si>
  <si>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</si>
  <si>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</si>
  <si>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</si>
  <si>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</si>
  <si>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</si>
  <si>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</si>
  <si>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</si>
  <si>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</si>
  <si>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</si>
  <si>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</si>
  <si>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</si>
  <si>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</si>
  <si>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</si>
  <si>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</si>
  <si>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</si>
  <si>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</si>
  <si>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</si>
  <si>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</si>
  <si>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</si>
  <si>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</si>
  <si>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</si>
  <si>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</si>
  <si>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</si>
  <si>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</si>
  <si>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</si>
  <si>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</si>
  <si>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</si>
  <si>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</si>
  <si>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</si>
  <si>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</si>
  <si>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</si>
  <si>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</si>
  <si>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</si>
  <si>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</si>
  <si>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</si>
  <si>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</si>
  <si>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</si>
  <si>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</si>
  <si>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</si>
  <si>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</si>
  <si>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</si>
  <si>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</si>
  <si>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</si>
  <si>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</si>
  <si>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</si>
  <si>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</si>
  <si>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</si>
  <si>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</si>
  <si>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</si>
  <si>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</si>
  <si>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</si>
  <si>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</si>
  <si>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</si>
  <si>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</si>
  <si>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</si>
  <si>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</si>
  <si>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</si>
  <si>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</si>
  <si>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</si>
  <si>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</si>
  <si>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</si>
  <si>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</si>
  <si>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</si>
  <si>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</si>
  <si>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</si>
  <si>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</si>
  <si>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</si>
  <si>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</si>
  <si>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</si>
  <si>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</si>
  <si>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</si>
  <si>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</si>
  <si>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</si>
  <si>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</si>
  <si>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</si>
  <si>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</si>
  <si>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</si>
  <si>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</si>
  <si>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</si>
  <si>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</si>
  <si>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</si>
  <si>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</si>
  <si>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</si>
  <si>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</si>
  <si>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</si>
  <si>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</si>
  <si>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</si>
  <si>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</si>
  <si>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</si>
  <si>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</si>
  <si>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</si>
  <si>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</si>
  <si>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</si>
  <si>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</si>
  <si>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</si>
  <si>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</si>
  <si>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</si>
  <si>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</si>
  <si>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</si>
  <si>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</si>
  <si>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</si>
  <si>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</si>
  <si>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</si>
  <si>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</si>
  <si>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</si>
  <si>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</si>
  <si>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</si>
  <si>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</si>
  <si>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</si>
  <si>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</si>
  <si>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</si>
  <si>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</si>
  <si>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</si>
  <si>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</si>
  <si>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</si>
  <si>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</si>
  <si>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</si>
  <si>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</si>
  <si>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</si>
  <si>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</si>
  <si>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</si>
  <si>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</si>
  <si>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</si>
  <si>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</si>
  <si>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</si>
  <si>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</si>
  <si>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</si>
  <si>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</si>
  <si>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</si>
  <si>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</si>
  <si>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</si>
  <si>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</si>
  <si>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</si>
  <si>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</si>
  <si>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</si>
  <si>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</si>
  <si>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</si>
  <si>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</si>
  <si>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</si>
  <si>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</si>
  <si>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</si>
  <si>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</si>
  <si>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</si>
  <si>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</si>
  <si>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</si>
  <si>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</si>
  <si>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</si>
  <si>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</si>
  <si>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</si>
  <si>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</si>
  <si>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</si>
  <si>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</si>
  <si>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</si>
  <si>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</si>
  <si>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</si>
  <si>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</si>
  <si>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</si>
  <si>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</si>
  <si>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</si>
  <si>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</si>
  <si>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</si>
  <si>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</si>
  <si>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</si>
  <si>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</si>
  <si>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</si>
  <si>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</si>
  <si>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</si>
  <si>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</si>
  <si>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</si>
  <si>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</si>
  <si>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</si>
  <si>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</si>
  <si>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</si>
  <si>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</si>
  <si>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</si>
  <si>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</si>
  <si>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</si>
  <si>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</si>
  <si>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</si>
  <si>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</si>
  <si>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</si>
  <si>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</si>
  <si>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</si>
  <si>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</si>
  <si>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</si>
  <si>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</si>
  <si>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</si>
  <si>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</si>
  <si>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</si>
  <si>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</si>
  <si>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</si>
  <si>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</si>
  <si>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</si>
  <si>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</si>
  <si>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</si>
  <si>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</si>
  <si>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</si>
  <si>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</si>
  <si>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</si>
  <si>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</si>
  <si>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</si>
  <si>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</si>
  <si>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</si>
  <si>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</si>
  <si>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</si>
  <si>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</si>
  <si>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</si>
  <si>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</si>
  <si>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</si>
  <si>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</si>
  <si>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</si>
  <si>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</si>
  <si>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</si>
  <si>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</si>
  <si>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</si>
  <si>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</si>
  <si>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</si>
  <si>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</si>
  <si>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</si>
  <si>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</si>
  <si>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</si>
  <si>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</si>
  <si>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</si>
  <si>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</si>
  <si>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</si>
  <si>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</si>
  <si>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</si>
  <si>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</si>
  <si>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</si>
  <si>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</si>
  <si>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</si>
  <si>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</si>
  <si>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</si>
  <si>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</si>
  <si>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</si>
  <si>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</si>
  <si>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</si>
  <si>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</si>
  <si>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</si>
  <si>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</si>
  <si>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</si>
  <si>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</si>
  <si>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</si>
  <si>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</si>
  <si>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</si>
  <si>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</si>
  <si>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</si>
  <si>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</si>
  <si>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</si>
  <si>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</si>
  <si>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</si>
  <si>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</si>
  <si>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</si>
  <si>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</si>
  <si>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</si>
  <si>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</si>
  <si>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</si>
  <si>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</si>
  <si>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</si>
  <si>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</si>
  <si>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</si>
  <si>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</si>
  <si>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</si>
  <si>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</si>
  <si>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</si>
  <si>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</si>
  <si>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</si>
  <si>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</si>
  <si>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</si>
  <si>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</si>
  <si>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</si>
  <si>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</si>
  <si>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</si>
  <si>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</si>
  <si>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</si>
  <si>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</si>
  <si>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</si>
  <si>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</si>
  <si>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</si>
  <si>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</si>
  <si>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</si>
  <si>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</si>
  <si>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</si>
  <si>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</si>
  <si>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</si>
  <si>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</si>
  <si>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</si>
  <si>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</si>
  <si>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</si>
  <si>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</si>
  <si>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</si>
  <si>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</si>
  <si>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</si>
  <si>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</si>
  <si>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</si>
  <si>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</si>
  <si>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</si>
  <si>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</si>
  <si>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</si>
  <si>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</si>
  <si>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</si>
  <si>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</si>
  <si>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</si>
  <si>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</si>
  <si>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</si>
  <si>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</si>
  <si>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</si>
  <si>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</si>
  <si>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</si>
  <si>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</si>
  <si>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</si>
  <si>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</si>
  <si>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</si>
  <si>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</si>
  <si>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</si>
  <si>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</si>
  <si>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</si>
  <si>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</si>
  <si>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</si>
  <si>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</si>
  <si>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</si>
  <si>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</si>
  <si>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</si>
  <si>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</si>
  <si>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</si>
  <si>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</si>
  <si>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</si>
  <si>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</si>
  <si>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</si>
  <si>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</si>
  <si>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</si>
  <si>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</si>
  <si>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</si>
  <si>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</si>
  <si>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</si>
  <si>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</si>
  <si>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</si>
  <si>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</si>
  <si>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</si>
  <si>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</si>
  <si>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</si>
  <si>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</si>
  <si>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</si>
  <si>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</si>
  <si>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</si>
  <si>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</si>
  <si>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</si>
  <si>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</si>
  <si>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</si>
  <si>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</si>
  <si>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</si>
  <si>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</si>
  <si>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</si>
  <si>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</si>
  <si>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</si>
  <si>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</si>
  <si>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</si>
  <si>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</si>
  <si>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</si>
  <si>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</si>
  <si>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</si>
  <si>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</si>
  <si>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</si>
  <si>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</si>
  <si>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</si>
  <si>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</si>
  <si>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</si>
  <si>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</si>
  <si>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</si>
  <si>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</si>
  <si>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</si>
  <si>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</si>
  <si>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</si>
  <si>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</si>
  <si>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</si>
  <si>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</si>
  <si>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</si>
  <si>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</si>
  <si>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</si>
  <si>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</si>
  <si>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</si>
  <si>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</si>
  <si>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</si>
  <si>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</si>
  <si>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</si>
  <si>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</si>
  <si>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</si>
  <si>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</si>
  <si>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</si>
  <si>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</si>
  <si>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</si>
  <si>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</si>
  <si>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</si>
  <si>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</si>
  <si>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</si>
  <si>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</si>
  <si>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</si>
  <si>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</si>
  <si>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</si>
  <si>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</si>
  <si>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</si>
  <si>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</si>
  <si>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</si>
  <si>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</si>
  <si>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</si>
  <si>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</si>
  <si>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</si>
  <si>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</si>
  <si>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</si>
  <si>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</si>
  <si>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</si>
  <si>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</si>
  <si>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</si>
  <si>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</si>
  <si>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</si>
  <si>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</si>
  <si>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</si>
  <si>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</si>
  <si>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</si>
  <si>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</si>
  <si>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</si>
  <si>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</si>
  <si>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</si>
  <si>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</si>
  <si>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</si>
  <si>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</si>
  <si>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</si>
  <si>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</si>
  <si>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</si>
  <si>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</si>
  <si>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</si>
  <si>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</si>
  <si>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</si>
  <si>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</si>
  <si>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</si>
  <si>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</si>
  <si>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</si>
  <si>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</si>
  <si>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</si>
  <si>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</si>
  <si>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</si>
  <si>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</si>
  <si>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</si>
  <si>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</si>
  <si>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</si>
  <si>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</si>
  <si>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</si>
  <si>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</si>
  <si>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</si>
  <si>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</si>
  <si>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</si>
  <si>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</si>
  <si>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</si>
  <si>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</si>
  <si>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</si>
  <si>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</si>
  <si>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</si>
  <si>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</si>
  <si>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</si>
  <si>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</si>
  <si>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</si>
  <si>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</si>
  <si>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</si>
  <si>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</si>
  <si>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</si>
  <si>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</si>
  <si>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</si>
  <si>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</si>
  <si>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</si>
  <si>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</si>
  <si>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</si>
  <si>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</si>
  <si>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</si>
  <si>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</si>
  <si>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</si>
  <si>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</si>
  <si>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</si>
  <si>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</si>
  <si>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</si>
  <si>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</si>
  <si>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</si>
  <si>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</si>
  <si>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</si>
  <si>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</si>
  <si>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</si>
  <si>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</si>
  <si>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</si>
  <si>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</si>
  <si>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</si>
  <si>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</si>
  <si>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</si>
  <si>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</si>
  <si>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</si>
  <si>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</si>
  <si>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</si>
  <si>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</si>
  <si>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</si>
  <si>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</si>
  <si>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</si>
  <si>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</si>
  <si>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</si>
  <si>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</si>
  <si>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</si>
  <si>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</si>
  <si>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</si>
  <si>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</si>
  <si>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</si>
  <si>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</si>
  <si>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</si>
  <si>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</si>
  <si>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</si>
  <si>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</si>
  <si>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</si>
  <si>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</si>
  <si>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</si>
  <si>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</si>
  <si>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</si>
  <si>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</si>
  <si>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</si>
  <si>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</si>
  <si>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</si>
  <si>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</si>
  <si>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</si>
  <si>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</si>
  <si>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</si>
  <si>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</si>
  <si>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</si>
  <si>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</si>
  <si>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</si>
  <si>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</si>
  <si>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</si>
  <si>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</si>
  <si>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</si>
  <si>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</si>
  <si>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</si>
  <si>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</si>
  <si>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</si>
  <si>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</si>
  <si>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</si>
  <si>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</si>
  <si>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</si>
  <si>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</si>
  <si>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</si>
  <si>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</si>
  <si>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</si>
  <si>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</si>
  <si>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</si>
  <si>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</si>
  <si>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</si>
  <si>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</si>
  <si>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</si>
  <si>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</si>
  <si>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</si>
  <si>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</si>
  <si>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</si>
  <si>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</si>
  <si>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</si>
  <si>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</si>
  <si>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</si>
  <si>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</si>
  <si>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</si>
  <si>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</si>
  <si>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</si>
  <si>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</si>
  <si>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</si>
  <si>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</si>
  <si>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</si>
  <si>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</si>
  <si>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</si>
  <si>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</si>
  <si>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</si>
  <si>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</si>
  <si>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</si>
  <si>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</si>
  <si>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</si>
  <si>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</si>
  <si>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</si>
  <si>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</si>
  <si>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</si>
  <si>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</si>
  <si>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</si>
  <si>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</si>
  <si>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</si>
  <si>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</si>
  <si>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</si>
  <si>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</si>
  <si>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</si>
  <si>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</si>
  <si>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</si>
  <si>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</si>
  <si>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</si>
  <si>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</si>
  <si>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</si>
  <si>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</si>
  <si>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</si>
  <si>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</si>
  <si>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</si>
  <si>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</si>
  <si>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</si>
  <si>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</si>
  <si>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</si>
  <si>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</si>
  <si>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</si>
  <si>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</si>
  <si>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</si>
  <si>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</si>
  <si>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</si>
  <si>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</si>
  <si>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</si>
  <si>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</si>
  <si>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</si>
  <si>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</si>
  <si>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</si>
  <si>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</si>
  <si>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</si>
  <si>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</si>
  <si>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</si>
  <si>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</si>
  <si>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</si>
  <si>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</si>
  <si>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</si>
  <si>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</si>
  <si>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</si>
  <si>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</si>
  <si>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</si>
  <si>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</si>
  <si>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</si>
  <si>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</si>
  <si>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</si>
  <si>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</si>
  <si>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</si>
  <si>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</si>
  <si>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</si>
  <si>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</si>
  <si>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</si>
  <si>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</si>
  <si>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</si>
  <si>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</si>
  <si>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</si>
  <si>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</si>
  <si>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</si>
  <si>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</si>
  <si>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</si>
  <si>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</si>
  <si>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</si>
  <si>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</si>
  <si>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</si>
  <si>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</si>
  <si>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</si>
  <si>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</si>
  <si>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</si>
  <si>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</si>
  <si>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</si>
  <si>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</si>
  <si>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</si>
  <si>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</si>
  <si>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</si>
  <si>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</si>
  <si>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</si>
  <si>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</si>
  <si>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</si>
  <si>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</si>
  <si>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</si>
  <si>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</si>
  <si>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</si>
  <si>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</si>
  <si>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</si>
  <si>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</si>
  <si>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</si>
  <si>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</si>
  <si>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</si>
  <si>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</si>
  <si>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</si>
  <si>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</si>
  <si>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</si>
  <si>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</si>
  <si>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</si>
  <si>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</si>
  <si>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</si>
  <si>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</si>
  <si>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</si>
  <si>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</si>
  <si>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</si>
  <si>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</si>
  <si>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</si>
  <si>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</si>
  <si>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</si>
  <si>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</si>
  <si>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</si>
  <si>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</si>
  <si>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</si>
  <si>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</si>
  <si>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</si>
  <si>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</si>
  <si>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</si>
  <si>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</si>
  <si>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</si>
  <si>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</si>
  <si>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</si>
  <si>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</si>
  <si>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</si>
  <si>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</si>
  <si>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</si>
  <si>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</si>
  <si>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</si>
  <si>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</si>
  <si>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</si>
  <si>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</si>
  <si>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</si>
  <si>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</si>
  <si>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</si>
  <si>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</si>
  <si>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</si>
  <si>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</si>
  <si>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</si>
  <si>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</si>
  <si>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</si>
  <si>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</si>
  <si>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</si>
  <si>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</si>
  <si>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</si>
  <si>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</si>
  <si>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</si>
  <si>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</si>
  <si>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</si>
  <si>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</si>
  <si>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</si>
  <si>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</si>
  <si>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</si>
  <si>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</si>
  <si>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</si>
  <si>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</si>
  <si>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</si>
  <si>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</si>
  <si>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</si>
  <si>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</si>
  <si>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</si>
  <si>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</si>
  <si>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</si>
  <si>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</si>
  <si>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</si>
  <si>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</si>
  <si>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</si>
  <si>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</si>
  <si>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</si>
  <si>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</si>
  <si>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</si>
  <si>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</si>
  <si>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</si>
  <si>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</si>
  <si>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</si>
  <si>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</si>
  <si>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</si>
  <si>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</si>
  <si>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</si>
  <si>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</si>
  <si>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</si>
  <si>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</si>
  <si>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</si>
  <si>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</si>
  <si>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</si>
  <si>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</si>
  <si>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</si>
  <si>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</si>
  <si>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</si>
  <si>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</si>
  <si>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</si>
  <si>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</si>
  <si>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</si>
  <si>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</si>
  <si>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</si>
  <si>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</si>
  <si>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</si>
  <si>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</si>
  <si>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</si>
  <si>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</si>
  <si>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</si>
  <si>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</si>
  <si>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</si>
  <si>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</si>
  <si>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</si>
  <si>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</si>
  <si>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</si>
  <si>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</si>
  <si>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</si>
  <si>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</si>
  <si>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</si>
  <si>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</si>
  <si>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</si>
  <si>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</si>
  <si>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</si>
  <si>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</si>
  <si>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</si>
  <si>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</si>
  <si>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</si>
  <si>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</si>
  <si>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</si>
  <si>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</si>
  <si>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</si>
  <si>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</si>
  <si>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</si>
  <si>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</si>
  <si>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</si>
  <si>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</si>
  <si>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</si>
  <si>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</si>
  <si>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</si>
  <si>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</si>
  <si>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</si>
  <si>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</si>
  <si>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</si>
  <si>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</si>
  <si>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</si>
  <si>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</si>
  <si>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</si>
  <si>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</si>
  <si>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</si>
  <si>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</si>
  <si>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</si>
  <si>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</si>
  <si>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</si>
  <si>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</si>
  <si>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</si>
  <si>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</si>
  <si>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</si>
  <si>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</si>
  <si>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</si>
  <si>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</si>
  <si>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</si>
  <si>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</si>
  <si>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</si>
  <si>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</si>
  <si>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</si>
  <si>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</si>
  <si>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</si>
  <si>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</si>
  <si>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</si>
  <si>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</si>
  <si>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</si>
  <si>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</si>
  <si>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</si>
  <si>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</si>
  <si>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</si>
  <si>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</si>
  <si>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</si>
  <si>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</si>
  <si>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</si>
  <si>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</si>
  <si>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</si>
  <si>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</si>
  <si>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</si>
  <si>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</si>
  <si>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</si>
  <si>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</si>
  <si>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</si>
  <si>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</si>
  <si>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</si>
  <si>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</si>
  <si>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</si>
  <si>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</si>
  <si>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</si>
  <si>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</si>
  <si>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</si>
  <si>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</si>
  <si>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</si>
  <si>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</si>
  <si>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</si>
  <si>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</si>
  <si>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</si>
  <si>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</si>
  <si>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</si>
  <si>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</si>
  <si>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</si>
  <si>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</si>
  <si>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</si>
  <si>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</si>
  <si>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</si>
  <si>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</si>
  <si>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</si>
  <si>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</si>
  <si>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</si>
  <si>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</si>
  <si>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</si>
  <si>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</si>
  <si>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</si>
  <si>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</si>
  <si>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</si>
  <si>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</si>
  <si>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</si>
  <si>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</si>
  <si>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</si>
  <si>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</si>
  <si>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</si>
  <si>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</si>
  <si>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</si>
  <si>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</si>
  <si>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</si>
  <si>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</si>
  <si>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</si>
  <si>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</si>
  <si>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</si>
  <si>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</si>
  <si>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</si>
  <si>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</si>
  <si>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</si>
  <si>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</si>
  <si>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</si>
  <si>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</si>
  <si>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</si>
  <si>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</si>
  <si>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</si>
  <si>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</si>
  <si>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</si>
  <si>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</si>
  <si>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</si>
  <si>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</si>
  <si>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</si>
  <si>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</si>
  <si>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</si>
  <si>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</si>
  <si>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</si>
  <si>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</si>
  <si>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</si>
  <si>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</si>
  <si>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</si>
  <si>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</si>
  <si>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</si>
  <si>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</si>
  <si>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</si>
  <si>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</si>
  <si>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</si>
  <si>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</si>
  <si>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</si>
  <si>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</si>
  <si>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</si>
  <si>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</si>
  <si>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</si>
  <si>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</si>
  <si>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</si>
  <si>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</si>
  <si>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</si>
  <si>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</si>
  <si>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</si>
  <si>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</si>
  <si>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</si>
  <si>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</si>
  <si>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</si>
  <si>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</si>
  <si>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</si>
  <si>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</si>
  <si>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</si>
  <si>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</si>
  <si>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</si>
  <si>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</si>
  <si>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</si>
  <si>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</si>
  <si>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</si>
  <si>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</si>
  <si>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</si>
  <si>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</si>
  <si>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</si>
  <si>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</si>
  <si>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</si>
  <si>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</si>
  <si>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</si>
  <si>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</si>
  <si>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</si>
  <si>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</si>
  <si>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</si>
  <si>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</si>
  <si>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</si>
  <si>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</si>
  <si>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</si>
  <si>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</si>
  <si>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</si>
  <si>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</si>
  <si>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</si>
  <si>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</si>
  <si>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</si>
  <si>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</si>
  <si>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</si>
  <si>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</si>
  <si>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</si>
  <si>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</si>
  <si>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</si>
  <si>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</si>
  <si>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</si>
  <si>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</si>
  <si>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</si>
  <si>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</si>
  <si>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</si>
  <si>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</si>
  <si>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</si>
  <si>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</si>
  <si>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</si>
  <si>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</si>
  <si>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</si>
  <si>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</si>
  <si>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</si>
  <si>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</si>
  <si>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</si>
  <si>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</si>
  <si>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</si>
  <si>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</si>
  <si>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</si>
  <si>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</si>
  <si>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</si>
  <si>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</si>
  <si>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</si>
  <si>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</si>
  <si>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</si>
  <si>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</si>
  <si>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</si>
  <si>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</si>
  <si>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</si>
  <si>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</si>
  <si>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</si>
  <si>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</si>
  <si>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</si>
  <si>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</si>
  <si>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</si>
  <si>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</si>
  <si>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</si>
  <si>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</si>
  <si>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</si>
  <si>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</si>
  <si>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</si>
  <si>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</si>
  <si>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</si>
  <si>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</si>
  <si>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</si>
  <si>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</si>
  <si>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</si>
  <si>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</si>
  <si>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</si>
  <si>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</si>
  <si>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</si>
  <si>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</si>
  <si>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</si>
  <si>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</si>
  <si>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</si>
  <si>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</si>
  <si>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</si>
  <si>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</si>
  <si>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</si>
  <si>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</si>
  <si>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</si>
  <si>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</si>
  <si>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</si>
  <si>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</si>
  <si>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</si>
  <si>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</si>
  <si>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</si>
  <si>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</si>
  <si>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</si>
  <si>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</si>
  <si>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</si>
  <si>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</si>
  <si>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</si>
  <si>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</si>
  <si>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</si>
  <si>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</si>
  <si>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</si>
  <si>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</si>
  <si>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</si>
  <si>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</si>
  <si>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</si>
  <si>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</si>
  <si>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</si>
  <si>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</si>
  <si>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</si>
  <si>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</si>
  <si>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</si>
  <si>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</si>
  <si>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</si>
  <si>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</si>
  <si>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</si>
  <si>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</si>
  <si>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</si>
  <si>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</si>
  <si>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</si>
  <si>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</si>
  <si>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</si>
  <si>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</si>
  <si>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</si>
  <si>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</si>
  <si>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</si>
  <si>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</si>
  <si>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</si>
  <si>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</si>
  <si>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</si>
  <si>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</si>
  <si>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</si>
  <si>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</si>
  <si>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</si>
  <si>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</si>
  <si>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</si>
  <si>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</si>
  <si>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</si>
  <si>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</si>
  <si>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</si>
  <si>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</si>
  <si>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</si>
  <si>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</si>
  <si>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</si>
  <si>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</si>
  <si>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</si>
  <si>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</si>
  <si>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</si>
  <si>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</si>
  <si>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</si>
  <si>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</si>
  <si>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</si>
  <si>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</si>
  <si>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</si>
  <si>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</si>
  <si>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</si>
  <si>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</si>
  <si>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</si>
  <si>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</si>
  <si>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</si>
  <si>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</si>
  <si>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</si>
  <si>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</si>
  <si>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</si>
  <si>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</si>
  <si>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</si>
  <si>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</si>
  <si>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</si>
  <si>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</si>
  <si>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</si>
  <si>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</si>
  <si>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</si>
  <si>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</si>
  <si>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</si>
  <si>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</si>
  <si>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</si>
  <si>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</si>
  <si>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</si>
  <si>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</si>
  <si>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</si>
  <si>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</si>
  <si>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</si>
  <si>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</si>
  <si>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</si>
  <si>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</si>
  <si>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</si>
  <si>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</si>
  <si>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</si>
  <si>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</si>
  <si>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</si>
  <si>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</si>
  <si>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</si>
  <si>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</si>
  <si>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</si>
  <si>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</si>
  <si>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</si>
  <si>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</si>
  <si>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</si>
  <si>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</si>
  <si>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</si>
  <si>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</si>
  <si>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</si>
  <si>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</si>
  <si>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</si>
  <si>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</si>
  <si>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</si>
  <si>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</si>
  <si>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</si>
  <si>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</si>
  <si>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</si>
  <si>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</si>
  <si>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</si>
  <si>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</si>
  <si>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</si>
  <si>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</si>
  <si>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</si>
  <si>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</si>
  <si>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</si>
  <si>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</si>
  <si>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</si>
  <si>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</si>
  <si>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</si>
  <si>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</si>
  <si>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</si>
  <si>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</si>
  <si>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</si>
  <si>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</si>
  <si>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</si>
  <si>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</si>
  <si>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</si>
  <si>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</si>
  <si>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</si>
  <si>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</si>
  <si>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</si>
  <si>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</si>
  <si>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</si>
  <si>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</si>
  <si>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</si>
  <si>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</si>
  <si>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</si>
  <si>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</si>
  <si>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</si>
  <si>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</si>
  <si>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</si>
  <si>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</si>
  <si>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</si>
  <si>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</si>
  <si>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</si>
  <si>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</si>
  <si>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</si>
  <si>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</si>
  <si>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</si>
  <si>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</si>
  <si>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</si>
  <si>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</si>
  <si>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</si>
  <si>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</si>
  <si>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</si>
  <si>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</si>
  <si>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</si>
  <si>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</si>
  <si>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</si>
  <si>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</si>
  <si>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</si>
  <si>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</si>
  <si>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</si>
  <si>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</si>
  <si>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</si>
  <si>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</si>
  <si>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</si>
  <si>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</si>
  <si>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</si>
  <si>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</si>
  <si>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</si>
  <si>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</si>
  <si>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</si>
  <si>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</si>
  <si>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</si>
  <si>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</si>
  <si>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</si>
  <si>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</si>
  <si>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</si>
  <si>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</si>
  <si>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</si>
  <si>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</si>
  <si>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</si>
  <si>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</si>
  <si>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</si>
  <si>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</si>
  <si>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</si>
  <si>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</si>
  <si>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</si>
  <si>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</si>
  <si>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</si>
  <si>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</si>
  <si>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</si>
  <si>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</si>
  <si>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</si>
  <si>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</si>
  <si>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</si>
  <si>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</si>
  <si>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</si>
  <si>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</si>
  <si>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</si>
  <si>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</si>
  <si>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</si>
  <si>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</si>
  <si>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</si>
  <si>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</si>
  <si>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</si>
  <si>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</si>
  <si>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</si>
  <si>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</si>
  <si>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</si>
  <si>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</si>
  <si>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</si>
  <si>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</si>
  <si>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</si>
  <si>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</si>
  <si>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</si>
  <si>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</si>
  <si>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</si>
  <si>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</si>
  <si>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</si>
  <si>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</si>
  <si>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</si>
  <si>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</si>
  <si>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</si>
  <si>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</si>
  <si>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</si>
  <si>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</si>
  <si>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</si>
  <si>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</si>
  <si>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</si>
  <si>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</si>
  <si>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</si>
  <si>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</si>
  <si>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</si>
  <si>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</si>
  <si>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</si>
  <si>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</si>
  <si>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</si>
  <si>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</si>
  <si>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</si>
  <si>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</si>
  <si>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</si>
  <si>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</si>
  <si>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</si>
  <si>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</si>
  <si>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</si>
  <si>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</si>
  <si>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</si>
  <si>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</si>
  <si>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</si>
  <si>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</si>
  <si>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</si>
  <si>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</si>
  <si>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</si>
  <si>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</si>
  <si>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</si>
  <si>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</si>
  <si>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</si>
  <si>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</si>
  <si>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</si>
  <si>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</si>
  <si>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</si>
  <si>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</si>
  <si>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</si>
  <si>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</si>
  <si>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</si>
  <si>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</si>
  <si>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</si>
  <si>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</si>
  <si>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</si>
  <si>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</si>
  <si>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</si>
  <si>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</si>
  <si>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</si>
  <si>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</si>
  <si>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</si>
  <si>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</si>
  <si>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</si>
  <si>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</si>
  <si>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</si>
  <si>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</si>
  <si>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</si>
  <si>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</si>
  <si>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</si>
  <si>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</si>
  <si>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</si>
  <si>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</si>
  <si>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</si>
  <si>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</si>
  <si>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</si>
  <si>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</si>
  <si>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</si>
  <si>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</si>
  <si>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</si>
  <si>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</si>
  <si>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</si>
  <si>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</si>
  <si>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</si>
  <si>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</si>
  <si>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</si>
  <si>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</si>
  <si>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</si>
  <si>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</si>
  <si>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</si>
  <si>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</si>
  <si>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</si>
  <si>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</si>
  <si>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</si>
  <si>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</si>
  <si>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</si>
  <si>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</si>
  <si>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</si>
  <si>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</si>
  <si>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</si>
  <si>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</si>
  <si>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</si>
  <si>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</si>
  <si>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</si>
  <si>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</si>
  <si>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</si>
  <si>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</si>
  <si>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</si>
  <si>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</si>
  <si>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</si>
  <si>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</si>
  <si>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</si>
  <si>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</si>
  <si>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</si>
  <si>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</si>
  <si>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</si>
  <si>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</si>
  <si>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</si>
  <si>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</si>
  <si>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</si>
  <si>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</si>
  <si>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</si>
  <si>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</si>
  <si>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</si>
  <si>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</si>
  <si>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</si>
  <si>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</si>
  <si>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</si>
  <si>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</si>
  <si>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</si>
  <si>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</si>
  <si>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</si>
  <si>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</si>
  <si>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</si>
  <si>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</si>
  <si>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</si>
  <si>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</si>
  <si>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</si>
  <si>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</si>
  <si>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</si>
  <si>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</si>
  <si>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</si>
  <si>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</si>
  <si>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</si>
  <si>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</si>
  <si>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</si>
  <si>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</si>
  <si>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</si>
  <si>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</si>
  <si>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</si>
  <si>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</si>
  <si>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</si>
  <si>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</si>
  <si>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</si>
  <si>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</si>
  <si>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</si>
  <si>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</si>
  <si>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</si>
  <si>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</si>
  <si>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</si>
  <si>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</si>
  <si>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</si>
  <si>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</si>
  <si>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</si>
  <si>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</si>
  <si>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</si>
  <si>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</si>
  <si>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</si>
  <si>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</si>
  <si>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</si>
  <si>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</si>
  <si>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</si>
  <si>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</si>
  <si>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</si>
  <si>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</si>
  <si>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</si>
  <si>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</si>
  <si>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</si>
  <si>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</si>
  <si>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</si>
  <si>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</si>
  <si>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</si>
  <si>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</si>
  <si>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</si>
  <si>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</si>
  <si>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</si>
  <si>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</si>
  <si>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</si>
  <si>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</si>
  <si>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</si>
  <si>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</si>
  <si>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</si>
  <si>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</si>
  <si>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</si>
  <si>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</si>
  <si>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</si>
  <si>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</si>
  <si>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</si>
  <si>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</si>
  <si>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</si>
  <si>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</si>
  <si>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</si>
  <si>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</si>
  <si>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</si>
  <si>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</si>
  <si>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</si>
  <si>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</si>
  <si>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</si>
  <si>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</si>
  <si>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</si>
  <si>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</si>
  <si>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</si>
  <si>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</si>
  <si>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</si>
  <si>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</si>
  <si>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</si>
  <si>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</si>
  <si>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</si>
  <si>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</si>
  <si>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</si>
  <si>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</si>
  <si>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</si>
  <si>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</si>
  <si>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</si>
  <si>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</si>
  <si>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</si>
  <si>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</si>
  <si>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</si>
  <si>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</si>
  <si>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</si>
  <si>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</si>
  <si>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</si>
  <si>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</si>
  <si>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</si>
  <si>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</si>
  <si>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</si>
  <si>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</si>
  <si>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</si>
  <si>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</si>
  <si>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</si>
  <si>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</si>
  <si>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</si>
  <si>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</si>
  <si>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</si>
  <si>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</si>
  <si>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</si>
  <si>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</si>
  <si>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</si>
  <si>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</si>
  <si>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</si>
  <si>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</si>
  <si>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</si>
  <si>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</si>
  <si>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</si>
  <si>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</si>
  <si>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</si>
  <si>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</si>
  <si>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</si>
  <si>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</si>
  <si>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</si>
  <si>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</si>
  <si>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</si>
  <si>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</si>
  <si>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</si>
  <si>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</si>
  <si>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</si>
  <si>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</si>
  <si>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</si>
  <si>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</si>
  <si>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</si>
  <si>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</si>
  <si>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</si>
  <si>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</si>
  <si>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</si>
  <si>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</si>
  <si>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</si>
  <si>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</si>
  <si>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</si>
  <si>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</si>
  <si>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</si>
  <si>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</si>
  <si>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</si>
  <si>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</si>
  <si>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</si>
  <si>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</si>
  <si>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</si>
  <si>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</si>
  <si>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</si>
  <si>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</si>
  <si>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</si>
  <si>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</si>
  <si>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</si>
  <si>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</si>
  <si>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</si>
  <si>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</si>
  <si>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</si>
  <si>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</si>
  <si>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</si>
  <si>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</si>
  <si>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</si>
  <si>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</si>
  <si>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</si>
  <si>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</si>
  <si>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</si>
  <si>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</si>
  <si>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</si>
  <si>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</si>
  <si>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</si>
  <si>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</si>
  <si>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</si>
  <si>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</si>
  <si>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</si>
  <si>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</si>
  <si>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</si>
  <si>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</si>
  <si>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</si>
  <si>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</si>
  <si>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</si>
  <si>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</si>
  <si>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</si>
  <si>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</si>
  <si>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</si>
  <si>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</si>
  <si>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</si>
  <si>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</si>
  <si>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</si>
  <si>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</si>
  <si>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</si>
  <si>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</si>
  <si>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</si>
  <si>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</si>
  <si>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</si>
  <si>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</si>
  <si>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</si>
  <si>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</si>
  <si>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</si>
  <si>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</si>
  <si>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</si>
  <si>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</si>
  <si>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</si>
  <si>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</si>
  <si>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</si>
  <si>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</si>
  <si>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</si>
  <si>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</si>
  <si>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</si>
  <si>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</si>
  <si>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</si>
  <si>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</si>
  <si>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</si>
  <si>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</si>
  <si>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</si>
  <si>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</si>
  <si>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</si>
  <si>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</si>
  <si>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</si>
  <si>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</si>
  <si>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</si>
  <si>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</si>
  <si>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</si>
  <si>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</si>
  <si>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</si>
  <si>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</si>
  <si>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</si>
  <si>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</si>
  <si>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</si>
  <si>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</si>
  <si>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</si>
  <si>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</si>
  <si>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</si>
  <si>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</si>
  <si>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</si>
  <si>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</si>
  <si>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</si>
  <si>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</si>
  <si>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</si>
  <si>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</si>
  <si>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</si>
  <si>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</si>
  <si>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</si>
  <si>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</si>
  <si>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</si>
  <si>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</si>
  <si>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</si>
  <si>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</si>
  <si>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</si>
  <si>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</si>
  <si>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</si>
  <si>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</si>
  <si>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</si>
  <si>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</si>
  <si>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</si>
  <si>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</si>
  <si>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</si>
  <si>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</si>
  <si>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</si>
  <si>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</si>
  <si>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</si>
  <si>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</si>
  <si>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</si>
  <si>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</si>
  <si>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</si>
  <si>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</si>
  <si>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</si>
  <si>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</si>
  <si>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</si>
  <si>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</si>
  <si>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</si>
  <si>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</si>
  <si>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</si>
  <si>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</si>
  <si>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</si>
  <si>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</si>
  <si>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</si>
  <si>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</si>
  <si>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</si>
  <si>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</si>
  <si>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</si>
  <si>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</si>
  <si>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</si>
  <si>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</si>
  <si>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</si>
  <si>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</si>
  <si>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</si>
  <si>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</si>
  <si>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</si>
  <si>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</si>
  <si>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</si>
  <si>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</si>
  <si>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</si>
  <si>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</si>
  <si>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</si>
  <si>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</si>
  <si>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</si>
  <si>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</si>
  <si>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</si>
  <si>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</si>
  <si>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</si>
  <si>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</si>
  <si>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</si>
  <si>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</si>
  <si>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</si>
  <si>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</si>
  <si>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</si>
  <si>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</si>
  <si>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</si>
  <si>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</si>
  <si>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</si>
  <si>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</si>
  <si>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</si>
  <si>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</si>
  <si>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</si>
  <si>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</si>
  <si>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</si>
  <si>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</si>
  <si>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</si>
  <si>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</si>
  <si>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</si>
  <si>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</si>
  <si>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</si>
  <si>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</si>
  <si>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</si>
  <si>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</si>
  <si>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</si>
  <si>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</si>
  <si>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</si>
  <si>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</si>
  <si>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</si>
  <si>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</si>
  <si>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</si>
  <si>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</si>
  <si>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</si>
  <si>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</si>
  <si>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</si>
  <si>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</si>
  <si>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</si>
  <si>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</si>
  <si>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</si>
  <si>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</si>
  <si>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</si>
  <si>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</si>
  <si>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</si>
  <si>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</si>
  <si>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</si>
  <si>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</si>
  <si>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</si>
  <si>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</si>
  <si>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</si>
  <si>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</si>
  <si>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</si>
  <si>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</si>
  <si>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</si>
  <si>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</si>
  <si>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</si>
  <si>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</si>
  <si>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</si>
  <si>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</si>
  <si>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</si>
  <si>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</si>
  <si>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</si>
  <si>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</si>
  <si>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</si>
  <si>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</si>
  <si>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</si>
  <si>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</si>
  <si>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</si>
  <si>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</si>
  <si>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</si>
  <si>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</si>
  <si>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</si>
  <si>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</si>
  <si>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</si>
  <si>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</si>
  <si>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</si>
  <si>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</si>
  <si>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</si>
  <si>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</si>
  <si>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</si>
  <si>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</si>
  <si>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</si>
  <si>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</si>
  <si>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</si>
  <si>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</si>
  <si>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</si>
  <si>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</si>
  <si>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</si>
  <si>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</si>
  <si>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</si>
  <si>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</si>
  <si>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</si>
  <si>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</si>
  <si>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</si>
  <si>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</si>
  <si>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</si>
  <si>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</si>
  <si>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</si>
  <si>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</si>
  <si>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</si>
  <si>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</si>
  <si>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</si>
  <si>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</si>
  <si>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</si>
  <si>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</si>
  <si>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</si>
  <si>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</si>
  <si>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</si>
  <si>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</si>
  <si>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</si>
  <si>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</si>
  <si>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</si>
  <si>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</si>
  <si>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</si>
  <si>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</si>
  <si>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</si>
  <si>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</si>
  <si>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</si>
  <si>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</si>
  <si>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</si>
  <si>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</si>
  <si>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</si>
  <si>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</si>
  <si>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</si>
  <si>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</si>
  <si>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</si>
  <si>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</si>
  <si>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</si>
  <si>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</si>
  <si>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</si>
  <si>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</si>
  <si>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</si>
  <si>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</si>
  <si>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</si>
  <si>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</si>
  <si>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</si>
  <si>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</si>
  <si>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</si>
  <si>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</si>
  <si>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</si>
  <si>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</si>
  <si>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</si>
  <si>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</si>
  <si>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</si>
  <si>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</si>
  <si>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</si>
  <si>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</si>
  <si>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</si>
  <si>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</si>
  <si>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</si>
  <si>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</si>
  <si>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</si>
  <si>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</si>
  <si>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</si>
  <si>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</si>
  <si>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</si>
  <si>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</si>
  <si>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</si>
  <si>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</si>
  <si>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</si>
  <si>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</si>
  <si>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</si>
  <si>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</si>
  <si>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</si>
  <si>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</si>
  <si>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</si>
  <si>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</si>
  <si>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</si>
  <si>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</si>
  <si>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</si>
  <si>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</si>
  <si>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</si>
  <si>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</si>
  <si>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</si>
  <si>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</si>
  <si>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</si>
  <si>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</si>
  <si>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</si>
  <si>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</si>
  <si>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</si>
  <si>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</si>
  <si>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</si>
  <si>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</si>
  <si>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</si>
  <si>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</si>
  <si>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</si>
  <si>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</si>
  <si>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</si>
  <si>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</si>
  <si>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</si>
  <si>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</si>
  <si>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</si>
  <si>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</si>
  <si>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</si>
  <si>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</si>
  <si>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</si>
  <si>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</si>
  <si>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</si>
  <si>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</si>
  <si>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</si>
  <si>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</si>
  <si>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</si>
  <si>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</si>
  <si>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</si>
  <si>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</si>
  <si>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</si>
  <si>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</si>
  <si>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</si>
  <si>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</si>
  <si>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</si>
  <si>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</si>
  <si>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</si>
  <si>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</si>
  <si>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</si>
  <si>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</si>
  <si>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</si>
  <si>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</si>
  <si>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</si>
  <si>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</si>
  <si>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</si>
  <si>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</si>
  <si>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</si>
  <si>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</si>
  <si>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</si>
  <si>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</si>
  <si>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</si>
  <si>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</si>
  <si>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</si>
  <si>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</si>
  <si>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</si>
  <si>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</si>
  <si>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</si>
  <si>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</si>
  <si>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</si>
  <si>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</si>
  <si>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</si>
  <si>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</si>
  <si>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</si>
  <si>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</si>
  <si>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</si>
  <si>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</si>
  <si>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</si>
  <si>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</si>
  <si>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</si>
  <si>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</si>
  <si>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</si>
  <si>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</si>
  <si>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</si>
  <si>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</si>
  <si>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</si>
  <si>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</si>
  <si>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</si>
  <si>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</si>
  <si>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</si>
  <si>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</si>
  <si>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</si>
  <si>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</si>
  <si>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</si>
  <si>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</si>
  <si>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</si>
  <si>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</si>
  <si>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</si>
  <si>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</si>
  <si>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</si>
  <si>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</si>
  <si>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</si>
  <si>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</si>
  <si>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</si>
  <si>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</si>
  <si>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</si>
  <si>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</si>
  <si>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</si>
  <si>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</si>
  <si>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</si>
  <si>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</si>
  <si>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</si>
  <si>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</si>
  <si>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</si>
  <si>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</si>
  <si>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</si>
  <si>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</si>
  <si>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</si>
  <si>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</si>
  <si>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</si>
  <si>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</si>
  <si>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</si>
  <si>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</si>
  <si>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</si>
  <si>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</si>
  <si>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</si>
  <si>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</si>
  <si>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</si>
  <si>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</si>
  <si>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</si>
  <si>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</si>
  <si>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</si>
  <si>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</si>
  <si>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</si>
  <si>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</si>
  <si>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</si>
  <si>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</si>
  <si>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</si>
  <si>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</si>
  <si>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</si>
  <si>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</si>
  <si>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</si>
  <si>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</si>
  <si>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</si>
  <si>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</si>
  <si>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</si>
  <si>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</si>
  <si>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</si>
  <si>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</si>
  <si>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</si>
  <si>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</si>
  <si>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</si>
  <si>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</si>
  <si>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</si>
  <si>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</si>
  <si>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</si>
  <si>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</si>
  <si>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</si>
  <si>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</si>
  <si>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</si>
  <si>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</si>
  <si>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</si>
  <si>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</si>
  <si>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</si>
  <si>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</si>
  <si>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</si>
  <si>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</si>
  <si>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</si>
  <si>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</si>
  <si>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</si>
  <si>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</si>
  <si>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</si>
  <si>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</si>
  <si>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</si>
  <si>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</si>
  <si>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</si>
  <si>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</si>
  <si>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</si>
  <si>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</si>
  <si>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</si>
  <si>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</si>
  <si>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</si>
  <si>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</si>
  <si>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</si>
  <si>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</si>
  <si>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</si>
  <si>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</si>
  <si>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</si>
  <si>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</si>
  <si>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</si>
  <si>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</si>
  <si>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</si>
  <si>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</si>
  <si>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</si>
  <si>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</si>
  <si>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</si>
  <si>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</si>
  <si>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</si>
  <si>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</si>
  <si>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</si>
  <si>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</si>
  <si>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</si>
  <si>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</si>
  <si>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</si>
  <si>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</si>
  <si>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</si>
  <si>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</si>
  <si>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</si>
  <si>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</si>
  <si>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</si>
  <si>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</si>
  <si>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</si>
  <si>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</si>
  <si>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</si>
  <si>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</si>
  <si>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</si>
  <si>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</si>
  <si>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</si>
  <si>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</si>
  <si>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</si>
  <si>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</si>
  <si>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</si>
  <si>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</si>
  <si>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</si>
  <si>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</si>
  <si>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</si>
  <si>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</si>
  <si>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</si>
  <si>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</si>
  <si>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</si>
  <si>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</si>
  <si>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</si>
  <si>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</si>
  <si>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</si>
  <si>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</si>
  <si>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</si>
  <si>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</si>
  <si>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</si>
  <si>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</si>
  <si>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</si>
  <si>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</si>
  <si>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</si>
  <si>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</si>
  <si>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</si>
  <si>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</si>
  <si>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</si>
  <si>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</si>
  <si>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</si>
  <si>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</si>
  <si>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</si>
  <si>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</si>
  <si>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</si>
  <si>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</si>
  <si>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</si>
  <si>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</si>
  <si>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</si>
  <si>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</si>
  <si>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</si>
  <si>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</si>
  <si>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</si>
  <si>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</si>
  <si>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</si>
  <si>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</si>
  <si>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</si>
  <si>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</si>
  <si>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</si>
  <si>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</si>
  <si>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</si>
  <si>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</si>
  <si>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</si>
  <si>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</si>
  <si>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</si>
  <si>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</si>
  <si>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</si>
  <si>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</si>
  <si>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</si>
  <si>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</si>
  <si>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</si>
  <si>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</si>
  <si>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</si>
  <si>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</si>
  <si>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</si>
  <si>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</si>
  <si>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</si>
  <si>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</si>
  <si>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</si>
  <si>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</si>
  <si>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</si>
  <si>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</si>
  <si>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</si>
  <si>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</si>
  <si>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</si>
  <si>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</si>
  <si>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</si>
  <si>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</si>
  <si>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</si>
  <si>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</si>
  <si>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</si>
  <si>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</si>
  <si>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</si>
  <si>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</si>
  <si>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</si>
  <si>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</si>
  <si>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</si>
  <si>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</si>
  <si>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</si>
  <si>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</si>
  <si>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</si>
  <si>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</si>
  <si>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</si>
  <si>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</si>
  <si>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</si>
  <si>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</si>
  <si>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</si>
  <si>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</si>
  <si>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</si>
  <si>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</si>
  <si>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</si>
  <si>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</si>
  <si>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</si>
  <si>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</si>
  <si>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</si>
  <si>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</si>
  <si>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</si>
  <si>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</si>
  <si>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</si>
  <si>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</si>
  <si>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</si>
  <si>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</si>
  <si>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</si>
  <si>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</si>
  <si>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</si>
  <si>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</si>
  <si>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</si>
  <si>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</si>
  <si>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</si>
  <si>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</si>
  <si>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</si>
  <si>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</si>
  <si>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</si>
  <si>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</si>
  <si>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</si>
  <si>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</si>
  <si>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</si>
  <si>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</si>
  <si>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</si>
  <si>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</si>
  <si>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</si>
  <si>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</si>
  <si>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</si>
  <si>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</si>
  <si>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</si>
  <si>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</si>
  <si>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</si>
  <si>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</si>
  <si>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</si>
  <si>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</si>
  <si>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</si>
  <si>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</si>
  <si>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</si>
  <si>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</si>
  <si>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</si>
  <si>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</si>
  <si>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</si>
  <si>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</si>
  <si>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</si>
  <si>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</si>
  <si>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</si>
  <si>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</si>
  <si>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</si>
  <si>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</si>
  <si>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</si>
  <si>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</si>
  <si>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</si>
  <si>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</si>
  <si>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</si>
  <si>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</si>
  <si>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</si>
  <si>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</si>
  <si>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</si>
  <si>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</si>
  <si>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</si>
  <si>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</si>
  <si>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</si>
  <si>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</si>
  <si>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</si>
  <si>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</si>
  <si>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</si>
  <si>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</si>
  <si>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</si>
  <si>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</si>
  <si>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</si>
  <si>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</si>
  <si>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</si>
  <si>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</si>
  <si>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</si>
  <si>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</si>
  <si>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</si>
  <si>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</si>
  <si>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</si>
  <si>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</si>
  <si>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</si>
  <si>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</si>
  <si>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</si>
  <si>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</si>
  <si>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</si>
  <si>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</si>
  <si>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</si>
  <si>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</si>
  <si>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</si>
  <si>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</si>
  <si>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</si>
  <si>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</si>
  <si>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</si>
  <si>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</si>
  <si>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</si>
  <si>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</si>
  <si>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</si>
  <si>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</si>
  <si>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</si>
  <si>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</si>
  <si>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</si>
  <si>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</si>
  <si>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</si>
  <si>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</si>
  <si>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</si>
  <si>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</si>
  <si>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</si>
  <si>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</si>
  <si>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</si>
  <si>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</si>
  <si>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</si>
  <si>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</si>
  <si>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</si>
  <si>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</si>
  <si>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</si>
  <si>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</si>
  <si>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</si>
  <si>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</si>
  <si>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</si>
  <si>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</si>
  <si>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</si>
  <si>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</si>
  <si>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</si>
  <si>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</si>
  <si>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</si>
  <si>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</si>
  <si>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</si>
  <si>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</si>
  <si>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</si>
  <si>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</si>
  <si>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</si>
  <si>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</si>
  <si>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</si>
  <si>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</si>
  <si>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</si>
  <si>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</si>
  <si>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</si>
  <si>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</si>
  <si>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</si>
  <si>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</si>
  <si>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</si>
  <si>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</si>
  <si>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</si>
  <si>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</si>
  <si>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</si>
  <si>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</si>
  <si>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</si>
  <si>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</si>
  <si>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</si>
  <si>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</si>
  <si>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</si>
  <si>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</si>
  <si>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</si>
  <si>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</si>
  <si>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</si>
  <si>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</si>
  <si>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</si>
  <si>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</si>
  <si>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</si>
  <si>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</si>
  <si>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</si>
  <si>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</si>
  <si>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</si>
  <si>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</si>
  <si>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</si>
  <si>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</si>
  <si>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</si>
  <si>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</si>
  <si>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</si>
  <si>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</si>
  <si>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</si>
  <si>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</si>
  <si>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</si>
  <si>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</si>
  <si>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</si>
  <si>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</si>
  <si>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</si>
  <si>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</si>
  <si>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</si>
  <si>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</si>
  <si>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</si>
  <si>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</si>
  <si>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</si>
  <si>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</si>
  <si>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</si>
  <si>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</si>
  <si>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</si>
  <si>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</si>
  <si>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</si>
  <si>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</si>
  <si>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</si>
  <si>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</si>
  <si>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</si>
  <si>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</si>
  <si>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</si>
  <si>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</si>
  <si>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</si>
  <si>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</si>
  <si>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</si>
  <si>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</si>
  <si>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</si>
  <si>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</si>
  <si>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</si>
  <si>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</si>
  <si>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</si>
  <si>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</si>
  <si>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</si>
  <si>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</si>
  <si>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</si>
  <si>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</si>
  <si>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</si>
  <si>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</si>
  <si>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</si>
  <si>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</si>
  <si>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</si>
  <si>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</si>
  <si>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</si>
  <si>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</si>
  <si>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</si>
  <si>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</si>
  <si>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</si>
  <si>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</si>
  <si>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</si>
  <si>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</si>
  <si>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</si>
  <si>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</si>
  <si>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</si>
  <si>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</si>
  <si>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</si>
  <si>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</si>
  <si>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</si>
  <si>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</si>
  <si>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</si>
  <si>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</si>
  <si>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</si>
  <si>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</si>
  <si>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</si>
  <si>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</si>
  <si>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</si>
  <si>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</si>
  <si>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</si>
  <si>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</si>
  <si>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</si>
  <si>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</si>
  <si>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</si>
  <si>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</si>
  <si>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</si>
  <si>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</si>
  <si>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</si>
  <si>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</si>
  <si>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</si>
  <si>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</si>
  <si>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</si>
  <si>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</si>
  <si>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</si>
  <si>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</si>
  <si>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</si>
  <si>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</si>
  <si>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</si>
  <si>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</si>
  <si>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</si>
  <si>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</si>
  <si>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</si>
  <si>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</si>
  <si>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</si>
  <si>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</si>
  <si>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</si>
  <si>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</si>
  <si>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</si>
  <si>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</si>
  <si>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</si>
  <si>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</si>
  <si>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</si>
  <si>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</si>
  <si>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</si>
  <si>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</si>
  <si>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</si>
  <si>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</si>
  <si>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</si>
  <si>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</si>
  <si>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</si>
  <si>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</si>
  <si>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</si>
  <si>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</si>
  <si>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</si>
  <si>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</si>
  <si>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</si>
  <si>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</si>
  <si>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</si>
  <si>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</si>
  <si>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</si>
  <si>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</si>
  <si>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</si>
  <si>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</si>
  <si>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</si>
  <si>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</si>
  <si>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</si>
  <si>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</si>
  <si>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</si>
  <si>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</si>
  <si>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</si>
  <si>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</si>
  <si>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</si>
  <si>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</si>
  <si>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</si>
  <si>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</si>
  <si>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</si>
  <si>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</si>
  <si>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</si>
  <si>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</si>
  <si>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</si>
  <si>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</si>
  <si>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</si>
  <si>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</si>
  <si>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</si>
  <si>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</si>
  <si>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</si>
  <si>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</si>
  <si>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</si>
  <si>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</si>
  <si>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</si>
  <si>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</si>
  <si>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</si>
  <si>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</si>
  <si>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</si>
  <si>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</si>
  <si>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</si>
  <si>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</si>
  <si>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</si>
  <si>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</si>
  <si>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</si>
  <si>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</si>
  <si>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</si>
  <si>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</si>
  <si>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</si>
  <si>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</si>
  <si>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</si>
  <si>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</si>
  <si>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</si>
  <si>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</si>
  <si>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</si>
  <si>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</si>
  <si>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</si>
  <si>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</si>
  <si>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</si>
  <si>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</si>
  <si>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</si>
  <si>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</si>
  <si>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</si>
  <si>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</si>
  <si>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</si>
  <si>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</si>
  <si>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</si>
  <si>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</si>
  <si>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</si>
  <si>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</si>
  <si>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</si>
  <si>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</si>
  <si>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</si>
  <si>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</si>
  <si>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</si>
  <si>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</si>
  <si>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</si>
  <si>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</si>
  <si>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</si>
  <si>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</si>
  <si>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</si>
  <si>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</si>
  <si>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</si>
  <si>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</si>
  <si>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</si>
  <si>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</si>
  <si>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</si>
  <si>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</si>
  <si>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</si>
  <si>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</si>
  <si>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</si>
  <si>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</si>
  <si>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</si>
  <si>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</si>
  <si>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</si>
  <si>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</si>
  <si>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</si>
  <si>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</si>
  <si>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</si>
  <si>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</si>
  <si>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</si>
  <si>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</si>
  <si>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</si>
  <si>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</si>
  <si>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</si>
  <si>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</si>
  <si>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</si>
  <si>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</si>
  <si>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</si>
  <si>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</si>
  <si>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</si>
  <si>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</si>
  <si>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</si>
  <si>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</si>
  <si>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</si>
  <si>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</si>
  <si>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</si>
  <si>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</si>
  <si>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</si>
  <si>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</si>
  <si>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</si>
  <si>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</si>
  <si>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</si>
  <si>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</si>
  <si>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</si>
  <si>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</si>
  <si>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</si>
  <si>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</si>
  <si>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</si>
  <si>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</si>
  <si>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</si>
  <si>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</si>
  <si>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</si>
  <si>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</si>
  <si>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</si>
  <si>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</si>
  <si>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</si>
  <si>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</si>
  <si>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</si>
  <si>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</si>
  <si>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</si>
  <si>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</si>
  <si>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</si>
  <si>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</si>
  <si>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</si>
  <si>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</si>
  <si>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</si>
  <si>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</si>
  <si>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</si>
  <si>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</si>
  <si>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</si>
  <si>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</si>
  <si>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</si>
  <si>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</si>
  <si>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</si>
  <si>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</si>
  <si>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</si>
  <si>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</si>
  <si>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</si>
  <si>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</si>
  <si>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</si>
  <si>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</si>
  <si>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</si>
  <si>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</si>
  <si>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</si>
  <si>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</si>
  <si>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</si>
  <si>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</si>
  <si>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</si>
  <si>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</si>
  <si>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</si>
  <si>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</si>
  <si>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</si>
  <si>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</si>
  <si>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</si>
  <si>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</si>
  <si>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</si>
  <si>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</si>
  <si>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</si>
  <si>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</si>
  <si>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</si>
  <si>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</si>
  <si>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</si>
  <si>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</si>
  <si>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</si>
  <si>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</si>
  <si>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</si>
  <si>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</si>
  <si>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</si>
  <si>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</si>
  <si>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</si>
  <si>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</si>
  <si>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</si>
  <si>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</si>
  <si>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</si>
  <si>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</si>
  <si>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</si>
  <si>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</si>
  <si>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</si>
  <si>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</si>
  <si>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</si>
  <si>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</si>
  <si>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</si>
  <si>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</si>
  <si>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</si>
  <si>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</si>
  <si>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</si>
  <si>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</si>
  <si>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</si>
  <si>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</si>
  <si>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</si>
  <si>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</si>
  <si>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</si>
  <si>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</si>
  <si>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</si>
  <si>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</si>
  <si>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</si>
  <si>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</si>
  <si>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</si>
  <si>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</si>
  <si>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</si>
  <si>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</si>
  <si>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</si>
  <si>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</si>
  <si>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</si>
  <si>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</si>
  <si>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</si>
  <si>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</si>
  <si>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</si>
  <si>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</si>
  <si>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</si>
  <si>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</si>
  <si>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</si>
  <si>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</si>
  <si>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</si>
  <si>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</si>
  <si>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</si>
  <si>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</si>
  <si>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</si>
  <si>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</si>
  <si>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</si>
  <si>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</si>
  <si>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</si>
  <si>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</si>
  <si>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</si>
  <si>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</si>
  <si>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</si>
  <si>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</si>
  <si>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</si>
  <si>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</si>
  <si>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</si>
  <si>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</si>
  <si>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</si>
  <si>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</si>
  <si>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</si>
  <si>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</si>
  <si>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</si>
  <si>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</si>
  <si>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</si>
  <si>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</si>
  <si>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</si>
  <si>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</si>
  <si>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</si>
  <si>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</si>
  <si>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</si>
  <si>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</si>
  <si>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</si>
  <si>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</si>
  <si>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</si>
  <si>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</si>
  <si>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</si>
  <si>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</si>
  <si>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</si>
  <si>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</si>
  <si>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</si>
  <si>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</si>
  <si>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</si>
  <si>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</si>
  <si>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</si>
  <si>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</si>
  <si>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</si>
  <si>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</si>
  <si>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</si>
  <si>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</si>
  <si>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</si>
  <si>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</si>
  <si>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</si>
  <si>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</si>
  <si>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</si>
  <si>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</si>
  <si>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</si>
  <si>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</si>
  <si>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</si>
  <si>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</si>
  <si>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</si>
  <si>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</si>
  <si>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</si>
  <si>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</si>
  <si>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</si>
  <si>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</si>
  <si>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</si>
  <si>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</si>
  <si>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</si>
  <si>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</si>
  <si>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</si>
  <si>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</si>
  <si>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</si>
  <si>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</si>
  <si>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</si>
  <si>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</si>
  <si>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</si>
  <si>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</si>
  <si>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</si>
  <si>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</si>
  <si>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</si>
  <si>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</si>
  <si>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</si>
  <si>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</si>
  <si>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</si>
  <si>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</si>
  <si>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</si>
  <si>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</si>
  <si>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</si>
  <si>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</si>
  <si>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</si>
  <si>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</si>
  <si>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</si>
  <si>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</si>
  <si>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</si>
  <si>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</si>
  <si>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</si>
  <si>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</si>
  <si>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</si>
  <si>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</si>
  <si>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</si>
  <si>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</si>
  <si>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</si>
  <si>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</si>
  <si>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</si>
  <si>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</si>
  <si>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</si>
  <si>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</si>
  <si>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</si>
  <si>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</si>
  <si>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</si>
  <si>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</si>
  <si>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</si>
  <si>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</si>
  <si>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</si>
  <si>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</si>
  <si>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</si>
  <si>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</si>
  <si>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</si>
  <si>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</si>
  <si>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</si>
  <si>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</si>
  <si>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</si>
  <si>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</si>
  <si>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</si>
  <si>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</si>
  <si>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</si>
  <si>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</si>
  <si>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</si>
  <si>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</si>
  <si>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</si>
  <si>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</si>
  <si>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</si>
  <si>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</si>
  <si>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</si>
  <si>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</si>
  <si>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</si>
  <si>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</si>
  <si>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</si>
  <si>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</si>
  <si>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</si>
  <si>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</si>
  <si>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</si>
  <si>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</si>
  <si>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</si>
  <si>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</si>
  <si>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</si>
  <si>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</si>
  <si>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</si>
  <si>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</si>
  <si>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</si>
  <si>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</si>
  <si>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</si>
  <si>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</si>
  <si>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</si>
  <si>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</si>
  <si>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</si>
  <si>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</si>
  <si>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</si>
  <si>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</si>
  <si>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</si>
  <si>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</si>
  <si>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</si>
  <si>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</si>
  <si>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</si>
  <si>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</si>
  <si>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</si>
  <si>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</si>
  <si>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</si>
  <si>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</si>
  <si>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</si>
  <si>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</si>
  <si>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</si>
  <si>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</si>
  <si>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</si>
  <si>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</si>
  <si>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</si>
  <si>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</si>
  <si>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</si>
  <si>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</si>
  <si>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</si>
  <si>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</si>
  <si>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</si>
  <si>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</si>
  <si>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</si>
  <si>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</si>
  <si>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</si>
  <si>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</si>
  <si>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</si>
  <si>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</si>
  <si>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</si>
  <si>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</si>
  <si>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</si>
  <si>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</si>
  <si>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</si>
  <si>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</si>
  <si>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</si>
  <si>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</si>
  <si>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</si>
  <si>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</si>
  <si>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</si>
  <si>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</si>
  <si>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</si>
  <si>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</si>
  <si>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</si>
  <si>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</si>
  <si>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</si>
  <si>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</si>
  <si>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</si>
  <si>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</si>
  <si>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</si>
  <si>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</si>
  <si>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</si>
  <si>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</si>
  <si>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</si>
  <si>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</si>
  <si>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</si>
  <si>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</si>
  <si>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</si>
  <si>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</si>
  <si>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</si>
  <si>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</si>
  <si>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</si>
  <si>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</si>
  <si>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</si>
  <si>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</si>
  <si>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</si>
  <si>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</si>
  <si>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</si>
  <si>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</si>
  <si>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</si>
  <si>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</si>
  <si>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</si>
  <si>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</si>
  <si>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</si>
  <si>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</si>
  <si>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</si>
  <si>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</si>
  <si>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</si>
  <si>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</si>
  <si>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</si>
  <si>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</si>
  <si>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</si>
  <si>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</si>
  <si>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</si>
  <si>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</si>
  <si>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</si>
  <si>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</si>
  <si>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</si>
  <si>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</si>
  <si>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</si>
  <si>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</si>
  <si>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</si>
  <si>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</si>
  <si>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</si>
  <si>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</si>
  <si>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</si>
  <si>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</si>
  <si>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</si>
  <si>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</si>
  <si>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</si>
  <si>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</si>
  <si>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</si>
  <si>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</si>
  <si>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</si>
  <si>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</si>
  <si>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</si>
  <si>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</si>
  <si>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</si>
  <si>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</si>
  <si>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</si>
  <si>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</si>
  <si>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</si>
  <si>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</si>
  <si>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</si>
  <si>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</si>
  <si>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</si>
  <si>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</si>
  <si>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</si>
  <si>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</si>
  <si>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</si>
  <si>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</si>
  <si>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</si>
  <si>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</si>
  <si>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</si>
  <si>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</si>
  <si>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</si>
  <si>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</si>
  <si>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</si>
  <si>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</si>
  <si>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</si>
  <si>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</si>
  <si>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</si>
  <si>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</si>
  <si>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</si>
  <si>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</si>
  <si>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</si>
  <si>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</si>
  <si>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</si>
  <si>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</si>
  <si>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</si>
  <si>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</si>
  <si>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</si>
  <si>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</si>
  <si>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</si>
  <si>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</si>
  <si>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</si>
  <si>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</si>
  <si>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</si>
  <si>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</si>
  <si>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</si>
  <si>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</si>
  <si>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</si>
  <si>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</si>
  <si>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</si>
  <si>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</si>
  <si>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</si>
  <si>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</si>
  <si>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</si>
  <si>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</si>
  <si>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</si>
  <si>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</si>
  <si>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</si>
  <si>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</si>
  <si>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</si>
  <si>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</si>
  <si>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</si>
  <si>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</si>
  <si>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</si>
  <si>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</si>
  <si>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</si>
  <si>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</si>
  <si>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</si>
  <si>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</si>
  <si>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</si>
  <si>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</si>
  <si>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</si>
  <si>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</si>
  <si>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</si>
  <si>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</si>
  <si>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</si>
  <si>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</si>
  <si>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</si>
  <si>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</si>
  <si>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</si>
  <si>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</si>
  <si>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</si>
  <si>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</si>
  <si>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</si>
  <si>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</si>
  <si>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</si>
  <si>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</si>
  <si>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</si>
  <si>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</si>
  <si>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</si>
  <si>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</si>
  <si>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</si>
  <si>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</si>
  <si>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</si>
  <si>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</si>
  <si>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</si>
  <si>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</si>
  <si>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</si>
  <si>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</si>
  <si>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</si>
  <si>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</si>
  <si>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</si>
  <si>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</si>
  <si>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</si>
  <si>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</si>
  <si>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</si>
  <si>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</si>
  <si>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</si>
  <si>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</si>
  <si>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</si>
  <si>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</si>
  <si>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</si>
  <si>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</si>
  <si>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</si>
  <si>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</si>
  <si>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</si>
  <si>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</si>
  <si>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</si>
  <si>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</si>
  <si>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</si>
  <si>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</si>
  <si>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</si>
  <si>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</si>
  <si>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</si>
  <si>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</si>
  <si>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</si>
  <si>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</si>
  <si>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</si>
  <si>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</si>
  <si>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</si>
  <si>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</si>
  <si>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</si>
  <si>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</si>
  <si>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</si>
  <si>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</si>
  <si>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</si>
  <si>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</si>
  <si>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</si>
  <si>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</si>
  <si>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</si>
  <si>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</si>
  <si>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</si>
  <si>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</si>
  <si>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</si>
  <si>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</si>
  <si>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</si>
  <si>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</si>
  <si>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</si>
  <si>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</si>
  <si>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</si>
  <si>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</si>
  <si>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</si>
  <si>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</si>
  <si>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</si>
  <si>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</si>
  <si>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</si>
  <si>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</si>
  <si>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</si>
  <si>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</si>
  <si>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</si>
  <si>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</si>
  <si>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</si>
  <si>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</si>
  <si>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</si>
  <si>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</si>
  <si>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</si>
  <si>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</si>
  <si>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</si>
  <si>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</si>
  <si>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</si>
  <si>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</si>
  <si>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</si>
  <si>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</si>
  <si>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</si>
  <si>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</si>
  <si>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</si>
  <si>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</si>
  <si>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</si>
  <si>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</si>
  <si>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</si>
  <si>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</si>
  <si>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</si>
  <si>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</si>
  <si>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</si>
  <si>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</si>
  <si>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</si>
  <si>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</si>
  <si>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</si>
  <si>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</si>
  <si>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</si>
  <si>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</si>
  <si>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</si>
  <si>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</si>
  <si>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</si>
  <si>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</si>
  <si>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</si>
  <si>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</si>
  <si>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</si>
  <si>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</si>
  <si>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</si>
  <si>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</si>
  <si>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</si>
  <si>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</si>
  <si>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</si>
  <si>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</si>
  <si>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</si>
  <si>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</si>
  <si>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</si>
  <si>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</si>
  <si>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</si>
  <si>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</si>
  <si>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</si>
  <si>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</si>
  <si>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</si>
  <si>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</si>
  <si>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</si>
  <si>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</si>
  <si>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</si>
  <si>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</si>
  <si>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</si>
  <si>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</si>
  <si>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</si>
  <si>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</si>
  <si>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</si>
  <si>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</si>
  <si>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</si>
  <si>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</si>
  <si>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</si>
  <si>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</si>
  <si>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</si>
  <si>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</si>
  <si>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</si>
  <si>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</si>
  <si>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</si>
  <si>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</si>
  <si>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</si>
  <si>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</si>
  <si>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</si>
  <si>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</si>
  <si>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</si>
  <si>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</si>
  <si>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</si>
  <si>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</si>
  <si>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</si>
  <si>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</si>
  <si>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</si>
  <si>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</si>
  <si>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</si>
  <si>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</si>
  <si>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</si>
  <si>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</si>
  <si>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</si>
  <si>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</si>
  <si>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</si>
  <si>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</si>
  <si>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</si>
  <si>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</si>
  <si>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</si>
  <si>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</si>
  <si>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</si>
  <si>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</si>
  <si>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</si>
  <si>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</si>
  <si>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</si>
  <si>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</si>
  <si>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</si>
  <si>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</si>
  <si>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</si>
  <si>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</si>
  <si>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</si>
  <si>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</si>
  <si>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</si>
  <si>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</si>
  <si>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</si>
  <si>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</si>
  <si>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</si>
  <si>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</si>
  <si>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</si>
  <si>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</si>
  <si>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</si>
  <si>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</si>
  <si>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</si>
  <si>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</si>
  <si>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</si>
  <si>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</si>
  <si>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</si>
  <si>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</si>
  <si>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</si>
  <si>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</si>
  <si>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</si>
  <si>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</si>
  <si>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</si>
  <si>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</si>
  <si>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</si>
  <si>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</si>
  <si>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</si>
  <si>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</si>
  <si>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</si>
  <si>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</si>
  <si>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</si>
  <si>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</si>
  <si>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</si>
  <si>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</si>
  <si>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</si>
  <si>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</si>
  <si>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</si>
  <si>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</si>
  <si>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</si>
  <si>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</si>
  <si>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</si>
  <si>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</si>
  <si>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</si>
  <si>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</si>
  <si>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</si>
  <si>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</si>
  <si>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</si>
  <si>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</si>
  <si>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</si>
  <si>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</si>
  <si>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</si>
  <si>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</si>
  <si>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</si>
  <si>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</si>
  <si>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</si>
  <si>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</si>
  <si>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</si>
  <si>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</si>
  <si>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</si>
  <si>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</si>
  <si>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</si>
  <si>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</si>
  <si>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</si>
  <si>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</si>
  <si>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</si>
  <si>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</si>
  <si>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</si>
  <si>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</si>
  <si>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</si>
  <si>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</si>
  <si>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</si>
  <si>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</si>
  <si>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</si>
  <si>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</si>
  <si>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</si>
  <si>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</si>
  <si>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</si>
  <si>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</si>
  <si>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</si>
  <si>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</si>
  <si>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</si>
  <si>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</si>
  <si>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</si>
  <si>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</si>
  <si>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</si>
  <si>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</si>
  <si>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</si>
  <si>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</si>
  <si>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</si>
  <si>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</si>
  <si>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</si>
  <si>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</si>
  <si>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</si>
  <si>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</si>
  <si>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</si>
  <si>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</si>
  <si>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</si>
  <si>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</si>
  <si>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</si>
  <si>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</si>
  <si>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</si>
  <si>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</si>
  <si>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</si>
  <si>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</si>
  <si>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</si>
  <si>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</si>
  <si>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</si>
  <si>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</si>
  <si>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</si>
  <si>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</si>
  <si>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</si>
  <si>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</si>
  <si>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</si>
  <si>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</si>
  <si>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</si>
  <si>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</si>
  <si>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</si>
  <si>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</si>
  <si>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</si>
  <si>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</si>
  <si>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</si>
  <si>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</si>
  <si>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</si>
  <si>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</si>
  <si>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</si>
  <si>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</si>
  <si>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</si>
  <si>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</si>
  <si>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</si>
  <si>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</si>
  <si>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</si>
  <si>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</si>
  <si>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</si>
  <si>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</si>
  <si>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</si>
  <si>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</si>
  <si>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</si>
  <si>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</si>
  <si>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</si>
  <si>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</si>
  <si>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</si>
  <si>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</si>
  <si>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</si>
  <si>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</si>
  <si>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</si>
  <si>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</si>
  <si>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</si>
  <si>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</si>
  <si>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</si>
  <si>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</si>
  <si>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</si>
  <si>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</si>
  <si>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</si>
  <si>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</si>
  <si>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</si>
  <si>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</si>
  <si>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</si>
  <si>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</si>
  <si>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</si>
  <si>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</si>
  <si>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</si>
  <si>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</si>
  <si>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</si>
  <si>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</si>
  <si>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</si>
  <si>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</si>
  <si>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</si>
  <si>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</si>
  <si>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</si>
  <si>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</si>
  <si>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</si>
  <si>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</si>
  <si>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</si>
  <si>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</si>
  <si>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</si>
  <si>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</si>
  <si>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</si>
  <si>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</si>
  <si>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</si>
  <si>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</si>
  <si>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</si>
  <si>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</si>
  <si>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</si>
  <si>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</si>
  <si>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</si>
  <si>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</si>
  <si>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</si>
  <si>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</si>
  <si>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</si>
  <si>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</si>
  <si>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</si>
  <si>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</si>
  <si>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</si>
  <si>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</si>
  <si>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</si>
  <si>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</si>
  <si>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</si>
  <si>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</si>
  <si>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</si>
  <si>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</si>
  <si>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</si>
  <si>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</si>
  <si>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</si>
  <si>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</si>
  <si>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</si>
  <si>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</si>
  <si>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</si>
  <si>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</si>
  <si>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</si>
  <si>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</si>
  <si>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</si>
  <si>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</si>
  <si>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</si>
  <si>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</si>
  <si>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</si>
  <si>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</si>
  <si>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</si>
  <si>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</si>
  <si>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</si>
  <si>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</si>
  <si>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</si>
  <si>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</si>
  <si>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</si>
  <si>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</si>
  <si>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</si>
  <si>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</si>
  <si>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</si>
  <si>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</si>
  <si>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</si>
  <si>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</si>
  <si>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</si>
  <si>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</si>
  <si>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</si>
  <si>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</si>
  <si>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</si>
  <si>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</si>
  <si>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</si>
  <si>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</si>
  <si>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</si>
  <si>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</si>
  <si>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</si>
  <si>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</si>
  <si>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</si>
  <si>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</si>
  <si>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</si>
  <si>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</si>
  <si>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</si>
  <si>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</si>
  <si>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</si>
  <si>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</si>
  <si>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</si>
  <si>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</si>
  <si>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</si>
  <si>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</si>
  <si>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</si>
  <si>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</si>
  <si>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</si>
  <si>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</si>
  <si>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</si>
  <si>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</si>
  <si>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</si>
  <si>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</si>
  <si>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</si>
  <si>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</si>
  <si>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</si>
  <si>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</si>
  <si>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</si>
  <si>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</si>
  <si>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</si>
  <si>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</si>
  <si>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</si>
  <si>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</si>
  <si>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</si>
  <si>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</si>
  <si>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</si>
  <si>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</si>
  <si>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</si>
  <si>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</si>
  <si>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</si>
  <si>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</si>
  <si>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</si>
  <si>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</si>
  <si>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</si>
  <si>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</si>
  <si>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</si>
  <si>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</si>
  <si>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</si>
  <si>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</si>
  <si>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</si>
  <si>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</si>
  <si>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</si>
  <si>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</si>
  <si>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</si>
  <si>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</si>
  <si>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</si>
  <si>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</si>
  <si>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</si>
  <si>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</si>
  <si>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</si>
  <si>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</si>
  <si>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</si>
  <si>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</si>
  <si>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</si>
  <si>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</si>
  <si>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</si>
  <si>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</si>
  <si>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</si>
  <si>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</si>
  <si>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</si>
  <si>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</si>
  <si>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</si>
  <si>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</si>
  <si>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</si>
  <si>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</si>
  <si>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</si>
  <si>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</si>
  <si>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</si>
  <si>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</si>
  <si>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</si>
  <si>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</si>
  <si>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</si>
  <si>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</si>
  <si>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</si>
  <si>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</si>
  <si>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</si>
  <si>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</si>
  <si>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</si>
  <si>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</si>
  <si>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</si>
  <si>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</si>
  <si>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</si>
  <si>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</si>
  <si>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</si>
  <si>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</si>
  <si>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</si>
  <si>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</si>
  <si>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</si>
  <si>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</si>
  <si>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</si>
  <si>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</si>
  <si>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</si>
  <si>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</si>
  <si>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</si>
  <si>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</si>
  <si>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</si>
  <si>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</si>
  <si>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</si>
  <si>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</si>
  <si>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</si>
  <si>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</si>
  <si>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</si>
  <si>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</si>
  <si>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</si>
  <si>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</si>
  <si>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</si>
  <si>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</si>
  <si>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</si>
  <si>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</si>
  <si>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</si>
  <si>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</si>
  <si>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</si>
  <si>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</si>
  <si>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</si>
  <si>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</si>
  <si>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</si>
  <si>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</si>
  <si>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</si>
  <si>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</si>
  <si>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</si>
  <si>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</si>
  <si>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</si>
  <si>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</si>
  <si>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</si>
  <si>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</si>
  <si>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</si>
  <si>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</si>
  <si>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</si>
  <si>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</si>
  <si>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</si>
  <si>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</si>
  <si>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</si>
  <si>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</si>
  <si>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</si>
  <si>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</si>
  <si>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</si>
  <si>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</si>
  <si>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</si>
  <si>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</si>
  <si>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</si>
  <si>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</si>
  <si>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</si>
  <si>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</si>
  <si>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</si>
  <si>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</si>
  <si>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</si>
  <si>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</si>
  <si>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</si>
  <si>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</si>
  <si>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</si>
  <si>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</si>
  <si>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</si>
  <si>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</si>
  <si>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</si>
  <si>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</si>
  <si>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</si>
  <si>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</si>
  <si>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</si>
  <si>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</si>
  <si>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</si>
  <si>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</si>
  <si>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</si>
  <si>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</si>
  <si>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</si>
  <si>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</si>
  <si>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</si>
  <si>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</si>
  <si>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</si>
  <si>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</si>
  <si>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</si>
  <si>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</si>
  <si>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</si>
  <si>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</si>
  <si>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</si>
  <si>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</si>
  <si>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</si>
  <si>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</si>
  <si>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</si>
  <si>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</si>
  <si>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</si>
  <si>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</si>
  <si>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</si>
  <si>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</si>
  <si>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</si>
  <si>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</si>
  <si>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</si>
  <si>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</si>
  <si>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</si>
  <si>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</si>
  <si>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</si>
  <si>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</si>
  <si>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</si>
  <si>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</si>
  <si>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</si>
  <si>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</si>
  <si>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</si>
  <si>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</si>
  <si>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</si>
  <si>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</si>
  <si>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</si>
  <si>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</si>
  <si>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</si>
  <si>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</si>
  <si>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</si>
  <si>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</si>
  <si>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</si>
  <si>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</si>
  <si>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</si>
  <si>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</si>
  <si>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</si>
  <si>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</si>
  <si>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</si>
  <si>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</si>
  <si>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</si>
  <si>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</si>
  <si>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</si>
  <si>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</si>
  <si>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</si>
  <si>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</si>
  <si>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</si>
  <si>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</si>
  <si>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</si>
  <si>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</si>
  <si>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</si>
  <si>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</si>
  <si>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</si>
  <si>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</si>
  <si>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</si>
  <si>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</si>
  <si>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</si>
  <si>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</si>
  <si>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</si>
  <si>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</si>
  <si>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</si>
  <si>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</si>
  <si>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</si>
  <si>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</si>
  <si>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</si>
  <si>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</si>
  <si>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</si>
  <si>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</si>
  <si>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</si>
  <si>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</si>
  <si>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</si>
  <si>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</si>
  <si>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</si>
  <si>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</si>
  <si>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</si>
  <si>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</si>
  <si>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</si>
  <si>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</si>
  <si>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</si>
  <si>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</si>
  <si>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</si>
  <si>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</si>
  <si>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</si>
  <si>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</si>
  <si>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</si>
  <si>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</si>
  <si>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</si>
  <si>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</si>
  <si>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</si>
  <si>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</si>
  <si>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</si>
  <si>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</si>
  <si>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</si>
  <si>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</si>
  <si>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</si>
  <si>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</si>
  <si>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</si>
  <si>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</si>
  <si>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</si>
  <si>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</si>
  <si>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</si>
  <si>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</si>
  <si>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</si>
  <si>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</si>
  <si>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</si>
  <si>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</si>
  <si>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</si>
  <si>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</si>
  <si>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</si>
  <si>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</si>
  <si>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</si>
  <si>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</si>
  <si>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</si>
  <si>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</si>
  <si>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</si>
  <si>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</si>
  <si>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</si>
  <si>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</si>
  <si>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</si>
  <si>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</si>
  <si>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</si>
  <si>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</si>
  <si>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</si>
  <si>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</si>
  <si>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</si>
  <si>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</si>
  <si>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</si>
  <si>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</si>
  <si>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</si>
  <si>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</si>
  <si>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</si>
  <si>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</si>
  <si>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</si>
  <si>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</si>
  <si>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</si>
  <si>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</si>
  <si>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</si>
  <si>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</si>
  <si>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</si>
  <si>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</si>
  <si>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</si>
  <si>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</si>
  <si>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</si>
  <si>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</si>
  <si>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</si>
  <si>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</si>
  <si>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</si>
  <si>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</si>
  <si>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</si>
  <si>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</si>
  <si>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</si>
  <si>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</si>
  <si>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</si>
  <si>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</si>
  <si>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</si>
  <si>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</si>
  <si>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</si>
  <si>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</si>
  <si>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</si>
  <si>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</si>
  <si>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</si>
  <si>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</si>
  <si>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</si>
  <si>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</si>
  <si>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</si>
  <si>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</si>
  <si>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</si>
  <si>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</si>
  <si>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</si>
  <si>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</si>
  <si>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</si>
  <si>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</si>
  <si>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</si>
  <si>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</si>
  <si>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</si>
  <si>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</si>
  <si>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</si>
  <si>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</si>
  <si>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</si>
  <si>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</si>
  <si>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</si>
  <si>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</si>
  <si>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</si>
  <si>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</si>
  <si>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</si>
  <si>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</si>
  <si>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</si>
  <si>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</si>
  <si>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</si>
  <si>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</si>
  <si>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</si>
  <si>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</si>
  <si>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</si>
  <si>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</si>
  <si>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</si>
  <si>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</si>
  <si>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</si>
  <si>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</si>
  <si>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</si>
  <si>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</si>
  <si>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</si>
  <si>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</si>
  <si>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</si>
  <si>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</si>
  <si>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</si>
  <si>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</si>
  <si>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</si>
  <si>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</si>
  <si>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</si>
  <si>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</si>
  <si>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</si>
  <si>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</si>
  <si>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</si>
  <si>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</si>
  <si>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</si>
  <si>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</si>
  <si>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</si>
  <si>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</si>
  <si>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</si>
  <si>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</si>
  <si>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</si>
  <si>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</si>
  <si>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</si>
  <si>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</si>
  <si>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</si>
  <si>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</si>
  <si>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</si>
  <si>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</si>
  <si>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</si>
  <si>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</si>
  <si>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</si>
  <si>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</si>
  <si>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</si>
  <si>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</si>
  <si>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</si>
  <si>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</si>
  <si>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</si>
  <si>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</si>
  <si>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</si>
  <si>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</si>
  <si>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</si>
  <si>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</si>
  <si>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</si>
  <si>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</si>
  <si>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</si>
  <si>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</si>
  <si>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</si>
  <si>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</si>
  <si>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</si>
  <si>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</si>
  <si>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</si>
  <si>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</si>
  <si>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</si>
  <si>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</si>
  <si>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</si>
  <si>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</si>
  <si>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</si>
  <si>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</si>
  <si>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</si>
  <si>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</si>
  <si>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</si>
  <si>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</si>
  <si>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</si>
  <si>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</si>
  <si>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</si>
  <si>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</si>
  <si>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</si>
  <si>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</si>
  <si>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</si>
  <si>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</si>
  <si>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</si>
  <si>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</si>
  <si>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</si>
  <si>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</si>
  <si>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</si>
  <si>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</si>
  <si>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</si>
  <si>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</si>
  <si>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</si>
  <si>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</si>
  <si>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</si>
  <si>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</si>
  <si>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</si>
  <si>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</si>
  <si>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</si>
  <si>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</si>
  <si>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</si>
  <si>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</si>
  <si>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</si>
  <si>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</si>
  <si>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</si>
  <si>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</si>
  <si>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</si>
  <si>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</si>
  <si>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</si>
  <si>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</si>
  <si>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</si>
  <si>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</si>
  <si>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</si>
  <si>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</si>
  <si>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</si>
  <si>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</si>
  <si>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</si>
  <si>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</si>
  <si>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</si>
  <si>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</si>
  <si>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</si>
  <si>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</si>
  <si>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</si>
  <si>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</si>
  <si>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</si>
  <si>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</si>
  <si>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</si>
  <si>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</si>
  <si>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</si>
  <si>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</si>
  <si>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</si>
  <si>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</si>
  <si>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</si>
  <si>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</si>
  <si>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</si>
  <si>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</si>
  <si>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</si>
  <si>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</si>
  <si>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</si>
  <si>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</si>
  <si>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</si>
  <si>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</si>
  <si>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</si>
  <si>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</si>
  <si>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</si>
  <si>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</si>
  <si>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</si>
  <si>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</si>
  <si>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</si>
  <si>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</si>
  <si>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</si>
  <si>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</si>
  <si>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</si>
  <si>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</si>
  <si>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</si>
  <si>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</si>
  <si>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</si>
  <si>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</si>
  <si>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</si>
  <si>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</si>
  <si>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</si>
  <si>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</si>
  <si>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</si>
  <si>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</si>
  <si>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</si>
  <si>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</si>
  <si>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</si>
  <si>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</si>
  <si>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</si>
  <si>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</si>
  <si>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</si>
  <si>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</si>
  <si>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</si>
  <si>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</si>
  <si>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</si>
  <si>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</si>
  <si>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</si>
  <si>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</si>
  <si>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</si>
  <si>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</si>
  <si>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</si>
  <si>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</si>
  <si>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</si>
  <si>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</si>
  <si>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</si>
  <si>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</si>
  <si>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</si>
  <si>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</si>
  <si>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</si>
  <si>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</si>
  <si>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</si>
  <si>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</si>
  <si>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</si>
  <si>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</si>
  <si>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</si>
  <si>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</si>
  <si>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</si>
  <si>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</si>
  <si>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</si>
  <si>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</si>
  <si>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</si>
  <si>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</si>
  <si>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</si>
  <si>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</si>
  <si>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</si>
  <si>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</si>
  <si>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</si>
  <si>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</si>
  <si>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</si>
  <si>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</si>
  <si>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</si>
  <si>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</si>
  <si>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</si>
  <si>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</si>
  <si>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</si>
  <si>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</si>
  <si>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</si>
  <si>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</si>
  <si>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</si>
  <si>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</si>
  <si>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</si>
  <si>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</si>
  <si>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</si>
  <si>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</si>
  <si>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</si>
  <si>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</si>
  <si>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</si>
  <si>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</si>
  <si>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</si>
  <si>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</si>
  <si>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</si>
  <si>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</si>
  <si>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</si>
  <si>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</si>
  <si>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</si>
  <si>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</si>
  <si>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</si>
  <si>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</si>
  <si>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</si>
  <si>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</si>
  <si>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</si>
  <si>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</si>
  <si>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</si>
  <si>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</si>
  <si>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</si>
  <si>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</si>
  <si>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</si>
  <si>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</si>
  <si>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</si>
  <si>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</si>
  <si>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</si>
  <si>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</si>
  <si>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</si>
  <si>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</si>
  <si>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</si>
  <si>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</si>
  <si>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</si>
  <si>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</si>
  <si>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</si>
  <si>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</si>
  <si>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</si>
  <si>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</si>
  <si>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</si>
  <si>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</si>
  <si>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</si>
  <si>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</si>
  <si>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</si>
  <si>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</si>
  <si>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</si>
  <si>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</si>
  <si>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</si>
  <si>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</si>
  <si>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</si>
  <si>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</si>
  <si>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</si>
  <si>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</si>
  <si>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</si>
  <si>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</si>
  <si>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</si>
  <si>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</si>
  <si>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</si>
  <si>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</si>
  <si>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</si>
  <si>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</si>
  <si>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</si>
  <si>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</si>
  <si>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</si>
  <si>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</si>
  <si>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</si>
  <si>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</si>
  <si>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</si>
  <si>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</si>
  <si>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</si>
  <si>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</si>
  <si>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</si>
  <si>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</si>
  <si>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</si>
  <si>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</si>
  <si>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</si>
  <si>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</si>
  <si>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</si>
  <si>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</si>
  <si>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</si>
  <si>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</si>
  <si>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</si>
  <si>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</si>
  <si>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</si>
  <si>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</si>
  <si>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</si>
  <si>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</si>
  <si>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</si>
  <si>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</si>
  <si>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</si>
  <si>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</si>
  <si>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</si>
  <si>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</si>
  <si>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</si>
  <si>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</si>
  <si>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</si>
  <si>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</si>
  <si>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</si>
  <si>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</si>
  <si>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</si>
  <si>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</si>
  <si>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</si>
  <si>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</si>
  <si>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</si>
  <si>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</si>
  <si>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</si>
  <si>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</si>
  <si>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</si>
  <si>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</si>
  <si>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</si>
  <si>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</si>
  <si>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</si>
  <si>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</si>
  <si>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</si>
  <si>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</si>
  <si>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</si>
  <si>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</si>
  <si>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</si>
  <si>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</si>
  <si>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</si>
  <si>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</si>
  <si>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</si>
  <si>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</si>
  <si>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</si>
  <si>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</si>
  <si>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</si>
  <si>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</si>
  <si>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</si>
  <si>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</si>
  <si>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</si>
  <si>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</si>
  <si>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</si>
  <si>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</si>
  <si>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</si>
  <si>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</si>
  <si>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</si>
  <si>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</si>
  <si>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</si>
  <si>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</si>
  <si>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</si>
  <si>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</si>
  <si>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</si>
  <si>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</si>
  <si>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</si>
  <si>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</si>
  <si>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</si>
  <si>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</si>
  <si>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</si>
  <si>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</si>
  <si>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</si>
  <si>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</si>
  <si>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</si>
  <si>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</si>
  <si>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</si>
  <si>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</si>
  <si>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</si>
  <si>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</si>
  <si>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</si>
  <si>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</si>
  <si>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</si>
  <si>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</si>
  <si>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</si>
  <si>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</si>
  <si>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</si>
  <si>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</si>
  <si>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</si>
  <si>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</si>
  <si>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</si>
  <si>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</si>
  <si>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</si>
  <si>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</si>
  <si>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</si>
  <si>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</si>
  <si>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</si>
  <si>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</si>
  <si>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</si>
  <si>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</si>
  <si>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</si>
  <si>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</si>
  <si>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</si>
  <si>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</si>
  <si>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</si>
  <si>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</si>
  <si>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</si>
  <si>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</si>
  <si>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</si>
  <si>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</si>
  <si>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</si>
  <si>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</si>
  <si>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</si>
  <si>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</si>
  <si>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</si>
  <si>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</si>
  <si>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</si>
  <si>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</si>
  <si>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</si>
  <si>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</si>
  <si>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</si>
  <si>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</si>
  <si>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</si>
  <si>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</si>
  <si>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</si>
  <si>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</si>
  <si>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</si>
  <si>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</si>
  <si>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</si>
  <si>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</si>
  <si>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</si>
  <si>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</si>
  <si>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</si>
  <si>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</si>
  <si>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</si>
  <si>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</si>
  <si>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</si>
  <si>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</si>
  <si>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</si>
  <si>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</si>
  <si>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</si>
  <si>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</si>
  <si>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</si>
  <si>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</si>
  <si>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</si>
  <si>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</si>
  <si>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</si>
  <si>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</si>
  <si>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</si>
  <si>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</si>
  <si>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</si>
  <si>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</si>
  <si>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</si>
  <si>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</si>
  <si>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</si>
  <si>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</si>
  <si>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</si>
  <si>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</si>
  <si>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</si>
  <si>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</si>
  <si>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</si>
  <si>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</si>
  <si>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</si>
  <si>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</si>
  <si>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</si>
  <si>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</si>
  <si>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</si>
  <si>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</si>
  <si>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</si>
  <si>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</si>
  <si>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</si>
  <si>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</si>
  <si>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</si>
  <si>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</si>
  <si>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</si>
  <si>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</si>
  <si>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</si>
  <si>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</si>
  <si>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</si>
  <si>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</si>
  <si>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</si>
  <si>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</si>
  <si>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</si>
  <si>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</si>
  <si>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</si>
  <si>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</si>
  <si>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</si>
  <si>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</si>
  <si>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</si>
  <si>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</si>
  <si>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</si>
  <si>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</si>
  <si>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</si>
  <si>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</si>
  <si>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</si>
  <si>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</si>
  <si>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</si>
  <si>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</si>
  <si>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</si>
  <si>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</si>
  <si>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</si>
  <si>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</si>
  <si>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</si>
  <si>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</si>
  <si>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</si>
  <si>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</si>
  <si>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</si>
  <si>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</si>
  <si>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</si>
  <si>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</si>
  <si>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</si>
  <si>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</si>
  <si>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</si>
  <si>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</si>
  <si>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</si>
  <si>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</si>
  <si>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</si>
  <si>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</si>
  <si>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</si>
  <si>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</si>
  <si>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</si>
  <si>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</si>
  <si>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</si>
  <si>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</si>
  <si>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</si>
  <si>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</si>
  <si>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</si>
  <si>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</si>
  <si>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</si>
  <si>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</si>
  <si>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</si>
  <si>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</si>
  <si>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</si>
  <si>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</si>
  <si>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</si>
  <si>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</si>
  <si>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</si>
  <si>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</si>
  <si>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</si>
  <si>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</si>
  <si>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</si>
  <si>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</si>
  <si>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</si>
  <si>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</si>
  <si>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</si>
  <si>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</si>
  <si>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</si>
  <si>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</si>
  <si>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</si>
  <si>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</si>
  <si>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</si>
  <si>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</si>
  <si>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</si>
  <si>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</si>
  <si>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</si>
  <si>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</si>
  <si>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</si>
  <si>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</si>
  <si>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</si>
  <si>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</si>
  <si>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</si>
  <si>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</si>
  <si>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</si>
  <si>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</si>
  <si>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</si>
  <si>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</si>
  <si>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</si>
  <si>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</si>
  <si>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</si>
  <si>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</si>
  <si>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</si>
  <si>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</si>
  <si>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</si>
  <si>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</si>
  <si>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</si>
  <si>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</si>
  <si>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</si>
  <si>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</si>
  <si>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</si>
  <si>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</si>
  <si>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</si>
  <si>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</si>
  <si>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</si>
  <si>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</si>
  <si>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</si>
  <si>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</si>
  <si>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</si>
  <si>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</si>
  <si>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</si>
  <si>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</si>
  <si>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</si>
  <si>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</si>
  <si>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</si>
  <si>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</si>
  <si>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</si>
  <si>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</si>
  <si>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</si>
  <si>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</si>
  <si>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</si>
  <si>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</si>
  <si>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</si>
  <si>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</si>
  <si>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</si>
  <si>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</si>
  <si>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</si>
  <si>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</si>
  <si>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</si>
  <si>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</si>
  <si>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</si>
  <si>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</si>
  <si>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</si>
  <si>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</si>
  <si>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</si>
  <si>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</si>
  <si>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</si>
  <si>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</si>
  <si>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</si>
  <si>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</si>
  <si>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</si>
  <si>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</si>
  <si>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</si>
  <si>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</si>
  <si>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</si>
  <si>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</si>
  <si>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</si>
  <si>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</si>
  <si>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</si>
  <si>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</si>
  <si>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</si>
  <si>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</si>
  <si>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</si>
  <si>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</si>
  <si>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</si>
  <si>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</si>
  <si>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</si>
  <si>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</si>
  <si>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</si>
  <si>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</si>
  <si>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</si>
  <si>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</si>
  <si>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</si>
  <si>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</si>
  <si>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</si>
  <si>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</si>
  <si>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</si>
  <si>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</si>
  <si>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</si>
  <si>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</si>
  <si>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</si>
  <si>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</si>
  <si>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</si>
  <si>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</si>
  <si>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</si>
  <si>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</si>
  <si>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</si>
  <si>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</si>
  <si>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</si>
  <si>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</si>
  <si>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</si>
  <si>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</si>
  <si>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</si>
  <si>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</si>
  <si>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</si>
  <si>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</si>
  <si>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</si>
  <si>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</si>
  <si>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</si>
  <si>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</si>
  <si>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</si>
  <si>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</si>
  <si>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</si>
  <si>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</si>
  <si>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</si>
  <si>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</si>
  <si>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</si>
  <si>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</si>
  <si>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</si>
  <si>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</si>
  <si>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</si>
  <si>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</si>
  <si>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</si>
  <si>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</si>
  <si>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</si>
  <si>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</si>
  <si>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</si>
  <si>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</si>
  <si>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</si>
  <si>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</si>
  <si>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</si>
  <si>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</si>
  <si>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</si>
  <si>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</si>
  <si>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</si>
  <si>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</si>
  <si>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</si>
  <si>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</si>
  <si>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</si>
  <si>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</si>
  <si>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</si>
  <si>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</si>
  <si>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</si>
  <si>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</si>
  <si>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</si>
  <si>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</si>
  <si>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</si>
  <si>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</si>
  <si>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</si>
  <si>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</si>
  <si>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</si>
  <si>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</si>
  <si>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</si>
  <si>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</si>
  <si>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</si>
  <si>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</si>
  <si>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</si>
  <si>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</si>
  <si>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</si>
  <si>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</si>
  <si>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</si>
  <si>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</si>
  <si>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</si>
  <si>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</si>
  <si>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</si>
  <si>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</si>
  <si>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</si>
  <si>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</si>
  <si>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</si>
  <si>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</si>
  <si>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</si>
  <si>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</si>
  <si>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</si>
  <si>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</si>
  <si>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</si>
  <si>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</si>
  <si>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</si>
  <si>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</si>
  <si>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</si>
  <si>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</si>
  <si>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</si>
  <si>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</si>
  <si>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</si>
  <si>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</si>
  <si>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</si>
  <si>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</si>
  <si>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</si>
  <si>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</si>
  <si>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</si>
  <si>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</si>
  <si>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</si>
  <si>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</si>
  <si>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</si>
  <si>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</si>
  <si>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</si>
  <si>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</si>
  <si>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</si>
  <si>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</si>
  <si>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</si>
  <si>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</si>
  <si>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</si>
  <si>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</si>
  <si>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</si>
  <si>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</si>
  <si>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</si>
  <si>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</si>
  <si>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</si>
  <si>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</si>
  <si>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</si>
  <si>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</si>
  <si>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</si>
  <si>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</si>
  <si>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</si>
  <si>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</si>
  <si>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</si>
  <si>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</si>
  <si>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</si>
  <si>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</si>
  <si>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</si>
  <si>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</si>
  <si>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</si>
  <si>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</si>
  <si>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</si>
  <si>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</si>
  <si>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</si>
  <si>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</si>
  <si>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</si>
  <si>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</si>
  <si>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</si>
  <si>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</si>
  <si>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</si>
  <si>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</si>
  <si>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</si>
  <si>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</si>
  <si>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</si>
  <si>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</si>
  <si>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</si>
  <si>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</si>
  <si>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</si>
  <si>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</si>
  <si>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</si>
  <si>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</si>
  <si>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</si>
  <si>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</si>
  <si>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</si>
  <si>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</si>
  <si>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</si>
  <si>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</si>
  <si>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</si>
  <si>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</si>
  <si>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</si>
  <si>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</si>
  <si>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</si>
  <si>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</si>
  <si>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</si>
  <si>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</si>
  <si>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</si>
  <si>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</si>
  <si>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</si>
  <si>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</si>
  <si>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</si>
  <si>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</si>
  <si>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</si>
  <si>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</si>
  <si>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</si>
  <si>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</si>
  <si>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</si>
  <si>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</si>
  <si>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</si>
  <si>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</si>
  <si>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</si>
  <si>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</si>
  <si>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</si>
  <si>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</si>
  <si>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</si>
  <si>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</si>
  <si>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</si>
  <si>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</si>
  <si>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</si>
  <si>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</si>
  <si>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</si>
  <si>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</si>
  <si>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</si>
  <si>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</si>
  <si>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</si>
  <si>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</si>
  <si>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</si>
  <si>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</si>
  <si>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</si>
  <si>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</si>
  <si>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</si>
  <si>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</si>
  <si>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</si>
  <si>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</si>
  <si>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</si>
  <si>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</si>
  <si>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</si>
  <si>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</si>
  <si>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</si>
  <si>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</si>
  <si>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</si>
  <si>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</si>
  <si>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</si>
  <si>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</si>
  <si>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</si>
  <si>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</si>
  <si>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</si>
  <si>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</si>
  <si>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</si>
  <si>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</si>
  <si>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</si>
  <si>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</si>
  <si>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</si>
  <si>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</si>
  <si>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</si>
  <si>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</si>
  <si>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</si>
  <si>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</si>
  <si>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</si>
  <si>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</si>
  <si>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</si>
  <si>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</si>
  <si>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</si>
  <si>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</si>
  <si>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</si>
  <si>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</si>
  <si>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</si>
  <si>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</si>
  <si>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</si>
  <si>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</si>
  <si>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</si>
  <si>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</si>
  <si>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</si>
  <si>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</si>
  <si>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</si>
  <si>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</si>
  <si>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</si>
  <si>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</si>
  <si>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</si>
  <si>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</si>
  <si>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</si>
  <si>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</si>
  <si>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</si>
  <si>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</si>
  <si>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</si>
  <si>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</si>
  <si>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</si>
  <si>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</si>
  <si>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</si>
  <si>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</si>
  <si>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</si>
  <si>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</si>
  <si>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</si>
  <si>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</si>
  <si>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</si>
  <si>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</si>
  <si>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</si>
  <si>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</si>
  <si>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</si>
  <si>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</si>
  <si>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</si>
  <si>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</si>
  <si>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</si>
  <si>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</si>
  <si>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</si>
  <si>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</si>
  <si>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</si>
  <si>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</si>
  <si>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</si>
  <si>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</si>
  <si>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</si>
  <si>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</si>
  <si>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</si>
  <si>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</si>
  <si>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</si>
  <si>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</si>
  <si>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</si>
  <si>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</si>
  <si>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</si>
  <si>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</si>
  <si>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</si>
  <si>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</si>
  <si>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</si>
  <si>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</si>
  <si>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</si>
  <si>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</si>
  <si>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</si>
  <si>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</si>
  <si>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</si>
  <si>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</si>
  <si>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</si>
  <si>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</si>
  <si>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</si>
  <si>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</si>
  <si>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</si>
  <si>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</si>
  <si>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</si>
  <si>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</si>
  <si>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</si>
  <si>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</si>
  <si>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</si>
  <si>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</si>
  <si>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</si>
  <si>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</si>
  <si>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</si>
  <si>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</si>
  <si>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</si>
  <si>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</si>
  <si>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</si>
  <si>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</si>
  <si>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</si>
  <si>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</si>
  <si>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</si>
  <si>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</si>
  <si>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</si>
  <si>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</si>
  <si>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</si>
  <si>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</si>
  <si>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</si>
  <si>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</si>
  <si>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</si>
  <si>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</si>
  <si>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</si>
  <si>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</si>
  <si>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</si>
  <si>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</si>
  <si>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</si>
  <si>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</si>
  <si>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</si>
  <si>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</si>
  <si>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</si>
  <si>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</si>
  <si>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</si>
  <si>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</si>
  <si>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</si>
  <si>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</si>
  <si>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</si>
  <si>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</si>
  <si>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</si>
  <si>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</si>
  <si>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</si>
  <si>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</si>
  <si>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</si>
  <si>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</si>
  <si>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</si>
  <si>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</si>
  <si>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</si>
  <si>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</si>
  <si>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</si>
  <si>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</si>
  <si>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</si>
  <si>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</si>
  <si>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</si>
  <si>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</si>
  <si>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</si>
  <si>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</si>
  <si>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</si>
  <si>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</si>
  <si>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</si>
  <si>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</si>
  <si>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</si>
  <si>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</si>
  <si>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</si>
  <si>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</si>
  <si>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</si>
  <si>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</si>
  <si>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</si>
  <si>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</si>
  <si>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</si>
  <si>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</si>
  <si>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</si>
  <si>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</si>
  <si>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</si>
  <si>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</si>
  <si>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</si>
  <si>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</si>
  <si>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</si>
  <si>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</si>
  <si>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</si>
  <si>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</si>
  <si>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</si>
  <si>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</si>
  <si>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</si>
  <si>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</si>
  <si>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</si>
  <si>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</si>
  <si>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</si>
  <si>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</si>
  <si>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</si>
  <si>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</si>
  <si>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</si>
  <si>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</si>
  <si>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</si>
  <si>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</si>
  <si>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</si>
  <si>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</si>
  <si>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</si>
  <si>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</si>
  <si>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</si>
  <si>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</si>
  <si>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</si>
  <si>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</si>
  <si>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</si>
  <si>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</si>
  <si>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</si>
  <si>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</si>
  <si>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</si>
  <si>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</si>
  <si>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</si>
  <si>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</si>
  <si>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</si>
  <si>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</si>
  <si>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</si>
  <si>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</si>
  <si>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</si>
  <si>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</si>
  <si>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</si>
  <si>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</si>
  <si>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</si>
  <si>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</si>
  <si>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</si>
  <si>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</si>
  <si>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</si>
  <si>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</si>
  <si>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</si>
  <si>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</si>
  <si>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</si>
  <si>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</si>
  <si>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</si>
  <si>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</si>
  <si>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</si>
  <si>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</si>
  <si>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</si>
  <si>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</si>
  <si>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</si>
  <si>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</si>
  <si>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</si>
  <si>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</si>
  <si>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</si>
  <si>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</si>
  <si>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</si>
  <si>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</si>
  <si>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</si>
  <si>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</si>
  <si>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</si>
  <si>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</si>
  <si>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</si>
  <si>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</si>
  <si>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</si>
  <si>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</si>
  <si>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</si>
  <si>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</si>
  <si>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</si>
  <si>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</si>
  <si>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</si>
  <si>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</si>
  <si>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</si>
  <si>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</si>
  <si>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</si>
  <si>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</si>
  <si>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</si>
  <si>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</si>
  <si>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</si>
  <si>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</si>
  <si>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</si>
  <si>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</si>
  <si>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</si>
  <si>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</si>
  <si>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</si>
  <si>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</si>
  <si>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</si>
  <si>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</si>
  <si>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</si>
  <si>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</si>
  <si>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</si>
  <si>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</si>
  <si>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</si>
  <si>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</si>
  <si>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</si>
  <si>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</si>
  <si>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</si>
  <si>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</si>
  <si>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</si>
  <si>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</si>
  <si>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</si>
  <si>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</si>
  <si>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</si>
  <si>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</si>
  <si>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</si>
  <si>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</si>
  <si>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</si>
  <si>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</si>
  <si>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</si>
  <si>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</si>
  <si>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</si>
  <si>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</si>
  <si>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</si>
  <si>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</si>
  <si>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</si>
  <si>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</si>
  <si>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</si>
  <si>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</si>
  <si>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</si>
  <si>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</si>
  <si>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</si>
  <si>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</si>
  <si>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</si>
  <si>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</si>
  <si>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</si>
  <si>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</si>
  <si>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</si>
  <si>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</si>
  <si>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</si>
  <si>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</si>
  <si>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</si>
  <si>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</si>
  <si>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</si>
  <si>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</si>
  <si>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</si>
  <si>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</si>
  <si>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</si>
  <si>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</si>
  <si>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</si>
  <si>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</si>
  <si>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</si>
  <si>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</si>
  <si>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</si>
  <si>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</si>
  <si>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</si>
  <si>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</si>
  <si>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</si>
  <si>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</si>
  <si>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</si>
  <si>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</si>
  <si>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</si>
  <si>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</si>
  <si>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</si>
  <si>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</si>
  <si>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</si>
  <si>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</si>
  <si>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</si>
  <si>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</si>
  <si>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</si>
  <si>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</si>
  <si>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</si>
  <si>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</si>
  <si>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</si>
  <si>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</si>
  <si>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</si>
  <si>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</si>
  <si>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</si>
  <si>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</si>
  <si>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</si>
  <si>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</si>
  <si>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</si>
  <si>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</si>
  <si>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</si>
  <si>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</si>
  <si>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</si>
  <si>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</si>
  <si>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</si>
  <si>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</si>
  <si>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</si>
  <si>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</si>
  <si>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</si>
  <si>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</si>
  <si>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</si>
  <si>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</si>
  <si>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</si>
  <si>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</si>
  <si>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</si>
  <si>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</si>
  <si>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</si>
  <si>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</si>
  <si>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</si>
  <si>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</si>
  <si>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</si>
  <si>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</si>
  <si>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</si>
  <si>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</si>
  <si>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</si>
  <si>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</si>
  <si>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</si>
  <si>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</si>
  <si>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</si>
  <si>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</si>
  <si>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</si>
  <si>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</si>
  <si>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</si>
  <si>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</si>
  <si>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</si>
  <si>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</si>
  <si>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</si>
  <si>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</si>
  <si>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</si>
  <si>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</si>
  <si>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</si>
  <si>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</si>
  <si>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</si>
  <si>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</si>
  <si>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</si>
  <si>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</si>
  <si>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</si>
  <si>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</si>
  <si>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</si>
  <si>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</si>
  <si>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</si>
  <si>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</si>
  <si>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</si>
  <si>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</si>
  <si>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</si>
  <si>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</si>
  <si>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</si>
  <si>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</si>
  <si>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</si>
  <si>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</si>
  <si>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</si>
  <si>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</si>
  <si>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</si>
  <si>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</si>
  <si>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</si>
  <si>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</si>
  <si>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</si>
  <si>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</si>
  <si>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</si>
  <si>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</si>
  <si>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</si>
  <si>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</si>
  <si>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</si>
  <si>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</si>
  <si>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</si>
  <si>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</si>
  <si>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</si>
  <si>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</si>
  <si>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</si>
  <si>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</si>
  <si>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</si>
  <si>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</si>
  <si>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</si>
  <si>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</si>
  <si>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</si>
  <si>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</si>
  <si>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</si>
  <si>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</si>
  <si>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</si>
  <si>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</si>
  <si>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</si>
  <si>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</si>
  <si>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</si>
  <si>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</si>
  <si>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</si>
  <si>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</si>
  <si>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</si>
  <si>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</si>
  <si>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</si>
  <si>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</si>
  <si>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</si>
  <si>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</si>
  <si>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</si>
  <si>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</si>
  <si>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</si>
  <si>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</si>
  <si>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</si>
  <si>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</si>
  <si>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</si>
  <si>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</si>
  <si>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</si>
  <si>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</si>
  <si>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</si>
  <si>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</si>
  <si>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</si>
  <si>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</si>
  <si>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</si>
  <si>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</si>
  <si>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</si>
  <si>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</si>
  <si>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</si>
  <si>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</si>
  <si>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</si>
  <si>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</si>
  <si>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</si>
  <si>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</si>
  <si>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</si>
  <si>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</si>
  <si>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</si>
  <si>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</si>
  <si>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</si>
  <si>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</si>
  <si>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</si>
  <si>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</si>
  <si>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</si>
  <si>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</si>
  <si>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</si>
  <si>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</si>
  <si>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</si>
  <si>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</si>
  <si>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</si>
  <si>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</si>
  <si>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</si>
  <si>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</si>
  <si>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</si>
  <si>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</si>
  <si>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</si>
  <si>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</si>
  <si>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</si>
  <si>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</si>
  <si>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</si>
  <si>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</si>
  <si>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</si>
  <si>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</si>
  <si>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</si>
  <si>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</si>
  <si>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</si>
  <si>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</si>
  <si>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</si>
  <si>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</si>
  <si>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</si>
  <si>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</si>
  <si>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</si>
  <si>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</si>
  <si>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</si>
  <si>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</si>
  <si>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</si>
  <si>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</si>
  <si>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</si>
  <si>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</si>
  <si>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</si>
  <si>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</si>
  <si>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</si>
  <si>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</si>
  <si>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</si>
  <si>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</si>
  <si>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</si>
  <si>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</si>
  <si>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</si>
  <si>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</si>
  <si>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</si>
  <si>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</si>
  <si>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</si>
  <si>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</si>
  <si>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</si>
  <si>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</si>
  <si>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</si>
  <si>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</si>
  <si>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</si>
  <si>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</si>
  <si>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</si>
  <si>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</si>
  <si>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</si>
  <si>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</si>
  <si>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</si>
  <si>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</si>
  <si>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</si>
  <si>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</si>
  <si>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</si>
  <si>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</si>
  <si>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</si>
  <si>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</si>
  <si>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</si>
  <si>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</si>
  <si>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</si>
  <si>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</si>
  <si>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</si>
  <si>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</si>
  <si>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</si>
  <si>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</si>
  <si>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</si>
  <si>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</si>
  <si>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</si>
  <si>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</si>
  <si>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</si>
  <si>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</si>
  <si>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</si>
  <si>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</si>
  <si>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</si>
  <si>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</si>
  <si>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</si>
  <si>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</si>
  <si>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</si>
  <si>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</si>
  <si>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</si>
  <si>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</si>
  <si>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</si>
  <si>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</si>
  <si>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</si>
  <si>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</si>
  <si>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</si>
  <si>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</si>
  <si>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</si>
  <si>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</si>
  <si>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</si>
  <si>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</si>
  <si>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</si>
  <si>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</si>
  <si>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</si>
  <si>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</si>
  <si>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</si>
  <si>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</si>
  <si>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</si>
  <si>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</si>
  <si>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</si>
  <si>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</si>
  <si>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</si>
  <si>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</si>
  <si>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</si>
  <si>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</si>
  <si>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</si>
  <si>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</si>
  <si>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</si>
  <si>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</si>
  <si>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</si>
  <si>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</si>
  <si>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</si>
  <si>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</si>
  <si>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</si>
  <si>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</si>
  <si>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</si>
  <si>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</si>
  <si>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</si>
  <si>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</si>
  <si>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</si>
  <si>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</si>
  <si>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</si>
  <si>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</si>
  <si>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</si>
  <si>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</si>
  <si>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</si>
  <si>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</si>
  <si>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</si>
  <si>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</si>
  <si>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</si>
  <si>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</si>
  <si>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</si>
  <si>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</si>
  <si>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</si>
  <si>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</si>
  <si>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</si>
  <si>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</si>
  <si>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</si>
  <si>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</si>
  <si>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</si>
  <si>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</si>
  <si>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</si>
  <si>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</si>
  <si>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</si>
  <si>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</si>
  <si>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</si>
  <si>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</si>
  <si>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</si>
  <si>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</si>
  <si>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</si>
  <si>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</si>
  <si>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</si>
  <si>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</si>
  <si>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</si>
  <si>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</si>
  <si>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</si>
  <si>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</si>
  <si>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</si>
  <si>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</si>
  <si>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</si>
  <si>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</si>
  <si>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</si>
  <si>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</si>
  <si>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</si>
  <si>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</si>
  <si>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</si>
  <si>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</si>
  <si>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</si>
  <si>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</si>
  <si>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</si>
  <si>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</si>
  <si>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</si>
  <si>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</si>
  <si>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</si>
  <si>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</si>
  <si>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</si>
  <si>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</si>
  <si>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</si>
  <si>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</si>
  <si>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</si>
  <si>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</si>
  <si>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</si>
  <si>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</si>
  <si>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</si>
  <si>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</si>
  <si>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</si>
  <si>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</si>
  <si>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</si>
  <si>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</si>
  <si>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</si>
  <si>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</si>
  <si>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</si>
  <si>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</si>
  <si>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</si>
  <si>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</si>
  <si>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</si>
  <si>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</si>
  <si>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</si>
  <si>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</si>
  <si>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</si>
  <si>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</si>
  <si>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</si>
  <si>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</si>
  <si>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</si>
  <si>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</si>
  <si>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</si>
  <si>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</si>
  <si>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</si>
  <si>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</si>
  <si>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</si>
  <si>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</si>
  <si>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</si>
  <si>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</si>
  <si>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</si>
  <si>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</si>
  <si>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</si>
  <si>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</si>
  <si>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</si>
  <si>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</si>
  <si>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</si>
  <si>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</si>
  <si>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</si>
  <si>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</si>
  <si>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</si>
  <si>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</si>
  <si>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</si>
  <si>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</si>
  <si>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</si>
  <si>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</si>
  <si>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</si>
  <si>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</si>
  <si>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</si>
  <si>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</si>
  <si>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</si>
  <si>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</si>
  <si>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</si>
  <si>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</si>
  <si>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</si>
  <si>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</si>
  <si>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</si>
  <si>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</si>
  <si>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</si>
  <si>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</si>
  <si>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</si>
  <si>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</si>
  <si>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</si>
  <si>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</si>
  <si>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</si>
  <si>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</si>
  <si>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</si>
  <si>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</si>
  <si>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</si>
  <si>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</si>
  <si>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</si>
  <si>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</si>
  <si>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</si>
  <si>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</si>
  <si>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</si>
  <si>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</si>
  <si>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</si>
  <si>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</si>
  <si>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</si>
  <si>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</si>
  <si>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</si>
  <si>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</si>
  <si>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</si>
  <si>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</si>
  <si>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</si>
  <si>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</si>
  <si>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</si>
  <si>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</si>
  <si>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</si>
  <si>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</si>
  <si>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</si>
  <si>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</si>
  <si>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</si>
  <si>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</si>
  <si>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</si>
  <si>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</si>
  <si>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</si>
  <si>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</si>
  <si>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</si>
  <si>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</si>
  <si>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</si>
  <si>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</si>
  <si>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</si>
  <si>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</si>
  <si>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</si>
  <si>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</si>
  <si>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</si>
  <si>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</si>
  <si>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</si>
  <si>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</si>
  <si>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</si>
  <si>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</si>
  <si>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</si>
  <si>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</si>
  <si>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</si>
  <si>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</si>
  <si>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</si>
  <si>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</si>
  <si>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</si>
  <si>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</si>
  <si>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</si>
  <si>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</si>
  <si>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</si>
  <si>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</si>
  <si>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</si>
  <si>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</si>
  <si>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</si>
  <si>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</si>
  <si>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</si>
  <si>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</si>
  <si>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</si>
  <si>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</si>
  <si>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</si>
  <si>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</si>
  <si>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</si>
  <si>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</si>
  <si>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</si>
  <si>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</si>
  <si>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</si>
  <si>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</si>
  <si>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</si>
  <si>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</si>
  <si>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</si>
  <si>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</si>
  <si>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</si>
  <si>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</si>
  <si>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</si>
  <si>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</si>
  <si>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</si>
  <si>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</si>
  <si>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</si>
  <si>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</si>
  <si>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</si>
  <si>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</si>
  <si>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</si>
  <si>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</si>
  <si>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</si>
  <si>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</si>
  <si>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</si>
  <si>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</si>
  <si>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</si>
  <si>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</si>
  <si>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</si>
  <si>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</si>
  <si>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</si>
  <si>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</si>
  <si>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</si>
  <si>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</si>
  <si>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</si>
  <si>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</si>
  <si>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</si>
  <si>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</si>
  <si>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</si>
  <si>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</si>
  <si>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</si>
  <si>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</si>
  <si>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</si>
  <si>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</si>
  <si>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</si>
  <si>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</si>
  <si>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</si>
  <si>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</si>
  <si>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</si>
  <si>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</si>
  <si>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</si>
  <si>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</si>
  <si>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</si>
  <si>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</si>
  <si>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</si>
  <si>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</si>
  <si>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</si>
  <si>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</si>
  <si>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</si>
  <si>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</si>
  <si>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</si>
  <si>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</si>
  <si>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</si>
  <si>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</si>
  <si>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</si>
  <si>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</si>
  <si>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</si>
  <si>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</si>
  <si>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</si>
  <si>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</si>
  <si>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</si>
  <si>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</si>
  <si>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</si>
  <si>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</si>
  <si>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</si>
  <si>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</si>
  <si>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</si>
  <si>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</si>
  <si>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</si>
  <si>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</si>
  <si>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</si>
  <si>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</si>
  <si>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</si>
  <si>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</si>
  <si>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</si>
  <si>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</si>
  <si>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</si>
  <si>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</si>
  <si>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</si>
  <si>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</si>
  <si>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</si>
  <si>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</si>
  <si>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</si>
  <si>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</si>
  <si>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</si>
  <si>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</si>
  <si>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</si>
  <si>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</si>
  <si>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</si>
  <si>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</si>
  <si>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</si>
  <si>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</si>
  <si>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</si>
  <si>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</si>
  <si>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</si>
  <si>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</si>
  <si>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</si>
  <si>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</si>
  <si>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</si>
  <si>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</si>
  <si>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</si>
  <si>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</si>
  <si>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</si>
  <si>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</si>
  <si>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</si>
  <si>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</si>
  <si>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</si>
  <si>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</si>
  <si>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</si>
  <si>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</si>
  <si>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</si>
  <si>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</si>
  <si>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</si>
  <si>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</si>
  <si>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</si>
  <si>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</si>
  <si>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</si>
  <si>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</si>
  <si>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</si>
  <si>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</si>
  <si>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</si>
  <si>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</si>
  <si>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</si>
  <si>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</si>
  <si>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</si>
  <si>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</si>
  <si>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</si>
  <si>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</si>
  <si>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</si>
  <si>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</si>
  <si>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</si>
  <si>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</si>
  <si>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</si>
  <si>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</si>
  <si>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</si>
  <si>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</si>
  <si>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</si>
  <si>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</si>
  <si>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</si>
  <si>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</si>
  <si>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</si>
  <si>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</si>
  <si>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</si>
  <si>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</si>
  <si>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</si>
  <si>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</si>
  <si>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</si>
  <si>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</si>
  <si>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</si>
  <si>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</si>
  <si>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</si>
  <si>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</si>
  <si>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</si>
  <si>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</si>
  <si>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</si>
  <si>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</si>
  <si>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</si>
  <si>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</si>
  <si>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</si>
  <si>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</si>
  <si>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</si>
  <si>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</si>
  <si>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</si>
  <si>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</si>
  <si>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</si>
  <si>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</si>
  <si>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</si>
  <si>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</si>
  <si>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</si>
  <si>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</si>
  <si>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</si>
  <si>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</si>
  <si>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</si>
  <si>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</si>
  <si>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</si>
  <si>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</si>
  <si>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</si>
  <si>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</si>
  <si>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</si>
  <si>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</si>
  <si>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</si>
  <si>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</si>
  <si>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</si>
  <si>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</si>
  <si>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</si>
  <si>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</si>
  <si>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</si>
  <si>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</si>
  <si>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</si>
  <si>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</si>
  <si>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</si>
  <si>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</si>
  <si>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</si>
  <si>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</si>
  <si>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</si>
  <si>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</si>
  <si>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</si>
  <si>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</si>
  <si>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</si>
  <si>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</si>
  <si>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</si>
  <si>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</si>
  <si>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</si>
  <si>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</si>
  <si>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</si>
  <si>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</si>
  <si>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</si>
  <si>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</si>
  <si>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</si>
  <si>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</si>
  <si>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</si>
  <si>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</si>
  <si>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</si>
  <si>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</si>
  <si>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</si>
  <si>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</si>
  <si>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</si>
  <si>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</si>
  <si>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</si>
  <si>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</si>
  <si>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</si>
  <si>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</si>
  <si>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</si>
  <si>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</si>
  <si>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</si>
  <si>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</si>
  <si>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</si>
  <si>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</si>
  <si>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</si>
  <si>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</si>
  <si>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</si>
  <si>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</si>
  <si>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</si>
  <si>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</si>
  <si>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</si>
  <si>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</si>
  <si>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</si>
  <si>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</si>
  <si>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</si>
  <si>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</si>
  <si>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</si>
  <si>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</si>
  <si>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</si>
  <si>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</si>
  <si>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</si>
  <si>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</si>
  <si>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</si>
  <si>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</si>
  <si>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</si>
  <si>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</si>
  <si>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</si>
  <si>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</si>
  <si>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</si>
  <si>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</si>
  <si>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</si>
  <si>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</si>
  <si>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</si>
  <si>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</si>
  <si>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</si>
  <si>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</si>
  <si>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</si>
  <si>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</si>
  <si>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</si>
  <si>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</si>
  <si>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</si>
  <si>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</si>
  <si>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</si>
  <si>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</si>
  <si>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</si>
  <si>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</si>
  <si>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</si>
  <si>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</si>
  <si>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</si>
  <si>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</si>
  <si>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</si>
  <si>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</si>
  <si>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</si>
  <si>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</si>
  <si>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</si>
  <si>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</si>
  <si>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</si>
  <si>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</si>
  <si>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</si>
  <si>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</si>
  <si>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</si>
  <si>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</si>
  <si>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</si>
  <si>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</si>
  <si>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</si>
  <si>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</si>
  <si>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</si>
  <si>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</si>
  <si>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</si>
  <si>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</si>
  <si>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</si>
  <si>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</si>
  <si>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</si>
  <si>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</si>
  <si>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</si>
  <si>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</si>
  <si>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</si>
  <si>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</si>
  <si>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</si>
  <si>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</si>
  <si>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</si>
  <si>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</si>
  <si>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</si>
  <si>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</si>
  <si>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</si>
  <si>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</si>
  <si>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</si>
  <si>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</si>
  <si>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</si>
  <si>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</si>
  <si>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</si>
  <si>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</si>
  <si>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</si>
  <si>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</si>
  <si>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</si>
  <si>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</si>
  <si>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</si>
  <si>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</si>
  <si>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</si>
  <si>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</si>
  <si>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</si>
  <si>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</si>
  <si>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</si>
  <si>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</si>
  <si>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</si>
  <si>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</si>
  <si>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</si>
  <si>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</si>
  <si>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</si>
  <si>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</si>
  <si>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</si>
  <si>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</si>
  <si>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</si>
  <si>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</si>
  <si>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</si>
  <si>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</si>
  <si>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</si>
  <si>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</si>
  <si>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</si>
  <si>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</si>
  <si>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</si>
  <si>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</si>
  <si>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</si>
  <si>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</si>
  <si>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</si>
  <si>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</si>
  <si>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</si>
  <si>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</si>
  <si>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</si>
  <si>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</si>
  <si>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</si>
  <si>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</si>
  <si>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</si>
  <si>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</si>
  <si>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</si>
  <si>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</si>
  <si>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</si>
  <si>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</si>
  <si>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</si>
  <si>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</si>
  <si>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</si>
  <si>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</si>
  <si>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</si>
  <si>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</si>
  <si>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</si>
  <si>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</si>
  <si>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</si>
  <si>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</si>
  <si>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</si>
  <si>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</si>
  <si>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</si>
  <si>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</si>
  <si>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</si>
  <si>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</si>
  <si>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</si>
  <si>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</si>
  <si>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</si>
  <si>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</si>
  <si>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</si>
  <si>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</si>
  <si>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</si>
  <si>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</si>
  <si>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</si>
  <si>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</si>
  <si>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</si>
  <si>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</si>
  <si>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</si>
  <si>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</si>
  <si>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</si>
  <si>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</si>
  <si>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</si>
  <si>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</si>
  <si>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</si>
  <si>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</si>
  <si>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</si>
  <si>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</si>
  <si>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</si>
  <si>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</si>
  <si>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</si>
  <si>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</si>
  <si>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</si>
  <si>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</si>
  <si>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</si>
  <si>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</si>
  <si>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</si>
  <si>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</si>
  <si>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</si>
  <si>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</si>
  <si>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</si>
  <si>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</si>
  <si>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</si>
  <si>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</si>
  <si>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</si>
  <si>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</si>
  <si>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</si>
  <si>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</si>
  <si>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</si>
  <si>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</si>
  <si>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</si>
  <si>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</si>
  <si>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</si>
  <si>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</si>
  <si>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</si>
  <si>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</si>
  <si>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</si>
  <si>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</si>
  <si>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</si>
  <si>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</si>
  <si>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</si>
  <si>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</si>
  <si>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</si>
  <si>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</si>
  <si>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</si>
  <si>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</si>
  <si>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</si>
  <si>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</si>
  <si>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</si>
  <si>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</si>
  <si>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</si>
  <si>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</si>
  <si>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</si>
  <si>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</si>
  <si>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</si>
  <si>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</si>
  <si>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</si>
  <si>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</si>
  <si>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</si>
  <si>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</si>
  <si>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</si>
  <si>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</si>
  <si>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</si>
  <si>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</si>
  <si>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</si>
  <si>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</si>
  <si>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</si>
  <si>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</si>
  <si>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</si>
  <si>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</si>
  <si>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</si>
  <si>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</si>
  <si>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</si>
  <si>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</si>
  <si>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</si>
  <si>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</si>
  <si>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</si>
  <si>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</si>
  <si>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</si>
  <si>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</si>
  <si>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</si>
  <si>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</si>
  <si>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</si>
  <si>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</si>
  <si>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</si>
  <si>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</si>
  <si>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</si>
  <si>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</si>
  <si>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</si>
  <si>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</si>
  <si>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</si>
  <si>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</si>
  <si>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</si>
  <si>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</si>
  <si>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</si>
  <si>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</si>
  <si>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</si>
  <si>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</si>
  <si>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</si>
  <si>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</si>
  <si>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</si>
  <si>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</si>
  <si>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</si>
  <si>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</si>
  <si>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</si>
  <si>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</si>
  <si>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</si>
  <si>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</si>
  <si>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</si>
  <si>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</si>
  <si>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</si>
  <si>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</si>
  <si>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</si>
  <si>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</si>
  <si>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</si>
  <si>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</si>
  <si>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</si>
  <si>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</si>
  <si>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</si>
  <si>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</si>
  <si>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</si>
  <si>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</si>
  <si>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</si>
  <si>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</si>
  <si>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</si>
  <si>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</si>
  <si>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</si>
  <si>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</si>
  <si>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</si>
  <si>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</si>
  <si>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</si>
  <si>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</si>
  <si>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</si>
  <si>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</si>
  <si>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</si>
  <si>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</si>
  <si>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</si>
  <si>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</si>
  <si>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</si>
  <si>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</si>
  <si>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</si>
  <si>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</si>
  <si>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</si>
  <si>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</si>
  <si>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</si>
  <si>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</si>
  <si>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</si>
  <si>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</si>
  <si>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</si>
  <si>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</si>
  <si>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</si>
  <si>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</si>
  <si>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</si>
  <si>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</si>
  <si>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</si>
  <si>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</si>
  <si>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</si>
  <si>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</si>
  <si>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</si>
  <si>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</si>
  <si>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</si>
  <si>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</si>
  <si>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</si>
  <si>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</si>
  <si>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</si>
  <si>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</si>
  <si>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</si>
  <si>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</si>
  <si>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</si>
  <si>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</si>
  <si>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</si>
  <si>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</si>
  <si>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</si>
  <si>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</si>
  <si>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</si>
  <si>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</si>
  <si>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</si>
  <si>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</si>
  <si>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</si>
  <si>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</si>
  <si>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</si>
  <si>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</si>
  <si>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</si>
  <si>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</si>
  <si>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</si>
  <si>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</si>
  <si>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</si>
  <si>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</si>
  <si>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</si>
  <si>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</si>
  <si>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</si>
  <si>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</si>
  <si>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</si>
  <si>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</si>
  <si>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</si>
  <si>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</si>
  <si>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</si>
  <si>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</si>
  <si>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</si>
  <si>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</si>
  <si>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</si>
  <si>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</si>
  <si>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</si>
  <si>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</si>
  <si>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</si>
  <si>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</si>
  <si>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</si>
  <si>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</si>
  <si>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</si>
  <si>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</si>
  <si>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</si>
  <si>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</si>
  <si>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</si>
  <si>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</si>
  <si>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</si>
  <si>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</si>
  <si>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</si>
  <si>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</si>
  <si>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</si>
  <si>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</si>
  <si>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</si>
  <si>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</si>
  <si>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</si>
  <si>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</si>
  <si>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</si>
  <si>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</si>
  <si>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</si>
  <si>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</si>
  <si>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</si>
  <si>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</si>
  <si>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</si>
  <si>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</si>
  <si>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</si>
  <si>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</si>
  <si>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</si>
  <si>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</si>
  <si>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</si>
  <si>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</si>
  <si>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</si>
  <si>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</si>
  <si>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</si>
  <si>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</si>
  <si>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</si>
  <si>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</si>
  <si>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</si>
  <si>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</si>
  <si>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</si>
  <si>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</si>
  <si>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</si>
  <si>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</si>
  <si>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</si>
  <si>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</si>
  <si>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</si>
  <si>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</si>
  <si>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</si>
  <si>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</si>
  <si>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</si>
  <si>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</si>
  <si>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</si>
  <si>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</si>
  <si>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</si>
  <si>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</si>
  <si>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</si>
  <si>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</si>
  <si>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</si>
  <si>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</si>
  <si>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</si>
  <si>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</si>
  <si>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</si>
  <si>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</si>
  <si>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</si>
  <si>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</si>
  <si>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</si>
  <si>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</si>
  <si>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</si>
  <si>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</si>
  <si>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</si>
  <si>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</si>
  <si>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</si>
  <si>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</si>
  <si>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</si>
  <si>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</si>
  <si>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</si>
  <si>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</si>
  <si>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</si>
  <si>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</si>
  <si>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</si>
  <si>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</si>
  <si>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</si>
  <si>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</si>
  <si>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</si>
  <si>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</si>
  <si>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</si>
  <si>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</si>
  <si>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</si>
  <si>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</si>
  <si>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</si>
  <si>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</si>
  <si>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</si>
  <si>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</si>
  <si>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</si>
  <si>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</si>
  <si>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</si>
  <si>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</si>
  <si>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</si>
  <si>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</si>
  <si>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</si>
  <si>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</si>
  <si>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</si>
  <si>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</si>
  <si>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</si>
  <si>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</si>
  <si>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</si>
  <si>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</si>
  <si>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</si>
  <si>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</si>
  <si>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</si>
  <si>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</si>
  <si>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</si>
  <si>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</si>
  <si>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</si>
  <si>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</si>
  <si>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</si>
  <si>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</si>
  <si>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</si>
  <si>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</si>
  <si>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</si>
  <si>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</si>
  <si>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</si>
  <si>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</si>
  <si>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</si>
  <si>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</si>
  <si>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</si>
  <si>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</si>
  <si>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</si>
  <si>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</si>
  <si>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</si>
  <si>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</si>
  <si>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</si>
  <si>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</si>
  <si>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</si>
  <si>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</si>
  <si>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</si>
  <si>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</si>
  <si>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</si>
  <si>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</si>
  <si>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</si>
  <si>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</si>
  <si>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</si>
  <si>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</si>
  <si>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</si>
  <si>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</si>
  <si>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</si>
  <si>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</si>
  <si>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</si>
  <si>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</si>
  <si>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</si>
  <si>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</si>
  <si>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</si>
  <si>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</si>
  <si>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</si>
  <si>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</si>
  <si>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</si>
  <si>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</si>
  <si>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</si>
  <si>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</si>
  <si>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</si>
  <si>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</si>
  <si>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</si>
  <si>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</si>
  <si>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</si>
  <si>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</si>
  <si>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</si>
  <si>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</si>
  <si>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</si>
  <si>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</si>
  <si>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</si>
  <si>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</si>
  <si>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</si>
  <si>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</si>
  <si>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</si>
  <si>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</si>
  <si>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</si>
  <si>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</si>
  <si>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</si>
  <si>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</si>
  <si>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</si>
  <si>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</si>
  <si>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</si>
  <si>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</si>
  <si>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</si>
  <si>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</si>
  <si>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</si>
  <si>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</si>
  <si>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</si>
  <si>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</si>
  <si>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</si>
  <si>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</si>
  <si>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</si>
  <si>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</si>
  <si>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</si>
  <si>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</si>
  <si>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</si>
  <si>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</si>
  <si>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</si>
  <si>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</si>
  <si>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</si>
  <si>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</si>
  <si>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</si>
  <si>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</si>
  <si>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</si>
  <si>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</si>
  <si>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</si>
  <si>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</si>
  <si>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</si>
  <si>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</si>
  <si>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</si>
  <si>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</si>
  <si>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</si>
  <si>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</si>
  <si>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</si>
  <si>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</si>
  <si>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</si>
  <si>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</si>
  <si>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</si>
  <si>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</si>
  <si>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</si>
  <si>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</si>
  <si>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</si>
  <si>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</si>
  <si>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</si>
  <si>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</si>
  <si>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</si>
  <si>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</si>
  <si>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</si>
  <si>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</si>
  <si>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</si>
  <si>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</si>
  <si>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</si>
  <si>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</si>
  <si>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</si>
  <si>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</si>
  <si>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</si>
  <si>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</si>
  <si>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</si>
  <si>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</si>
  <si>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</si>
  <si>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</si>
  <si>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</si>
  <si>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</si>
  <si>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</si>
  <si>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</si>
  <si>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</si>
  <si>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</si>
  <si>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</si>
  <si>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</si>
  <si>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</si>
  <si>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</si>
  <si>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</si>
  <si>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</si>
  <si>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</si>
  <si>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</si>
  <si>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</si>
  <si>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</si>
  <si>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</si>
  <si>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</si>
  <si>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</si>
  <si>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</si>
  <si>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</si>
  <si>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</si>
  <si>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</si>
  <si>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</si>
  <si>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</si>
  <si>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</si>
  <si>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</si>
  <si>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</si>
  <si>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</si>
  <si>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</si>
  <si>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</si>
  <si>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</si>
  <si>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</si>
  <si>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</si>
  <si>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</si>
  <si>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</si>
  <si>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</si>
  <si>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</si>
  <si>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</si>
  <si>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</si>
  <si>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</si>
  <si>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</si>
  <si>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</si>
  <si>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</si>
  <si>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</si>
  <si>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</si>
  <si>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</si>
  <si>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</si>
  <si>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</si>
  <si>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</si>
  <si>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</si>
  <si>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</si>
  <si>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</si>
  <si>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</si>
  <si>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</si>
  <si>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</si>
  <si>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</si>
  <si>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</si>
  <si>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</si>
  <si>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</si>
  <si>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</si>
  <si>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</si>
  <si>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</si>
  <si>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</si>
  <si>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</si>
  <si>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</si>
  <si>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</si>
  <si>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</si>
  <si>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</si>
  <si>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</si>
  <si>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</si>
  <si>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</si>
  <si>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</si>
  <si>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</si>
  <si>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</si>
  <si>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</si>
  <si>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</si>
  <si>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</si>
  <si>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</si>
  <si>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</si>
  <si>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</si>
  <si>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</si>
  <si>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</si>
  <si>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</si>
  <si>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</si>
  <si>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</si>
  <si>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</si>
  <si>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</si>
  <si>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</si>
  <si>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</si>
  <si>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</si>
  <si>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</si>
  <si>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</si>
  <si>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</si>
  <si>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</si>
  <si>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</si>
  <si>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</si>
  <si>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</si>
  <si>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</si>
  <si>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</si>
  <si>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</si>
  <si>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</si>
  <si>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</si>
  <si>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</si>
  <si>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</si>
  <si>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</si>
  <si>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</si>
  <si>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</si>
  <si>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</si>
  <si>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</si>
  <si>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</si>
  <si>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</si>
  <si>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</si>
  <si>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</si>
  <si>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</si>
  <si>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</si>
  <si>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</si>
  <si>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</si>
  <si>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</si>
  <si>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</si>
  <si>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</si>
  <si>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</si>
  <si>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</si>
  <si>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</si>
  <si>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</si>
  <si>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</si>
  <si>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</si>
  <si>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</si>
  <si>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</si>
  <si>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</si>
  <si>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</si>
  <si>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</si>
  <si>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</si>
  <si>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</si>
  <si>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</si>
  <si>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</si>
  <si>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</si>
  <si>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</si>
  <si>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</si>
  <si>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</si>
  <si>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</si>
  <si>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</si>
  <si>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</si>
  <si>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</si>
  <si>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</si>
  <si>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</si>
  <si>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</si>
  <si>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</si>
  <si>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</si>
  <si>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</si>
  <si>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</si>
  <si>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</si>
  <si>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</si>
  <si>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</si>
  <si>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</si>
  <si>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</si>
  <si>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</si>
  <si>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</si>
  <si>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</si>
  <si>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</si>
  <si>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</si>
  <si>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</si>
  <si>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</si>
  <si>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</si>
  <si>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</si>
  <si>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</si>
  <si>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</si>
  <si>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</si>
  <si>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</si>
  <si>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</si>
  <si>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</si>
  <si>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</si>
  <si>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</si>
  <si>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</si>
  <si>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</si>
  <si>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</si>
  <si>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</si>
  <si>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</si>
  <si>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</si>
  <si>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</si>
  <si>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</si>
  <si>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</si>
  <si>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</si>
  <si>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</si>
  <si>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</si>
  <si>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</si>
  <si>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</si>
  <si>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</si>
  <si>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</si>
  <si>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</si>
  <si>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</si>
  <si>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</si>
  <si>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</si>
  <si>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</si>
  <si>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</si>
  <si>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</si>
  <si>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</si>
  <si>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</si>
  <si>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</si>
  <si>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</si>
  <si>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</si>
  <si>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</si>
  <si>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</si>
  <si>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</si>
  <si>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</si>
  <si>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</si>
  <si>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</si>
  <si>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</si>
  <si>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</si>
  <si>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</si>
  <si>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</si>
  <si>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</si>
  <si>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</si>
  <si>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</si>
  <si>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</si>
  <si>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</si>
  <si>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</si>
  <si>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</si>
  <si>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</si>
  <si>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</si>
  <si>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</si>
  <si>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</si>
  <si>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</si>
  <si>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</si>
  <si>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</si>
  <si>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</si>
  <si>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</si>
  <si>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</si>
  <si>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</si>
  <si>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</si>
  <si>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</si>
  <si>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</si>
  <si>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</si>
  <si>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</si>
  <si>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</si>
  <si>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</si>
  <si>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</si>
  <si>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</si>
  <si>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</si>
  <si>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</si>
  <si>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</si>
  <si>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</si>
  <si>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</si>
  <si>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</si>
  <si>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</si>
  <si>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</si>
  <si>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</si>
  <si>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</si>
  <si>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</si>
  <si>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</si>
  <si>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</si>
  <si>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</si>
  <si>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</si>
  <si>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</si>
  <si>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</si>
  <si>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</si>
  <si>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</si>
  <si>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</si>
  <si>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</si>
  <si>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</si>
  <si>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</si>
  <si>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</si>
  <si>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</si>
  <si>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</si>
  <si>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</si>
  <si>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</si>
  <si>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</si>
  <si>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</si>
  <si>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</si>
  <si>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</si>
  <si>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</si>
  <si>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</si>
  <si>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</si>
  <si>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</si>
  <si>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</si>
  <si>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</si>
  <si>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</si>
  <si>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</si>
  <si>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</si>
  <si>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</si>
  <si>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</si>
  <si>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</si>
  <si>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</si>
  <si>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</si>
  <si>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</si>
  <si>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</si>
  <si>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</si>
  <si>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</si>
  <si>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</si>
  <si>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</si>
  <si>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</si>
  <si>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</si>
  <si>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</si>
  <si>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</si>
  <si>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</si>
  <si>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</si>
  <si>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</si>
  <si>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</si>
  <si>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</si>
  <si>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</si>
  <si>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</si>
  <si>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</si>
  <si>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</si>
  <si>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</si>
  <si>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</si>
  <si>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</si>
  <si>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</si>
  <si>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</si>
  <si>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</si>
  <si>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</si>
  <si>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</si>
  <si>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</si>
  <si>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</si>
  <si>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</si>
  <si>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</si>
  <si>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</si>
  <si>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</si>
  <si>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</si>
  <si>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</si>
  <si>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</si>
  <si>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</si>
  <si>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</si>
  <si>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</si>
  <si>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</si>
  <si>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</si>
  <si>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</si>
  <si>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</si>
  <si>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</si>
  <si>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</si>
  <si>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</si>
  <si>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</si>
  <si>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</si>
  <si>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</si>
  <si>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</si>
  <si>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</si>
  <si>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</si>
  <si>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</si>
  <si>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</si>
  <si>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</si>
  <si>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</si>
  <si>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</si>
  <si>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</si>
  <si>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</si>
  <si>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</si>
  <si>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</si>
  <si>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</si>
  <si>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</si>
  <si>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</si>
  <si>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</si>
  <si>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</si>
  <si>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</si>
  <si>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</si>
  <si>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</si>
  <si>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</si>
  <si>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</si>
  <si>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</si>
  <si>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</si>
  <si>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</si>
  <si>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</si>
  <si>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</si>
  <si>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</si>
  <si>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</si>
  <si>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</si>
  <si>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</si>
  <si>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</si>
  <si>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</si>
  <si>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</si>
  <si>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</si>
  <si>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</si>
  <si>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</si>
  <si>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</si>
  <si>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</si>
  <si>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</si>
  <si>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</si>
  <si>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</si>
  <si>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</si>
  <si>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</si>
  <si>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</si>
  <si>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</si>
  <si>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</si>
  <si>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</si>
  <si>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</si>
  <si>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</si>
  <si>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</si>
  <si>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</si>
  <si>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</si>
  <si>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</si>
  <si>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</si>
  <si>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</si>
  <si>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</si>
  <si>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</si>
  <si>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</si>
  <si>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</si>
  <si>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</si>
  <si>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</si>
  <si>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</si>
  <si>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</si>
  <si>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</si>
  <si>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</si>
  <si>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</si>
  <si>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</si>
  <si>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</si>
  <si>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</si>
  <si>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</si>
  <si>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</si>
  <si>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</si>
  <si>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</si>
  <si>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</si>
  <si>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</si>
  <si>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</si>
  <si>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</si>
  <si>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</si>
  <si>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</si>
  <si>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</si>
  <si>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</si>
  <si>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</si>
  <si>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</si>
  <si>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</si>
  <si>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</si>
  <si>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</si>
  <si>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</si>
  <si>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</si>
  <si>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</si>
  <si>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</si>
  <si>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</si>
  <si>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</si>
  <si>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</si>
  <si>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</si>
  <si>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</si>
  <si>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</si>
  <si>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</si>
  <si>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</si>
  <si>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</si>
  <si>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</si>
  <si>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</si>
  <si>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</si>
  <si>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</si>
  <si>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</si>
  <si>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</si>
  <si>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</si>
  <si>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</si>
  <si>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</si>
  <si>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</si>
  <si>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</si>
  <si>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</si>
  <si>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</si>
  <si>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</si>
  <si>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</si>
  <si>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</si>
  <si>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</si>
  <si>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</si>
  <si>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</si>
  <si>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</si>
  <si>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</si>
  <si>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</si>
  <si>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</si>
  <si>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</si>
  <si>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</si>
  <si>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</si>
  <si>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</si>
  <si>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</si>
  <si>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</si>
  <si>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</si>
  <si>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</si>
  <si>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</si>
  <si>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</si>
  <si>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</si>
  <si>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</si>
  <si>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</si>
  <si>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</si>
  <si>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</si>
  <si>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</si>
  <si>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</si>
  <si>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</si>
  <si>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</si>
  <si>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</si>
  <si>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</si>
  <si>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</si>
  <si>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</si>
  <si>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</si>
  <si>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</si>
  <si>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</si>
  <si>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</si>
  <si>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</si>
  <si>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</si>
  <si>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</si>
  <si>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</si>
  <si>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</si>
  <si>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</si>
  <si>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</si>
  <si>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</si>
  <si>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</si>
  <si>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</si>
  <si>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</si>
  <si>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</si>
  <si>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</si>
  <si>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</si>
  <si>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</si>
  <si>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</si>
  <si>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</si>
  <si>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</si>
  <si>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</si>
  <si>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</si>
  <si>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</si>
  <si>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</si>
  <si>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</si>
  <si>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</si>
  <si>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</si>
  <si>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</si>
  <si>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</si>
  <si>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</si>
  <si>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</si>
  <si>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</si>
  <si>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</si>
  <si>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</si>
  <si>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</si>
  <si>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</si>
  <si>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</si>
  <si>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</si>
  <si>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</si>
  <si>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</si>
  <si>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</si>
  <si>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</si>
  <si>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</si>
  <si>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</si>
  <si>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</si>
  <si>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</si>
  <si>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</si>
  <si>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</si>
  <si>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</si>
  <si>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</si>
  <si>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</si>
  <si>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</si>
  <si>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</si>
  <si>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</si>
  <si>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</si>
  <si>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</si>
  <si>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</si>
  <si>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</si>
  <si>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</si>
  <si>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</si>
  <si>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</si>
  <si>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</si>
  <si>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</si>
  <si>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</si>
  <si>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</si>
  <si>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</si>
  <si>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</si>
  <si>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</si>
  <si>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</si>
  <si>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</si>
  <si>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</si>
  <si>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</si>
  <si>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</si>
  <si>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</si>
  <si>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</si>
  <si>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</si>
  <si>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</si>
  <si>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</si>
  <si>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</si>
  <si>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</si>
  <si>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</si>
  <si>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</si>
  <si>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</si>
  <si>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</si>
  <si>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</si>
  <si>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</si>
  <si>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</si>
  <si>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</si>
  <si>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</si>
  <si>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</si>
  <si>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</si>
  <si>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</si>
  <si>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</si>
  <si>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</si>
  <si>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</si>
  <si>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</si>
  <si>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</si>
  <si>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</si>
  <si>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</si>
  <si>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</si>
  <si>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</si>
  <si>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</si>
  <si>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</si>
  <si>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</si>
  <si>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</si>
  <si>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</si>
  <si>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</si>
  <si>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</si>
  <si>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</si>
  <si>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</si>
  <si>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</si>
  <si>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</si>
  <si>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</si>
  <si>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</si>
  <si>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</si>
  <si>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</si>
  <si>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</si>
  <si>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</si>
  <si>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</si>
  <si>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</si>
  <si>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</si>
  <si>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</si>
  <si>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</si>
  <si>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</si>
  <si>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</si>
  <si>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</si>
  <si>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</si>
  <si>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</si>
  <si>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</si>
  <si>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</si>
  <si>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</si>
  <si>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</si>
  <si>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</si>
  <si>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</si>
  <si>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</si>
  <si>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</si>
  <si>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</si>
  <si>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</si>
  <si>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</si>
  <si>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</si>
  <si>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</si>
  <si>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</si>
  <si>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</si>
  <si>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</si>
  <si>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</si>
  <si>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</si>
  <si>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</si>
  <si>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</si>
  <si>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</si>
  <si>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</si>
  <si>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</si>
  <si>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</si>
  <si>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</si>
  <si>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</si>
  <si>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</si>
  <si>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</si>
  <si>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</si>
  <si>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</si>
  <si>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</si>
  <si>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</si>
  <si>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</si>
  <si>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</si>
  <si>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</si>
  <si>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</si>
  <si>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</si>
  <si>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</si>
  <si>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</si>
  <si>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</si>
  <si>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</si>
  <si>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</si>
  <si>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</si>
  <si>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</si>
  <si>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</si>
  <si>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</si>
  <si>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</si>
  <si>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</si>
  <si>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</si>
  <si>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</si>
  <si>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</si>
  <si>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</si>
  <si>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</si>
  <si>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</si>
  <si>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</si>
  <si>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</si>
  <si>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</si>
  <si>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</si>
  <si>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</si>
  <si>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</si>
  <si>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</si>
  <si>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</si>
  <si>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</si>
  <si>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</si>
  <si>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</si>
  <si>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</si>
  <si>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</si>
  <si>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</si>
  <si>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</si>
  <si>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</si>
  <si>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</si>
  <si>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</si>
  <si>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</si>
  <si>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</si>
  <si>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</si>
  <si>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</si>
  <si>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</si>
  <si>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</si>
  <si>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</si>
  <si>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</si>
  <si>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</si>
  <si>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</si>
  <si>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</si>
  <si>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</si>
  <si>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</si>
  <si>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</si>
  <si>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</si>
  <si>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</si>
  <si>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</si>
  <si>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</si>
  <si>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</si>
  <si>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</si>
  <si>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</si>
  <si>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</si>
  <si>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</si>
  <si>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</si>
  <si>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</si>
  <si>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</si>
  <si>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</si>
  <si>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</si>
  <si>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</si>
  <si>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</si>
  <si>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</si>
  <si>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</si>
  <si>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</si>
  <si>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</si>
  <si>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</si>
  <si>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</si>
  <si>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</si>
  <si>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</si>
  <si>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</si>
  <si>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</si>
  <si>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</si>
  <si>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</si>
  <si>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</si>
  <si>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</si>
  <si>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</si>
  <si>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</si>
  <si>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</si>
  <si>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</si>
  <si>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</si>
  <si>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</si>
  <si>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</si>
  <si>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</si>
  <si>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</si>
  <si>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</si>
  <si>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</si>
  <si>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</si>
  <si>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</si>
  <si>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</si>
  <si>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</si>
  <si>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</si>
  <si>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</si>
  <si>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</si>
  <si>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</si>
  <si>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</si>
  <si>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</si>
  <si>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</si>
  <si>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</si>
  <si>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</si>
  <si>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</si>
  <si>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</si>
  <si>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</si>
  <si>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</si>
  <si>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</si>
  <si>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</si>
  <si>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</si>
  <si>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</si>
  <si>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</si>
  <si>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</si>
  <si>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</si>
  <si>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</si>
  <si>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</si>
  <si>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</si>
  <si>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</si>
  <si>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</si>
  <si>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</si>
  <si>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</si>
  <si>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</si>
  <si>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</si>
  <si>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</si>
  <si>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</si>
  <si>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</si>
  <si>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</si>
  <si>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</si>
  <si>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</si>
  <si>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</si>
  <si>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</si>
  <si>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</si>
  <si>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</si>
  <si>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</si>
  <si>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</si>
  <si>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</si>
  <si>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</si>
  <si>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</si>
  <si>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</si>
  <si>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</si>
  <si>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</si>
  <si>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</si>
  <si>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</si>
  <si>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</si>
  <si>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</si>
  <si>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</si>
  <si>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</si>
  <si>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</si>
  <si>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</si>
  <si>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</si>
  <si>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</si>
  <si>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</si>
  <si>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</si>
  <si>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</si>
  <si>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</si>
  <si>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</si>
  <si>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</si>
  <si>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</si>
  <si>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</si>
  <si>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</si>
  <si>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</si>
  <si>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</si>
  <si>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</si>
  <si>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</si>
  <si>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</si>
  <si>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</si>
  <si>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</si>
  <si>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</si>
  <si>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</si>
  <si>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</si>
  <si>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</si>
  <si>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</si>
  <si>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</si>
  <si>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</si>
  <si>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</si>
  <si>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</si>
  <si>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</si>
  <si>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</si>
  <si>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</si>
  <si>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</si>
  <si>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</si>
  <si>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</si>
  <si>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</si>
  <si>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</si>
  <si>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</si>
  <si>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</si>
  <si>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</si>
  <si>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</si>
  <si>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</si>
  <si>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</si>
  <si>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</si>
  <si>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</si>
  <si>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</si>
  <si>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</si>
  <si>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</si>
  <si>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</si>
  <si>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</si>
  <si>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</si>
  <si>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</si>
  <si>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</si>
  <si>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</si>
  <si>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</si>
  <si>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</si>
  <si>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</si>
  <si>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</si>
  <si>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</si>
  <si>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</si>
  <si>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</si>
  <si>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</si>
  <si>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</si>
  <si>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</si>
  <si>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</si>
  <si>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</si>
  <si>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</si>
  <si>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</si>
  <si>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</si>
  <si>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</si>
  <si>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</si>
  <si>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</si>
  <si>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</si>
  <si>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</si>
  <si>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</si>
  <si>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</si>
  <si>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</si>
  <si>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</si>
  <si>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</si>
  <si>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</si>
  <si>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</si>
  <si>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</si>
  <si>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</si>
  <si>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</si>
  <si>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</si>
  <si>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</si>
  <si>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</si>
  <si>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</si>
  <si>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</si>
  <si>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</si>
  <si>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</si>
  <si>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</si>
  <si>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</si>
  <si>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</si>
  <si>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</si>
  <si>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</si>
  <si>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</si>
  <si>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</si>
  <si>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</si>
  <si>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</si>
  <si>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</si>
  <si>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</si>
  <si>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</si>
  <si>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</si>
  <si>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</si>
  <si>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</si>
  <si>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</si>
  <si>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</si>
  <si>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</si>
  <si>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</si>
  <si>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</si>
  <si>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</si>
  <si>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</si>
  <si>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</si>
  <si>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</si>
  <si>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</si>
  <si>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</si>
  <si>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</si>
  <si>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</si>
  <si>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</si>
  <si>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</si>
  <si>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</si>
  <si>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</si>
  <si>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</si>
  <si>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</si>
  <si>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</si>
  <si>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</si>
  <si>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</si>
  <si>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</si>
  <si>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</si>
  <si>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</si>
  <si>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</si>
  <si>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</si>
  <si>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</si>
  <si>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</si>
  <si>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</si>
  <si>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</si>
  <si>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</si>
  <si>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</si>
  <si>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</si>
  <si>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</si>
  <si>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</si>
  <si>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</si>
  <si>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</si>
  <si>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</si>
  <si>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</si>
  <si>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</si>
  <si>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</si>
  <si>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</si>
  <si>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</si>
  <si>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</si>
  <si>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</si>
  <si>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</si>
  <si>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</si>
  <si>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</si>
  <si>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</si>
  <si>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</si>
  <si>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</si>
  <si>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</si>
  <si>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</si>
  <si>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</si>
  <si>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</si>
  <si>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</si>
  <si>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</si>
  <si>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</si>
  <si>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</si>
  <si>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</si>
  <si>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</si>
  <si>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</si>
  <si>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</si>
  <si>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</si>
  <si>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</si>
  <si>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</si>
  <si>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</si>
  <si>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</si>
  <si>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</si>
  <si>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</si>
  <si>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</si>
  <si>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</si>
  <si>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</si>
  <si>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</si>
  <si>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</si>
  <si>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</si>
  <si>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</si>
  <si>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</si>
  <si>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</si>
  <si>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</si>
  <si>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</si>
  <si>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</si>
  <si>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</si>
  <si>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</si>
  <si>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</si>
  <si>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</si>
  <si>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</si>
  <si>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</si>
  <si>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</si>
  <si>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</si>
  <si>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</si>
  <si>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</si>
  <si>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</si>
  <si>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</si>
  <si>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</si>
  <si>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</si>
  <si>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</si>
  <si>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</si>
  <si>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</si>
  <si>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</si>
  <si>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</si>
  <si>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</si>
  <si>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</si>
  <si>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</si>
  <si>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</si>
  <si>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</si>
  <si>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</si>
  <si>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</si>
  <si>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</si>
  <si>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</si>
  <si>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</si>
  <si>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</si>
  <si>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</si>
  <si>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</si>
  <si>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</si>
  <si>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</si>
  <si>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</si>
  <si>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</si>
  <si>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</si>
  <si>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</si>
  <si>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</si>
  <si>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</si>
  <si>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</si>
  <si>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</si>
  <si>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</si>
  <si>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</si>
  <si>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</si>
  <si>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2015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</si>
  <si>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</si>
  <si>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</si>
  <si>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</si>
  <si>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</si>
  <si>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</si>
  <si>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</si>
  <si>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</si>
  <si>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</si>
  <si>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</si>
  <si>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</si>
  <si>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</si>
  <si>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</si>
  <si>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</si>
  <si>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</si>
  <si>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</si>
  <si>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</si>
  <si>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</si>
  <si>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</si>
  <si>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</si>
  <si>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</si>
  <si>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</si>
  <si>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</si>
  <si>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Percentge Failed</t>
  </si>
  <si>
    <t>Sum of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</si>
</sst>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7">
    <dxf>
      <fill>
        <patternFill>
          <bgColor rgb="FF8A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8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9-4F63-B6DD-C8BB586190B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49-4F63-B6DD-C8BB586190B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49-4F63-B6DD-C8BB586190B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49-4F63-B6DD-C8BB5861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349663"/>
        <c:axId val="613909663"/>
      </c:barChart>
      <c:catAx>
        <c:axId val="69734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09663"/>
        <c:crosses val="autoZero"/>
        <c:auto val="1"/>
        <c:lblAlgn val="ctr"/>
        <c:lblOffset val="100"/>
        <c:noMultiLvlLbl val="0"/>
      </c:catAx>
      <c:valAx>
        <c:axId val="6139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3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9-4985-82A2-11277284201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9-4985-82A2-11277284201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9-4985-82A2-11277284201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19-4985-82A2-11277284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060367"/>
        <c:axId val="613912575"/>
      </c:barChart>
      <c:catAx>
        <c:axId val="6140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12575"/>
        <c:crosses val="autoZero"/>
        <c:auto val="1"/>
        <c:lblAlgn val="ctr"/>
        <c:lblOffset val="100"/>
        <c:noMultiLvlLbl val="0"/>
      </c:catAx>
      <c:valAx>
        <c:axId val="6139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1-4412-B5C9-F98471F9DA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1-4412-B5C9-F98471F9DA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51-4412-B5C9-F98471F9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665631"/>
        <c:axId val="611380559"/>
      </c:lineChart>
      <c:catAx>
        <c:axId val="7036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80559"/>
        <c:crosses val="autoZero"/>
        <c:auto val="1"/>
        <c:lblAlgn val="ctr"/>
        <c:lblOffset val="100"/>
        <c:noMultiLvlLbl val="0"/>
      </c:catAx>
      <c:valAx>
        <c:axId val="6113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[StarterBook.xlsx]Bonus!PivotTable4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Bonus!$B$20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Bonus!$A$21:$A$33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Bonus!$B$21:$B$33</c:f>
              <c:numCache>
                <c:formatCode>General</c:formatCode>
                <c:ptCount val="12"/>
                <c:pt idx="0">
                  <c:v>66.005665722379604</c:v>
                </c:pt>
                <c:pt idx="1">
                  <c:v>47.578347578347582</c:v>
                </c:pt>
                <c:pt idx="2">
                  <c:v>46.766169154228855</c:v>
                </c:pt>
                <c:pt idx="3">
                  <c:v>41.891891891891895</c:v>
                </c:pt>
                <c:pt idx="4">
                  <c:v>40.145985401459853</c:v>
                </c:pt>
                <c:pt idx="5">
                  <c:v>39.024390243902438</c:v>
                </c:pt>
                <c:pt idx="6">
                  <c:v>47.272727272727273</c:v>
                </c:pt>
                <c:pt idx="7">
                  <c:v>47.619047619047613</c:v>
                </c:pt>
                <c:pt idx="8">
                  <c:v>28.571428571428569</c:v>
                </c:pt>
                <c:pt idx="9">
                  <c:v>53.146853146853147</c:v>
                </c:pt>
                <c:pt idx="10">
                  <c:v>19.36936936936937</c:v>
                </c:pt>
                <c:pt idx="11">
                  <c:v>71.081677704194263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8-4934-93F4-DA3489B5D1B7}"/>
            </c:ext>
          </c:extLst>
        </c:ser>
        <c:ser>
          <c:idx val="1"/>
          <c:order val="1"/>
          <c:tx>
            <c:strRef>
              <c:f>Bonus!$C$20</c:f>
              <c:strCache>
                <c:ptCount val="1"/>
                <c:pt idx="0">
                  <c:v>Sum of Percentge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Bonus!$A$21:$A$33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Bonus!$C$21:$C$33</c:f>
              <c:numCache>
                <c:formatCode>General</c:formatCode>
                <c:ptCount val="12"/>
                <c:pt idx="0">
                  <c:v>29.745042492917843</c:v>
                </c:pt>
                <c:pt idx="1">
                  <c:v>41.025641025641022</c:v>
                </c:pt>
                <c:pt idx="2">
                  <c:v>44.776119402985074</c:v>
                </c:pt>
                <c:pt idx="3">
                  <c:v>48.648648648648653</c:v>
                </c:pt>
                <c:pt idx="4">
                  <c:v>46.715328467153284</c:v>
                </c:pt>
                <c:pt idx="5">
                  <c:v>45.121951219512198</c:v>
                </c:pt>
                <c:pt idx="6">
                  <c:v>40</c:v>
                </c:pt>
                <c:pt idx="7">
                  <c:v>38.095238095238095</c:v>
                </c:pt>
                <c:pt idx="8">
                  <c:v>52.380952380952387</c:v>
                </c:pt>
                <c:pt idx="9">
                  <c:v>39.58041958041958</c:v>
                </c:pt>
                <c:pt idx="10">
                  <c:v>58.108108108108105</c:v>
                </c:pt>
                <c:pt idx="11">
                  <c:v>24.944812362030905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8-4934-93F4-DA3489B5D1B7}"/>
            </c:ext>
          </c:extLst>
        </c:ser>
        <c:ser>
          <c:idx val="2"/>
          <c:order val="2"/>
          <c:tx>
            <c:strRef>
              <c:f>Bonus!$D$20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Bonus!$A$21:$A$33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Bonus!$D$21:$D$33</c:f>
              <c:numCache>
                <c:formatCode>General</c:formatCode>
                <c:ptCount val="12"/>
                <c:pt idx="0">
                  <c:v>4.2492917847025495</c:v>
                </c:pt>
                <c:pt idx="1">
                  <c:v>11.396011396011396</c:v>
                </c:pt>
                <c:pt idx="2">
                  <c:v>8.4577114427860707</c:v>
                </c:pt>
                <c:pt idx="3">
                  <c:v>9.4594594594594597</c:v>
                </c:pt>
                <c:pt idx="4">
                  <c:v>13.138686131386862</c:v>
                </c:pt>
                <c:pt idx="5">
                  <c:v>15.853658536585366</c:v>
                </c:pt>
                <c:pt idx="6">
                  <c:v>12.727272727272727</c:v>
                </c:pt>
                <c:pt idx="7">
                  <c:v>14.285714285714285</c:v>
                </c:pt>
                <c:pt idx="8">
                  <c:v>19.047619047619047</c:v>
                </c:pt>
                <c:pt idx="9">
                  <c:v>7.2727272727272725</c:v>
                </c:pt>
                <c:pt idx="10">
                  <c:v>22.522522522522522</c:v>
                </c:pt>
                <c:pt idx="11">
                  <c:v>3.9735099337748347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8-4934-93F4-DA3489B5D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242799"/>
        <c:axId val="611623055"/>
      </c:lineChart>
      <c:catAx>
        <c:axId val="6152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23055"/>
        <c:crosses val="autoZero"/>
        <c:auto val="1"/>
        <c:lblAlgn val="ctr"/>
        <c:lblOffset val="100"/>
        <c:noMultiLvlLbl val="0"/>
      </c:catAx>
      <c:valAx>
        <c:axId val="61162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2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582929</xdr:colOff>
      <xdr:row>2</xdr:row>
      <xdr:rowOff>50481</xdr:rowOff>
    </xdr:from>
    <xdr:to>
      <xdr:col>17</xdr:col>
      <xdr:colOff>409575</xdr:colOff>
      <xdr:row>30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2EE1E9-AF71-49FA-991C-53C13BD5D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</xdr:colOff>
      <xdr:row>12</xdr:row>
      <xdr:rowOff>105726</xdr:rowOff>
    </xdr:from>
    <xdr:to>
      <xdr:col>21</xdr:col>
      <xdr:colOff>190500</xdr:colOff>
      <xdr:row>46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B1983-EB14-446A-8964-7CF6950DE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141922</xdr:rowOff>
    </xdr:from>
    <xdr:to>
      <xdr:col>17</xdr:col>
      <xdr:colOff>133349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79D1F-23DA-4660-B21D-F2718BDD2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321944</xdr:colOff>
      <xdr:row>33</xdr:row>
      <xdr:rowOff>153351</xdr:rowOff>
    </xdr:from>
    <xdr:to>
      <xdr:col>6</xdr:col>
      <xdr:colOff>114300</xdr:colOff>
      <xdr:row>53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03E68-3A1F-4E96-AE76-3673F67FD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ang" refreshedDate="43412.808875000002" createdVersion="6" refreshedVersion="6" minRefreshableVersion="3" recordCount="4114" xr:uid="{54588141-472B-4A9B-A4F6-CDAE94F4EE0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ang" refreshedDate="43412.821565046295" createdVersion="6" refreshedVersion="6" minRefreshableVersion="3" recordCount="4114" xr:uid="{2907B7B3-85F1-4E9B-9531-620DB663C6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yang" refreshedDate="43412.89071226852" createdVersion="6" refreshedVersion="6" minRefreshableVersion="3" recordCount="12" xr:uid="{91A5E8F9-0CA2-472C-80D1-69A64E4729D7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">
      <sharedItems containsSemiMixedTypes="0" containsString="0" containsNumber="1" minValue="19.36936936936937" maxValue="71.081677704194263"/>
    </cacheField>
    <cacheField name="Percentge Failed" numFmtId="1">
      <sharedItems containsSemiMixedTypes="0" containsString="0" containsNumber="1" minValue="24.944812362030905" maxValue="58.108108108108105"/>
    </cacheField>
    <cacheField name="Percentage Cancelled" numFmtId="1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932"/>
    <n v="420"/>
    <n v="60"/>
    <n v="1412"/>
    <n v="66.005665722379604"/>
    <n v="29.745042492917843"/>
    <n v="4.2492917847025495"/>
  </r>
  <r>
    <x v="2"/>
    <n v="380"/>
    <n v="283"/>
    <n v="52"/>
    <n v="715"/>
    <n v="53.146853146853147"/>
    <n v="39.58041958041958"/>
    <n v="7.2727272727272725"/>
  </r>
  <r>
    <x v="3"/>
    <n v="167"/>
    <n v="144"/>
    <n v="40"/>
    <n v="351"/>
    <n v="47.578347578347582"/>
    <n v="41.025641025641022"/>
    <n v="11.396011396011396"/>
  </r>
  <r>
    <x v="4"/>
    <n v="94"/>
    <n v="90"/>
    <n v="17"/>
    <n v="201"/>
    <n v="46.766169154228855"/>
    <n v="44.776119402985074"/>
    <n v="8.4577114427860707"/>
  </r>
  <r>
    <x v="5"/>
    <n v="62"/>
    <n v="72"/>
    <n v="14"/>
    <n v="148"/>
    <n v="41.891891891891895"/>
    <n v="48.648648648648653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0"/>
    <n v="16"/>
    <n v="6"/>
    <n v="42"/>
    <n v="47.619047619047613"/>
    <n v="38.095238095238095"/>
    <n v="14.285714285714285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8F918-40C4-4724-8D8F-2224EFF9975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7CC75-48BB-45EE-B2B0-EC47FA7F2CE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9E6E6-06F3-4D75-9CD9-E731D00038F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4" hier="-1"/>
    <pageField fld="21" item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B005C-D946-427E-A397-CAB2F12E8F9F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0:D33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ge Failed" fld="6" baseField="0" baseItem="0"/>
    <dataField name="Sum of Percentage Cancel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4098" zoomScale="70" zoomScaleNormal="70" workbookViewId="0">
      <selection activeCell="F4013" sqref="F40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6.44140625" customWidth="1"/>
    <col min="16" max="16" width="21.33203125" bestFit="1" customWidth="1"/>
    <col min="17" max="17" width="12.21875" bestFit="1" customWidth="1"/>
    <col min="18" max="18" width="17.77734375" bestFit="1" customWidth="1"/>
    <col min="19" max="19" width="29.66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s="6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s="6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6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s="6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s="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s="6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s="6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s="6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s="6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s="6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s="6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s="6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s="6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s="6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s="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s="6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s="6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s="6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s="6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s="6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s="6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s="6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s="6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s="6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s="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s="6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s="6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s="6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s="6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s="6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s="6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6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s="6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s="6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s="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s="6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s="6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s="6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s="6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s="6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s="6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s="6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s="6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s="6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s="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s="6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s="6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s="6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s="6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s="6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s="6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s="6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s="6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s="6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s="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s="6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s="6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s="6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s="6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s="6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s="6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s="6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s="6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s="6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s="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E67/L67</f>
        <v>132.05263157894737</v>
      </c>
      <c r="Q67" s="6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s="6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s="6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s="6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s="6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s="6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s="6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s="6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s="6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s="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s="6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s="6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s="6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s="6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s="6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s="6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s="6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s="6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s="6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s="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s="6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s="6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s="6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s="6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s="6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s="6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s="6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s="6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s="6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s="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s="6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s="6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s="6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s="6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s="6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s="6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s="6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s="6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s="6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s="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s="6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s="6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s="6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s="6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s="6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s="6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s="6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s="6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s="6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s="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s="6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s="6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s="6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s="6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s="6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s="6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s="6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s="6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s="6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s="6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s="6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s="6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 t="e">
        <f t="shared" ref="P131:P194" si="9">E131/L131</f>
        <v>#DIV/0!</v>
      </c>
      <c r="Q131" s="6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s="6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s="6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s="6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s="6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s="6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s="6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s="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s="6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s="6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s="6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s="6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s="6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s="6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s="6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s="6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s="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s="6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s="6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s="6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s="6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s="6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s="6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s="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s="6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s="6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s="6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s="6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s="6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s="6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s="6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s="6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s="6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s="6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s="6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s="6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s="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s="6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s="6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s="6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s="6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s="6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s="6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 t="e">
        <f t="shared" ref="P195:P258" si="13">E195/L195</f>
        <v>#DIV/0!</v>
      </c>
      <c r="Q195" s="6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s="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s="6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s="6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s="6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s="6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s="6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s="6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s="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s="6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s="6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s="6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s="6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s="6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s="6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s="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s="6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s="6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s="6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s="6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s="6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s="6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s="6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s="6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s="6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s="6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s="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s="6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s="6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s="6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s="6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s="6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s="6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s="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s="6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s="6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s="6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s="6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s="6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s="6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s="6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s="6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s="6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s="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s="6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s="6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E259/L259</f>
        <v>66.70405357142856</v>
      </c>
      <c r="Q259" s="6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s="6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s="6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s="6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s="6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s="6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s="6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s="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s="6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s="6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s="6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s="6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s="6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s="6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s="6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s="6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s="6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s="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s="6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s="6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s="6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s="6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s="6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s="6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s="6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s="6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s="6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s="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s="6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s="6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s="6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s="6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s="6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s="6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s="6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s="6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s="6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s="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s="6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s="6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s="6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s="6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s="6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s="6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s="6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s="6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s="6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s="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s="6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s="6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s="6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s="6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s="6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s="6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s="6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s="6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s="6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s="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s="6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s="6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s="6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s="6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s="6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s="6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E323/L323</f>
        <v>106.62314540059347</v>
      </c>
      <c r="Q323" s="6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s="6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s="6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s="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s="6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s="6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s="6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s="6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s="6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s="6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s="6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s="6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s="6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s="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s="6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s="6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s="6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s="6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s="6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s="6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s="6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s="6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s="6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s="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s="6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s="6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s="6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s="6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s="6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s="6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s="6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s="6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s="6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s="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s="6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s="6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s="6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s="6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s="6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s="6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s="6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s="6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s="6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s="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s="6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s="6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s="6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s="6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s="6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s="6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s="6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s="6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s="6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s="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s="6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s="6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s="6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s="6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s="6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s="6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s="6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s="6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s="6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s="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E387/L387</f>
        <v>111.79535864978902</v>
      </c>
      <c r="Q387" s="6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s="6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s="6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s="6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s="6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s="6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s="6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s="6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s="6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s="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s="6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s="6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s="6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s="6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s="6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s="6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s="6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s="6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s="6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s="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s="6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s="6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s="6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s="6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s="6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s="6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s="6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s="6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s="6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s="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s="6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s="6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s="6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s="6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s="6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s="6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s="6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s="6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s="6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s="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s="6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s="6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s="6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s="6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s="6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s="6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s="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s="6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s="6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s="6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s="6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s="6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s="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s="6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s="6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s="6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s="6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E451/L451</f>
        <v>9</v>
      </c>
      <c r="Q451" s="6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s="6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s="6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s="6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s="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s="6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s="6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s="6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s="6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s="6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s="6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s="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s="6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s="6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s="6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s="6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s="6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s="6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s="6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s="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s="6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s="6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s="6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s="6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s="6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s="6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s="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s="6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s="6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s="6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s="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s="6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s="6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s="6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s="6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s="6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s="6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s="6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s="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s="6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s="6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s="6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s="6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s="6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s="6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s="6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E515/L515</f>
        <v>102.38235294117646</v>
      </c>
      <c r="Q515" s="6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s="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s="6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s="6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s="6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s="6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s="6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s="6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s="6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s="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s="6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s="6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s="6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s="6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s="6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s="6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s="6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s="6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s="6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s="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s="6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s="6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s="6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s="6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s="6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s="6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s="6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s="6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s="6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s="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s="6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s="6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s="6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s="6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s="6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s="6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s="6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s="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s="6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s="6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s="6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s="6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s="6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s="6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s="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s="6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s="6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s="6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s="6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s="6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s="6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s="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s="6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s="6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s="6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s="6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s="6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s="6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s="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s="6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s="6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s="6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s="6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s="6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s="6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s="6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s="6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s="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s="6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s="6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s="6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s="6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s="6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s="6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s="6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s="6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s="6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s="6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s="6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s="6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s="6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s="6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s="6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s="6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s="6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s="6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s="6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s="6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s="6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s="6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s="6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s="6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s="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s="6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s="6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s="6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s="6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s="6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s="6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s="6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s="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s="6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s="6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s="6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s="6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s="6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s="6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s="6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s="6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s="6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s="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s="6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s="6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s="6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s="6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s="6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s="6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s="6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s="6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s="6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s="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s="6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s="6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s="6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s="6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s="6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s="6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s="6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s="6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s="6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s="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s="6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s="6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s="6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s="6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s="6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s="6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s="6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s="6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s="6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s="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s="6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s="6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s="6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s="6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s="6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s="6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s="6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s="6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s="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s="6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s="6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s="6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s="6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s="6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s="6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s="6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s="6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s="6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s="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s="6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s="6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s="6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s="6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s="6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s="6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s="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s="6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s="6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s="6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s="6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s="6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s="6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s="6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s="6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s="6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s="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s="6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s="6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s="6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s="6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s="6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s="6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s="6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s="6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s="6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s="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s="6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s="6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s="6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s="6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s="6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s="6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s="6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s="6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s="6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s="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s="6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s="6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s="6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s="6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s="6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s="6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s="6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s="6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s="6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s="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s="6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s="6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s="6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s="6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s="6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s="6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s="6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s="6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s="6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s="6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s="6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s="6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s="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s="6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s="6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s="6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s="6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s="6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s="6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s="6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s="6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s="6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s="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s="6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s="6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s="6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s="6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s="6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s="6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s="6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s="6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s="6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s="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s="6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s="6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s="6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s="6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s="6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s="6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s="6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s="6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s="6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s="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s="6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s="6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s="6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s="6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s="6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s="6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s="6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s="6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s="6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s="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s="6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s="6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s="6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s="6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s="6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s="6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s="6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s="6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s="6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s="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s="6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s="6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s="6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s="6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s="6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s="6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s="6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s="6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s="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s="6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s="6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s="6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s="6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s="6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s="6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s="6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s="6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s="6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s="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s="6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s="6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s="6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s="6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s="6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s="6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s="6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s="6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s="6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s="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s="6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s="6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s="6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s="6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s="6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s="6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s="6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s="6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s="6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s="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s="6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s="6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s="6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s="6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s="6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s="6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s="6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s="6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s="6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s="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s="6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s="6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s="6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s="6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s="6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s="6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s="6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s="6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s="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s="6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s="6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s="6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s="6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s="6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s="6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s="6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s="6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s="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s="6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s="6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s="6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s="6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s="6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s="6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s="6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s="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s="6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s="6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s="6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s="6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s="6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s="6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s="6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s="6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s="6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s="6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s="6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s="6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s="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s="6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s="6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s="6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s="6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s="6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s="6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s="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s="6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s="6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s="6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s="6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s="6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s="6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s="6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s="6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s="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s="6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s="6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s="6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s="6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s="6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s="6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s="6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s="6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s="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s="6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s="6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s="6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s="6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s="6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s="6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s="6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s="6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s="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s="6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s="6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s="6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s="6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s="6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s="6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s="6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s="6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s="6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s="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s="6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s="6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s="6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s="6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s="6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s="6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s="6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s="6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s="6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s="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s="6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s="6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s="6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s="6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s="6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s="6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s="6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s="6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s="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s="6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s="6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s="6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s="6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s="6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s="6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s="6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s="6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s="6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s="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s="6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s="6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s="6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s="6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s="6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s="6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s="6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s="6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s="6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s="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s="6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s="6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s="6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s="6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s="6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s="6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s="6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s="6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s="6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s="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s="6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s="6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s="6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s="6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s="6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s="6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s="6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s="6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s="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s="6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s="6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s="6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s="6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s="6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s="6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s="6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s="6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s="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s="6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s="6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s="6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s="6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s="6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s="6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s="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s="6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s="6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s="6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s="6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s="6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s="6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s="6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s="6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s="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s="6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s="6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s="6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s="6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s="6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s="6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s="6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s="6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s="6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s="6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s="6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s="6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s="6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s="6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s="6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s="6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s="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s="6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s="6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s="6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s="6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s="6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s="6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s="6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s="6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s="6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s="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s="6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s="6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s="6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s="6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s="6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s="6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s="6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s="6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s="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s="6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s="6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s="6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s="6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s="6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s="6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s="6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s="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s="6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s="6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s="6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s="6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s="6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s="6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s="6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s="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s="6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s="6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s="6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s="6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s="6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s="6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s="6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s="6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s="6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s="6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s="6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s="6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s="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s="6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s="6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s="6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s="6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s="6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s="6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s="6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s="6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s="6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s="6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s="6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s="6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s="6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s="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s="6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s="6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s="6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s="6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s="6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s="6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s="6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s="6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s="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s="6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s="6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s="6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s="6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s="6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s="6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s="6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s="6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s="6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s="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s="6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s="6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s="6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s="6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s="6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s="6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s="6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s="6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s="6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s="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s="6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s="6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s="6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s="6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s="6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s="6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s="6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s="6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s="6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s="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s="6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s="6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s="6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s="6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s="6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s="6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s="6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s="6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s="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s="6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s="6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s="6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s="6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s="6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s="6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s="6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s="6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s="6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s="6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s="6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s="6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s="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s="6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s="6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s="6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s="6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s="6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s="6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s="6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s="6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s="6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s="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s="6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s="6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s="6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s="6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s="6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s="6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s="6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s="6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s="6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s="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s="6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s="6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s="6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s="6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s="6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s="6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s="6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s="6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s="6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s="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s="6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s="6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s="6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s="6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s="6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s="6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s="6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s="6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s="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s="6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s="6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s="6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s="6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s="6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s="6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s="6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s="6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s="6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s="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s="6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s="6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s="6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s="6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s="6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s="6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s="6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s="6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s="6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s="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s="6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s="6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s="6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s="6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s="6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s="6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s="6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s="6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s="6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s="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s="6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s="6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s="6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s="6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s="6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s="6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s="6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s="6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s="6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s="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s="6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s="6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s="6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s="6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s="6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s="6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s="6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s="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s="6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s="6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s="6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s="6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s="6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s="6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s="6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s="6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s="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s="6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s="6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s="6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s="6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s="6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s="6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s="6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s="6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s="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s="6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s="6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s="6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s="6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s="6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s="6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s="6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s="6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s="6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s="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s="6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s="6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s="6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s="6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s="6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s="6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s="6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s="6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s="6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s="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s="6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s="6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s="6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s="6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s="6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s="6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s="6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s="6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s="6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s="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s="6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s="6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s="6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s="6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s="6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s="6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s="6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s="6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s="6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s="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s="6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s="6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s="6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s="6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s="6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s="6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s="6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s="6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s="6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s="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s="6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s="6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s="6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s="6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s="6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s="6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s="6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s="6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s="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s="6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s="6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s="6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s="6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s="6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s="6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s="6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s="6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s="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s="6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s="6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s="6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s="6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s="6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s="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s="6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s="6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s="6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s="6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s="6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s="6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s="6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s="6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s="6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s="6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s="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s="6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s="6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s="6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s="6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s="6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s="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s="6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s="6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s="6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s="6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s="6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s="6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s="6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s="6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s="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s="6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s="6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s="6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s="6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s="6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s="6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s="6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s="6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s="6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s="6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s="6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s="6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s="6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s="6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s="6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s="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s="6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s="6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s="6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s="6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s="6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s="6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s="6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s="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s="6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s="6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s="6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s="6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s="6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s="6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s="6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s="6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s="6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s="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s="6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s="6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s="6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s="6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s="6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s="6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s="6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s="6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s="6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s="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s="6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s="6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s="6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s="6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s="6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s="6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s="6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s="6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s="6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s="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s="6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s="6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s="6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s="6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s="6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s="6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s="6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s="6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s="6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s="6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s="6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s="6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s="6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s="6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s="6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s="6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s="6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s="6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s="6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s="6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s="6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s="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s="6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s="6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s="6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s="6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s="6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s="6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s="6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s="6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s="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s="6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s="6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s="6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s="6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s="6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s="6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s="6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s="6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s="6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s="6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s="6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s="6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s="6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s="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s="6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s="6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s="6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s="6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s="6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s="6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s="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s="6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s="6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s="6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s="6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s="6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s="6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s="6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s="6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s="6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s="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s="6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s="6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s="6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s="6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s="6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s="6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s="6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s="6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s="6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s="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s="6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s="6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s="6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s="6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s="6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s="6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s="6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s="6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s="6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s="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s="6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s="6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s="6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s="6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s="6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s="6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s="6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s="6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s="6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s="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s="6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s="6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s="6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s="6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s="6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s="6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s="6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s="6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s="6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s="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s="6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s="6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s="6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s="6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s="6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s="6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s="6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s="6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s="6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s="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s="6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s="6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s="6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s="6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s="6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s="6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s="6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s="6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s="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s="6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s="6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s="6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s="6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s="6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s="6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s="6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s="6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s="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s="6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s="6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s="6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s="6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s="6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s="6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s="6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s="6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s="6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s="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s="6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s="6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s="6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s="6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s="6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s="6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s="6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s="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s="6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s="6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s="6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s="6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s="6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s="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s="6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s="6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s="6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s="6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s="6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s="6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s="6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s="6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s="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s="6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s="6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s="6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s="6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s="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s="6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s="6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s="6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s="6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s="6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s="6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s="6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s="6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s="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s="6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s="6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s="6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s="6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s="6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s="6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s="6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s="6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s="6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s="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s="6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s="6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s="6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s="6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s="6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s="6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s="6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s="6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s="6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s="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s="6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s="6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s="6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s="6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s="6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s="6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s="6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s="6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s="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s="6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s="6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s="6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s="6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s="6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s="6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s="6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s="6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s="6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s="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s="6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s="6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s="6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s="6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s="6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s="6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s="6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s="6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s="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s="6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s="6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s="6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s="6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s="6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s="6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s="6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s="6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s="6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s="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s="6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s="6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s="6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s="6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s="6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s="6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s="6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s="6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s="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s="6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s="6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s="6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s="6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s="6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s="6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s="6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s="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s="6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s="6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s="6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s="6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s="6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s="6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s="6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s="6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s="6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s="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s="6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s="6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s="6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s="6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s="6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s="6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s="6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s="6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s="6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s="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s="6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s="6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s="6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s="6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s="6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s="6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s="6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s="6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s="6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s="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s="6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s="6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s="6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s="6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s="6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s="6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s="6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s="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s="6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s="6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s="6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s="6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s="6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s="6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s="6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s="6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s="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s="6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s="6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s="6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s="6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s="6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s="6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s="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s="6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s="6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s="6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s="6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s="6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s="6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s="6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s="6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s="6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s="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s="6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s="6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s="6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s="6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s="6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s="6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s="6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s="6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s="6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s="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s="6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s="6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s="6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s="6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s="6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s="6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s="6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s="6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s="6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s="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s="6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s="6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s="6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s="6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s="6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s="6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s="6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s="6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s="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s="6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s="6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s="6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s="6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s="6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s="6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s="6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s="6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s="6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s="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s="6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s="6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s="6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s="6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s="6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s="6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s="6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s="6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s="6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s="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s="6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s="6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s="6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s="6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s="6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s="6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s="6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s="6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s="6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s="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s="6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s="6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s="6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s="6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s="6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s="6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s="6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s="6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s="6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s="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s="6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s="6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s="6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s="6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s="6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s="6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s="6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s="6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s="6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s="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s="6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s="6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s="6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s="6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s="6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s="6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s="6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s="6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s="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s="6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s="6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s="6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s="6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s="6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s="6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s="6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s="6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s="6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s="6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s="6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s="6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s="6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s="6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s="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s="6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s="6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s="6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s="6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s="6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s="6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s="6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s="6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s="6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s="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s="6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s="6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s="6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s="6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s="6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s="6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s="6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s="6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s="6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s="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s="6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s="6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s="6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s="6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s="6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s="6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s="6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s="6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s="6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s="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s="6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s="6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s="6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s="6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s="6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s="6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s="6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s="6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s="6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s="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s="6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s="6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s="6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s="6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s="6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s="6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s="6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s="6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s="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s="6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s="6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s="6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s="6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s="6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s="6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s="6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s="6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s="6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s="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s="6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s="6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s="6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s="6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s="6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s="6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s="6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s="6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s="6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s="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s="6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s="6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s="6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s="6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s="6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s="6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s="6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s="6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s="6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s="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s="6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s="6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s="6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s="6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s="6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s="6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s="6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s="6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s="6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s="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s="6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s="6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s="6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s="6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s="6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s="6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s="6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s="6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s="6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s="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s="6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s="6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s="6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s="6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s="6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s="6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s="6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s="6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s="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s="6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s="6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s="6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s="6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s="6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s="6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s="6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s="6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s="6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s="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s="6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s="6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s="6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s="6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s="6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s="6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s="6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s="6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s="6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s="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s="6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s="6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s="6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s="6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s="6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s="6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s="6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s="6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s="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s="6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s="6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s="6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6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s="6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s="6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s="6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s="6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s="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s="6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s="6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s="6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s="6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s="6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s="6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s="6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s="6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s="6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s="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s="6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s="6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s="6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s="6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s="6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s="6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s="6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s="6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s="6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s="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s="6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s="6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s="6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s="6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s="6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s="6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s="6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s="6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s="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s="6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s="6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s="6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s="6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s="6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s="6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s="6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s="6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s="6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s="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s="6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s="6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s="6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s="6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s="6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s="6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s="6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s="6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s="6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s="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s="6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s="6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s="6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s="6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s="6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s="6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s="6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s="6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s="6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s="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s="6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s="6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s="6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s="6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s="6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s="6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s="6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s="6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s="6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s="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s="6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s="6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s="6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s="6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s="6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s="6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s="6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s="6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s="6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s="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s="6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s="6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s="6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s="6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s="6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s="6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s="6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s="6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s="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s="6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s="6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s="6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s="6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s="6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s="6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s="6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s="6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s="6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s="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s="6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s="6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s="6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s="6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s="6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s="6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s="6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s="6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s="6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s="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s="6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s="6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s="6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s="6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s="6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s="6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s="6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s="6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s="6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s="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s="6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s="6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s="6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s="6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s="6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s="6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s="6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s="6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s="6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s="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s="6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s="6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s="6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s="6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s="6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s="6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s="6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s="6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s="6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s="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s="6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s="6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s="6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s="6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s="6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s="6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s="6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s="6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s="6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s="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s="6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s="6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s="6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s="6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s="6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s="6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s="6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s="6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s="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s="6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s="6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s="6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s="6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s="6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s="6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s="6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s="6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s="6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s="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s="6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s="6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s="6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s="6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s="6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s="6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s="6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s="6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s="6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s="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s="6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s="6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s="6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s="6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s="6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s="6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s="6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s="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s="6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s="6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s="6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s="6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s="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s="6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s="6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s="6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s="6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s="6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s="6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s="6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s="6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s="6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s="6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s="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s="6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s="6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s="6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s="6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s="6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s="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s="6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s="6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s="6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s="6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s="6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s="6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s="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s="6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s="6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s="6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s="6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s="6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s="6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s="6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s="6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s="6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s="6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s="6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s="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s="6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s="6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s="6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s="6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s="6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s="6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s="6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s="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s="6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s="6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s="6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s="6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s="6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s="6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s="6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s="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s="6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s="6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s="6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s="6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s="6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s="6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s="6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s="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s="6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s="6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s="6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s="6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s="6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s="6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s="6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s="6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s="6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s="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s="6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s="6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s="6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s="6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s="6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s="6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s="6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s="6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s="6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s="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s="6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s="6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s="6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s="6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s="6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s="6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s="6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s="6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s="6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s="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s="6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s="6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s="6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s="6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s="6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s="6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s="6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s="6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s="6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s="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s="6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s="6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s="6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s="6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s="6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s="6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s="6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s="6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s="6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s="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s="6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s="6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s="6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s="6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s="6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s="6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s="6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s="6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s="6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s="6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s="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s="6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s="6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s="6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s="6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s="6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s="6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s="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s="6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s="6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s="6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s="6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s="6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s="6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s="6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s="6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s="6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s="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s="6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s="6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s="6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s="6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s="6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s="6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s="6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s="6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s="6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s="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s="6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s="6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s="6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s="6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s="6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s="6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s="6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s="6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s="6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s="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s="6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s="6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s="6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s="6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s="6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s="6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s="6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s="6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s="6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s="6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s="6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s="6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s="6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s="6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s="6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s="6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s="6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s="6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s="6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s="6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s="6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s="6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s="6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s="6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s="6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s="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s="6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s="6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s="6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s="6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s="6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s="6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s="6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s="6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s="6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s="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s="6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s="6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s="6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s="6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s="6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s="6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s="6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s="6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s="6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s="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s="6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s="6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s="6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s="6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s="6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s="6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s="6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s="6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s="6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s="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s="6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s="6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s="6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s="6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s="6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s="6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s="6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s="6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s="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s="6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s="6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s="6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s="6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s="6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s="6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s="6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s="6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s="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s="6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s="6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s="6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s="6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s="6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s="6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s="6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s="6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s="6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s="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s="6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s="6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s="6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s="6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s="6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s="6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s="6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s="6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s="6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s="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s="6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s="6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s="6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s="6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s="6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s="6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s="6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s="6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s="6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s="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s="6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s="6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s="6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s="6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s="6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s="6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s="6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s="6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s="6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s="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s="6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s="6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s="6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s="6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s="6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s="6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s="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s="6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s="6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s="6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s="6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s="6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s="6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s="6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s="6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s="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s="6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s="6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s="6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s="6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s="6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s="6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s="6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s="6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s="6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s="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s="6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s="6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s="6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s="6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s="6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s="6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s="6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s="6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s="6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s="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s="6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s="6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s="6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s="6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s="6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s="6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s="6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s="6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s="6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s="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s="6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s="6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s="6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s="6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s="6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s="6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s="6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s="6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s="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s="6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s="6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s="6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s="6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s="6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s="6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s="6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s="6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s="6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s="6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s="6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s="6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s="6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s="6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s="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s="6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s="6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s="6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s="6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s="6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s="6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s="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s="6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s="6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s="6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s="6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s="6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s="6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s="6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s="6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s="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s="6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s="6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s="6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s="6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s="6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s="6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s="6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s="6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s="6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s="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s="6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s="6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s="6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s="6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s="6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s="6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s="6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s="6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s="6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s="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s="6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s="6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s="6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s="6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s="6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s="6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s="6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s="6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s="6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s="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s="6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s="6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s="6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s="6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s="6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s="6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s="6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s="6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s="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s="6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s="6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s="6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s="6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s="6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s="6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s="6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s="6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s="6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s="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s="6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s="6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s="6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s="6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s="6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s="6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s="6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s="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s="6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s="6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s="6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s="6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s="6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s="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s="6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s="6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s="6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s="6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s="6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s="6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s="6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s="6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s="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s="6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s="6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s="6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s="6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s="6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s="6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s="6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s="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s="6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s="6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s="6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s="6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s="6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s="6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s="6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s="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s="6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s="6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s="6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s="6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s="6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s="6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s="6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s="6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s="6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s="6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s="6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s="6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s="6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s="6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s="6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s="6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s="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s="6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s="6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s="6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s="6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s="6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s="6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s="6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s="6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s="6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s="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s="6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s="6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s="6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s="6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s="6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s="6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6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s="6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s="6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s="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s="6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s="6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s="6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s="6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s="6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s="6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s="6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s="6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s="6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s="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s="6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s="6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s="6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s="6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s="6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s="6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s="6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s="6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s="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s="6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s="6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s="6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s="6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s="6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s="6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s="6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s="6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s="6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s="6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s="6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s="6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s="6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s="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s="6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s="6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s="6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s="6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s="6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s="6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s="6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s="6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s="6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s="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s="6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s="6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s="6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s="6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s="6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s="6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s="6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s="6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s="6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s="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s="6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s="6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s="6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s="6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s="6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s="6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s="6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s="6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s="6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s="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s="6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s="6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s="6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s="6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s="6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s="6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s="6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s="6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s="6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s="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s="6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s="6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s="6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s="6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s="6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s="6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s="6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s="6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s="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s="6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s="6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s="6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s="6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s="6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s="6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s="6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s="6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s="6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s="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s="6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s="6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s="6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s="6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s="6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s="6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s="6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s="6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s="6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s="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s="6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s="6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s="6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s="6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s="6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s="6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s="6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s="6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s="6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s="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s="6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s="6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s="6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s="6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s="6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s="6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s="6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s="6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s="6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s="6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s="6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s="6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s="6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s="6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s="6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s="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s="6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s="6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s="6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s="6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s="6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s="6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s="6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s="6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s="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s="6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s="6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s="6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s="6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s="6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s="6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s="6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s="6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s="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s="6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s="6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s="6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s="6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s="6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s="6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s="6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s="6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s="6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s="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s="6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s="6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s="6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s="6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s="6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s="6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s="6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s="6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s="6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s="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s="6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s="6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s="6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s="6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s="6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s="6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s="6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s="6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s="6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s="6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s="6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s="6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s="6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s="6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s="6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s="6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s="6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s="6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s="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s="6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s="6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s="6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s="6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s="6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s="6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s="6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s="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s="6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s="6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s="6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s="6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s="6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s="6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s="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s="6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s="6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s="6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s="6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s="6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s="6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s="6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s="6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s="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s="6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s="6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s="6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s="6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s="6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s="6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s="6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s="6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s="6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s="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s="6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s="6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s="6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s="6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s="6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s="6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s="6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s="6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s="6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s="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s="6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s="6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s="6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s="6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s="6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s="6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s="6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s="6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s="6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s="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s="6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s="6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s="6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s="6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s="6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s="6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s="6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s="6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s="6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s="6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s="6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s="6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s="6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s="6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s="6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s="6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s="6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s="6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s="6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s="6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s="6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s="6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s="6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s="6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s="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s="6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s="6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s="6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s="6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s="6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s="6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s="6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s="6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s="6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s="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s="6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s="6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s="6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s="6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s="6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s="6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s="6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s="6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s="6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s="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s="6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s="6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s="6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s="6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s="6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s="6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s="6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s="6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s="6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s="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s="6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s="6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s="6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s="6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s="6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s="6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s="6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s="6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s="6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s="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s="6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s="6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s="6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s="6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s="6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s="6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s="6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s="6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s="6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s="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s="6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s="6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s="6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s="6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s="6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s="6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s="6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s="6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s="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s="6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s="6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s="6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s="6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s="6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s="6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s="6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s="6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s="6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s="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s="6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s="6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s="6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s="6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s="6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s="6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s="6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s="6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s="6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s="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s="6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s="6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s="6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s="6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s="6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s="6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s="6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s="6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s="6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s="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s="6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s="6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s="6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s="6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s="6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s="6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s="6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s="6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s="6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s="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s="6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s="6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s="6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s="6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s="6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s="6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s="6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s="6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s="6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s="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s="6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s="6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s="6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s="6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s="6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s="6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s="6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s="6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s="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s="6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s="6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s="6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s="6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s="6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s="6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s="6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s="6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s="6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s="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s="6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s="6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s="6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s="6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s="6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s="6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s="6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s="6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s="6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s="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s="6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s="6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s="6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s="6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s="6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s="6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s="6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s="6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s="6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s="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s="6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s="6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s="6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s="6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s="6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s="6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s="6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s="6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s="6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s="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s="6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s="6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s="6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s="6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s="6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s="6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s="6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s="6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s="6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s="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s="6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s="6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s="6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s="6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s="6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s="6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s="6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s="6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s="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s="6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s="6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s="6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s="6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s="6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s="6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s="6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s="6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s="6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s="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s="6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s="6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s="6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s="6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s="6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s="6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s="6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s="6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s="6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s="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s="6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s="6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s="6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s="6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s="6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s="6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s="6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s="6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s="6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s="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s="6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s="6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s="6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s="6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s="6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s="6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s="6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s="6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s="6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s="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s="6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s="6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s="6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s="6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s="6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s="6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s="6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s="6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s="6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s="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s="6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s="6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s="6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s="6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s="6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s="6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s="6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s="6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s="6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s="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s="6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s="6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s="6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s="6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s="6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s="6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s="6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s="6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s="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s="6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s="6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s="6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s="6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s="6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s="6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s="6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s="6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s="6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s="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s="6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s="6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s="6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s="6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s="6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s="6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s="6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s="6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s="6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s="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s="6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s="6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s="6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s="6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s="6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s="6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s="6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s="6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s="6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s="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s="6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s="6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s="6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s="6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s="6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s="6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s="6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s="6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s="6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s="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s="6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s="6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s="6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s="6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s="6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s="6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s="6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s="6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s="6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s="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s="6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s="6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s="6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s="6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s="6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s="6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s="6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s="6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s="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s="6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s="6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s="6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s="6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s="6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s="6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s="6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s="6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s="6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s="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s="6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s="6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s="6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s="6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s="6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s="6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s="6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s="6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s="6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s="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s="6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s="6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s="6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s="6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s="6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s="6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s="6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s="6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s="6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s="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s="6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s="6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s="6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s="6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s="6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s="6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s="6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s="6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s="6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s="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s="6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s="6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s="6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s="6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s="6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s="6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s="6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s="6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s="6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s="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s="6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s="6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s="6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s="6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s="6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s="6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s="6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s="6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s="6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s="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s="6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s="6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s="6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s="6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s="6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s="6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s="6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s="6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s="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s="6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s="6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s="6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s="6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s="6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s="6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s="6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s="6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s="6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s="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s="6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s="6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s="6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s="6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s="6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s="6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s="6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s="6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s="6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s="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s="6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s="6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s="6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s="6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s="6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s="6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s="6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s="6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s="6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s="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s="6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s="6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s="6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s="6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s="6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s="6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s="6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s="6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s="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s="6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s="6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s="6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s="6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s="6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s="6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s="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s="6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s="6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s="6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s="6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s="6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s="6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s="6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s="6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s="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s="6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s="6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s="6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s="6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s="6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s="6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s="6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s="6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s="6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s="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s="6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s="6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s="6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s="6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s="6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s="6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s="6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s="6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s="6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s="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s="6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s="6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s="6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s="6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s="6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s="6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s="6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s="6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s="6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s="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s="6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s="6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s="6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s="6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s="6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s="6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s="6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s="6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s="6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s="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s="6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s="6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s="6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s="6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s="6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s="6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s="6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s="6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s="6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s="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s="6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s="6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s="6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s="6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s="6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s="6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s="6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s="6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s="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s="6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s="6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s="6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s="6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s="6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s="6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s="6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s="6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s="6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s="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s="6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s="6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s="6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s="6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s="6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s="6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s="6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s="6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s="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s="6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s="6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s="6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s="6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s="6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s="6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s="6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s="6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s="6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s="6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s="6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s="6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s="6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s="6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s="6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s="6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s="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s="6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s="6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s="6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s="6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s="6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s="6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s="6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s="6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s="6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s="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s="6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s="6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s="6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s="6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s="6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s="6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s="6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s="6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s="6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s="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s="6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s="6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s="6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s="6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s="6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s="6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s="6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s="6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s="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s="6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s="6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s="6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s="6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s="6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s="6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s="6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s="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s="6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s="6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s="6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s="6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s="6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s="6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s="6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s="6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s="6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s="6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s="6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s="6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s="6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s="6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s="6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s="6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s="6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s="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s="6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s="6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s="6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s="6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s="6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s="6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s="6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s="6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s="6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s="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s="6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s="6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s="6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s="6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s="6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s="6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s="6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s="6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s="6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s="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s="6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s="6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s="6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s="6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s="6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s="6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s="6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s="6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s="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s="6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s="6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s="6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s="6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s="6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s="6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s="6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s="6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s="6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s="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s="6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s="6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s="6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s="6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s="6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s="6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s="6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s="6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s="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s="6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s="6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s="6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s="6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s="6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s="6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s="6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s="6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s="6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s="6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s="6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s="6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s="6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s="6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s="6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s="6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s="6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s="6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s="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s="6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s="6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s="6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s="6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s="6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s="6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s="6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s="6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s="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s="6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s="6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s="6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s="6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s="6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s="6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s="6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s="6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s="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s="6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s="6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s="6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s="6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s="6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s="6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s="6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s="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s="6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s="6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s="6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s="6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s="6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s="6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s="6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s="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s="6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s="6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s="6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s="6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s="6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s="6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s="6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s="6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s="6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s="6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s="6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s="6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s="6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s="6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s="6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s="6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s="6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s="6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s="6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s="6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s="6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s="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s="6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s="6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s="6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s="6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s="6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s="6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s="6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s="6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s="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s="6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s="6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s="6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s="6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s="6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s="6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s="6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s="6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s="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s="6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s="6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s="6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s="6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s="6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s="6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s="6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s="6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s="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s="6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s="6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s="6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s="6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s="6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s="6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s="6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s="6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s="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s="6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s="6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s="6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s="6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s="6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s="6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s="6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s="6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s="6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s="6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s="6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s="6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s="6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s="6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s="6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s="6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s="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s="6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s="6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s="6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s="6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s="6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s="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s="6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s="6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s="6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s="6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s="6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s="6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s="6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s="6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s="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s="6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s="6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s="6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s="6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s="6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s="6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s="6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s="6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s="6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s="6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s="6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s="6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s="6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s="6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s="6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s="6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s="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s="6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s="6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s="6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s="6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s="6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s="6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s="6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s="6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s="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s="6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s="6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s="6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s="6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s="6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s="6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s="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s="6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s="6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s="6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s="6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s="6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s="6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s="6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s="6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s="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s="6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s="6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s="6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s="6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s="6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s="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s="6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s="6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s="6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s="6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s="6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s="6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s="6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s="6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expression" dxfId="6" priority="4">
      <formula>$F2="live"</formula>
    </cfRule>
    <cfRule type="expression" dxfId="5" priority="5">
      <formula>$F2="canceled"</formula>
    </cfRule>
    <cfRule type="expression" dxfId="4" priority="6">
      <formula>$F2="failed"</formula>
    </cfRule>
    <cfRule type="expression" dxfId="3" priority="7">
      <formula>$F2="successful"</formula>
    </cfRule>
  </conditionalFormatting>
  <conditionalFormatting sqref="O2:O4115">
    <cfRule type="expression" dxfId="2" priority="1">
      <formula>AND($O2&gt;=200)</formula>
    </cfRule>
    <cfRule type="expression" dxfId="1" priority="2">
      <formula>AND($O2&gt;=100,$O2&lt;200)</formula>
    </cfRule>
    <cfRule type="expression" dxfId="0" priority="3">
      <formula>AND($O2&gt;=0,$O2&lt;100)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22F8-C32A-4FF8-A7CF-962E678993D8}">
  <dimension ref="A1:F14"/>
  <sheetViews>
    <sheetView workbookViewId="0">
      <selection activeCell="C9" sqref="C9:D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8362</v>
      </c>
      <c r="B3" s="7" t="s">
        <v>8364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3B36-E8DE-4666-AA45-466C773BA354}">
  <dimension ref="A1:F47"/>
  <sheetViews>
    <sheetView topLeftCell="A7" workbookViewId="0">
      <selection activeCell="L5" sqref="L5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AE8F-F76C-49BF-9AAD-BDD1F16F8BB4}">
  <dimension ref="A1:E22"/>
  <sheetViews>
    <sheetView workbookViewId="0">
      <selection activeCell="A18" sqref="A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8308</v>
      </c>
      <c r="B1" t="s">
        <v>8325</v>
      </c>
    </row>
    <row r="2" spans="1:5" x14ac:dyDescent="0.3">
      <c r="A2" s="7" t="s">
        <v>8384</v>
      </c>
      <c r="B2" t="s">
        <v>8383</v>
      </c>
    </row>
    <row r="4" spans="1:5" x14ac:dyDescent="0.3">
      <c r="A4" s="7" t="s">
        <v>8362</v>
      </c>
      <c r="B4" s="7" t="s">
        <v>8364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8" t="s">
        <v>8376</v>
      </c>
      <c r="B6" s="9">
        <v>1</v>
      </c>
      <c r="C6" s="9">
        <v>6</v>
      </c>
      <c r="D6" s="9">
        <v>27</v>
      </c>
      <c r="E6" s="9">
        <v>34</v>
      </c>
    </row>
    <row r="7" spans="1:5" x14ac:dyDescent="0.3">
      <c r="A7" s="11" t="s">
        <v>8377</v>
      </c>
      <c r="B7" s="9">
        <v>1</v>
      </c>
      <c r="C7" s="9">
        <v>2</v>
      </c>
      <c r="D7" s="9">
        <v>7</v>
      </c>
      <c r="E7" s="9">
        <v>10</v>
      </c>
    </row>
    <row r="8" spans="1:5" x14ac:dyDescent="0.3">
      <c r="A8" s="11" t="s">
        <v>8378</v>
      </c>
      <c r="B8" s="9"/>
      <c r="C8" s="9">
        <v>2</v>
      </c>
      <c r="D8" s="9">
        <v>9</v>
      </c>
      <c r="E8" s="9">
        <v>11</v>
      </c>
    </row>
    <row r="9" spans="1:5" x14ac:dyDescent="0.3">
      <c r="A9" s="11" t="s">
        <v>8379</v>
      </c>
      <c r="B9" s="9"/>
      <c r="C9" s="9">
        <v>2</v>
      </c>
      <c r="D9" s="9">
        <v>11</v>
      </c>
      <c r="E9" s="9">
        <v>13</v>
      </c>
    </row>
    <row r="10" spans="1:5" x14ac:dyDescent="0.3">
      <c r="A10" s="8" t="s">
        <v>8367</v>
      </c>
      <c r="B10" s="9"/>
      <c r="C10" s="9">
        <v>8</v>
      </c>
      <c r="D10" s="9">
        <v>20</v>
      </c>
      <c r="E10" s="9">
        <v>28</v>
      </c>
    </row>
    <row r="11" spans="1:5" x14ac:dyDescent="0.3">
      <c r="A11" s="11" t="s">
        <v>8380</v>
      </c>
      <c r="B11" s="9"/>
      <c r="C11" s="9">
        <v>2</v>
      </c>
      <c r="D11" s="9">
        <v>7</v>
      </c>
      <c r="E11" s="9">
        <v>9</v>
      </c>
    </row>
    <row r="12" spans="1:5" x14ac:dyDescent="0.3">
      <c r="A12" s="11" t="s">
        <v>8368</v>
      </c>
      <c r="B12" s="9"/>
      <c r="C12" s="9">
        <v>3</v>
      </c>
      <c r="D12" s="9">
        <v>8</v>
      </c>
      <c r="E12" s="9">
        <v>11</v>
      </c>
    </row>
    <row r="13" spans="1:5" x14ac:dyDescent="0.3">
      <c r="A13" s="11" t="s">
        <v>8381</v>
      </c>
      <c r="B13" s="9"/>
      <c r="C13" s="9">
        <v>3</v>
      </c>
      <c r="D13" s="9">
        <v>5</v>
      </c>
      <c r="E13" s="9">
        <v>8</v>
      </c>
    </row>
    <row r="14" spans="1:5" x14ac:dyDescent="0.3">
      <c r="A14" s="8" t="s">
        <v>8369</v>
      </c>
      <c r="B14" s="9">
        <v>1</v>
      </c>
      <c r="C14" s="9">
        <v>6</v>
      </c>
      <c r="D14" s="9">
        <v>14</v>
      </c>
      <c r="E14" s="9">
        <v>21</v>
      </c>
    </row>
    <row r="15" spans="1:5" x14ac:dyDescent="0.3">
      <c r="A15" s="11" t="s">
        <v>8370</v>
      </c>
      <c r="B15" s="9">
        <v>1</v>
      </c>
      <c r="C15" s="9">
        <v>1</v>
      </c>
      <c r="D15" s="9">
        <v>5</v>
      </c>
      <c r="E15" s="9">
        <v>7</v>
      </c>
    </row>
    <row r="16" spans="1:5" x14ac:dyDescent="0.3">
      <c r="A16" s="11" t="s">
        <v>8371</v>
      </c>
      <c r="B16" s="9"/>
      <c r="C16" s="9">
        <v>2</v>
      </c>
      <c r="D16" s="9">
        <v>5</v>
      </c>
      <c r="E16" s="9">
        <v>7</v>
      </c>
    </row>
    <row r="17" spans="1:5" x14ac:dyDescent="0.3">
      <c r="A17" s="11" t="s">
        <v>8372</v>
      </c>
      <c r="B17" s="9"/>
      <c r="C17" s="9">
        <v>3</v>
      </c>
      <c r="D17" s="9">
        <v>4</v>
      </c>
      <c r="E17" s="9">
        <v>7</v>
      </c>
    </row>
    <row r="18" spans="1:5" x14ac:dyDescent="0.3">
      <c r="A18" s="8" t="s">
        <v>8373</v>
      </c>
      <c r="B18" s="9"/>
      <c r="C18" s="9">
        <v>6</v>
      </c>
      <c r="D18" s="9">
        <v>10</v>
      </c>
      <c r="E18" s="9">
        <v>16</v>
      </c>
    </row>
    <row r="19" spans="1:5" x14ac:dyDescent="0.3">
      <c r="A19" s="11" t="s">
        <v>8374</v>
      </c>
      <c r="B19" s="9"/>
      <c r="C19" s="9">
        <v>1</v>
      </c>
      <c r="D19" s="9">
        <v>5</v>
      </c>
      <c r="E19" s="9">
        <v>6</v>
      </c>
    </row>
    <row r="20" spans="1:5" x14ac:dyDescent="0.3">
      <c r="A20" s="11" t="s">
        <v>8375</v>
      </c>
      <c r="B20" s="9"/>
      <c r="C20" s="9">
        <v>2</v>
      </c>
      <c r="D20" s="9">
        <v>3</v>
      </c>
      <c r="E20" s="9">
        <v>5</v>
      </c>
    </row>
    <row r="21" spans="1:5" x14ac:dyDescent="0.3">
      <c r="A21" s="11" t="s">
        <v>8382</v>
      </c>
      <c r="B21" s="9"/>
      <c r="C21" s="9">
        <v>3</v>
      </c>
      <c r="D21" s="9">
        <v>2</v>
      </c>
      <c r="E21" s="9">
        <v>5</v>
      </c>
    </row>
    <row r="22" spans="1:5" x14ac:dyDescent="0.3">
      <c r="A22" s="8" t="s">
        <v>8361</v>
      </c>
      <c r="B22" s="9">
        <v>2</v>
      </c>
      <c r="C22" s="9">
        <v>26</v>
      </c>
      <c r="D22" s="9">
        <v>71</v>
      </c>
      <c r="E22" s="9">
        <v>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5D33-300F-41AA-96D9-82B8B33B4CED}">
  <dimension ref="A1:H33"/>
  <sheetViews>
    <sheetView tabSelected="1" workbookViewId="0">
      <selection activeCell="I22" sqref="I22"/>
    </sheetView>
  </sheetViews>
  <sheetFormatPr defaultRowHeight="14.4" x14ac:dyDescent="0.3"/>
  <cols>
    <col min="1" max="1" width="27.33203125" bestFit="1" customWidth="1"/>
    <col min="2" max="2" width="26.88671875" bestFit="1" customWidth="1"/>
    <col min="3" max="3" width="22.21875" bestFit="1" customWidth="1"/>
    <col min="4" max="4" width="26.5546875" bestFit="1" customWidth="1"/>
    <col min="5" max="5" width="12.77734375" bestFit="1" customWidth="1"/>
    <col min="6" max="6" width="20.21875" bestFit="1" customWidth="1"/>
    <col min="7" max="7" width="15.5546875" bestFit="1" customWidth="1"/>
    <col min="8" max="8" width="19.88671875" bestFit="1" customWidth="1"/>
  </cols>
  <sheetData>
    <row r="1" spans="1:8" x14ac:dyDescent="0.3">
      <c r="A1" s="12" t="s">
        <v>8385</v>
      </c>
      <c r="B1" s="12" t="s">
        <v>8386</v>
      </c>
      <c r="C1" s="12" t="s">
        <v>8387</v>
      </c>
      <c r="D1" s="12" t="s">
        <v>8388</v>
      </c>
      <c r="E1" s="12" t="s">
        <v>8389</v>
      </c>
      <c r="F1" s="12" t="s">
        <v>8390</v>
      </c>
      <c r="G1" s="12" t="s">
        <v>8391</v>
      </c>
      <c r="H1" s="12" t="s">
        <v>8392</v>
      </c>
    </row>
    <row r="2" spans="1:8" x14ac:dyDescent="0.3">
      <c r="A2" t="s">
        <v>8393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B2/E2*100</f>
        <v>71.081677704194263</v>
      </c>
      <c r="G2" s="5">
        <f>C2/E2*100</f>
        <v>24.944812362030905</v>
      </c>
      <c r="H2" s="5">
        <f>D2/E2*100</f>
        <v>3.9735099337748347</v>
      </c>
    </row>
    <row r="3" spans="1:8" x14ac:dyDescent="0.3">
      <c r="A3" t="s">
        <v>8394</v>
      </c>
      <c r="B3">
        <f>COUNTIFS(Sheet1!$F$3:$F$4116,"successful", Sheet1!$D$3:$D$4116,"&gt;=1000", Sheet1!$D$3:$D$4116,"&lt;5000")</f>
        <v>932</v>
      </c>
      <c r="C3">
        <f>COUNTIFS(Sheet1!$F$3:$F$4116,"failed", Sheet1!$D$3:$D$4116,"&gt;=1000", Sheet1!$D$3:$D$4116,"&lt;5000")</f>
        <v>420</v>
      </c>
      <c r="D3">
        <f>COUNTIFS(Sheet1!$F$3:$F$4116,"canceled", Sheet1!$D$3:$D$4116,"&gt;=1000", Sheet1!$D$3:$D$4116,"&lt;5000")</f>
        <v>60</v>
      </c>
      <c r="E3">
        <f t="shared" ref="E3:E13" si="0">SUM(B3:D3)</f>
        <v>1412</v>
      </c>
      <c r="F3" s="5">
        <f t="shared" ref="F3:F13" si="1">B3/E3*100</f>
        <v>66.005665722379604</v>
      </c>
      <c r="G3" s="5">
        <f t="shared" ref="G3:G13" si="2">C3/E3*100</f>
        <v>29.745042492917843</v>
      </c>
      <c r="H3" s="5">
        <f t="shared" ref="H3:H13" si="3">D3/E3*100</f>
        <v>4.2492917847025495</v>
      </c>
    </row>
    <row r="4" spans="1:8" x14ac:dyDescent="0.3">
      <c r="A4" t="s">
        <v>8395</v>
      </c>
      <c r="B4">
        <f>COUNTIFS(Sheet1!$F$4:$F$4117,"successful", Sheet1!$D$4:$D$4117,"&gt;=5000", Sheet1!$D$4:$D$4117,"&lt;10000")</f>
        <v>380</v>
      </c>
      <c r="C4">
        <f>COUNTIFS(Sheet1!$F$4:$F$4117,"failed", Sheet1!$D$4:$D$4117,"&gt;=5000", Sheet1!$D$4:$D$4117,"&lt;10000")</f>
        <v>283</v>
      </c>
      <c r="D4">
        <f>COUNTIFS(Sheet1!$F$4:$F$4117,"canceled", Sheet1!$D$4:$D$4117,"&gt;=5000", Sheet1!$D$4:$D$4117,"&lt;10000")</f>
        <v>52</v>
      </c>
      <c r="E4">
        <f t="shared" si="0"/>
        <v>715</v>
      </c>
      <c r="F4" s="5">
        <f t="shared" si="1"/>
        <v>53.146853146853147</v>
      </c>
      <c r="G4" s="5">
        <f t="shared" si="2"/>
        <v>39.58041958041958</v>
      </c>
      <c r="H4" s="5">
        <f t="shared" si="3"/>
        <v>7.2727272727272725</v>
      </c>
    </row>
    <row r="5" spans="1:8" x14ac:dyDescent="0.3">
      <c r="A5" t="s">
        <v>8396</v>
      </c>
      <c r="B5">
        <f>COUNTIFS(Sheet1!$F$5:$F$4118,"successful", Sheet1!$D$5:$D$4118,"&gt;=10000", Sheet1!$D$5:$D$4118,"&lt;15000")</f>
        <v>167</v>
      </c>
      <c r="C5">
        <f>COUNTIFS(Sheet1!$F$5:$F$4118,"failed", Sheet1!$D$5:$D$4118,"&gt;=10000", Sheet1!$D$5:$D$4118,"&lt;15000")</f>
        <v>144</v>
      </c>
      <c r="D5">
        <f>COUNTIFS(Sheet1!$F$5:$F$4118,"canceled", Sheet1!$D$5:$D$4118,"&gt;=10000", Sheet1!$D$5:$D$4118,"&lt;15000")</f>
        <v>40</v>
      </c>
      <c r="E5">
        <f t="shared" si="0"/>
        <v>351</v>
      </c>
      <c r="F5" s="5">
        <f t="shared" si="1"/>
        <v>47.578347578347582</v>
      </c>
      <c r="G5" s="5">
        <f t="shared" si="2"/>
        <v>41.025641025641022</v>
      </c>
      <c r="H5" s="5">
        <f t="shared" si="3"/>
        <v>11.396011396011396</v>
      </c>
    </row>
    <row r="6" spans="1:8" x14ac:dyDescent="0.3">
      <c r="A6" t="s">
        <v>8397</v>
      </c>
      <c r="B6">
        <f>COUNTIFS(Sheet1!$F$6:$F$4119,"successful", Sheet1!$D$6:$D$4119,"&gt;=15000", Sheet1!$D$6:$D$4119,"&lt;20000")</f>
        <v>94</v>
      </c>
      <c r="C6">
        <f>COUNTIFS(Sheet1!$F$6:$F$4119,"failed", Sheet1!$D$6:$D$4119,"&gt;=15000", Sheet1!$D$6:$D$4119,"&lt;20000")</f>
        <v>90</v>
      </c>
      <c r="D6">
        <f>COUNTIFS(Sheet1!$F$6:$F$4119,"canceled", Sheet1!$D$6:$D$4119,"&gt;=15000", Sheet1!$D$6:$D$4119,"&lt;20000")</f>
        <v>17</v>
      </c>
      <c r="E6">
        <f t="shared" si="0"/>
        <v>201</v>
      </c>
      <c r="F6" s="5">
        <f t="shared" si="1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3">
      <c r="A7" t="s">
        <v>8398</v>
      </c>
      <c r="B7">
        <f>COUNTIFS(Sheet1!$F$7:$F$4120,"successful", Sheet1!$D$7:$D$4120,"&gt;=20000", Sheet1!$D$7:$D$4120,"&lt;25000")</f>
        <v>62</v>
      </c>
      <c r="C7">
        <f>COUNTIFS(Sheet1!$F$7:$F$4120,"failed", Sheet1!$D$7:$D$4120,"&gt;=20000", Sheet1!$D$7:$D$4120,"&lt;25000")</f>
        <v>72</v>
      </c>
      <c r="D7">
        <f>COUNTIFS(Sheet1!$F$7:$F$4120,"canceled", Sheet1!$D$7:$D$4120,"&gt;=20000", Sheet1!$D$7:$D$4120,"&lt;25000")</f>
        <v>14</v>
      </c>
      <c r="E7">
        <f t="shared" si="0"/>
        <v>148</v>
      </c>
      <c r="F7" s="5">
        <f t="shared" si="1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3">
      <c r="A8" t="s">
        <v>8399</v>
      </c>
      <c r="B8">
        <f>COUNTIFS(Sheet1!$F$8:$F$4121,"successful", Sheet1!$D$8:$D$4121,"&gt;=25000", Sheet1!$D$8:$D$4121,"&lt;30000")</f>
        <v>55</v>
      </c>
      <c r="C8">
        <f>COUNTIFS(Sheet1!$F$8:$F$4121,"failed", Sheet1!$D$8:$D$4121,"&gt;=25000", Sheet1!$D$8:$D$4121,"&lt;30000")</f>
        <v>64</v>
      </c>
      <c r="D8">
        <f>COUNTIFS(Sheet1!$F$8:$F$4121,"canceled", Sheet1!$D$8:$D$4121,"&gt;=25000", Sheet1!$D$8:$D$4121,"&lt;30000")</f>
        <v>18</v>
      </c>
      <c r="E8">
        <f t="shared" si="0"/>
        <v>137</v>
      </c>
      <c r="F8" s="5">
        <f t="shared" si="1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3">
      <c r="A9" t="s">
        <v>8400</v>
      </c>
      <c r="B9">
        <f>COUNTIFS(Sheet1!$F$8:$F$4121,"successful", Sheet1!$D$8:$D$4121,"&gt;=30000", Sheet1!$D$8:$D$4121,"&lt;35000")</f>
        <v>32</v>
      </c>
      <c r="C9">
        <f>COUNTIFS(Sheet1!$F$8:$F$4121,"failed", Sheet1!$D$8:$D$4121,"&gt;=30000", Sheet1!$D$8:$D$4121,"&lt;35000")</f>
        <v>37</v>
      </c>
      <c r="D9">
        <f>COUNTIFS(Sheet1!$F$8:$F$4121,"canceled", Sheet1!$D$8:$D$4121,"&gt;=30000", Sheet1!$D$8:$D$4121,"&lt;35000")</f>
        <v>13</v>
      </c>
      <c r="E9">
        <f t="shared" si="0"/>
        <v>82</v>
      </c>
      <c r="F9" s="5">
        <f t="shared" si="1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3">
      <c r="A10" t="s">
        <v>8401</v>
      </c>
      <c r="B10">
        <f>COUNTIFS(Sheet1!$F$8:$F$4121,"successful", Sheet1!$D$8:$D$4121,"&gt;=35000", Sheet1!$D$8:$D$4121,"&lt;40000")</f>
        <v>26</v>
      </c>
      <c r="C10">
        <f>COUNTIFS(Sheet1!$F$8:$F$4121,"failed", Sheet1!$D$8:$D$4121,"&gt;=35000", Sheet1!$D$8:$D$4121,"&lt;40000")</f>
        <v>22</v>
      </c>
      <c r="D10">
        <f>COUNTIFS(Sheet1!$F$8:$F$4121,"canceled", Sheet1!$D$8:$D$4121,"&gt;=35000", Sheet1!$D$8:$D$4121,"&lt;40000")</f>
        <v>7</v>
      </c>
      <c r="E10">
        <f t="shared" si="0"/>
        <v>55</v>
      </c>
      <c r="F10" s="5">
        <f t="shared" si="1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3">
      <c r="A11" t="s">
        <v>8402</v>
      </c>
      <c r="B11">
        <f>COUNTIFS(Sheet1!$F$8:$F$4121,"successful", Sheet1!$D$8:$D$4121,"&gt;=40000", Sheet1!$D$8:$D$4121,"&lt;45000")</f>
        <v>20</v>
      </c>
      <c r="C11">
        <f>COUNTIFS(Sheet1!$F$8:$F$4121,"failed", Sheet1!$D$8:$D$4121,"&gt;=40000", Sheet1!$D$8:$D$4121,"&lt;45000")</f>
        <v>16</v>
      </c>
      <c r="D11">
        <f>COUNTIFS(Sheet1!$F$8:$F$4121,"canceled", Sheet1!$D$8:$D$4121,"&gt;=40000", Sheet1!$D$8:$D$4121,"&lt;45000")</f>
        <v>6</v>
      </c>
      <c r="E11">
        <f t="shared" si="0"/>
        <v>42</v>
      </c>
      <c r="F11" s="5">
        <f t="shared" si="1"/>
        <v>47.619047619047613</v>
      </c>
      <c r="G11" s="5">
        <f t="shared" si="2"/>
        <v>38.095238095238095</v>
      </c>
      <c r="H11" s="5">
        <f t="shared" si="3"/>
        <v>14.285714285714285</v>
      </c>
    </row>
    <row r="12" spans="1:8" x14ac:dyDescent="0.3">
      <c r="A12" t="s">
        <v>8403</v>
      </c>
      <c r="B12">
        <f>COUNTIFS(Sheet1!$F$8:$F$4121,"successful", Sheet1!$D$8:$D$4121,"&gt;=45000", Sheet1!$D$8:$D$4121,"&lt;50000")</f>
        <v>6</v>
      </c>
      <c r="C12">
        <f>COUNTIFS(Sheet1!$F$8:$F$4121,"failed", Sheet1!$D$8:$D$4121,"&gt;=45000", Sheet1!$D$8:$D$4121,"&lt;50000")</f>
        <v>11</v>
      </c>
      <c r="D12">
        <f>COUNTIFS(Sheet1!$F$8:$F$4121,"canceled", Sheet1!$D$8:$D$4121,"&gt;=45000", Sheet1!$D$8:$D$4121,"&lt;50000")</f>
        <v>4</v>
      </c>
      <c r="E12">
        <f t="shared" si="0"/>
        <v>21</v>
      </c>
      <c r="F12" s="5">
        <f t="shared" si="1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3">
      <c r="A13" t="s">
        <v>8404</v>
      </c>
      <c r="B13">
        <f>COUNTIFS(Sheet1!$F$8:$F$4121,"successful",Sheet1!$D$8:$D$4121,"&gt;=50000")</f>
        <v>86</v>
      </c>
      <c r="C13">
        <f>COUNTIFS(Sheet1!$F$8:$F$4121,"failed",Sheet1!$D$8:$D$4121,"&gt;=50000")</f>
        <v>258</v>
      </c>
      <c r="D13">
        <f>COUNTIFS(Sheet1!$F$8:$F$4121,"canceled",Sheet1!$D$8:$D$4121,"&gt;=50000")</f>
        <v>100</v>
      </c>
      <c r="E13">
        <f t="shared" si="0"/>
        <v>444</v>
      </c>
      <c r="F13" s="5">
        <f t="shared" si="1"/>
        <v>19.36936936936937</v>
      </c>
      <c r="G13" s="5">
        <f t="shared" si="2"/>
        <v>58.108108108108105</v>
      </c>
      <c r="H13" s="5">
        <f t="shared" si="3"/>
        <v>22.522522522522522</v>
      </c>
    </row>
    <row r="20" spans="1:4" x14ac:dyDescent="0.3">
      <c r="A20" s="7" t="s">
        <v>8360</v>
      </c>
      <c r="B20" t="s">
        <v>8405</v>
      </c>
      <c r="C20" t="s">
        <v>8406</v>
      </c>
      <c r="D20" t="s">
        <v>8407</v>
      </c>
    </row>
    <row r="21" spans="1:4" x14ac:dyDescent="0.3">
      <c r="A21" s="8" t="s">
        <v>8394</v>
      </c>
      <c r="B21" s="9">
        <v>66.005665722379604</v>
      </c>
      <c r="C21" s="9">
        <v>29.745042492917843</v>
      </c>
      <c r="D21" s="9">
        <v>4.2492917847025495</v>
      </c>
    </row>
    <row r="22" spans="1:4" x14ac:dyDescent="0.3">
      <c r="A22" s="8" t="s">
        <v>8396</v>
      </c>
      <c r="B22" s="9">
        <v>47.578347578347582</v>
      </c>
      <c r="C22" s="9">
        <v>41.025641025641022</v>
      </c>
      <c r="D22" s="9">
        <v>11.396011396011396</v>
      </c>
    </row>
    <row r="23" spans="1:4" x14ac:dyDescent="0.3">
      <c r="A23" s="8" t="s">
        <v>8397</v>
      </c>
      <c r="B23" s="9">
        <v>46.766169154228855</v>
      </c>
      <c r="C23" s="9">
        <v>44.776119402985074</v>
      </c>
      <c r="D23" s="9">
        <v>8.4577114427860707</v>
      </c>
    </row>
    <row r="24" spans="1:4" x14ac:dyDescent="0.3">
      <c r="A24" s="8" t="s">
        <v>8398</v>
      </c>
      <c r="B24" s="9">
        <v>41.891891891891895</v>
      </c>
      <c r="C24" s="9">
        <v>48.648648648648653</v>
      </c>
      <c r="D24" s="9">
        <v>9.4594594594594597</v>
      </c>
    </row>
    <row r="25" spans="1:4" x14ac:dyDescent="0.3">
      <c r="A25" s="8" t="s">
        <v>8399</v>
      </c>
      <c r="B25" s="9">
        <v>40.145985401459853</v>
      </c>
      <c r="C25" s="9">
        <v>46.715328467153284</v>
      </c>
      <c r="D25" s="9">
        <v>13.138686131386862</v>
      </c>
    </row>
    <row r="26" spans="1:4" x14ac:dyDescent="0.3">
      <c r="A26" s="8" t="s">
        <v>8400</v>
      </c>
      <c r="B26" s="9">
        <v>39.024390243902438</v>
      </c>
      <c r="C26" s="9">
        <v>45.121951219512198</v>
      </c>
      <c r="D26" s="9">
        <v>15.853658536585366</v>
      </c>
    </row>
    <row r="27" spans="1:4" x14ac:dyDescent="0.3">
      <c r="A27" s="8" t="s">
        <v>8401</v>
      </c>
      <c r="B27" s="9">
        <v>47.272727272727273</v>
      </c>
      <c r="C27" s="9">
        <v>40</v>
      </c>
      <c r="D27" s="9">
        <v>12.727272727272727</v>
      </c>
    </row>
    <row r="28" spans="1:4" x14ac:dyDescent="0.3">
      <c r="A28" s="8" t="s">
        <v>8402</v>
      </c>
      <c r="B28" s="9">
        <v>47.619047619047613</v>
      </c>
      <c r="C28" s="9">
        <v>38.095238095238095</v>
      </c>
      <c r="D28" s="9">
        <v>14.285714285714285</v>
      </c>
    </row>
    <row r="29" spans="1:4" x14ac:dyDescent="0.3">
      <c r="A29" s="8" t="s">
        <v>8403</v>
      </c>
      <c r="B29" s="9">
        <v>28.571428571428569</v>
      </c>
      <c r="C29" s="9">
        <v>52.380952380952387</v>
      </c>
      <c r="D29" s="9">
        <v>19.047619047619047</v>
      </c>
    </row>
    <row r="30" spans="1:4" x14ac:dyDescent="0.3">
      <c r="A30" s="8" t="s">
        <v>8395</v>
      </c>
      <c r="B30" s="9">
        <v>53.146853146853147</v>
      </c>
      <c r="C30" s="9">
        <v>39.58041958041958</v>
      </c>
      <c r="D30" s="9">
        <v>7.2727272727272725</v>
      </c>
    </row>
    <row r="31" spans="1:4" x14ac:dyDescent="0.3">
      <c r="A31" s="8" t="s">
        <v>8404</v>
      </c>
      <c r="B31" s="9">
        <v>19.36936936936937</v>
      </c>
      <c r="C31" s="9">
        <v>58.108108108108105</v>
      </c>
      <c r="D31" s="9">
        <v>22.522522522522522</v>
      </c>
    </row>
    <row r="32" spans="1:4" x14ac:dyDescent="0.3">
      <c r="A32" s="8" t="s">
        <v>8393</v>
      </c>
      <c r="B32" s="9">
        <v>71.081677704194263</v>
      </c>
      <c r="C32" s="9">
        <v>24.944812362030905</v>
      </c>
      <c r="D32" s="9">
        <v>3.9735099337748347</v>
      </c>
    </row>
    <row r="33" spans="1:4" x14ac:dyDescent="0.3">
      <c r="A33" s="8" t="s">
        <v>8361</v>
      </c>
      <c r="B33" s="9">
        <v>548.47355367583043</v>
      </c>
      <c r="C33" s="9">
        <v>509.14226178360718</v>
      </c>
      <c r="D33" s="9">
        <v>142.38418454056239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eyang</cp:lastModifiedBy>
  <dcterms:created xsi:type="dcterms:W3CDTF">2017-04-20T15:17:24Z</dcterms:created>
  <dcterms:modified xsi:type="dcterms:W3CDTF">2018-11-09T03:25:51Z</dcterms:modified>
</cp:coreProperties>
</file>